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8_{393DEF37-DAE6-4742-8E32-029EB94D2DF1}" xr6:coauthVersionLast="47" xr6:coauthVersionMax="47" xr10:uidLastSave="{C8D79FD2-21D4-434B-8F4F-F0093F5EA062}"/>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34" r:id="rId3"/>
    <sheet name="1. Información General" sheetId="1" r:id="rId4"/>
    <sheet name="2.Ambientes Edu. y Protecto" sheetId="63" r:id="rId5"/>
    <sheet name="3. Salud y Nutrición " sheetId="51" r:id="rId6"/>
    <sheet name="4. AdministrativoyGestión" sheetId="41" r:id="rId7"/>
    <sheet name="5. Familia,Comunidadesy Redes" sheetId="59" r:id="rId8"/>
    <sheet name="6. Proceso Pedagógico" sheetId="43" r:id="rId9"/>
    <sheet name="7. Financiero " sheetId="57" r:id="rId10"/>
    <sheet name="8, Talento Humano " sheetId="58" r:id="rId11"/>
    <sheet name="Tabla 1. Áreas y Baños" sheetId="61" r:id="rId12"/>
    <sheet name="Tabla 2 Evid. no cumpl P.I." sheetId="47" r:id="rId13"/>
    <sheet name="Tabla 3. Talento Humano " sheetId="55" r:id="rId14"/>
    <sheet name="Tabla 4 Registro Muestra TH" sheetId="56" r:id="rId15"/>
    <sheet name="Tabla 5 Perfiles TH" sheetId="54" r:id="rId16"/>
    <sheet name="Anexo 1. Doc. Inscripcion" sheetId="62" r:id="rId17"/>
    <sheet name="TEMP" sheetId="38" state="hidden"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 r:id="rId24"/>
    <externalReference r:id="rId25"/>
  </externalReferences>
  <definedNames>
    <definedName name="_xlnm._FilterDatabase" localSheetId="4" hidden="1">'2.Ambientes Edu. y Protecto'!$A$2:$G$94</definedName>
    <definedName name="_xlnm._FilterDatabase" localSheetId="5" hidden="1">'3. Salud y Nutrición '!$A$2:$G$2</definedName>
    <definedName name="_xlnm._FilterDatabase" localSheetId="6" hidden="1">'4. AdministrativoyGestión'!$A$2:$H$19</definedName>
    <definedName name="_xlnm._FilterDatabase" localSheetId="7" hidden="1">'5. Familia,Comunidadesy Redes'!$A$2:$H$26</definedName>
    <definedName name="_xlnm._FilterDatabase" localSheetId="8" hidden="1">'6. Proceso Pedagógico'!$A$2:$H$22</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_FilterDatabase" localSheetId="21" hidden="1">'Plan de Mejoramiento'!$A$3:$K$3</definedName>
    <definedName name="_xlnm.Print_Area" localSheetId="3">'1. Información General'!$A$1:$F$43</definedName>
    <definedName name="_xlnm.Print_Area" localSheetId="4">'2.Ambientes Edu. y Protecto'!$B$1:$E$94</definedName>
    <definedName name="_xlnm.Print_Area" localSheetId="5">'3. Salud y Nutrición '!$B$1:$E$107</definedName>
    <definedName name="_xlnm.Print_Area" localSheetId="6">'4. AdministrativoyGestión'!$B$1:$E$19</definedName>
    <definedName name="_xlnm.Print_Area" localSheetId="7">'5. Familia,Comunidadesy Redes'!$B$1:$E$26</definedName>
    <definedName name="_xlnm.Print_Area" localSheetId="8">'6. Proceso Pedagógico'!$B$1:$E$22</definedName>
    <definedName name="_xlnm.Print_Area" localSheetId="9">'7. Financiero '!$B$1:$E$14</definedName>
    <definedName name="_xlnm.Print_Area" localSheetId="10">'8, Talento Humano '!$B$1:$E$22</definedName>
    <definedName name="_xlnm.Print_Area" localSheetId="19">Acta_Cierre!$A$1:$F$48</definedName>
    <definedName name="_xlnm.Print_Area" localSheetId="16">'Anexo 1. Doc. Inscripcion'!$B$1:$D$20</definedName>
    <definedName name="_xlnm.Print_Area" localSheetId="18">'Condiciones NO cumplimiento'!$A$2:$G$40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Talento Humano '!$A$2:$G$27</definedName>
    <definedName name="_xlnm.Print_Area" localSheetId="14">'Tabla 4 Registro Muestra TH'!$A$1:$AO$15</definedName>
    <definedName name="_xlnm.Print_Area" localSheetId="15">'Tabla 5 Perfiles TH'!$B$1:$F$14</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2">#REF!</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55" l="1"/>
  <c r="F17" i="55"/>
  <c r="E17" i="55"/>
  <c r="E5" i="59"/>
  <c r="G16" i="58"/>
  <c r="G13" i="58"/>
  <c r="G11" i="58"/>
  <c r="G9" i="43"/>
  <c r="G5" i="43"/>
  <c r="G15" i="41"/>
  <c r="G12" i="41"/>
  <c r="G6" i="41"/>
  <c r="G98" i="51"/>
  <c r="G95" i="51"/>
  <c r="G82" i="51"/>
  <c r="G73" i="51"/>
  <c r="G71" i="51"/>
  <c r="G64" i="51"/>
  <c r="G62" i="51"/>
  <c r="G56" i="51"/>
  <c r="G44" i="51"/>
  <c r="G33" i="51"/>
  <c r="G28" i="51"/>
  <c r="G13" i="51"/>
  <c r="G11" i="51"/>
  <c r="G6" i="51"/>
  <c r="G69" i="63"/>
  <c r="G30" i="63"/>
  <c r="G31" i="63"/>
  <c r="H58" i="38"/>
  <c r="H59" i="38"/>
  <c r="H60" i="38"/>
  <c r="H51" i="38"/>
  <c r="H52" i="38"/>
  <c r="H53" i="38"/>
  <c r="H47" i="38"/>
  <c r="H40" i="38"/>
  <c r="H32" i="38"/>
  <c r="H33" i="38"/>
  <c r="H34" i="38"/>
  <c r="H35" i="38"/>
  <c r="H11" i="38"/>
  <c r="H12" i="38"/>
  <c r="H13" i="38"/>
  <c r="H14" i="38"/>
  <c r="H15" i="38"/>
  <c r="H16" i="38"/>
  <c r="H17" i="38"/>
  <c r="E24" i="58"/>
  <c r="D24" i="58"/>
  <c r="G24" i="58" s="1"/>
  <c r="E16" i="58"/>
  <c r="D16" i="58"/>
  <c r="E13" i="58"/>
  <c r="D13" i="58"/>
  <c r="E11" i="58"/>
  <c r="D11" i="58"/>
  <c r="E6" i="58"/>
  <c r="D6" i="58"/>
  <c r="E3" i="58"/>
  <c r="D3" i="58"/>
  <c r="G3" i="58" s="1"/>
  <c r="E3" i="57"/>
  <c r="D3" i="57"/>
  <c r="C54" i="38" s="1" a="1"/>
  <c r="C54" i="38" s="1"/>
  <c r="E26" i="43"/>
  <c r="D26" i="43"/>
  <c r="G26" i="43" s="1"/>
  <c r="E21" i="43"/>
  <c r="D21" i="43"/>
  <c r="G21" i="43" s="1"/>
  <c r="E14" i="43"/>
  <c r="D14" i="43"/>
  <c r="G14" i="43" s="1"/>
  <c r="E9" i="43"/>
  <c r="D9" i="43"/>
  <c r="E5" i="43"/>
  <c r="D5" i="43"/>
  <c r="E3" i="43"/>
  <c r="D3" i="43"/>
  <c r="E36" i="59"/>
  <c r="D36" i="59"/>
  <c r="G36" i="59" s="1"/>
  <c r="E28" i="59"/>
  <c r="D28" i="59"/>
  <c r="G28" i="59" s="1"/>
  <c r="E22" i="59"/>
  <c r="D22" i="59"/>
  <c r="G22" i="59" s="1"/>
  <c r="E18" i="59"/>
  <c r="D18" i="59"/>
  <c r="G18" i="59" s="1"/>
  <c r="E12" i="59"/>
  <c r="D12" i="59"/>
  <c r="G12" i="59" s="1"/>
  <c r="D5" i="59"/>
  <c r="G5" i="59" s="1"/>
  <c r="E3" i="59"/>
  <c r="D3" i="59"/>
  <c r="E17" i="41"/>
  <c r="D17" i="41"/>
  <c r="G17" i="41" s="1"/>
  <c r="E15" i="41"/>
  <c r="D15" i="41"/>
  <c r="E12" i="41"/>
  <c r="D12" i="41"/>
  <c r="E6" i="41"/>
  <c r="D6" i="41"/>
  <c r="E3" i="41"/>
  <c r="D3" i="41"/>
  <c r="G3" i="41" s="1"/>
  <c r="E101" i="51"/>
  <c r="D101" i="51"/>
  <c r="G101" i="51" s="1"/>
  <c r="E98" i="51"/>
  <c r="D98" i="51"/>
  <c r="E95" i="51"/>
  <c r="D95" i="51"/>
  <c r="E82" i="51"/>
  <c r="D82" i="51"/>
  <c r="E73" i="51"/>
  <c r="D73" i="51"/>
  <c r="E71" i="51"/>
  <c r="D71" i="51"/>
  <c r="E64" i="51"/>
  <c r="D64" i="51"/>
  <c r="E62" i="51"/>
  <c r="D62" i="51"/>
  <c r="E56" i="51"/>
  <c r="D56" i="51"/>
  <c r="E44" i="51"/>
  <c r="D44" i="51"/>
  <c r="E37" i="51"/>
  <c r="D37" i="51"/>
  <c r="G37" i="51" s="1"/>
  <c r="E33" i="51"/>
  <c r="D33" i="51"/>
  <c r="E28" i="51"/>
  <c r="D28" i="51"/>
  <c r="E14" i="51"/>
  <c r="D14" i="51"/>
  <c r="G14" i="51" s="1"/>
  <c r="E13" i="51"/>
  <c r="D13" i="51"/>
  <c r="E11" i="51"/>
  <c r="D11" i="51"/>
  <c r="E6" i="51"/>
  <c r="D6" i="51"/>
  <c r="D3" i="51"/>
  <c r="E3" i="51"/>
  <c r="E93" i="63"/>
  <c r="D93" i="63"/>
  <c r="E87" i="63"/>
  <c r="D87" i="63"/>
  <c r="E69" i="63"/>
  <c r="D69" i="63"/>
  <c r="E68" i="63"/>
  <c r="D68" i="63"/>
  <c r="E62" i="63"/>
  <c r="D62" i="63"/>
  <c r="E31" i="63"/>
  <c r="D31" i="63"/>
  <c r="E30" i="63"/>
  <c r="D30" i="63"/>
  <c r="E29" i="63"/>
  <c r="D29" i="63"/>
  <c r="E26" i="63"/>
  <c r="D26" i="63"/>
  <c r="E22" i="63"/>
  <c r="D22" i="63"/>
  <c r="E19" i="63"/>
  <c r="D19" i="63"/>
  <c r="E17" i="63"/>
  <c r="D17" i="63"/>
  <c r="E9" i="63"/>
  <c r="D9" i="63"/>
  <c r="E5" i="63"/>
  <c r="D5" i="63"/>
  <c r="E3" i="63"/>
  <c r="D3" i="63"/>
  <c r="D33" i="43" l="1"/>
  <c r="D12" i="14" s="1"/>
  <c r="D32" i="43"/>
  <c r="C12" i="14" s="1"/>
  <c r="D34" i="43"/>
  <c r="E12" i="14" s="1"/>
  <c r="D24" i="41"/>
  <c r="E10" i="14" s="1"/>
  <c r="D23" i="41"/>
  <c r="D10" i="14" s="1"/>
  <c r="D22" i="41"/>
  <c r="C10" i="14" s="1"/>
  <c r="C3" i="38" a="1"/>
  <c r="C3" i="38" s="1"/>
  <c r="D110" i="51"/>
  <c r="C9" i="14" s="1"/>
  <c r="D112" i="51"/>
  <c r="E9" i="14" s="1"/>
  <c r="D111" i="51"/>
  <c r="D9" i="14" s="1"/>
  <c r="C55" i="38" a="1"/>
  <c r="C48" i="38" a="1"/>
  <c r="C48" i="38" s="1"/>
  <c r="C41" i="38" a="1"/>
  <c r="C41" i="38" s="1"/>
  <c r="C36" i="38" a="1"/>
  <c r="C36" i="38" s="1"/>
  <c r="C18" i="38" a="1"/>
  <c r="C18" i="38" s="1"/>
  <c r="G93" i="63"/>
  <c r="G87" i="63"/>
  <c r="G68" i="63"/>
  <c r="G62" i="63"/>
  <c r="G29" i="63"/>
  <c r="G26" i="63"/>
  <c r="G22" i="63"/>
  <c r="G19" i="63"/>
  <c r="G17" i="63"/>
  <c r="G9" i="63"/>
  <c r="G5" i="63"/>
  <c r="G3" i="63"/>
  <c r="D97" i="63" l="1"/>
  <c r="C8" i="14" s="1"/>
  <c r="D98" i="63"/>
  <c r="D8" i="14" s="1"/>
  <c r="D99" i="63"/>
  <c r="E8" i="14" s="1"/>
  <c r="C55" i="38"/>
  <c r="H55" i="38"/>
  <c r="H56" i="38"/>
  <c r="H57" i="38"/>
  <c r="E53" i="61"/>
  <c r="H53" i="61" s="1"/>
  <c r="E48" i="61"/>
  <c r="H48" i="61" s="1"/>
  <c r="E43" i="61"/>
  <c r="G43" i="61" s="1"/>
  <c r="H33" i="61"/>
  <c r="F33" i="61"/>
  <c r="F32" i="61"/>
  <c r="H32" i="61" s="1"/>
  <c r="F31" i="61"/>
  <c r="H31" i="61" s="1"/>
  <c r="F30" i="61"/>
  <c r="H30" i="61" s="1"/>
  <c r="F29" i="61"/>
  <c r="H29" i="61" s="1"/>
  <c r="F28" i="61"/>
  <c r="H28" i="61" s="1"/>
  <c r="F27" i="61"/>
  <c r="H27" i="61" s="1"/>
  <c r="F26" i="61"/>
  <c r="H26" i="61" s="1"/>
  <c r="H25" i="61"/>
  <c r="F25" i="61"/>
  <c r="F24" i="61"/>
  <c r="H24" i="61" s="1"/>
  <c r="F23" i="61"/>
  <c r="H23" i="61" s="1"/>
  <c r="F22" i="61"/>
  <c r="H22" i="61" s="1"/>
  <c r="F21" i="61"/>
  <c r="H21" i="61" s="1"/>
  <c r="F20" i="61"/>
  <c r="H20" i="61" s="1"/>
  <c r="F19" i="61"/>
  <c r="H19" i="61" s="1"/>
  <c r="F18" i="61"/>
  <c r="H18" i="61" s="1"/>
  <c r="H17" i="61"/>
  <c r="F17" i="61"/>
  <c r="F16" i="61"/>
  <c r="H16" i="61" s="1"/>
  <c r="F15" i="61"/>
  <c r="H15" i="61" s="1"/>
  <c r="F14" i="61"/>
  <c r="H14" i="61" s="1"/>
  <c r="F13" i="61"/>
  <c r="H13" i="61" s="1"/>
  <c r="F12" i="61"/>
  <c r="H12" i="61" s="1"/>
  <c r="F11" i="61"/>
  <c r="H11" i="61" s="1"/>
  <c r="F10" i="61"/>
  <c r="H10" i="61" s="1"/>
  <c r="H9" i="61"/>
  <c r="F9" i="61"/>
  <c r="F8" i="61"/>
  <c r="H8" i="61" s="1"/>
  <c r="F7" i="61"/>
  <c r="H7" i="61" s="1"/>
  <c r="F6" i="61"/>
  <c r="H6" i="61" s="1"/>
  <c r="F5" i="61"/>
  <c r="H5" i="61" s="1"/>
  <c r="H4" i="61"/>
  <c r="G3" i="59"/>
  <c r="H43" i="61" l="1"/>
  <c r="D44" i="59"/>
  <c r="E11" i="14" s="1"/>
  <c r="D43" i="59"/>
  <c r="D11" i="14" s="1"/>
  <c r="D42" i="59"/>
  <c r="C11" i="14" s="1"/>
  <c r="G48" i="61"/>
  <c r="G53" i="61"/>
  <c r="D17" i="55"/>
  <c r="C17" i="55"/>
  <c r="B17" i="55"/>
  <c r="E20" i="58"/>
  <c r="G6" i="58"/>
  <c r="G3" i="57"/>
  <c r="D30" i="58" l="1"/>
  <c r="D14" i="14" s="1"/>
  <c r="D29" i="58"/>
  <c r="C14" i="14" s="1"/>
  <c r="D31" i="58"/>
  <c r="E14" i="14" s="1"/>
  <c r="D23" i="57"/>
  <c r="E13" i="14" s="1"/>
  <c r="D22" i="57"/>
  <c r="D13" i="14" s="1"/>
  <c r="D21" i="57"/>
  <c r="C13" i="14" s="1"/>
  <c r="C10" i="55"/>
  <c r="B10" i="55"/>
  <c r="C9" i="55"/>
  <c r="B9" i="55"/>
  <c r="B8" i="55"/>
  <c r="B7" i="55"/>
  <c r="C6" i="55"/>
  <c r="B6" i="55"/>
  <c r="B5" i="55"/>
  <c r="B4" i="55"/>
  <c r="G3" i="51" l="1"/>
  <c r="G3" i="43" l="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21" i="40"/>
  <c r="D22" i="40"/>
  <c r="D23" i="40"/>
  <c r="C21" i="40"/>
  <c r="C22" i="40"/>
  <c r="C23" i="40"/>
  <c r="B21" i="40"/>
  <c r="B22" i="40"/>
  <c r="B23" i="40"/>
  <c r="LM3" i="39" a="1"/>
  <c r="LM3" i="39" s="1"/>
  <c r="LI3" i="39" a="1"/>
  <c r="LI3" i="39" s="1"/>
  <c r="LE3" i="39" a="1"/>
  <c r="LE3" i="39" s="1"/>
  <c r="LA3" i="39" a="1"/>
  <c r="LA3" i="39" s="1"/>
  <c r="KW3" i="39" a="1"/>
  <c r="KW3" i="39" s="1"/>
  <c r="KS3" i="39" a="1"/>
  <c r="KS3" i="39" s="1"/>
  <c r="KO3" i="39" a="1"/>
  <c r="KO3" i="39" s="1"/>
  <c r="KK3" i="39" a="1"/>
  <c r="KK3" i="39" s="1"/>
  <c r="KG3" i="39" a="1"/>
  <c r="KG3" i="39" s="1"/>
  <c r="KC3" i="39" a="1"/>
  <c r="KC3" i="39" s="1"/>
  <c r="JY3" i="39" a="1"/>
  <c r="JY3" i="39" s="1"/>
  <c r="JU3" i="39" a="1"/>
  <c r="JU3" i="39" s="1"/>
  <c r="JP3" i="39" a="1"/>
  <c r="JP3" i="39" s="1"/>
  <c r="JL3" i="39" a="1"/>
  <c r="JL3" i="39" s="1"/>
  <c r="JH3" i="39" a="1"/>
  <c r="JH3" i="39" s="1"/>
  <c r="JD3" i="39" a="1"/>
  <c r="JD3" i="39" s="1"/>
  <c r="IY3" i="39" a="1"/>
  <c r="IY3" i="39" s="1"/>
  <c r="IU3" i="39" a="1"/>
  <c r="IU3" i="39" s="1"/>
  <c r="IQ3" i="39" a="1"/>
  <c r="IQ3" i="39" s="1"/>
  <c r="IM3" i="39" a="1"/>
  <c r="IM3" i="39" s="1"/>
  <c r="IC3" i="39" a="1"/>
  <c r="IC3" i="39" s="1"/>
  <c r="HY3" i="39" a="1"/>
  <c r="HY3" i="39" s="1"/>
  <c r="HU3" i="39" a="1"/>
  <c r="HU3" i="39" s="1"/>
  <c r="HQ3" i="39" a="1"/>
  <c r="HQ3" i="39" s="1"/>
  <c r="HM3" i="39" a="1"/>
  <c r="HM3" i="39" s="1"/>
  <c r="HH3" i="39" a="1"/>
  <c r="HH3" i="39" s="1"/>
  <c r="HD3" i="39" a="1"/>
  <c r="HD3" i="39" s="1"/>
  <c r="GZ3" i="39" a="1"/>
  <c r="GZ3" i="39" s="1"/>
  <c r="GU3" i="39" a="1"/>
  <c r="GU3" i="39" s="1"/>
  <c r="GM3" i="39" a="1"/>
  <c r="GM3" i="39" s="1"/>
  <c r="GE3" i="39" a="1"/>
  <c r="GE3" i="39" s="1"/>
  <c r="FZ3" i="39" a="1"/>
  <c r="FZ3" i="39" s="1"/>
  <c r="FV3" i="39" a="1"/>
  <c r="FV3" i="39" s="1"/>
  <c r="FN3" i="39" a="1"/>
  <c r="FN3" i="39" s="1"/>
  <c r="FI3" i="39" a="1"/>
  <c r="FI3" i="39" s="1"/>
  <c r="FE3" i="39" a="1"/>
  <c r="FE3" i="39" s="1"/>
  <c r="FA3" i="39" a="1"/>
  <c r="FA3" i="39" s="1"/>
  <c r="EW3" i="39" a="1"/>
  <c r="EW3" i="39" s="1"/>
  <c r="EO3" i="39" a="1"/>
  <c r="EO3" i="39" s="1"/>
  <c r="EK3" i="39" a="1"/>
  <c r="EK3" i="39" s="1"/>
  <c r="EG3" i="39" a="1"/>
  <c r="EG3" i="39" s="1"/>
  <c r="EC3" i="39" a="1"/>
  <c r="EC3" i="39" s="1"/>
  <c r="DY3" i="39" a="1"/>
  <c r="DY3" i="39" s="1"/>
  <c r="DU3" i="39" a="1"/>
  <c r="DU3" i="39" s="1"/>
  <c r="DM3" i="39" a="1"/>
  <c r="DM3" i="39" s="1"/>
  <c r="CV3" i="39" a="1"/>
  <c r="CV3" i="39" s="1"/>
  <c r="CR3" i="39" a="1"/>
  <c r="CR3" i="39" s="1"/>
  <c r="CN3" i="39" a="1"/>
  <c r="CN3" i="39" s="1"/>
  <c r="CJ3" i="39" a="1"/>
  <c r="CJ3" i="39" s="1"/>
  <c r="CG3" i="39" a="1"/>
  <c r="CG3" i="39" s="1"/>
  <c r="CF3" i="39"/>
  <c r="CE3" i="39"/>
  <c r="CD3" i="39"/>
  <c r="CC3" i="39"/>
  <c r="CB3" i="39"/>
  <c r="CA3" i="39"/>
  <c r="BZ3" i="39"/>
  <c r="BY3" i="39"/>
  <c r="BX3" i="39"/>
  <c r="BW3" i="39"/>
  <c r="BV3" i="39"/>
  <c r="BU3" i="39"/>
  <c r="BT3" i="39"/>
  <c r="BS3" i="39"/>
  <c r="BR3" i="39"/>
  <c r="BQ3" i="39"/>
  <c r="BP3" i="39"/>
  <c r="BL3" i="39"/>
  <c r="BO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CZ3" i="39" a="1"/>
  <c r="CZ3" i="39" s="1"/>
  <c r="F18" i="1"/>
  <c r="AH3" i="39" s="1"/>
  <c r="D18" i="1"/>
  <c r="AG3" i="39" s="1"/>
  <c r="H10" i="38" l="1"/>
  <c r="GQ3" i="39" l="1" a="1"/>
  <c r="GQ3" i="39" s="1"/>
  <c r="H9" i="38"/>
  <c r="H7" i="38"/>
  <c r="H8" i="38"/>
  <c r="BN3" i="39" l="1"/>
  <c r="E3" i="34"/>
  <c r="DQ3" i="39" l="1" a="1"/>
  <c r="DQ3" i="39" s="1"/>
  <c r="ES3" i="39" a="1"/>
  <c r="ES3" i="39" s="1"/>
  <c r="FR3" i="39" a="1"/>
  <c r="FR3" i="39" s="1"/>
  <c r="GI3" i="39" a="1"/>
  <c r="GI3" i="39" s="1"/>
  <c r="IH3" i="39" a="1"/>
  <c r="IH3" i="39" s="1"/>
  <c r="H49" i="38" l="1"/>
  <c r="H50" i="38"/>
  <c r="H30" i="38"/>
  <c r="H31" i="38"/>
  <c r="H28" i="38"/>
  <c r="H29" i="38"/>
  <c r="H26" i="38"/>
  <c r="H27" i="38"/>
  <c r="H24" i="38"/>
  <c r="H25" i="38"/>
  <c r="H21" i="38"/>
  <c r="H23" i="38"/>
  <c r="H19" i="38"/>
  <c r="H20" i="38"/>
  <c r="H18" i="38"/>
  <c r="H46" i="38"/>
  <c r="H45" i="38"/>
  <c r="H41" i="38"/>
  <c r="H42" i="38"/>
  <c r="H43" i="38"/>
  <c r="H44" i="38"/>
  <c r="H48" i="38"/>
  <c r="H39" i="38"/>
  <c r="DD3" i="39" l="1" a="1"/>
  <c r="DD3" i="39" s="1"/>
  <c r="DH3" i="39" a="1"/>
  <c r="DH3" i="39" s="1"/>
  <c r="F9" i="14"/>
  <c r="H37" i="38"/>
  <c r="H38" i="38"/>
  <c r="F11" i="14"/>
  <c r="F8" i="14"/>
  <c r="H36" i="38"/>
  <c r="F12" i="14"/>
  <c r="H6" i="38" l="1"/>
  <c r="D167" i="2" a="1"/>
  <c r="D167" i="2" s="1"/>
  <c r="H3" i="38" l="1"/>
  <c r="H5" i="38"/>
  <c r="H4" i="38"/>
  <c r="F10" i="14"/>
  <c r="E167" i="2"/>
  <c r="H54" i="38" l="1"/>
  <c r="A3" i="32" a="1"/>
  <c r="D20" i="40" l="1"/>
  <c r="C20" i="40"/>
  <c r="B20" i="40"/>
  <c r="D19" i="40"/>
  <c r="C19" i="40"/>
  <c r="B19" i="40"/>
  <c r="D13" i="40"/>
  <c r="C10" i="40"/>
  <c r="B11" i="40"/>
  <c r="C14" i="40"/>
  <c r="D14" i="40"/>
  <c r="C11" i="40"/>
  <c r="B12" i="40"/>
  <c r="D15" i="40"/>
  <c r="C12" i="40"/>
  <c r="B13" i="40"/>
  <c r="D17" i="40"/>
  <c r="C16" i="40"/>
  <c r="D16" i="40"/>
  <c r="C13" i="40"/>
  <c r="B14" i="40"/>
  <c r="B15" i="40"/>
  <c r="B17" i="40"/>
  <c r="D18" i="40"/>
  <c r="C15" i="40"/>
  <c r="B16" i="40"/>
  <c r="C17" i="40"/>
  <c r="B18" i="40"/>
  <c r="D10" i="40"/>
  <c r="C18" i="40"/>
  <c r="B9" i="40"/>
  <c r="B10" i="40"/>
  <c r="D9" i="40"/>
  <c r="D12" i="40"/>
  <c r="D11" i="40"/>
  <c r="C9" i="40"/>
  <c r="B8" i="40"/>
  <c r="C8" i="40"/>
  <c r="D8" i="40"/>
  <c r="B7" i="40"/>
  <c r="D7" i="40"/>
  <c r="C7" i="40"/>
  <c r="A3" i="32"/>
  <c r="D5" i="40"/>
  <c r="D6" i="40"/>
  <c r="C5" i="40"/>
  <c r="C6" i="40"/>
  <c r="C4" i="40"/>
  <c r="B6" i="40"/>
  <c r="D4" i="40"/>
  <c r="B5" i="40"/>
  <c r="B4" i="40"/>
  <c r="D15" i="14"/>
  <c r="E15" i="14"/>
  <c r="F13" i="14"/>
  <c r="C15" i="14"/>
  <c r="F14"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<sst xmlns="http://schemas.openxmlformats.org/spreadsheetml/2006/main" count="4227" uniqueCount="2704">
  <si>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</si>
  <si>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</si>
  <si>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</si>
  <si>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</si>
  <si>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</si>
  <si>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</si>
  <si>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</si>
  <si>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</si>
  <si>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</si>
  <si>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</si>
  <si>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</si>
  <si>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</si>
  <si>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</si>
  <si>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</si>
  <si>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</si>
  <si>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</si>
  <si>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</si>
  <si>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</si>
  <si>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</si>
  <si>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</si>
  <si>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</si>
  <si>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</si>
  <si>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</si>
  <si>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</si>
  <si>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</si>
  <si>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</si>
  <si>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</si>
  <si>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</si>
  <si>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</si>
  <si>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</si>
  <si>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</si>
  <si>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</si>
  <si>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</si>
  <si>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</si>
  <si>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</si>
  <si>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</si>
  <si>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</si>
  <si>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</si>
  <si>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</si>
  <si>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</si>
  <si>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</si>
  <si>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</si>
  <si>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</si>
  <si>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</si>
  <si>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</si>
  <si>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</si>
  <si>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</si>
  <si>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</si>
  <si>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</si>
  <si>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</si>
  <si>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</si>
  <si>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</si>
  <si>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</si>
  <si>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</si>
  <si>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</si>
  <si>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</si>
  <si>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</si>
  <si>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</si>
  <si>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</si>
  <si>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</si>
  <si>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</si>
  <si>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</si>
  <si>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</si>
  <si>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</si>
  <si>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</si>
  <si>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</si>
  <si>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</si>
  <si>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</si>
  <si>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</si>
  <si>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</si>
  <si>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</si>
  <si>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</si>
  <si>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</si>
  <si>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</si>
  <si>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</si>
  <si>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</si>
  <si>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</si>
  <si>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</si>
  <si>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</si>
  <si>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</si>
  <si>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</si>
  <si>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</si>
  <si>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</si>
  <si>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</si>
  <si>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</si>
  <si>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</si>
  <si>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</si>
  <si>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</si>
  <si>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</si>
  <si>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</si>
  <si>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</si>
  <si>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</si>
  <si>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</si>
  <si>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</si>
  <si>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</si>
  <si>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</si>
  <si>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</si>
  <si>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</si>
  <si>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</si>
  <si>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</si>
  <si>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</si>
  <si>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</si>
  <si>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</si>
  <si>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</si>
  <si>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</si>
  <si>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</si>
  <si>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</si>
  <si>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</si>
  <si>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</si>
  <si>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</si>
  <si>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</si>
  <si>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</si>
  <si>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</si>
  <si>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</si>
  <si>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</si>
  <si>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</si>
  <si>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</si>
  <si>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</si>
  <si>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</si>
  <si>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</si>
  <si>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</si>
  <si>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</si>
  <si>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</si>
  <si>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</si>
  <si>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</si>
  <si>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</si>
  <si>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</si>
  <si>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</si>
  <si>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</si>
  <si>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</si>
  <si>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</si>
  <si>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</si>
  <si>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</si>
  <si>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</si>
  <si>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</si>
  <si>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</si>
  <si>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</si>
  <si>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</si>
  <si>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</si>
  <si>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</si>
  <si>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</si>
  <si>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</si>
  <si>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</si>
  <si>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</si>
  <si>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</si>
  <si>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</si>
  <si>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</si>
  <si>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</si>
  <si>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</si>
  <si>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</si>
  <si>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</si>
  <si>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</si>
  <si>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</si>
  <si>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</si>
  <si>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</si>
  <si>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</si>
  <si>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</si>
  <si>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</si>
  <si>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</si>
  <si>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</si>
  <si>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</si>
  <si>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</si>
  <si>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</si>
  <si>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</si>
  <si>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</si>
  <si>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</si>
  <si>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</si>
  <si>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</si>
  <si>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</si>
  <si>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</si>
  <si>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</si>
  <si>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</si>
  <si>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</si>
  <si>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</si>
  <si>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</si>
  <si>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</si>
  <si>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</si>
  <si>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</si>
  <si>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</si>
  <si>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</si>
  <si>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</si>
  <si>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</si>
  <si>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</si>
  <si>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</si>
  <si>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</si>
  <si>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</si>
  <si>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</si>
  <si>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</si>
  <si>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</si>
  <si>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</si>
  <si>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</si>
  <si>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</si>
  <si>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</si>
  <si>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</si>
  <si>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</si>
  <si>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</si>
  <si>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</si>
  <si>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</si>
  <si>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</si>
  <si>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</si>
  <si>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</si>
  <si>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</si>
  <si>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</si>
  <si>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</si>
  <si>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</si>
  <si>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</si>
  <si>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</si>
  <si>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</si>
  <si>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</si>
  <si>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</si>
  <si>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</si>
  <si>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</si>
  <si>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</si>
  <si>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</si>
  <si>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</si>
  <si>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</si>
  <si>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</si>
  <si>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</si>
  <si>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</si>
  <si>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</si>
  <si>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</si>
  <si>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</si>
  <si>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</si>
  <si>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</si>
  <si>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</si>
  <si>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</si>
  <si>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</si>
  <si>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</si>
  <si>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</si>
  <si>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</si>
  <si>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</si>
  <si>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</si>
  <si>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</si>
  <si>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</si>
  <si>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</si>
  <si>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</si>
  <si>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</si>
  <si>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</si>
  <si>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</si>
  <si>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</si>
  <si>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</si>
  <si>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</si>
  <si>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</si>
  <si>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</si>
  <si>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</si>
  <si>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</si>
  <si>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</si>
  <si>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</si>
  <si>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</si>
  <si>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</si>
  <si>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</si>
  <si>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</si>
  <si>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</si>
  <si>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</si>
  <si>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</si>
  <si>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</si>
  <si>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</si>
  <si>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</si>
  <si>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</si>
  <si>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</si>
  <si>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</si>
  <si>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</si>
  <si>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</si>
  <si>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</si>
  <si>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</si>
  <si>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</si>
  <si>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</si>
  <si>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</si>
  <si>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</si>
  <si>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</si>
  <si>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</si>
  <si>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</si>
  <si>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</si>
  <si>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</si>
  <si>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</si>
  <si>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</si>
  <si>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</si>
  <si>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</si>
  <si>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</si>
  <si>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</si>
  <si>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</si>
  <si>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</si>
  <si>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</si>
  <si>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</si>
  <si>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</si>
  <si>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</si>
  <si>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</si>
  <si>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</si>
  <si>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</si>
  <si>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</si>
  <si>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</si>
  <si>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</si>
  <si>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</si>
  <si>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</si>
  <si>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</si>
  <si>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</si>
  <si>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</si>
  <si>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</si>
  <si>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</si>
  <si>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</si>
  <si>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</si>
  <si>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</si>
  <si>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</si>
  <si>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</si>
  <si>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</si>
  <si>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</si>
  <si>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</si>
  <si>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</si>
  <si>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</si>
  <si>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</si>
  <si>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</si>
  <si>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</si>
  <si>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</si>
  <si>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</si>
  <si>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</si>
  <si>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</si>
  <si>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</si>
  <si>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</si>
  <si>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</si>
  <si>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</si>
  <si>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</si>
  <si>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</si>
  <si>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</si>
  <si>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</si>
  <si>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</si>
  <si>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</si>
  <si>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</si>
  <si>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</si>
  <si>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</si>
  <si>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</si>
  <si>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</si>
  <si>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</si>
  <si>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</si>
  <si>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</si>
  <si>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</si>
  <si>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</si>
  <si>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</si>
  <si>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</si>
  <si>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</si>
  <si>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</si>
  <si>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</si>
  <si>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</si>
  <si>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</si>
  <si>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</si>
  <si>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</si>
  <si>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</si>
  <si>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</si>
  <si>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</si>
  <si>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</si>
  <si>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</si>
  <si>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</si>
  <si>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</si>
  <si>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</si>
  <si>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</si>
  <si>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</si>
  <si>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</si>
  <si>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</si>
  <si>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</si>
  <si>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</si>
  <si>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</si>
  <si>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</si>
  <si>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</si>
  <si>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</si>
  <si>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</si>
  <si>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</si>
  <si>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</si>
  <si>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</si>
  <si>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</si>
  <si>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</si>
  <si>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</si>
  <si>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</si>
  <si>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</si>
  <si>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</si>
  <si>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</si>
  <si>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</si>
  <si>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</si>
  <si>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</si>
  <si>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</si>
  <si>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</si>
  <si>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</si>
  <si>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</si>
  <si>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</si>
  <si>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</si>
  <si>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</si>
  <si>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</si>
  <si>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</si>
  <si>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</si>
  <si>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</si>
  <si>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</si>
  <si>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</si>
  <si>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</si>
  <si>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</si>
  <si>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</si>
  <si>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</si>
  <si>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</si>
  <si>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</si>
  <si>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</si>
  <si>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</si>
  <si>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</si>
  <si>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</si>
  <si>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</si>
  <si>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</si>
  <si>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</si>
  <si>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</si>
  <si>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</si>
  <si>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</si>
  <si>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</si>
  <si>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</si>
  <si>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</si>
  <si>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</si>
  <si>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</si>
  <si>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</si>
  <si>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</si>
  <si>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</si>
  <si>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</si>
  <si>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</si>
  <si>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</si>
  <si>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</si>
  <si>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</si>
  <si>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</si>
  <si>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</si>
  <si>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</si>
  <si>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</si>
  <si>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</si>
  <si>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</si>
  <si>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</si>
  <si>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</si>
  <si>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</si>
  <si>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</si>
  <si>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</si>
  <si>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</si>
  <si>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</si>
  <si>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</si>
  <si>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</si>
  <si>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</si>
  <si>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</si>
  <si>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</si>
  <si>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</si>
  <si>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</si>
  <si>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</si>
  <si>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</si>
  <si>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</si>
  <si>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</si>
  <si>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</si>
  <si>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</si>
  <si>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</si>
  <si>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</si>
  <si>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</si>
  <si>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</si>
  <si>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</si>
  <si>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</si>
  <si>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</si>
  <si>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</si>
  <si>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</si>
  <si>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</si>
  <si>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</si>
  <si>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</si>
  <si>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</si>
  <si>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</si>
  <si>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</si>
  <si>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</si>
  <si>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</si>
  <si>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</si>
  <si>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</si>
  <si>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</si>
  <si>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</si>
  <si>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</si>
  <si>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</si>
  <si>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</si>
  <si>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</si>
  <si>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</si>
  <si>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</si>
  <si>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</si>
  <si>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</si>
  <si>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</si>
  <si>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</si>
  <si>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</si>
  <si>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</si>
  <si>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</si>
  <si>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</si>
  <si>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</si>
  <si>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</si>
  <si>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</si>
  <si>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</si>
  <si>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</si>
  <si>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</si>
  <si>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</si>
  <si>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</si>
  <si>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</si>
  <si>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</si>
  <si>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</si>
  <si>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</si>
  <si>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</si>
  <si>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</si>
  <si>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</si>
  <si>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</si>
  <si>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</si>
  <si>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</si>
  <si>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</si>
  <si>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</si>
  <si>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</si>
  <si>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</si>
  <si>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</si>
  <si>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</si>
  <si>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</si>
  <si>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</si>
  <si>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</si>
  <si>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</si>
  <si>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</si>
  <si>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</si>
  <si>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</si>
  <si>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</si>
  <si>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</si>
  <si>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</si>
  <si>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</si>
  <si>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</si>
  <si>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</si>
  <si>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</si>
  <si>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</si>
  <si>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</si>
  <si>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</si>
  <si>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</si>
  <si>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</si>
  <si>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</si>
  <si>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</si>
  <si>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</si>
  <si>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</si>
  <si>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</si>
  <si>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</si>
  <si>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</si>
  <si>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</si>
  <si>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</si>
  <si>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</si>
  <si>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</si>
  <si>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</si>
  <si>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</si>
  <si>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</si>
  <si>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</si>
  <si>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</si>
  <si>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</si>
  <si>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</si>
  <si>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</si>
  <si>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</si>
  <si>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</si>
  <si>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</si>
  <si>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</si>
  <si>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</si>
  <si>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</si>
  <si>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</si>
  <si>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</si>
  <si>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</si>
  <si>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</si>
  <si>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</si>
  <si>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</si>
  <si>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</si>
  <si>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</si>
  <si>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</si>
  <si>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</si>
  <si>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</si>
  <si>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</si>
  <si>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</si>
  <si>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</si>
  <si>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</si>
  <si>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</si>
  <si>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</si>
  <si>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</si>
  <si>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</si>
  <si>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</si>
  <si>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</si>
  <si>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</si>
  <si>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</si>
  <si>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</si>
  <si>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</si>
  <si>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</si>
  <si>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</si>
  <si>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</si>
  <si>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</si>
  <si>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</si>
  <si>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</si>
  <si>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</si>
  <si>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</si>
  <si>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</si>
  <si>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</si>
  <si>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</si>
  <si>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</si>
  <si>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</si>
  <si>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</si>
  <si>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</si>
  <si>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</si>
  <si>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</si>
  <si>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</si>
  <si>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</si>
  <si>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</si>
  <si>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</si>
  <si>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</si>
  <si>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</si>
  <si>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</si>
  <si>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</si>
  <si>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</si>
  <si>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</si>
  <si>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</si>
  <si>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</si>
  <si>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</si>
  <si>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</si>
  <si>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</si>
  <si>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</si>
  <si>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</si>
  <si>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</si>
  <si>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</si>
  <si>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</si>
  <si>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</si>
  <si>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</si>
  <si>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</si>
  <si>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</si>
  <si>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</si>
  <si>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</si>
  <si>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</si>
  <si>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</si>
  <si>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</si>
  <si>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</si>
  <si>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</si>
  <si>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</si>
  <si>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</si>
  <si>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</si>
  <si>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</si>
  <si>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</si>
  <si>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</si>
  <si>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</si>
  <si>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</si>
  <si>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</si>
  <si>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</si>
  <si>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</si>
  <si>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</si>
  <si>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</si>
  <si>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</si>
  <si>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</si>
  <si>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</si>
  <si>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</si>
  <si>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</si>
  <si>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</si>
  <si>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</si>
  <si>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</si>
  <si>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</si>
  <si>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</si>
  <si>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</si>
  <si>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</si>
  <si>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</si>
  <si>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</si>
  <si>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</si>
  <si>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</si>
  <si>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</si>
  <si>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</si>
  <si>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</si>
  <si>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</si>
  <si>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</si>
  <si>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</si>
  <si>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</si>
  <si>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</si>
  <si>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</si>
  <si>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</si>
  <si>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</si>
  <si>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</si>
  <si>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</si>
  <si>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</si>
  <si>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</si>
  <si>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</si>
  <si>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</si>
  <si>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</si>
  <si>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</si>
  <si>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</si>
  <si>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</si>
  <si>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</si>
  <si>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</si>
  <si>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</si>
  <si>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</si>
  <si>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</si>
  <si>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</si>
  <si>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</si>
  <si>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</si>
  <si>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</si>
  <si>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</si>
  <si>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</si>
  <si>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</si>
  <si>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</si>
  <si>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</si>
  <si>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</si>
  <si>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</si>
  <si>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</si>
  <si>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</si>
  <si>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</si>
  <si>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</si>
  <si>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</si>
  <si>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</si>
  <si>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</si>
  <si>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</si>
  <si>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</si>
  <si>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</si>
  <si>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</si>
  <si>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</si>
  <si>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</si>
  <si>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</si>
  <si>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</si>
  <si>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</si>
  <si>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</si>
  <si>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</si>
  <si>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</si>
  <si>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</si>
  <si>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</si>
  <si>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</si>
  <si>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</si>
  <si>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</si>
  <si>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</si>
  <si>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</si>
  <si>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</si>
  <si>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</si>
  <si>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</si>
  <si>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</si>
  <si>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</si>
  <si>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</si>
  <si>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</si>
  <si>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</si>
  <si>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</si>
  <si>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</si>
  <si>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</si>
  <si>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</si>
  <si>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</si>
  <si>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</si>
  <si>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</si>
  <si>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</si>
  <si>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</si>
  <si>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</si>
  <si>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</si>
  <si>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</si>
  <si>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</si>
  <si>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</si>
  <si>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</si>
  <si>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</si>
  <si>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</si>
  <si>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</si>
  <si>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</si>
  <si>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</si>
  <si>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</si>
  <si>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</si>
  <si>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</si>
  <si>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</si>
  <si>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</si>
  <si>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</si>
  <si>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</si>
  <si>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</si>
  <si>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</si>
  <si>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</si>
  <si>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</si>
  <si>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</si>
  <si>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</si>
  <si>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</si>
  <si>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</si>
  <si>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</si>
  <si>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</si>
  <si>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</si>
  <si>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</si>
  <si>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</si>
  <si>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</si>
  <si>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</si>
  <si>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</si>
  <si>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</si>
  <si>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</si>
  <si>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</si>
  <si>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</si>
  <si>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</si>
  <si>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</si>
  <si>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</si>
  <si>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</si>
  <si>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</si>
  <si>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</si>
  <si>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</si>
  <si>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</si>
  <si>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</si>
  <si>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</si>
  <si>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</si>
  <si>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</si>
  <si>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</si>
  <si>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</si>
  <si>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</si>
  <si>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</si>
  <si>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</si>
  <si>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</si>
  <si>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</si>
  <si>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</si>
  <si>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</si>
  <si>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</si>
  <si>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</si>
  <si>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</si>
  <si>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</si>
  <si>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</si>
  <si>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</si>
  <si>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</si>
  <si>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</si>
  <si>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</si>
  <si>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</si>
  <si>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</si>
  <si>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</si>
  <si>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</si>
  <si>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</si>
  <si>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</si>
  <si>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</si>
  <si>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</si>
  <si>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</si>
  <si>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</si>
  <si>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</si>
  <si>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</si>
  <si>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</si>
  <si>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</si>
  <si>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</si>
  <si>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</si>
  <si>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</si>
  <si>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</si>
  <si>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</si>
  <si>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</si>
  <si>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</si>
  <si>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</si>
  <si>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</si>
  <si>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</si>
  <si>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</si>
  <si>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</si>
  <si>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</si>
  <si>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</si>
  <si>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</si>
  <si>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</si>
  <si>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</si>
  <si>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</si>
  <si>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</si>
  <si>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</si>
  <si>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</si>
  <si>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</si>
  <si>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</si>
  <si>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</si>
  <si>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</si>
  <si>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</si>
  <si>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</si>
  <si>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</si>
  <si>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</si>
  <si>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</si>
  <si>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</si>
  <si>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</si>
  <si>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</si>
  <si>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</si>
  <si>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</si>
  <si>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</si>
  <si>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</si>
  <si>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</si>
  <si>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</si>
  <si>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</si>
  <si>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</si>
  <si>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</si>
  <si>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</si>
  <si>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</si>
  <si>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</si>
  <si>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</si>
  <si>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</si>
  <si>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</si>
  <si>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</si>
  <si>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</si>
  <si>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</si>
  <si>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</si>
  <si>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</si>
  <si>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</si>
  <si>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</si>
  <si>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</si>
  <si>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</si>
  <si>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</si>
  <si>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</si>
  <si>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</si>
  <si>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</si>
  <si>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</si>
  <si>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</si>
  <si>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</si>
  <si>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</si>
  <si>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</si>
  <si>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</si>
  <si>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</si>
  <si>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</si>
  <si>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</si>
  <si>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</si>
  <si>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</si>
  <si>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</si>
  <si>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</si>
  <si>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</si>
  <si>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</si>
  <si>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</si>
  <si>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</si>
  <si>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</si>
  <si>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</si>
  <si>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</si>
  <si>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</si>
  <si>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</si>
  <si>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</si>
  <si>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</si>
  <si>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</si>
  <si>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</si>
  <si>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</si>
  <si>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</si>
  <si>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</si>
  <si>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</si>
  <si>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</si>
  <si>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</si>
  <si>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</si>
  <si>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</si>
  <si>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</si>
  <si>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</si>
  <si>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</si>
  <si>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</si>
  <si>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</si>
  <si>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</si>
  <si>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</si>
  <si>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</si>
  <si>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</si>
  <si>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</si>
  <si>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</si>
  <si>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</si>
  <si>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</si>
  <si>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</si>
  <si>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</si>
  <si>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</si>
  <si>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</si>
  <si>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</si>
  <si>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</si>
  <si>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</si>
  <si>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</si>
  <si>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</si>
  <si>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</si>
  <si>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</si>
  <si>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</si>
  <si>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</si>
  <si>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</si>
  <si>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</si>
  <si>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</si>
  <si>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</si>
  <si>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</si>
  <si>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</si>
  <si>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</si>
  <si>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</si>
  <si>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</si>
  <si>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</si>
  <si>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</si>
  <si>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</si>
  <si>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</si>
  <si>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</si>
  <si>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</si>
  <si>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</si>
  <si>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</si>
  <si>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</si>
  <si>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</si>
  <si>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</si>
  <si>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</si>
  <si>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</si>
  <si>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</si>
  <si>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</si>
  <si>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</si>
  <si>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</si>
  <si>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</si>
  <si>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</si>
  <si>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</si>
  <si>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</si>
  <si>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</si>
  <si>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</si>
  <si>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</si>
  <si>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</si>
  <si>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</si>
  <si>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</si>
  <si>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</si>
  <si>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</si>
  <si>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</si>
  <si>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</si>
  <si>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</si>
  <si>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</si>
  <si>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</si>
  <si>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</si>
  <si>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</si>
  <si>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</si>
  <si>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</si>
  <si>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</si>
  <si>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</si>
  <si>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</si>
  <si>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</si>
  <si>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</si>
  <si>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</si>
  <si>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</si>
  <si>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</si>
  <si>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</si>
  <si>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</si>
  <si>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</si>
  <si>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</si>
  <si>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</si>
  <si>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</si>
  <si>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</si>
  <si>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</si>
  <si>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</si>
  <si>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</si>
  <si>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</si>
  <si>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</si>
  <si>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</si>
  <si>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</si>
  <si>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</si>
  <si>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</si>
  <si>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</si>
  <si>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</si>
  <si>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</si>
  <si>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</si>
  <si>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</si>
  <si>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</si>
  <si>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</si>
  <si>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</si>
  <si>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</si>
  <si>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</si>
  <si>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</si>
  <si>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</si>
  <si>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</si>
  <si>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</si>
  <si>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</si>
  <si>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</si>
  <si>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</si>
  <si>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</si>
  <si>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</si>
  <si>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</si>
  <si>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</si>
  <si>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</si>
  <si>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</si>
  <si>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</si>
  <si>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</si>
  <si>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</si>
  <si>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</si>
  <si>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</si>
  <si>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</si>
  <si>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</si>
  <si>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</si>
  <si>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</si>
  <si>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</si>
  <si>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</si>
  <si>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</si>
  <si>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</si>
  <si>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</si>
  <si>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</si>
  <si>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</si>
  <si>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</si>
  <si>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</si>
  <si>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</si>
  <si>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</si>
  <si>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</si>
  <si>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</si>
  <si>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</si>
  <si>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</si>
  <si>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</si>
  <si>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</si>
  <si>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</si>
  <si>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</si>
  <si>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</si>
  <si>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</si>
  <si>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</si>
  <si>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</si>
  <si>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</si>
  <si>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</si>
  <si>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</si>
  <si>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</si>
  <si>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</si>
  <si>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</si>
  <si>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</si>
  <si>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</si>
  <si>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</si>
  <si>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</si>
  <si>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</si>
  <si>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</si>
  <si>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</si>
  <si>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</si>
  <si>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</si>
  <si>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</si>
  <si>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</si>
  <si>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</si>
  <si>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</si>
  <si>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</si>
  <si>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</si>
  <si>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</si>
  <si>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</si>
  <si>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</si>
  <si>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</si>
  <si>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</si>
  <si>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</si>
  <si>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</si>
  <si>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</si>
  <si>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</si>
  <si>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</si>
  <si>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</si>
  <si>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</si>
  <si>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</si>
  <si>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</si>
  <si>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</si>
  <si>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</si>
  <si>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</si>
  <si>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</si>
  <si>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</si>
  <si>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</si>
  <si>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</si>
  <si>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</si>
  <si>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</si>
  <si>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</si>
  <si>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</si>
  <si>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</si>
  <si>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</si>
  <si>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</si>
  <si>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</si>
  <si>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</si>
  <si>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</si>
  <si>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</si>
  <si>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</si>
  <si>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</si>
  <si>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</si>
  <si>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</si>
  <si>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</si>
  <si>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</si>
  <si>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</si>
  <si>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</si>
  <si>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</si>
  <si>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</si>
  <si>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</si>
  <si>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</si>
  <si>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</si>
  <si>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</si>
  <si>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</si>
  <si>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</si>
  <si>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</si>
  <si>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</si>
  <si>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</si>
  <si>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</si>
  <si>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</si>
  <si>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</si>
  <si>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</si>
  <si>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</si>
  <si>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</si>
  <si>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</si>
  <si>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</si>
  <si>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</si>
  <si>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</si>
  <si>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</si>
  <si>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</si>
  <si>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</si>
  <si>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</si>
  <si>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</si>
  <si>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</si>
  <si>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</si>
  <si>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</si>
  <si>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</si>
  <si>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</si>
  <si>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</si>
  <si>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</si>
  <si>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</si>
  <si>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</si>
  <si>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</si>
  <si>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</si>
  <si>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</si>
  <si>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</si>
  <si>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</si>
  <si>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</si>
  <si>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</si>
  <si>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</si>
  <si>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</si>
  <si>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</si>
  <si>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</si>
  <si>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</si>
  <si>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</si>
  <si>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</si>
  <si>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</si>
  <si>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</si>
  <si>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</si>
  <si>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</si>
  <si>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</si>
  <si>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</si>
  <si>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</si>
  <si>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</si>
  <si>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</si>
  <si>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</si>
  <si>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</si>
  <si>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</si>
  <si>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</si>
  <si>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</si>
  <si>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</si>
  <si>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</si>
  <si>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</si>
  <si>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</si>
  <si>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</si>
  <si>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</si>
  <si>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</si>
  <si>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</si>
  <si>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</si>
  <si>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</si>
  <si>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</si>
  <si>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</si>
  <si>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</si>
  <si>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</si>
  <si>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</si>
  <si>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</si>
  <si>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</si>
  <si>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</si>
  <si>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</si>
  <si>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</si>
  <si>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</si>
  <si>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</si>
  <si>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</si>
  <si>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</si>
  <si>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</si>
  <si>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</si>
  <si>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</si>
  <si>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</si>
  <si>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</si>
  <si>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</si>
  <si>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</si>
  <si>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</si>
  <si>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</si>
  <si>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</si>
  <si>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</si>
  <si>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</si>
  <si>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</si>
  <si>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</si>
  <si>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</si>
  <si>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</si>
  <si>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</si>
  <si>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</si>
  <si>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</si>
  <si>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</si>
  <si>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</si>
  <si>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</si>
  <si>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</si>
  <si>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</si>
  <si>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</si>
  <si>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</si>
  <si>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</si>
  <si>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</si>
  <si>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</si>
  <si>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</si>
  <si>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</si>
  <si>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</si>
  <si>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</si>
  <si>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</si>
  <si>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</si>
  <si>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</si>
  <si>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</si>
  <si>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</si>
  <si>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</si>
  <si>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</si>
  <si>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</si>
  <si>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</si>
  <si>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</si>
  <si>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</si>
  <si>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</si>
  <si>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</si>
  <si>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</si>
  <si>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</si>
  <si>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</si>
  <si>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</si>
  <si>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</si>
  <si>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</si>
  <si>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</si>
  <si>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</si>
  <si>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</si>
  <si>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</si>
  <si>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</si>
  <si>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</si>
  <si>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</si>
  <si>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</si>
  <si>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</si>
  <si>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</si>
  <si>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</si>
  <si>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</si>
  <si>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</si>
  <si>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</si>
  <si>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</si>
  <si>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</si>
  <si>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</si>
  <si>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</si>
  <si>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</si>
  <si>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</si>
  <si>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</si>
  <si>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</si>
  <si>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</si>
  <si>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</si>
  <si>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</si>
  <si>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</si>
  <si>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</si>
  <si>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</si>
  <si>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</si>
  <si>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</si>
  <si>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</si>
  <si>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</si>
  <si>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</si>
  <si>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</si>
  <si>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</si>
  <si>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</si>
  <si>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</si>
  <si>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</si>
  <si>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</si>
  <si>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</si>
  <si>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</si>
  <si>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</si>
  <si>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</si>
  <si>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</si>
  <si>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</si>
  <si>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</si>
  <si>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</si>
  <si>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</si>
  <si>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</si>
  <si>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</si>
  <si>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</si>
  <si>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</si>
  <si>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</si>
  <si>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</si>
  <si>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</si>
  <si>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</si>
  <si>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</si>
  <si>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</si>
  <si>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</si>
  <si>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</si>
  <si>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</si>
  <si>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</si>
  <si>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</si>
  <si>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</si>
  <si>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</si>
  <si>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</si>
  <si>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</si>
  <si>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</si>
  <si>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</si>
  <si>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</si>
  <si>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</si>
  <si>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</si>
  <si>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</si>
  <si>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</si>
  <si>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</si>
  <si>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</si>
  <si>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</si>
  <si>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</si>
  <si>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</si>
  <si>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</si>
  <si>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</si>
  <si>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</si>
  <si>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</si>
  <si>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</si>
  <si>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</si>
  <si>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</si>
  <si>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</si>
  <si>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</si>
  <si>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</si>
  <si>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</si>
  <si>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</si>
  <si>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</si>
  <si>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</si>
  <si>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</si>
  <si>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</si>
  <si>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</si>
  <si>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</si>
  <si>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</si>
  <si>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</si>
  <si>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</si>
  <si>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</si>
  <si>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</si>
  <si>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</si>
  <si>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</si>
  <si>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</si>
  <si>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</si>
  <si>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</si>
  <si>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</si>
  <si>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</si>
  <si>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</si>
  <si>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</si>
  <si>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</si>
  <si>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</si>
  <si>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</si>
  <si>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</si>
  <si>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</si>
  <si>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</si>
  <si>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</si>
  <si>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</si>
  <si>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</si>
  <si>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</si>
  <si>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</si>
  <si>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</si>
  <si>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</si>
  <si>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</si>
  <si>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</si>
  <si>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</si>
  <si>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</si>
  <si>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</si>
  <si>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</si>
  <si>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</si>
  <si>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</si>
  <si>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</si>
  <si>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</si>
  <si>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</si>
  <si>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</si>
  <si>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</si>
  <si>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</si>
  <si>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</si>
  <si>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</si>
  <si>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</si>
  <si>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</si>
  <si>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</si>
  <si>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</si>
  <si>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</si>
  <si>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</si>
  <si>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</si>
  <si>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</si>
  <si>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</si>
  <si>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</si>
  <si>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</si>
  <si>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</si>
  <si>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</si>
  <si>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</si>
  <si>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</si>
  <si>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</si>
  <si>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</si>
  <si>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</si>
  <si>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</si>
  <si>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</si>
  <si>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</si>
  <si>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</si>
  <si>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</si>
  <si>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</si>
  <si>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</si>
  <si>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</si>
  <si>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</si>
  <si>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</si>
  <si>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</si>
  <si>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</si>
  <si>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</si>
  <si>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</si>
  <si>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</si>
  <si>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</si>
  <si>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</si>
  <si>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</si>
  <si>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</si>
  <si>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</si>
  <si>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</si>
  <si>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</si>
  <si>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</si>
  <si>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</si>
  <si>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</si>
  <si>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</si>
  <si>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</si>
  <si>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</si>
  <si>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</si>
  <si>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</si>
  <si>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</si>
  <si>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</si>
  <si>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</si>
  <si>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</si>
  <si>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</si>
  <si>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</si>
  <si>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</si>
  <si>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</si>
  <si>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</si>
  <si>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</si>
  <si>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</si>
  <si>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</si>
  <si>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</si>
  <si>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</si>
  <si>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</si>
  <si>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</si>
  <si>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</si>
  <si>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</si>
  <si>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</si>
  <si>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</si>
  <si>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</si>
  <si>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</si>
  <si>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</si>
  <si>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</si>
  <si>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</si>
  <si>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</si>
  <si>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</si>
  <si>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</si>
  <si>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</si>
  <si>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</si>
  <si>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</si>
  <si>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</si>
  <si>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</si>
  <si>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</si>
  <si>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</si>
  <si>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</si>
  <si>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</si>
  <si>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</si>
  <si>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</si>
  <si>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</si>
  <si>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</si>
  <si>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</si>
  <si>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</si>
  <si>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</si>
  <si>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</si>
  <si>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</si>
  <si>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</si>
  <si>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</si>
  <si>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</si>
  <si>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</si>
  <si>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</si>
  <si>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</si>
  <si>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</si>
  <si>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</si>
  <si>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</si>
  <si>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</si>
  <si>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</si>
  <si>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</si>
  <si>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Municipio o Ciudad de la sede operativa</t>
  </si>
  <si>
    <t>Dirección de la Sede / Unidad</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</si>
  <si>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</si>
  <si>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</si>
  <si>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</si>
  <si>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</si>
  <si>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</si>
  <si>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</si>
  <si>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</si>
  <si>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</si>
  <si>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</si>
  <si>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</si>
  <si>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</si>
  <si>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</si>
  <si>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</si>
  <si>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</si>
  <si>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</si>
  <si>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</si>
  <si>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</si>
  <si>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</si>
  <si>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</si>
  <si>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</si>
  <si>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</si>
  <si>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</si>
  <si>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</si>
  <si>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</si>
  <si>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</si>
  <si>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</si>
  <si>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</si>
  <si>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</si>
  <si>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</si>
  <si>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</si>
  <si>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</si>
  <si>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</si>
  <si>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</si>
  <si>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</si>
  <si>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</si>
  <si>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</si>
  <si>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</si>
  <si>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</si>
  <si>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</si>
  <si>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</si>
  <si>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</si>
  <si>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</si>
  <si>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</si>
  <si>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</si>
  <si>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</si>
  <si>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</si>
  <si>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</si>
  <si>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</si>
  <si>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</si>
  <si>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</si>
  <si>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</si>
  <si>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</si>
  <si>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</si>
  <si>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</si>
  <si>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</si>
  <si>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</si>
  <si>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</si>
  <si>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</si>
  <si>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</si>
  <si>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</si>
  <si>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</si>
  <si>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</si>
  <si>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</si>
  <si>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</si>
  <si>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</si>
  <si>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</si>
  <si>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</si>
  <si>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</si>
  <si>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</si>
  <si>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</si>
  <si>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</si>
  <si>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</si>
  <si>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</si>
  <si>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Proceso Pedagógico</t>
  </si>
  <si>
    <t xml:space="preserve">Para mujeres gestantes, solo aplica para Desarrollo Infantil en Establecimientos de Reclusión. </t>
  </si>
  <si>
    <t>Diligencimiento Componente Familia, Comunidades y Redes</t>
  </si>
  <si>
    <t>Diligencimiento Componente Alimentación y Nutrición</t>
  </si>
  <si>
    <r>
      <rPr>
        <sz val="11"/>
        <color theme="1"/>
        <rFont val="Aptos Narrow"/>
        <family val="2"/>
        <scheme val="minor"/>
      </rPr>
      <t xml:space="preserve">3.7  Cuenta con instalaciones, equipos y utensilios en el área del servicio de alimentos, que contribuyen a la garantía de la inocuidad de los mismos en las diferentes etapas. </t>
    </r>
    <r>
      <rPr>
        <b/>
        <sz val="11"/>
        <color theme="1"/>
        <rFont val="Aptos Narrow"/>
        <family val="2"/>
        <scheme val="minor"/>
      </rPr>
      <t xml:space="preserve">
</t>
    </r>
  </si>
  <si>
    <t>No aplica cuando el servicio de alimentación es tercerizado en su totalidad.</t>
  </si>
  <si>
    <t>Diligencimiento Tabla 1 Areas y Baños</t>
  </si>
  <si>
    <t>Espacios Pedagógicos y cantidad de baños</t>
  </si>
  <si>
    <t>Registrar la medida de los espacios pedagógicos y cantidad de niños por cada espacio y unidades sanitarias encontradas de acuerdo a los niños atendidos y las observaciones a que haya lugar.</t>
  </si>
  <si>
    <t>Cantidad de usuarios del servicio</t>
  </si>
  <si>
    <t>Diligencimiento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</si>
  <si>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</si>
  <si>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</si>
  <si>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</si>
  <si>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</si>
  <si>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</si>
  <si>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</si>
  <si>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</si>
  <si>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</si>
  <si>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</si>
  <si>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</si>
  <si>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</si>
  <si>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</si>
  <si>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</si>
  <si>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</si>
  <si>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</si>
  <si>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</si>
  <si>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</si>
  <si>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Población Licencia de Funcionamiento</t>
  </si>
  <si>
    <t>Población Encontrada</t>
  </si>
  <si>
    <t>Marca la casilla encontrada</t>
  </si>
  <si>
    <t>Rango de Edad</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</si>
  <si>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</si>
  <si>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</si>
  <si>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</si>
  <si>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</si>
  <si>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</si>
  <si>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</si>
  <si>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</si>
  <si>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</si>
  <si>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</si>
  <si>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</si>
  <si>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</si>
  <si>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</si>
  <si>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</si>
  <si>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</si>
  <si>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</si>
  <si>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</si>
  <si>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</si>
  <si>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</si>
  <si>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</si>
  <si>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</si>
  <si>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</si>
  <si>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</si>
  <si>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2.6</t>
  </si>
  <si>
    <t>2.6.1</t>
  </si>
  <si>
    <t>2.6.2</t>
  </si>
  <si>
    <t>2.6.3</t>
  </si>
  <si>
    <t>2.7</t>
  </si>
  <si>
    <t>2.7.1</t>
  </si>
  <si>
    <t>2.8</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</si>
  <si>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</si>
  <si>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</si>
  <si>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</si>
  <si>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</si>
  <si>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</si>
  <si>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</si>
  <si>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</si>
  <si>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</si>
  <si>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</si>
  <si>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</si>
  <si>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</si>
  <si>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</si>
  <si>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</si>
  <si>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</si>
  <si>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</si>
  <si>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</si>
  <si>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</si>
  <si>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</si>
  <si>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</si>
  <si>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</si>
  <si>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</si>
  <si>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</si>
  <si>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</si>
  <si>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</si>
  <si>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</si>
  <si>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</si>
  <si>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</si>
  <si>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</si>
  <si>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</si>
  <si>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</si>
  <si>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Cantidad de Condiciones que CUMPLE</t>
  </si>
  <si>
    <t>Cantidad de Condiciones que NO CUMPLE CONDICIÓN</t>
  </si>
  <si>
    <t>Cantidad de Condiciones que NO APLICA</t>
  </si>
  <si>
    <t>3. COMPONENTE ALIMENTACION Y NUTRICIÓN</t>
  </si>
  <si>
    <t>3.1.</t>
  </si>
  <si>
    <t>ND / ING AL</t>
  </si>
  <si>
    <t>3.2.1</t>
  </si>
  <si>
    <t>3.2.2</t>
  </si>
  <si>
    <t>3.2.3</t>
  </si>
  <si>
    <t>3.3.1</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</si>
  <si>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73.</t>
  </si>
  <si>
    <t>3.4.1</t>
  </si>
  <si>
    <t>3.4.2</t>
  </si>
  <si>
    <t>Cuenta con registro de intercambios de alimentos con la respectiva justificación, fecha y tiempo de alimentación, no excede dos (2) en la minuta diaria.</t>
  </si>
  <si>
    <t>3.4.3</t>
  </si>
  <si>
    <t>Guía para el impulso a la soberanía alimentaria por el derecho humano a la alimentación adecuada en las modalidades y servicios del ICBF. G36.PP. Versión 1 del 04/12/2024.
4.5.3. Prestación del servicio de alimentación por tipo de ración.
4.5.3.1. Preparación y distribución de Ración Preparada.
Acciones de mejora y evaluación de los ciclos de menús.
Pág.  64.</t>
  </si>
  <si>
    <t>3.5.1</t>
  </si>
  <si>
    <t>3.5.2</t>
  </si>
  <si>
    <t>3.5.3</t>
  </si>
  <si>
    <t>3.5.4</t>
  </si>
  <si>
    <t>3.6.1</t>
  </si>
  <si>
    <t>3.6.2</t>
  </si>
  <si>
    <t>3.6.3</t>
  </si>
  <si>
    <t>3.7.1</t>
  </si>
  <si>
    <t>3.8.1</t>
  </si>
  <si>
    <t>3.8.2</t>
  </si>
  <si>
    <t>3.8.3</t>
  </si>
  <si>
    <t>3.8.4</t>
  </si>
  <si>
    <t>3.8.5</t>
  </si>
  <si>
    <t>En observación de la atención se evidencia que:</t>
  </si>
  <si>
    <t>3.9.1</t>
  </si>
  <si>
    <t>3.9.2</t>
  </si>
  <si>
    <t>3.9.3</t>
  </si>
  <si>
    <t>3.9.4</t>
  </si>
  <si>
    <t>El gestor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</si>
  <si>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 Versión 1 del 04/12/2024.
4.5.4.3. Talento Humano.
Estado de Salud.. Pág. 77.</t>
  </si>
  <si>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</si>
  <si>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</si>
  <si>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</si>
  <si>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</si>
  <si>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</si>
  <si>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</si>
  <si>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</si>
  <si>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</si>
  <si>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Cuenta e implementa el Programa de Selección y Evaluación de Proveedores.</t>
  </si>
  <si>
    <t xml:space="preserve">Guía orientadora para la estrategia del abastecimiento alimentario. G38.PP.  Versión 1 del 16/01/2025. Págs. 16 y 17.
</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</si>
  <si>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</si>
  <si>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</si>
  <si>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</si>
  <si>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</si>
  <si>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</si>
  <si>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</si>
  <si>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</si>
  <si>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</si>
  <si>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</si>
  <si>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</si>
  <si>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</si>
  <si>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</si>
  <si>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</si>
  <si>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</si>
  <si>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</si>
  <si>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</si>
  <si>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3.13.6</t>
  </si>
  <si>
    <t>Portada</t>
  </si>
  <si>
    <r>
      <rPr>
        <b/>
        <sz val="11"/>
        <color theme="1"/>
        <rFont val="Arial"/>
        <family val="2"/>
      </rPr>
      <t>Para inmuebles construidos a partir del año 2011</t>
    </r>
    <r>
      <rPr>
        <sz val="11"/>
        <color theme="1"/>
        <rFont val="Arial"/>
        <family val="2"/>
      </rPr>
      <t xml:space="preserve">, Cuenta con licencia de construcción expedida por ente distrital o municipal como curaduría urbana, oficina de planeación municipal o quien haga sus veces,  cuyo uso del suelo corresponda al servicio prestado en la UDS
</t>
    </r>
    <r>
      <rPr>
        <b/>
        <u/>
        <sz val="11"/>
        <color theme="1"/>
        <rFont val="Arial"/>
        <family val="2"/>
      </rPr>
      <t>Nota 1:</t>
    </r>
    <r>
      <rPr>
        <sz val="11"/>
        <color theme="1"/>
        <rFont val="Arial"/>
        <family val="2"/>
      </rPr>
      <t xml:space="preserve"> Para la verificación de este aspecto, tener en cuenta las modalidades por las que se debe solicitar la Licencia de Construcción.
</t>
    </r>
    <r>
      <rPr>
        <b/>
        <u/>
        <sz val="11"/>
        <color theme="1"/>
        <rFont val="Arial"/>
        <family val="2"/>
      </rPr>
      <t>Nota 2:</t>
    </r>
    <r>
      <rPr>
        <sz val="11"/>
        <color theme="1"/>
        <rFont val="Arial"/>
        <family val="2"/>
      </rPr>
      <t xml:space="preserve"> En caso de no contar con la licencia de construcción, para inmuebles construidos a partir del año 2011, se evidencian los soportes del trámite ante la autoridad competente, mínimo en el último año.
</t>
    </r>
  </si>
  <si>
    <r>
      <rPr>
        <b/>
        <sz val="11"/>
        <color theme="1"/>
        <rFont val="Arial"/>
        <family val="2"/>
      </rPr>
      <t>Para inmuebles construidos antes del 2011</t>
    </r>
    <r>
      <rPr>
        <sz val="11"/>
        <color theme="1"/>
        <rFont val="Arial"/>
        <family val="2"/>
      </rPr>
      <t xml:space="preserve">, Se cuenta el certificado expedido por la Secretaría de Planeación de la Entidad Territorial o quien haga sus veces, en el que especifique si las condiciones de la construcción son aptas para su funcionamiento, o un concepto técnico de ingeniero civil o arquitecto que cuente con matrícula profesional, en el que indique si la infraestructura cumple con las normas urbanísticas y de seguridad o no para el funcionamiento del servicio.
</t>
    </r>
    <r>
      <rPr>
        <b/>
        <u/>
        <sz val="11"/>
        <color theme="1"/>
        <rFont val="Arial"/>
        <family val="2"/>
      </rPr>
      <t>Nota 1:</t>
    </r>
    <r>
      <rPr>
        <sz val="11"/>
        <color theme="1"/>
        <rFont val="Arial"/>
        <family val="2"/>
      </rPr>
      <t xml:space="preserve"> Este certificado se tramita una sola vez no es necesaria su actualización cada vigencia a menos que, la UDS cambie de predio.
</t>
    </r>
    <r>
      <rPr>
        <b/>
        <u/>
        <sz val="11"/>
        <color theme="1"/>
        <rFont val="Arial"/>
        <family val="2"/>
      </rPr>
      <t>Nota 2:</t>
    </r>
    <r>
      <rPr>
        <sz val="11"/>
        <color theme="1"/>
        <rFont val="Arial"/>
        <family val="2"/>
      </rPr>
      <t xml:space="preserve"> En los casos en que el concepto sea negativo, la UDS deberá reubicarse en un plazo no mayor a seis (6) meses.
</t>
    </r>
  </si>
  <si>
    <r>
      <rPr>
        <b/>
        <sz val="11"/>
        <color theme="1"/>
        <rFont val="Arial"/>
        <family val="2"/>
      </rPr>
      <t>Para el caso de los territorios indígenas</t>
    </r>
    <r>
      <rPr>
        <sz val="11"/>
        <color theme="1"/>
        <rFont val="Arial"/>
        <family val="2"/>
      </rPr>
      <t xml:space="preserve">, se cuenta con el permiso escrito de la comunidad y autoridad indígena respectiva para el uso y construcción de la UDS. En este caso la UDS deberá contar con soportes de evidencia de obtención de la licencia de construcción o permiso ante Autoridades Indígenas o Reconocimiento de Construcción. Se aceptan los siguientes soportes:
•  Estudios y diseños arquitectónicos o técnicos (estructurales, hidráulicos, y/o eléctricos), estudio de vulnerabilidad sísmica y/o reforzamiento estructural.
•  Radicación de la solicitud de Licencia de Construcción o de reconocimiento ante la oficina de planeación, curaduría urbana o la autoridad municipal o distrital competente para expedir licencias, realizada por el propietario del inmueble en el que funciona la UDS.
•  Respuesta con observaciones a la solicitud de la Licencia de construcción expedida por la oficina de planeación, curaduría urbana o la autoridad municipal o distrital competente para expedir las licencias.
•  Respuesta a las observaciones firmada por el propietario del inmueble en el que funciona la UDS, debidamente radicada ante la oficina de planeación, curaduría urbana o la autoridad municipal o distrital competente para expedir las licencias.
•  Certificado de que  está  en trámite la Licencia de Construcción expedido por la oficina de planeación, curaduría urbana o la autoridad municipal o distrital competente para expedir las licencias.
•  Comunicación radicada ante la Autoridad Indígena solicitando permiso de construcción.
</t>
    </r>
    <r>
      <rPr>
        <b/>
        <u/>
        <sz val="11"/>
        <color theme="1"/>
        <rFont val="Arial"/>
        <family val="2"/>
      </rPr>
      <t>Nota:</t>
    </r>
    <r>
      <rPr>
        <sz val="11"/>
        <color theme="1"/>
        <rFont val="Arial"/>
        <family val="2"/>
      </rPr>
      <t xml:space="preserve">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</si>
  <si>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41 - Línea 1. Gestión de riesgos de accidentes y desastres.)</t>
  </si>
  <si>
    <r>
      <t xml:space="preserve">En caso de contar con servicio de transporte o hacer uso de éste para salidas pedagógicas, la EAS o PDS se cerciora que la entidad contratada debe estar legalmente autorizada y cumple con las condiciones definidas por la normatividad (revisión técnico - mecánica, SOAT, licencia de conducción vigente). De acuerdo con las orientaciones definidas la </t>
    </r>
    <r>
      <rPr>
        <u/>
        <sz val="11"/>
        <color theme="1"/>
        <rFont val="Arial"/>
        <family val="2"/>
      </rPr>
      <t>Guía Orientadora para la Gestión del Riesgo en la Primera Infancia o documento que lo modifique o sustituya</t>
    </r>
    <r>
      <rPr>
        <sz val="11"/>
        <color theme="1"/>
        <rFont val="Arial"/>
        <family val="2"/>
      </rPr>
      <t>.</t>
    </r>
  </si>
  <si>
    <t>En caso de contar con piscina acuática o hacer uso de ella a través de un tercero, la EAS o PDS se cerciora que está cuente con el certificado de cumplimiento de las normas de seguridad reglamentaria para su uso, establecida en la Ley 1209 de 2008 y Decreto 554 de 2015, compilado en el Decreto Único Reglamentario 780 de 2016, por medio del cual se expide el Decreto Único Reglamentario del Ministerio de Salud y Protección Social.</t>
  </si>
  <si>
    <t>Se cuenta con evidencias de que el plan de gestión de riesgos de accidentes ha sido socializado a todas las familias, cuidadores de los participantes y al talento humano de la UDS. asimismo, se actualiza cada vez que ocurren cambios en los espacios de prestación del servicio o ante cualquier otra situación relevante.</t>
  </si>
  <si>
    <r>
      <t xml:space="preserve">En caso de no presentarse situaciones de presuntos hechos de violencia, lesiones y fallecimientos al interior de las UDS,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</si>
  <si>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43 - Línea 1. Gestión de riesgos de accidentes y desastres.)</t>
  </si>
  <si>
    <t xml:space="preserve">Cuenta con registro de novedades. Puede emplearse un formato, ficha o cuaderno, que deberá estar en medio físico en la UDS donde se registren todas las novedades y situaciones especiales que se presentan con las niñas, niños y mujeres gestantes (si hacen parte de la Modalidad)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</si>
  <si>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t>Adelanta las gestiones necesarias para que las niñas, los niños y las mujeres gestantes cuenten con una póliza de seguro contra accidentes. (Estándar 44 - Línea 1. Gestión de riesgos de accidentes y desastres.)</t>
  </si>
  <si>
    <r>
      <t xml:space="preserve">Todos los participantes vinculados al servicio de atención cuentan con una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</si>
  <si>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Documenta e implementa el Plan de Gestión de Riesgos de Desastres. (Estándar 45 - Línea 1. Gestión de riesgos de accidentes y desastres.)</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</si>
  <si>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El plan de emergencias es actualizado cada vez que haya cambios en los espacios de prestación del servicio o ante cualquier otra situación que se considere.</t>
    </r>
  </si>
  <si>
    <t>Garantiza el inmueble espacios accesibles que permitan la autonomía y la movilidad de todas las personas en la unidad. (Estándar 37 - Línea 2. Condiciones de infraestructura.)</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</si>
  <si>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</si>
  <si>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</si>
  <si>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</si>
  <si>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Los marcos de las ventanas se encuentran completos y en buen estado, de tal forma, que no se genere un riesgo para los participantes.</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</si>
  <si>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</si>
  <si>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</si>
  <si>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 xml:space="preserve"> Se utilizan topes de seguridad para que las ventanas no abran en su totalidad para reducir el riesgo de caídas en altura.</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</si>
  <si>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</si>
  <si>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</si>
  <si>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</si>
  <si>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</si>
  <si>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</si>
  <si>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</si>
  <si>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</si>
  <si>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</si>
  <si>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</si>
  <si>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</si>
  <si>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</si>
  <si>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r>
      <t xml:space="preserve">Las escaleras y rampas cuentan con pasamanos.
</t>
    </r>
    <r>
      <rPr>
        <b/>
        <u/>
        <sz val="11"/>
        <rFont val="Arial"/>
        <family val="2"/>
      </rPr>
      <t>Nota:</t>
    </r>
    <r>
      <rPr>
        <sz val="11"/>
        <rFont val="Arial"/>
        <family val="2"/>
      </rPr>
      <t xml:space="preserve"> Se debe tener baranda o pasamanos en ambos lados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</si>
  <si>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</si>
  <si>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</si>
  <si>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</si>
  <si>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</si>
  <si>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</si>
  <si>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</si>
  <si>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Todos los muros, pisos y techos son seguros y están libres de deterioro por humedad y goteras.</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</si>
  <si>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</si>
  <si>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</si>
  <si>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</si>
  <si>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</si>
  <si>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</si>
  <si>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</si>
  <si>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</si>
  <si>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o PDS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</si>
  <si>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r>
      <rPr>
        <sz val="11"/>
        <color theme="1"/>
        <rFont val="Arial"/>
        <family val="2"/>
      </rP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</si>
  <si>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</si>
  <si>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</si>
  <si>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</si>
  <si>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</si>
  <si>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</si>
  <si>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</si>
  <si>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</si>
  <si>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El inmueble garantiza las condiciones suficientes de iluminación natural (ventanas o claraboyas) y/o artificial (luminarias).</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</si>
  <si>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 en el caso de que no se pueda localizar en el mismo nivel, siempre y cuando se realice sin el uso de las escaleras.</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</si>
  <si>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</si>
  <si>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r>
      <rPr>
        <b/>
        <sz val="11"/>
        <color theme="1"/>
        <rFont val="Arial"/>
        <family val="2"/>
      </rPr>
      <t>Para la atención de niñas y niños menores de 2 años</t>
    </r>
    <r>
      <rPr>
        <sz val="11"/>
        <color theme="1"/>
        <rFont val="Arial"/>
        <family val="2"/>
      </rPr>
      <t xml:space="preserve">, se cuenta con un área independiente al espacio pedagógico para la higiene personal que incluya: 
</t>
    </r>
    <r>
      <rPr>
        <b/>
        <sz val="11"/>
        <color theme="1"/>
        <rFont val="Arial"/>
        <family val="2"/>
      </rPr>
      <t>•</t>
    </r>
    <r>
      <rPr>
        <sz val="11"/>
        <color theme="1"/>
        <rFont val="Arial"/>
        <family val="2"/>
      </rPr>
      <t xml:space="preserve"> Bacinillas.   </t>
    </r>
    <r>
      <rPr>
        <b/>
        <sz val="11"/>
        <color theme="1"/>
        <rFont val="Arial"/>
        <family val="2"/>
      </rPr>
      <t>•</t>
    </r>
    <r>
      <rPr>
        <sz val="11"/>
        <color theme="1"/>
        <rFont val="Arial"/>
        <family val="2"/>
      </rPr>
      <t xml:space="preserve"> Un sanitario línea infantil.   </t>
    </r>
    <r>
      <rPr>
        <b/>
        <sz val="11"/>
        <color theme="1"/>
        <rFont val="Arial"/>
        <family val="2"/>
      </rPr>
      <t xml:space="preserve">• </t>
    </r>
    <r>
      <rPr>
        <sz val="11"/>
        <color theme="1"/>
        <rFont val="Arial"/>
        <family val="2"/>
      </rPr>
      <t xml:space="preserve">Un lavamanos línea infantil.   </t>
    </r>
    <r>
      <rPr>
        <b/>
        <sz val="11"/>
        <color theme="1"/>
        <rFont val="Arial"/>
        <family val="2"/>
      </rPr>
      <t>•</t>
    </r>
    <r>
      <rPr>
        <sz val="11"/>
        <color theme="1"/>
        <rFont val="Arial"/>
        <family val="2"/>
      </rPr>
      <t xml:space="preserve"> Espacio para cambio de pañal.   </t>
    </r>
    <r>
      <rPr>
        <b/>
        <sz val="11"/>
        <color theme="1"/>
        <rFont val="Arial"/>
        <family val="2"/>
      </rPr>
      <t>•</t>
    </r>
    <r>
      <rPr>
        <sz val="11"/>
        <color theme="1"/>
        <rFont val="Arial"/>
        <family val="2"/>
      </rPr>
      <t xml:space="preserve"> Lava colas (bañeras).
</t>
    </r>
    <r>
      <rPr>
        <b/>
        <u/>
        <sz val="11"/>
        <color theme="1"/>
        <rFont val="Arial"/>
        <family val="2"/>
      </rPr>
      <t>Nota:</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t>
    </r>
  </si>
  <si>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</si>
  <si>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</si>
  <si>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r>
      <rPr>
        <b/>
        <sz val="11"/>
        <color theme="4" tint="-0.249977111117893"/>
        <rFont val="Arial"/>
        <family val="2"/>
      </rPr>
      <t>Para la atención de niñas y niños entre 2 a 5 años</t>
    </r>
    <r>
      <rPr>
        <sz val="11"/>
        <rFont val="Arial"/>
        <family val="2"/>
      </rPr>
      <t>,</t>
    </r>
    <r>
      <rPr>
        <sz val="11"/>
        <color theme="1"/>
        <rFont val="Arial"/>
        <family val="2"/>
      </rPr>
      <t xml:space="preserve"> los espacios pedagógicos cuentan con un área mínima de 1.2 m²/niña-niño.  </t>
    </r>
  </si>
  <si>
    <t xml:space="preserve">Se cuenta con un (1) sanitario u orinal de línea infantil por cada veinte (20) niñas y niños o adaptadores para inodoro para el uso exclusivo de las niñas y niños los cuales deben encontrarse en óptimas condiciones y funcionales.  </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</si>
  <si>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</si>
  <si>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Se cuenta con una (1) ducha con grifería tipo teléfono que se encuentre en óptimas condiciones y sea funcional.</t>
  </si>
  <si>
    <t>En caso de que haya divisiones y/o puertas en los sanitarios, estas cuentan con una altura que permita el control visual de un adulto (las puertas no deben tener seguros).</t>
  </si>
  <si>
    <t>En el espacio para el servido de alimentos se asegura un puesto para cada niña y niño en el momento de su uso.</t>
  </si>
  <si>
    <t>En las áreas recreativas se garantiza una proporción de al menos 2 m²/niña-niño en el momento de su uso.</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</si>
  <si>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</si>
  <si>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En caso de no contar con área recreativa interna, se hace uso de áreas recreativas externas en un radio no mayor a quinientos (500) metros de la UDS, Se documenta e implementa un protocolo de seguridad para el desplazamiento, estadía y regreso a la UDS.</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</si>
  <si>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</si>
  <si>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r>
      <t xml:space="preserve">La UDS dispone de los elementos de lencería que incluyen: colchones, colchonetas, lencería, lencería de baño y lencería de cama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</si>
  <si>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t>
    </r>
  </si>
  <si>
    <t>Cuenta con botiquines que cumplan con los criterios de proporción de niños y niñas y la dotación requerida. (Estándar 48 - Línea 3. Dotación.)</t>
  </si>
  <si>
    <t>PORTADA</t>
  </si>
  <si>
    <t>Verifica la existencia del soporte de afiliación de las niñas, los niños al Sistema General de Seguridad Social en Salud (SGSSS).  (Estándar 8).</t>
  </si>
  <si>
    <t>Guía operativa del servicio centro de desarrollo infantil.  GO4.MT1.PP.  Versión 1 del 25/11/2024.  
Estándar 8. Pág. 22 y 23.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t>
  </si>
  <si>
    <t>3.1.1</t>
  </si>
  <si>
    <r>
      <t xml:space="preserve">Cuenta con soporte de afiliación en estado activo, vigente (no mayor a 6 meses), en físico o digital.
</t>
    </r>
    <r>
      <rPr>
        <b/>
        <sz val="11"/>
        <color theme="1"/>
        <rFont val="Arial"/>
        <family val="2"/>
      </rPr>
      <t xml:space="preserve">Nota 1: </t>
    </r>
    <r>
      <rPr>
        <sz val="11"/>
        <color theme="1"/>
        <rFont val="Arial"/>
        <family val="2"/>
      </rPr>
      <t xml:space="preserve">Régimen Especial: Certificación emitida por la Entidad Prestadora de Salud (EPS).
</t>
    </r>
    <r>
      <rPr>
        <b/>
        <sz val="11"/>
        <color theme="1"/>
        <rFont val="Arial"/>
        <family val="2"/>
      </rPr>
      <t>Nota 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</si>
  <si>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</si>
  <si>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</si>
  <si>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 xml:space="preserve">
Guía operativa del servicio centro de desarrollo infantil.  GO4.MT1.PP.  Versión 1 del 25/11/2024.  
Estándar 8. Pág. 22 y 23.
</t>
  </si>
  <si>
    <t>3.2</t>
  </si>
  <si>
    <t>Verifica la asistencia de las niñas, los niños a la consulta de valoración integral en salud (control de crecimiento y desarrollo)   (Estándar 10).</t>
  </si>
  <si>
    <t>Guía operativa del servicio centro de desarrollo infantil.  GO4.MT1.PP.  Versión 1 del 25/11/2024. 
Estándar 10.  Pág. 27.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107 - 113</t>
  </si>
  <si>
    <r>
      <t xml:space="preserve">Cuenta con soporte de asistencia a la consulta de valoración integral en salud.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color theme="1"/>
        <rFont val="Arial"/>
        <family val="2"/>
      </rPr>
      <t xml:space="preserve">Nota 3: </t>
    </r>
    <r>
      <rPr>
        <sz val="11"/>
        <color theme="1"/>
        <rFont val="Arial"/>
        <family val="2"/>
      </rPr>
      <t>En caso de presentarse barreras de acceso a salud verificar el cumplimiento del procedimiento indicado en el Estándar 3.</t>
    </r>
  </si>
  <si>
    <t>Guía operativa del servicio centro de desarrollo infantil.  GO4.MT1.PP.  Versión 1 del 25/11/2024. 
Estándar 10.  Pág. 27.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113</t>
  </si>
  <si>
    <r>
      <t xml:space="preserve">Cuenta con soporte de atención en salud bucal realizado por profesional en odontología.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color theme="1"/>
        <rFont val="Arial"/>
        <family val="2"/>
      </rPr>
      <t>Nota 3:</t>
    </r>
    <r>
      <rPr>
        <sz val="11"/>
        <color rgb="FFFF0000"/>
        <rFont val="Arial"/>
        <family val="2"/>
      </rPr>
      <t xml:space="preserve"> </t>
    </r>
    <r>
      <rPr>
        <sz val="11"/>
        <color theme="1"/>
        <rFont val="Arial"/>
        <family val="2"/>
      </rPr>
      <t>En caso de presentarse barreras de acceso a salud verificar el cumplimiento del procedimiento indicado en el Estándar 3.</t>
    </r>
  </si>
  <si>
    <t>Guía operativa del servicio centro de desarrollo infantil.  GO4.MT1.PP.  Versión 1 del 25/11/2024. 
Estándar 10.  Pág. 27.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Estandar 3 Pag 15.</t>
  </si>
  <si>
    <t xml:space="preserve">Cuenta con soportes de socialización de la Ruta para acceder a la valoración integral en salud y atención en salud bucal al atender grupos étnicos con autoridades tradicionales. </t>
  </si>
  <si>
    <t>Guía operativa del servicio centro de desarrollo infantil.  GO4.MT1.PP.  Versión 1 del 25/11/2024. 
Estándar 10.  Pág. 27.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107 - 1113</t>
  </si>
  <si>
    <t>3.2.4</t>
  </si>
  <si>
    <t>Guía operativa del servicio centro de desarrollo infantil.  GO4.MT1.PP.  Versión 1 del 25/11/2024. 
Estándar 10.  Pág. 22, 23, 27 y 28.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107 - 113.</t>
  </si>
  <si>
    <t>3.3</t>
  </si>
  <si>
    <t>Implementa acciones para la promoción de la vacunación de las niñas, niños y su verificación periódica del soporte de vacunación de acuerdo con la edad. En los casos en los que el esquema se encuentre incompleto orienta y hace seguimiento a la familia, cuidadores y adelanta acciones ante la autoridad competente, según corresponda.  (Estándar 11).</t>
  </si>
  <si>
    <t>Guía operativa del servicio centro de desarrollo infantil.  GO4.MT1.PP.  Versión 1 del 25/11/2024. 
Estándar 11.  Pág. 27 - 28.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108 - 113.</t>
  </si>
  <si>
    <r>
      <t xml:space="preserve">Cuenta con soporte en físico o digital de la aplicación del esquema de vacunación completo para la edad.
</t>
    </r>
    <r>
      <rPr>
        <b/>
        <sz val="11"/>
        <color theme="1"/>
        <rFont val="Arial"/>
        <family val="2"/>
      </rPr>
      <t xml:space="preserve">Nota1: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1 mes.
</t>
    </r>
    <r>
      <rPr>
        <b/>
        <sz val="11"/>
        <color theme="1"/>
        <rFont val="Arial"/>
        <family val="2"/>
      </rPr>
      <t xml:space="preserve">Nota 2: </t>
    </r>
    <r>
      <rPr>
        <sz val="11"/>
        <color theme="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
</t>
    </r>
    <r>
      <rPr>
        <b/>
        <sz val="11"/>
        <color theme="1"/>
        <rFont val="Arial"/>
        <family val="2"/>
      </rPr>
      <t xml:space="preserve">Nota 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</si>
  <si>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centro de desarrollo infantil.  GO4.MT1.PP.  Versión 1 del 25/11/2024. 
Estándar 11.  Pág. 27 - 28.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108 a 113.
</t>
  </si>
  <si>
    <t>3.4</t>
  </si>
  <si>
    <t>Cumple con la toma  periódica de la toma de medidas antropométricas a cada niña, niño y hace seguimiento a los resultados.  (Estándar 15).</t>
  </si>
  <si>
    <t>Guía operativa del servicio centro de desarrollo infantil.  GO4.MT1.PP.  Versión 1 del 25/11/2024. 
Estándar 15.  Pág.  33 - 40.
Guía para el impulso a la soberanía alimentaria por el derecho humano a la alimentación adecuada en las modalidades y servicios del ICBF. G36.PP. Versión 1 del 04/12/2024.
4.6.  Valoración y seguimiento del estado nutricional y de salud. 
Pág. 90 - 106.</t>
  </si>
  <si>
    <r>
      <t xml:space="preserve">Cuenta con los soportes  de cualificación al talento humano  por parte de la EAS o PDS, sobre la toma de datos de peso, longitud/talla , perímetro braquial, identificación de signos físicos asociados a la desnutrición aguda y  suministro de la FTLC(si aplica) 
</t>
    </r>
    <r>
      <rPr>
        <b/>
        <sz val="11"/>
        <color theme="1"/>
        <rFont val="Arial"/>
        <family val="2"/>
      </rPr>
      <t>Nota1.</t>
    </r>
    <r>
      <rPr>
        <sz val="11"/>
        <color theme="1"/>
        <rFont val="Arial"/>
        <family val="2"/>
      </rPr>
      <t xml:space="preserve"> Actas con los contenidos abordados, listados de asistencia, registro fotográfico o fílmico.</t>
    </r>
  </si>
  <si>
    <t>Guía operativa del servicio centro de desarrollo infantil.  GO4.MT1.PP.  Versión 1 del 25/11/2024. 
Estándar 15.  Pág.  33
Guía para el impulso a la soberanía alimentaria por el derecho humano a la alimentación adecuada en las modalidades y servicios del ICBF. G36.PP. Versión 1 del 04/12/2024.
4.6.  Valoración y seguimiento del estado nutricional y de salud. 
Pág. 90 - 106.</t>
  </si>
  <si>
    <t xml:space="preserve">En observación de la atención verifica que se cumplen con las siguientes condiciones:
1.El profesional del componente de salud y nutrición de la EAS o PDS realiza correctamente la toma de peso, longitud/talla y perímetro braquial, según muestra y severifica adecuada técnica según lo establecido en la Guia de Metrología del ICBF vigente.
2.El talento humano identifica los signos físicos asociados a la desnutrición aguda. </t>
  </si>
  <si>
    <t>Guía operativa del servicio centro de desarrollo infantil.  GO4.MT1.PP.  Versión 1 del 25/11/2024. 
Estándar 15.  Pág.  33 
Guía para el impulso a la soberanía alimentaria por el derecho humano a la alimentación adecuada en las modalidades y servicios del ICBF. G36.PP. Versión 1 del 04/12/2024.
4.6.  Valoración y seguimiento del estado nutricional y de salud. 
Pág. 92</t>
  </si>
  <si>
    <t>Guía operativa del servicio centro de desarrollo infantil.  GO4.MT1.PP.  Versión 1 del 25/11/2024. 
Estándar 15.  Pág.  33 - 34
Guía para el impulso a la soberanía alimentaria por el derecho humano a la alimentación adecuada en las modalidades y servicios del ICBF. G36.PP. Versión 1 del 04/12/2024.
4.6.  Valoración y seguimiento del estado nutricional y de salud. 
Pág. 91</t>
  </si>
  <si>
    <t>3.4.4</t>
  </si>
  <si>
    <t>Guía operativa del servicio centro de desarrollo infantil.  GO4.MT1.PP.  Versión 1 del 25/11/2024. 
Estándar 15.  Pág.  34 y 35
Guía para el impulso a la soberanía alimentaria por el derecho humano a la alimentación adecuada en las modalidades y servicios del ICBF. G36.PP. Versión 1 del 04/12/2024.
4.6.  Valoración y seguimiento del estado nutricional y de salud. 
Pág. 91 a 93</t>
  </si>
  <si>
    <t>3.4.5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</si>
  <si>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</si>
  <si>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3.4.6</t>
  </si>
  <si>
    <t>Guía operativa del servicio centro de desarrollo infantil.  GO4.MT1.PP.  Versión 1 del 25/11/2024. 
Estándar 15.  Pág.  34
Guía para el impulso a la soberanía alimentaria por el derecho humano a la alimentación adecuada en las modalidades y servicios del ICBF. G36.PP. Versión 1 del 04/12/2024.
4.6.  Valoración y seguimiento del estado nutricional y de salud. 
Pág. 104</t>
  </si>
  <si>
    <t>3.4.7</t>
  </si>
  <si>
    <t>Cuenta con los apoyos necesarios y los ajustes razonables para la toma de peso y talla de la población con discapacidad de acuerdo con la categoría.</t>
  </si>
  <si>
    <t>Guía operativa del servicio centro de desarrollo infantil.  GO4.MT1.PP.  Versión 1 del 25/11/2024.  
Estándar 15.  Pág. 33.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y 94.</t>
  </si>
  <si>
    <t>3.4.8</t>
  </si>
  <si>
    <t>Guía operativa del servicio centro de desarrollo infantil.  GO4.MT1.PP.  Versión 1 del 25/11/2024. 
Estándar 15.  Pág. 36
Guía para el impulso a la soberanía alimentaria por el derecho humano a la alimentación adecuada en las modalidades y servicios del ICBF. G36.PP. Versión 1 del 04/12/2024.
4.6.  Valoración y seguimiento del estado nutricional y de salud. 
Pág. 90 - 106.</t>
  </si>
  <si>
    <t>3.4.9</t>
  </si>
  <si>
    <t>Guía operativa del servicio centro de desarrollo infantil.  GO4.MT1.PP.  Versión 1 del 25/11/2024. 
Estándar 15.  Pág.  38
Guía para el impulso a la soberanía alimentaria por el derecho humano a la alimentación adecuada en las modalidades y servicios del ICBF. G36.PP. Versión 1 del 04/12/2024.
4.6.  Valoración y seguimiento del estado nutricional y de salud. 
Pág. 101 - 106.</t>
  </si>
  <si>
    <t>3.4.10</t>
  </si>
  <si>
    <t>En diálogo con el talento humano, se evidencia la orientación para el reporte inmediato a la nutricionista  en el caso que algun ninño o niña presente manifestaciones asociadas a la desnutrición aguda moderada o severa.</t>
  </si>
  <si>
    <t>Guía operativa del servicio centro de desarrollo infantil.  GO4.MT1.PP.  Versión 1 del 25/11/2024. 
Estándar 15.  Pág.  35
Guía para el impulso a la soberanía alimentaria por el derecho humano a la alimentación adecuada en las modalidades y servicios del ICBF. G36.PP. Versión 1 del 04/12/2024.
4.6.  Valoración y seguimiento del estado nutricional y de salud. 
Pág. 107.</t>
  </si>
  <si>
    <t>3.4.11</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</si>
  <si>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</si>
  <si>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3.4.12</t>
  </si>
  <si>
    <t>Cuenta con registro de novedades diligenciado y fórmula médica actualizada para el suministro y seguimiento del consumo de la Fórmula Terapéutica Lista para el Consumo - FTLC de los usuarios con tratamiento ambulatorio.</t>
  </si>
  <si>
    <t>Guía operativa del servicio centro de desarrollo infantil.  GO4.MT1.PP.  Versión 1 del 25/11/2024. 
Estándar 15.  Pág.  39
Guía para el impulso a la soberanía alimentaria por el derecho humano a la alimentación adecuada en las modalidades y servicios del ICBF. G36.PP. Versión 1 del 04/12/2024.
4.6.  Valoración y seguimiento del estado nutricional y de salud. 
Pág. 103</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</si>
  <si>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</si>
  <si>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</si>
  <si>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 xml:space="preserve">Guía operativa del servicio centro de desarrollo infantil.  GO4.MT1.PP.  Versión 1 del 25/11/2024. 
Estándar 15.  Pág.  38
</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</si>
  <si>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</si>
  <si>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</si>
  <si>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centro de desarrollo infantil.  GO4.MT1.PP.  Versión 1 del 25/11/2024. 
Estándar 9: Pág. 23 - 27.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</si>
  <si>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r>
      <t xml:space="preserve">Cuenta con soportes de acciones de promoción, protección y apoyo de la práctica de la lactancia humana exclusiva  y complementaria para las personas en periodo de lactancia, las familias y/o cuidadores y con el talento humano.
</t>
    </r>
    <r>
      <rPr>
        <b/>
        <sz val="11"/>
        <color theme="1"/>
        <rFont val="Arial"/>
        <family val="2"/>
      </rPr>
      <t xml:space="preserve">Nota 1: </t>
    </r>
    <r>
      <rPr>
        <sz val="11"/>
        <color theme="1"/>
        <rFont val="Arial"/>
        <family val="2"/>
      </rPr>
      <t xml:space="preserve">Fotografías, actas, registros de asistencia, entre otros. 
</t>
    </r>
  </si>
  <si>
    <t>Guía operativa del servicio centro de desarrollo infantil.  GO4.MT1.PP.  Versión 1 del 25/11/2024. 
Estándar 9: Pág. 23 .
Guía Para El Impulso A La Soberanía Alimentaria Por El Derecho Humano A La Alimentación Adecuada En Las Modalidades Y Servicios Del ICBF. G33.Pp. Versión 1 Del 04/12/2024.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</si>
  <si>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</si>
  <si>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Guía operativa del servicio centro de desarrollo infantil.  GO4.MT1.PP.  Versión 1 del 25/11/2024. 
Estándar 9: Pág. 23 
Guía Para El Impulso A La Soberanía Alimentaria Por El Derecho Humano A La Alimentación Adecuada En Las Modalidades Y Servicios Del ICBF. G33.Pp. Versión 1 Del 04/12/2024.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</si>
  <si>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En diálogo con el talento humano se evidencia el conocimiento sobre la promoción, protección y apoyo de la práctica de lactancia humana.</t>
  </si>
  <si>
    <t>Guía operativa del servicio centro de desarrollo infantil.  GO4.MT1.PP.  Versión 1 del 25/11/2024. 
Estándar 9: Pág. 23 
Guía Para El Impulso A La Soberanía Alimentaria Por El Derecho Humano A La Alimentación Adecuada En Las Modalidades Y Servicios Del ICBF. G33.Pp. Versión 1 Del 04/12/2024. .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</si>
  <si>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</si>
  <si>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Guía operativa del servicio centro de desarrollo infantil.  GO4.MT1.PP.  Versión 1 del 25/11/2024. 
Estándar 9. Pág. 25.
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</si>
  <si>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3.6</t>
  </si>
  <si>
    <t>Identifica y reporta de forma oportuna los casos de brotes de enfermedades inmunoprevenibles, prevalentes y transmitidas por alimentos (ETA).  (Estándar 12).</t>
  </si>
  <si>
    <t>Guía operativa del servicio centro de desarrollo infantil.  GO4.MT1.PP.  Versión 1 del 25/11/2024. 
Estándar 12.  Pág. 29 - 31.</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</si>
  <si>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</si>
  <si>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t xml:space="preserve">Guía operativa del servicio centro de desarrollo infantil.  GO4.MT1.PP.  Versión 1 del 25/11/2024. 
Estándar 12.  Pág. 29 </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</si>
  <si>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</si>
  <si>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</si>
  <si>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t>3.7</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</si>
  <si>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</si>
  <si>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1 del 04/12/2024. Pág. 72, 73, 74 - 76.</t>
  </si>
  <si>
    <t>En observación del área de servicio de alimentos se evidencia que:</t>
  </si>
  <si>
    <t xml:space="preserve">El espacio permite la secuencia lógica de los procesos y es adecuado para el manejo de equipos, circulación, traslado de productos y permite la inocuidad de los alimentos. </t>
  </si>
  <si>
    <t>3.7.2</t>
  </si>
  <si>
    <t xml:space="preserve">Las instalaciones sanitarias están limpias, están separadas de las áreas de elaboración y están dotadas con los instrumentos y elementos para facilitar la higiene personal. </t>
  </si>
  <si>
    <t>3.7.3</t>
  </si>
  <si>
    <t xml:space="preserve">No hay presencia de animales domésticos en el servicio de alimentos.
</t>
  </si>
  <si>
    <t>3.7.4</t>
  </si>
  <si>
    <t xml:space="preserve">Los equipos y utensilios del servicio de alimentos son suficientes para la prestación del servicio.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</si>
  <si>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74 - 76.</t>
  </si>
  <si>
    <t>3.7.5</t>
  </si>
  <si>
    <t xml:space="preserve">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
</t>
  </si>
  <si>
    <t>3.8</t>
  </si>
  <si>
    <t xml:space="preserve">Garantiza la aplicación de una minuta patrón, así como la elaboración y cumplimiento con el ciclo de menús y análisis nutricional de acuerdo con la minuta patrón, teniendo en cuenta las prácticas culturales de alimentación y de consumo, (En caso de brindar alimentación directamente o a través de un tercero),  (Estándares 13 y 14).
</t>
  </si>
  <si>
    <t>Guía operativa del servicio centro de desarrollo infantil.  GO4.MT1.PP.  Versión 1 del 25/11/2024. 
Estándar 13.  Pág.  30 y 31.
Estándar 14. Pág. 31 y 32.
Guía para el impulso a la soberanía alimentaria por el derecho humano a la alimentación adecuada en las modalidades y servicios del ICBF. G36.PP. Versión 1 del 04/12/2024.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 64 - 65, 67-68.</t>
  </si>
  <si>
    <t>Guía operativa del servicio centro de desarrollo infantil.  GO4.MT1.PP.  Versión 1 del 25/11/2024. 
Estándar 14. Pág. 31 y 32.
Guía para el impulso a la soberanía alimentaria por el derecho humano a la alimentación adecuada en las modalidades y servicios del ICBF. G36.PP. Versión 1 del 04/12/2024.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</si>
  <si>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Guía operativa del servicio centro de desarrollo infantil.  GO4.MT1.PP.  Versión 1 del 25/11/2024. 
Estándar 14. Pág. 32.
Guía para el impulso a la soberanía alimentaria por el derecho humano a la alimentación adecuada en las modalidades y servicios del ICBF. G36.PP. Versión 1 del 04/12/2024.
Homogeneidad en el servicio.  Pág. 66</t>
  </si>
  <si>
    <t xml:space="preserve">Cuenta con soporte de aplicación de dos (2) encuestas de satisfacción de los ciclos de menús dirigidas a mínimo el 20% de los usuarios directos y al total de usuarios indirectos del servicio. </t>
  </si>
  <si>
    <t>En observación del servicio de alimentos y en los casos que se requiera muestreo evidencie que:</t>
  </si>
  <si>
    <t>Cumple con las porciones servidas, garantizando la uniformidad del servido y el cumplimiento a la minuta patrón.</t>
  </si>
  <si>
    <t xml:space="preserve">Guía operativa del servicio centro de desarrollo infantil.  GO4.MT1.PP.  Versión 1 del 25/11/2024. 
Estándar 13.  Pág.  30.
Estándar 14.  Pág. 32.
Guía para el impulso a la soberanía alimentaria por el derecho humano a la alimentación adecuada en las modalidades y servicios del ICBF. G36.PP. Versión 1 del 04/12/2024.
4.5.Complementación alimentaria con calidad 
4.5.1.1.  Minuta patrón. 
Pág. 51 y 52. 
4.5.3. Prestación del servicio de alimentación por tipo de ración
Procesos con alimentos, en los servicios de alimentación
Servido y Distribución. Pág. 81 y 82. </t>
  </si>
  <si>
    <t xml:space="preserve">Cuenta con la publicación en el área común y en el área de preparación de alimentos. </t>
  </si>
  <si>
    <t xml:space="preserve">Guía operativa del servicio centro de desarrollo infantil.  GO4.MT1.PP.  Versión 1 del 25/11/2024. 
Estándar 14. Pág.32.
Guía para el impulso a la soberanía alimentaria por el derecho humano a la alimentación adecuada en las modalidades y servicios del ICBF. G36.PP. Versión 1 del 04/12/2024.
4.5. Complementación Alimentaria con Calidad.
4.5.2. Formatos de control y seguimiento para la planeación de la complementación alimentaria 
Tabla 3 Aplicación de formatos del servicio de alimentos y presentación al ICBF.
Pág.  62. </t>
  </si>
  <si>
    <t>3.8.6</t>
  </si>
  <si>
    <t>Se consumen los alimentos preparados durante la prestación del servicio, asegurando el consumo efectivo y las condiciones de inocuidad.</t>
  </si>
  <si>
    <t>Guía operativa del servicio centro de desarrollo infantil.  GO4.MT1.PP.  Versión 1 del 25/11/2024. 
Estándar 14. Pág. 31.</t>
  </si>
  <si>
    <t>3.8.7</t>
  </si>
  <si>
    <t xml:space="preserve">Se cuenta con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</si>
  <si>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3.8.8</t>
  </si>
  <si>
    <r>
      <t xml:space="preserve">Cuenta con Formato Entrega Alimentos de Alto Valor Nutricional a Beneficiarios o documento que lo modifique o sustituya y, es congruente con lo que refieren las familias y/o cuidadores durante la acción de inspección. 
</t>
    </r>
    <r>
      <rPr>
        <b/>
        <sz val="11"/>
        <color theme="1"/>
        <rFont val="Arial"/>
        <family val="2"/>
      </rPr>
      <t xml:space="preserve">Nota 1: </t>
    </r>
    <r>
      <rPr>
        <sz val="11"/>
        <color theme="1"/>
        <rFont val="Arial"/>
        <family val="2"/>
      </rPr>
      <t xml:space="preserve">En diálogo con los padres de familia y/o cuidadores se evidencia que la entrega es congruente con lo que refieren las familias y/o cuidadores durante la acción de inspección. </t>
    </r>
  </si>
  <si>
    <t>Guía operativa del servicio centro de desarrollo infantil.  GO4.MT1.PP.  Versión 1 del 25/11/2024. 
Estándar 14.  Pág.  32.</t>
  </si>
  <si>
    <t>3.8.9</t>
  </si>
  <si>
    <r>
      <t xml:space="preserve">Cuenta con registros de entrega de los alimentos por parte de la EAS o PDS al servicio con fecha y firma de recibido a satisfacción de estos.
</t>
    </r>
    <r>
      <rPr>
        <b/>
        <sz val="11"/>
        <color theme="1"/>
        <rFont val="Arial"/>
        <family val="2"/>
      </rPr>
      <t xml:space="preserve">Nota 1: </t>
    </r>
    <r>
      <rPr>
        <sz val="11"/>
        <color theme="1"/>
        <rFont val="Arial"/>
        <family val="2"/>
      </rPr>
      <t xml:space="preserve">Verifica mediante observación que los alimentos entregados por la EAS o PDS se encuentran en adecuadas condiciones de calidad y coincide en cantidad y presentación con el registro. </t>
    </r>
  </si>
  <si>
    <t xml:space="preserve">Guía operativa del servicio centro de desarrollo infantil.  GO4.MT1.PP.  Versión 1 del 25/11/2024. 
Estándar 14.  Pág. 32.
</t>
  </si>
  <si>
    <t>3.8.10</t>
  </si>
  <si>
    <t xml:space="preserve">Guía operativa del servicio centro de desarrollo infantil.  GO4.MT1.PP.  Versión 1 del 25/11/2024. 
Estándar 13.  Pág.  30 y 31.
Estándar 14.  Pág. 32.
Guía para el impulso a la soberanía alimentaria por el derecho humano a la alimentación adecuada en las modalidades y servicios del ICBF. G36.PP. Versión 1 del 04/12/2024.
4.5.Complementación alimentaria con calidad 
4.5.1.1.  Minuta patrón.  Pág. 53
Numeral 4.5.3.2.  Ración para preparar y Ración Familiar Para Preparar. Pág. 67 y 68.
</t>
  </si>
  <si>
    <t>3.9</t>
  </si>
  <si>
    <t>Cuenta e implementa programa de capacitación al personal a cargo del servicio de alimentación</t>
  </si>
  <si>
    <t>Guía operativa del servicio centro de desarrollo infantil.  GO4.MT1.PP.  Versión 1 del 25/11/2024. 
Estándar 13.  Pág.  30.
Estándar 18.  Pág.  43.
Guía para el impulso a la soberanía alimentaria por el derecho humano a la alimentación adecuada en las modalidades y servicios del ICBF. G33.PP. Versión 1 del 04/12/2024. Pág. 88.</t>
  </si>
  <si>
    <r>
      <t xml:space="preserve">Cuenta con el programa de capacitación al personal a cargo del servicio de alimentación en físico o digital, que contenga metodología, duración, cronograma y temas específicos a impartir.
</t>
    </r>
    <r>
      <rPr>
        <b/>
        <sz val="11"/>
        <color theme="1"/>
        <rFont val="Arial"/>
        <family val="2"/>
      </rPr>
      <t>Nota 1:</t>
    </r>
    <r>
      <rPr>
        <sz val="11"/>
        <color theme="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color theme="1"/>
        <rFont val="Arial"/>
        <family val="2"/>
      </rPr>
      <t xml:space="preserve">
Nota 2</t>
    </r>
    <r>
      <rPr>
        <sz val="11"/>
        <color theme="1"/>
        <rFont val="Arial"/>
        <family val="2"/>
      </rPr>
      <t>: Duración mínima de 10 horas anuales.</t>
    </r>
  </si>
  <si>
    <t>Guía operativa del servicio centro de desarrollo infantil.  GO4.MT1.PP.  Versión 1 del 25/11/2024. 
Estándar 18.  Pág.  42 y 43.
Guía para el impulso a la soberanía alimentaria por el derecho humano a la alimentación adecuada en las modalidades y servicios del ICBF. G33.PP. Versión 1 del 04/12/2024. Pág. 88.</t>
  </si>
  <si>
    <t>Cuenta con actas o listados de asistencia, registros fotográficos, etc. que soporten la implementación del programa de capacitación al personal gestor de alimentos</t>
  </si>
  <si>
    <t>Guía operativa del servicio centro de desarrollo infantil.  GO4.MT1.PP.  Versión 1 del 25/11/2024. 
Estandar 13 pag 30
Estandar 14 pag 32
Estandar 18 pag. 42
Guía para el impulso a la soberanía alimentaria por el derecho humano a la alimentación adecuada en las modalidades y servicios del ICBF. G33.PP. Versión 1 del 04/12/2024.
Programa de capacitación. Pág. 88.</t>
  </si>
  <si>
    <t>Mediante diálogo con el personal gestor de alimentos indague que:</t>
  </si>
  <si>
    <t>Cuenta con conocimiento de las temáticas del programa de capacitación</t>
  </si>
  <si>
    <t xml:space="preserve">Cuenta con soporte de socialización de la minuta patrón con todo el talento humano distinto al personal gestor de alimentos. </t>
  </si>
  <si>
    <t>Guía operativa del servicio centro de desarrollo infantil.  GO4.MT1.PP.  Versión 1 del 25/11/2024. 
Estándar 13.  Pág.  30.</t>
  </si>
  <si>
    <t>3.10</t>
  </si>
  <si>
    <t>Cuenta con el concepto higiénico sanitario favorable, emitido por la autoridad sanitaria competente.  (Estándar 16).</t>
  </si>
  <si>
    <t>Guía operativa del servicio centro de desarrollo infantil.  GO4.MT1.PP.  Versión 1 del 25/11/2024. 
Estándar 16.  Pág. 40.
GUÍA PARA EL IMPULSO A LA SOBERANÍA ALIMENTARIA POR EL DERECHO HUMANO A LA ALIMENTACIÓN ADECUADA EN LAS MODALIDADES Y SERVICIOS DEL ICBF. G36.PP. Versión 1 del 04/12/202424.
4.5. Complementación Alimentaria con Calidad.
Organización del servicio de alimentos  pág. 70.</t>
  </si>
  <si>
    <t>3.11</t>
  </si>
  <si>
    <t xml:space="preserve">Cuenta con Plan de Saneamiento Básico que contenga los programas y formatos de verificación o control.  (Estándar 17).
</t>
  </si>
  <si>
    <t>Guía operativa del servicio centro de desarrollo infantil.  GO4.MT1.PP.  Versión 1 del 25/11/2024. 
Estándar 17.  Pág. 41 - 42.
Guía para el impulso a la soberanía alimentaria por el derecho humano a la alimentación adecuada en las modalidades y servicios del ICBF. G36.PP. Versión 1 del 04/12/2024. Pág. 86 - 88.</t>
  </si>
  <si>
    <t>Guía operativa del servicio centro de desarrollo infantil.  GO4.MT1.PP.  Versión 1 del 25/11/2024. 
Estándar 17.  Pág. 41.
Guía para el impulso a la soberanía alimentaria por el derecho humano a la alimentación adecuada en las modalidades y servicios del ICBF. G36.PP. Versión 1 del 04/12/2024.
4.5.4.5.  Requisitos del servicio de alimentos
Plan de saneamiento básico.
Pág. 86 - 88.</t>
  </si>
  <si>
    <t>Cuenta con actas, listados de asistencia, registros fotográficos o videos, etc., que evidencien la capacitación del talento humano en los programas del plan de saneamiento básico.</t>
  </si>
  <si>
    <t>Guía operativa del servicio centro de desarrollo infantil.  GO4.MT1.PP.  Versión 1 del 25/11/2024. 
Estándar 17.  Pág. 42
Guía para el impulso a la soberanía alimentaria por el derecho humano a la alimentación adecuada en las modalidades y servicios del ICBF. G36.PP. Versión 1 del 04/12/2024.
4.5.4.5.  Requisitos del servicio de alimentos
Plan de saneamiento básico.
Pág. 86 - 88.</t>
  </si>
  <si>
    <t>3.11.3</t>
  </si>
  <si>
    <t>Cuenta con la implementación de los cuatro (4) programas básicos del plan de saneamiento básico.</t>
  </si>
  <si>
    <t>Guía operativa del servicio centro de desarrollo infantil.  GO4.MT1.PP.  Versión 1 del 25/11/2024. 
Estándar 17.  Pág. 41 - 42
Guía para el impulso a la soberanía alimentaria por el derecho humano a la alimentación adecuada en las modalidades y servicios del ICBF. G36.PP. Versión 1 del 04/12/2024.
4.5.4.5.  Requisitos del servicio de alimentos
Plan de saneamiento básico.
Pág. 86 - 88.</t>
  </si>
  <si>
    <t>3.11.4</t>
  </si>
  <si>
    <t>Cuenta con los contenedores o recipientes usados para materiales no comestibles y desechos que sean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</si>
  <si>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Pág. 73.</t>
  </si>
  <si>
    <t>3.11.5</t>
  </si>
  <si>
    <t>El talento humano cuenta con conocimiento sobre temas específicos del Plan de Saneamiento Básico.</t>
  </si>
  <si>
    <t>Guía operativa del servicio centro de desarrollo infantil.  GO4.MT1.PP.  Versión 1 del 25/11/2024. 
Estándar 17.  Pág. 41 - 42.
Guía para el impulso a la soberanía alimentaria por el derecho humano a la alimentación adecuada en las modalidades y servicios del ICBF. G36.PP. Versión 1 del 04/12/2024.
4.5.4.5.  Requisitos del servicio de alimentos
Plan de saneamiento básico.
Pág. 86 - 88.</t>
  </si>
  <si>
    <t>3.12</t>
  </si>
  <si>
    <t>Documenta las Buenas Prácticas de Manufactura - BPM.  (Estándar 18).</t>
  </si>
  <si>
    <t>Guía operativa del servicio centro de desarrollo infantil.  GO4.MT1.PP.  Versión 1 del 25/11/2024. 
Estándar 18.  Pág.  42-43.</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</si>
  <si>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</si>
  <si>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centro de desarrollo infantil.  GO4.MT1.PP.  Versión 1 del 25/11/2024. 
Estándar 18.  Pág.  43.</t>
  </si>
  <si>
    <t>3.13</t>
  </si>
  <si>
    <t>Cumple con el perfil de manipulador de alimentos y aplica Buenas Prácticas de Manufactura para el almacenamiento, preparación, servido y distribución, de alimentos .  (Estándares 19, 20, 21 y 22).</t>
  </si>
  <si>
    <t xml:space="preserve">Guía operativa del servicio centro de desarrollo infantil.  GO4.MT1.PP.  Versión 1 del 25/11/2024. 
Estándar 19.  Pág.  43-44.
Estándar 20. Pág.  44.
Estándar 21.  Pág.  44.
Estándar 22.  Pág.  44.
Guía para el impulso a la soberanía alimentaria por el derecho humano a la alimentación adecuada en las modalidades y servicios del ICBF. G36.PP. Versión 1 del 04/12/2024.  Págs.. 77 - 82.
Guía orientadora para la estrategia del abastecimiento alimentario. G38.PP.  Versión 1 del 16/01/2025. Págs. 19 - 24. 
</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</si>
  <si>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</si>
  <si>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 xml:space="preserve">
Guía orientadora para la estrategia del abastecimiento alimentario. G38.PP.  Versión 1 del 16/01/2025.
4.3.3. Recepción  Pág. 19 </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</si>
  <si>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</si>
  <si>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centro de desarrollo infantil.  GO4.MT1.PP.  Versión 1 del 25/11/2024. 
Estándar 19.  Pág.  43 
Guía orientadora para la estrategia del abastecimiento alimentario. G38.PP.  Versión 1 del 16/01/2025.
4.3.4. Almacenamiento.  Pág. 21-24.</t>
  </si>
  <si>
    <t>Cuenta con un área de preparación de alimentos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</si>
  <si>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 xml:space="preserve">Guía operativa del servicio centro de desarrollo infantil.  GO4.MT1.PP.  Versión 1 del 25/11/2024. 
Estándar 20.  Pág.  44.
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
</t>
  </si>
  <si>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</si>
  <si>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centro de desarrollo infantil.  GO4.MT1.PP.  Versión 1 del 25/11/2024. 
Estándar 21.  Pág.  44.
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t>
  </si>
  <si>
    <t>Guía operativa del servicio centro de desarrollo infantil.  GO4.MT1.PP.  Versión 1 del 25/11/2024. 
Estándar 22.  Pág.  44.
Guía para el impulso a la soberanía alimentaria por el derecho humano a la alimentación adecuada en las modalidades y servicios del ICBF. G36.PP. Versión 1 del 04/12/2024.
Prácticas higiénicas y medidas de protección.  Pág.  79.</t>
  </si>
  <si>
    <t>3.13.7</t>
  </si>
  <si>
    <t>Guía operativa del servicio centro de desarrollo infantil.  GO4.MT1.PP.  Versión 1 del 25/11/2024. 
Estándar 22.  Pág.  44.
Estándar 30. Pág. 61.
Guía para el impulso a la soberanía alimentaria por el derecho humano a la alimentación adecuada en las modalidades y servicios del ICBF. G36.PP. Versión 1 del 04/12/2024.
4.5.4.3. Talento Humano.
Educación y capacitación.  Pág. 78.</t>
  </si>
  <si>
    <t>3.14</t>
  </si>
  <si>
    <t>Guía operativa del servicio centro de desarrollo infantil.  GO4.MT1.PP.  Versión 1 del 25/11/2024. 
Estándar 15.  Pág.  33.
Estándar 46.  Pág.  85 y 86.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</si>
  <si>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</si>
  <si>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Guía operativa del servicio centro de desarrollo infantil.  GO4.MT1.PP.  Versión 1 del 25/11/2024. 
Estándar 46.  Pág.  84, 85  y86.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</si>
  <si>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</si>
  <si>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Guía operativa del servicio centro de desarrollo infantil.  GO4.MT1.PP.  Versión 1 del 25/11/2024.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</si>
  <si>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</si>
  <si>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Guía operativa del servicio centro de desarrollo infantil.  GO4.MT1.PP.  Versión 1 del 25/11/2024.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</si>
  <si>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</si>
  <si>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Guía operativa del servicio centro de desarrollo infantil.  GO4.MT1.PP.  Versión 1 del 25/11/2024. 
Estándar 15.  Pág.  33.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</si>
  <si>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</si>
  <si>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</si>
  <si>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centro de desarrollo infantil.  GO4.MT1.PP.  Versión 1 del 25/11/2024. 
Estándar 15.  Pág.  33.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</si>
  <si>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</si>
  <si>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Guía operativa del servicio centro de desarrollo infantil.  GO4.MT1.PP.  Versión 1 del 25/11/2024. 
Estándar 15.  Pág.  33.
Estándar 46.  Pág.  85 y 86.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</si>
  <si>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</si>
  <si>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</si>
  <si>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centro de desarrollo infantil.  GO4.MT1.PP.  Versión 1 del 25/11/2024. 
Estándar 15.  Pág.  33.
Estándar 46.  Pág.  85 y 86.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</si>
  <si>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</si>
  <si>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Cuenta con la documentación de la cinta métrica antropométrica, en los casos en los que aplique (discapacidad): 
-Hoja de vida (con la totalidad de criterios establecidos en la norma)
-Certificado de calibración.</t>
  </si>
  <si>
    <t>Guía operativa del servicio centro de desarrollo infantil.  GO4.MT1.PP.  Versión 1 del 25/11/2024. 
Estándar 15.  Pág.  33.
Estándar 46.  Pág.  85 y 86.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</si>
  <si>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</si>
  <si>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Se hace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</si>
  <si>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26.</t>
  </si>
  <si>
    <t>3.14.10</t>
  </si>
  <si>
    <t>Se cuenta con vasos medidores estandarizados para los alimentos en presentación líquida (ej.: sopa, lácteos líquidos, jugos, etc.) y son de material resistente al calor.</t>
  </si>
  <si>
    <t>3.14.11</t>
  </si>
  <si>
    <t>Los equipos de metrología se encuentran en buen estado.</t>
  </si>
  <si>
    <t>Guía técnica para la metrología aplicable a los programas de los procesos misionales del icbf.  g8.pp.  versión 8 del 05/03/2025. 
7.inspección de operación de los equipos.  pág.  21 - 22.</t>
  </si>
  <si>
    <t>3.15</t>
  </si>
  <si>
    <t>3.15.1</t>
  </si>
  <si>
    <t>3.15.2</t>
  </si>
  <si>
    <t>Guía orientadora para la estrategia del abastecimiento alimentario. G38.PP.  Versión 1 del 16/01/2025.
4.3.2 Evaluación y Selección de Proveedores - Compra de  Alimentos.
4.3.2.1 Programa de Selección y Evaluación de Proveedores.  Pág. 16, 17.</t>
  </si>
  <si>
    <t>3.16</t>
  </si>
  <si>
    <t>Guía operativa del servicio centro de desarrollo infantil.  GO4.MT1.PP.  Versión 1 del 25/11/2024. 
Estándar 15.  Pág.  36.
Guía para el impulso a la soberanía alimentaria por el derecho humano a la alimentación adecuada en las modalidades y servicios del ICBF. G33.PP. Versión 1 del 04/12/2024. Pág. 53. 
4.4. Ruta Metodológica de la Educación para la salud Alimentaria.
Página 35 - 42.</t>
  </si>
  <si>
    <t>3.16.1</t>
  </si>
  <si>
    <t xml:space="preserve">Cuenta con evidencias  de la planeación pedagógica  para los usuarios de las acciones de educación para la salud alimentaria.
</t>
  </si>
  <si>
    <t>Guía operativa del servicio centro de desarrollo infantil.  GO4.MT1.PP.  Versión 1 del 25/11/2024. 
Estándar 15.  Pág.  36.</t>
  </si>
  <si>
    <t>3.16.2</t>
  </si>
  <si>
    <t>En diálogo con los padres de familia y/o cuidadores se evidencia orientación sobre educación para la salud alimentaria. 
Nota: estas evidencias pueden ser fotografías, videos, actas firmadas, listados de asistencia,etc.</t>
  </si>
  <si>
    <t>3.17</t>
  </si>
  <si>
    <t>Guía operativa del servicio centro de desarrollo infantil.  GO4.MT1.PP.  Versión 1 del 25/11/2024.  
Estándar 16.  Pág. 40.
Guía para el impulso a la soberanía alimentaria por el derecho humano a la alimentación adecuada en las modalidades y servicios del ICBF. G36.PP. Versión 1 del 04/12/2024. Págs.  70 y 71.</t>
  </si>
  <si>
    <t>3.17.1</t>
  </si>
  <si>
    <t xml:space="preserve">Cuenta con 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</si>
  <si>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centro de desarrollo infantil.  GO4.MT1.PP.  Versión 1 del 25/11/2024.  
Estándar 16.  Pág. 40.
Guía para el impulso a la soberanía alimentaria por el derecho humano a la alimentación adecuada en las modalidades y servicios del ICBF. G36.PP. Versión 1 del 04/12/2024.
Organización del servicio de alimentos.  Pág.  70 y 71.</t>
  </si>
  <si>
    <t>3.17.2</t>
  </si>
  <si>
    <t xml:space="preserve">Guía operativa del servicio centro de desarrollo infantil.  GO4.MT1.PP.  Versión 1 del 25/11/2024.  
Estándar 16.  Pág. 40.
Guía para el impulso a la soberanía alimentaria por el derecho humano a la alimentación adecuada en las modalidades y servicios del ICBF. G36.PP. Versión 1 del 04/12/2024.
Organización del servicio de alimentos.  Pág.  70. </t>
  </si>
  <si>
    <t>3.17.3</t>
  </si>
  <si>
    <t>Guía para el impulso a la soberanía alimentaria por el derecho humano a la alimentación adecuada en las modalidades y servicios del ICBF. G36.PP. Versión 1 del 04/12/2024.
Organización del servicio de alimentos.  Pág.  70.</t>
  </si>
  <si>
    <t>3.17.4</t>
  </si>
  <si>
    <t>3.17.5</t>
  </si>
  <si>
    <t>Cuenta con Manual de Buenas Practicas de Manufactura y Prácticas Higiénico Sanitarias, donde se detallan los procedimientos y equipos para asegurar el cumplimiento de las normas higiénico-sanitarias.</t>
  </si>
  <si>
    <t>3.17.6</t>
  </si>
  <si>
    <t>Cuenta con 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</si>
  <si>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Guía operativa del servicio centro de desarrollo infantil.  GO4.MT1.PP.  Versión 1 del 25/11/2024.  
Estándar 16.  Pág. 40.
Guía para el impulso a la soberanía alimentaria por el derecho humano a la alimentación adecuada en las modalidades y servicios del ICBF. G36.PP. Versión 1 del 04/12/2024.
Organización del servicio de alimentos.  Pág.   71.</t>
  </si>
  <si>
    <t>4. ADMINISTRATIVO Y DE GESTIÓN</t>
  </si>
  <si>
    <t xml:space="preserve">Cuenta con la información de los padres, las madres o los adultos responsables de las niñas, los niños y mujer gestante en un directorio completo y actualizado. (Estándar 55). </t>
  </si>
  <si>
    <t>Guía Operativa del Servicio Centro de Desarrollo Infantil. GO4.MT1.PP. Versión 1, del 25/11/2024. Estándar 55. Páginas 88 y 89</t>
  </si>
  <si>
    <t>CONT / ADM / ECON</t>
  </si>
  <si>
    <t>Cuentan con el mecanismo que permita registrar, analizar y tramitar las sugerencias, quejas y reclamos. (Estándar 56)</t>
  </si>
  <si>
    <t>Guía Operativa del Servicio Centro de Desarrollo Infantil. GO4.MT1.PP. Versión 1, del 25/11/2024. Estándar 56. Página 90.</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</si>
  <si>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</si>
  <si>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PSIC / TS / PEDAG / LIC /ADMIN</t>
  </si>
  <si>
    <t>Registra y actualiza la información de las niñas, los niños, sus familias, cuidadores y el talento humano a través de los mecanismos que definan las entidades competentes. (Estándar 54)</t>
  </si>
  <si>
    <t xml:space="preserve">Guía Operativa del Servicio Centro de Desarrollo Infantil. GO4.MT1.PP. Versión 1, del 25/11/2024. Estándar 54. Páginas 88 y 89. </t>
  </si>
  <si>
    <t xml:space="preserve">PSIC / TS / PEDAG / LIC </t>
  </si>
  <si>
    <t xml:space="preserve">Cuenta con copia física o digital del registro civil de las niñas y los niños (y del documento de identidad de las mujeres gestantes). (Estándar 1.) </t>
  </si>
  <si>
    <t xml:space="preserve">Guía Operativa del Servicio Centro de Desarrollo Infantil. GO4.MT1.PP. Versión 1, del 25/11/2024. Estándar 1. Páginas 11 y 12. </t>
  </si>
  <si>
    <r>
      <t xml:space="preserve">Cuenta con copia física o digital del registro civil de las niñas y los niños (y del documento de identidad de las mujeres gestantes). 
</t>
    </r>
    <r>
      <rPr>
        <b/>
        <sz val="11"/>
        <color theme="1"/>
        <rFont val="Arial"/>
        <family val="2"/>
      </rPr>
      <t>Nota 1:</t>
    </r>
    <r>
      <rPr>
        <sz val="11"/>
        <color theme="1"/>
        <rFont val="Arial"/>
        <family val="2"/>
      </rPr>
      <t xml:space="preserve"> En los casos que no se cuente con el documento de identidad, cuenta con evidencia de sensibilización y orientación a la familia o cuidador, para su adquisición ante la autoridad competente o tradicional (cuando aplique) y genera compromiso por escrito para obtener el documento. Plazo máximo de y un (1) mes en zonas urbanas y dos (2) meses en zonas rurales  y rurales dispersas. 
Se debe contar con el soporte de seguimiento en el registro de novedades cada quince (15) días.
</t>
    </r>
    <r>
      <rPr>
        <b/>
        <sz val="11"/>
        <color theme="1"/>
        <rFont val="Arial"/>
        <family val="2"/>
      </rPr>
      <t>Nota 2:</t>
    </r>
    <r>
      <rPr>
        <sz val="11"/>
        <color theme="1"/>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t>
    </r>
    <r>
      <rPr>
        <b/>
        <sz val="11"/>
        <color theme="1"/>
        <rFont val="Arial"/>
        <family val="2"/>
      </rPr>
      <t>Nota 3:</t>
    </r>
    <r>
      <rPr>
        <sz val="11"/>
        <color theme="1"/>
        <rFont val="Arial"/>
        <family val="2"/>
      </rPr>
      <t xml:space="preserve"> El documento de identificación debe ser legible, no tener enmendaduras, ni tachones que impidan visibilizar la información del participante.</t>
    </r>
  </si>
  <si>
    <t xml:space="preserve">Guía Operativa del Servicio Centro de Desarrollo Infantil. GO4.MT1.PP. Versión 1, del 25/11/2024. Estándar 1. Páginas 11 y 12. 
</t>
  </si>
  <si>
    <t xml:space="preserve">Guía Operativa del Servicio Centro de Desarrollo Infantil. GO4.MT1.PP. Versión 1, del 25/11/2024. Estándar 2. Página 13. 
Anexo Orientaciones para el proceso de caracterización en los servicios de educación inicial del ICBF. A2.GO4.MT1.PP. Versión 1 del 25/11/2024. </t>
  </si>
  <si>
    <t xml:space="preserve">En observación de la atención y diálogo con el talento humano y los padres de familia o cuidadores y en contraste con la caracterización, se evidencia que </t>
  </si>
  <si>
    <t>Guía Operativa del Servicio Centro de Desarrollo Infantil. GO4.MT1.PP. Versión 1, del 25/11/2024. Estándar 2. Página 13. 
Anexo Orientaciones para el proceso de caracterización en los servicios de educación inicial del ICBF. A2.GO4.MT1.PP. Versión 1 del 25/11/2024. 
Anexo. Orientaciones Para El Proceso De Caracterización En Los Servicios De Educación Inicial Del ICBF   Pág 15</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</si>
  <si>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</si>
  <si>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Cumple con el horario flexible para usuarios con discapacidad y es acordado con las familias y cuidadores. (cuando aplique).</t>
  </si>
  <si>
    <t>Realiza los procesos y ajustes necesarios en las Unidades de Servicio para la atención de usuarios con discapacidad, para articular acciones que aseguren el procesos de inclusión en el quehacer diario. (cuando aplique).</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</si>
  <si>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</si>
  <si>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t xml:space="preserve">Guía Operativa del Servicio Centro de Desarrollo Infantil. GO4.MT1.PP. Versión 1, del 25/11/2024. Estandares 3 y 42. Páginas 15 y 81.  </t>
  </si>
  <si>
    <t>Cuenta con la descripción de las acciones adelantadas en el caso de identificarse una amenaza, vulneración o inobservancia de los derechos de una niña y/o niño en el registro de novedades.</t>
  </si>
  <si>
    <t xml:space="preserve">Guía Operativa del Servicio Centro de Desarrollo Infantil. GO4.MT1.PP. Versión 1, del 25/11/2024. Estándar 4. Páginas 17 y 18. </t>
  </si>
  <si>
    <t>Guía Operativa del Servicio Centro de Desarrollo Infantil. GO4.MT1.PP. Versión 1, del 25/11/2024. Estándar 5. Páginas 18 y 19.</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</si>
  <si>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</si>
  <si>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 xml:space="preserve">Guía Operativa del Servicio Centro de Desarrollo Infantil. GO4.MT1.PP. Versión 1, del 25/11/2024. Estándar 6. Páginas 19 a la 22. </t>
  </si>
  <si>
    <t>Facilita a la comunidad y a los participantes el ejercicio de control social sobre la calidad de la atención. (Estándar 7 y 56.)</t>
  </si>
  <si>
    <t>Guía Operativa del Servicio Centro de Desarrollo Infantil. GO4.MT1.PP. Versión 1, del 25/11/2024. Estándar 7. Página 22  y 90</t>
  </si>
  <si>
    <t>Guía Operativa del Servicio Centro de Desarrollo Infantil. GO4.MT1.PP. Versión 1, del 25/11/2024. Estándar 7 y 56. Página 22  y 90</t>
  </si>
  <si>
    <t>6. PROCESO PEDAGÓGICO</t>
  </si>
  <si>
    <t>3.1</t>
  </si>
  <si>
    <t>Guía Operativa del Servicio Centro de Desarrollo Infantil. GO4.MT1.PP. Versión 1, del 25/11/2024. 3.1.3. Componente Proceso Pedagógico. Estándar 24. Páginas de la 44 a la 46. 
Anexo orientaciones para la construcción o ajuste del proyecto pedagógico en los servicios de educación inicial en el marco de la atención integral del ICBF. A7.MO12.PP. Versión 2 del 09/11/2022</t>
  </si>
  <si>
    <t>Guía Operativa del Servicio Centro de Desarrollo Infantil. GO4.MT1.PP. Versión 1, del 25/11/2024. Estándar 25. Páginas 46 a la 51. 
Desenredando Ando I Estrategias Pedagógicas.
Anexo orientaciones para la construcción o ajuste  del proyecto pedagógico en los servicios de educación inicial en el marco de la atención integral del ICBF.
Bases curriculares para educación inicial y preescolar (MEN, 2017).</t>
  </si>
  <si>
    <t xml:space="preserve">Guía Operativa del Servicio Centro de Desarrollo Infantil. GO4.MT1.PP. Versión 1, del 25/11/2024. Estandares 3 y 26. Páginas15, 16, 51 y 52. </t>
  </si>
  <si>
    <t xml:space="preserve">Mediante la observación, se identifica, que: </t>
  </si>
  <si>
    <t>CONT / ADM</t>
  </si>
  <si>
    <t>Dispone de ambientes enriquecidos para el desarrollo de experiencias pedagógicas intencionadas. (Estandares 27 y 46).</t>
  </si>
  <si>
    <t xml:space="preserve">Guía Operativa del Servicio Centro de Desarrollo Infantil. GO4.MT1.PP. Versión 1, del 25/11/2024. Estandares 27 y 46. Páginas 52 a la 54, 84 y 85. </t>
  </si>
  <si>
    <t>Cuenta con el seguimiento al desarrollo de cada niña y niño y lo socializa con las familias o cuidadores como mínimo tres veces al año (Estándar 28).</t>
  </si>
  <si>
    <t>Guía Operativa del Servicio Centro de Desarrollo Infantil. GO4.MT1.PP. Versión 1, del 25/11/2024. Estándar 28. Páginas 54 a la 57.</t>
  </si>
  <si>
    <t xml:space="preserve">Desarrolla jornadas pedagógicas mínimo una vez al mes con el talento humano para fortalecer su trabajo. (Estándar 29). </t>
  </si>
  <si>
    <t xml:space="preserve">Guía Operativa del Servicio Centro de Desarrollo Infantil. GO4.MT1.PP. Versión 1, del 25/11/2024. Estándar 29. Páginas 57 y 58. </t>
  </si>
  <si>
    <t>7. COMPONENTE FINANCIERO</t>
  </si>
  <si>
    <t>Cumple con los requisitos de ley establecidos para la contabilidad, según el tipo de sociedad o empresa. Estandar 58</t>
  </si>
  <si>
    <t>Guía Operativa del Servicio Centro de Desarrollo Infantil. Versión 1 del 25 de noviembre de 2024. Estándar 57 página 91
ANEXO GESTIÒN DE RECURSOS FINANCIEROS CONTRATOS DE 
APORTE SERVICIOS DE PRIMERA INFANCIA, Versión 1 del 25 de noviembre de 2024. 4.4.2 Presupuesto de ingresos y gastos pagina 11.</t>
  </si>
  <si>
    <t>Cuenta con un presupuesto de ingresos y gastos para la prestación del servicio</t>
  </si>
  <si>
    <t>CUMPLE</t>
  </si>
  <si>
    <t>Guía Operativa del Servicio Centro de Desarrollo Infantil. Versión 1 del 25 de noviembre de 2024. Estándar 57 página 91.
ANEXO GESTIÒN DE RECURSOS FINANCIEROS CONTRATOS DE 
APORTE SERVICIOS DE PRIMERA INFANCIA, Versión 1 del 25 de noviembre de 2024. 4.4.2 Presupuesto de ingresos y gastos pagina 11.</t>
  </si>
  <si>
    <t>Guía Operativa del Servicio Centro de Desarrollo Infantil. Versión 1 del 25 de noviembre de 2024. Estándar 57 página 91.</t>
  </si>
  <si>
    <t>Cuenta con un Manual de Políticas  Contables.</t>
  </si>
  <si>
    <t>Guía Operativa del Servicio Centro de Desarrollo Infantil. Versión 1 del 25 de noviembre de 2024. Estándar 58 página 92.
ANEXO GESTIÒN DE RECURSOS FINANCIEROS CONTRATOS DE 
APORTE SERVICIOS DE PRIMERA INFANCIA, Versión 1 del 25 de noviembre de 2024. 4.2.6. Otras consideraciones pag 8 y  4.4.2 Presupuesto de ingresos y gastos  Pg11</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</si>
  <si>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</si>
  <si>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</si>
  <si>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Lleva la contabilidad desagregada por centro de costos.</t>
  </si>
  <si>
    <t>Guía Operativa del Servicio Centro de Desarrollo Infantil. Versión 1 del 25 de noviembre de 2024. Estándar 57 página 91 y 92
ANEXO GESTIÒN DE RECURSOS FINANCIEROS CONTRATOS DE 
APORTE SERVICIOS DE PRIMERA INFANCIA, Versión 1 del 25 de noviembre de 2024. 4.4.2 Presupuesto de ingresos y gastos pagina 11.</t>
  </si>
  <si>
    <t>Cuenta con un balance de prueba por centro de costos.</t>
  </si>
  <si>
    <t>Guía Operativa del Servicio Centro de Desarrollo Infantil. Versión 1 del 25 de noviembre de 2024. Estándar 57 página 91, 92, 96 y 97
ANEXO GESTIÒN DE RECURSOS FINANCIEROS CONTRATOS DE 
APORTE SERVICIOS DE PRIMERA INFANCIA, Versión 1 del 25 de noviembre de 2024. 4.4.2 Presupuesto de ingresos y gastos pagina 11.</t>
  </si>
  <si>
    <t>Cuenta con evidencia de que los recursos financieros han sido utilizados en el mantenimiento o adecuación de la infraestructura (servicios publicos, arriendo, mantenimiento y adecuaciones), dotacion no fungible del servicio para garantizar que los ambientes sean seguros y protectores para los niños, niñas y adolescentes.</t>
  </si>
  <si>
    <t>Cuenta con Gastos operativos en los que incurra la entidad para la operación del servicio.</t>
  </si>
  <si>
    <t>Guía Operativa del Servicio Centro de Desarrollo Infantil. Versión 1 del 25 de noviembre de 2024. Estándar 57 página 91, 92, 95 y 97
ANEXO GESTIÒN DE RECURSOS FINANCIEROS CONTRATOS DE 
APORTE SERVICIOS DE PRIMERA INFANCIA, Versión 1 del 25 de noviembre de 2024. 4.4.2 Presupuesto de ingresos y gastos pagina 11.</t>
  </si>
  <si>
    <t>Cuenta con evidencia de que los recursos financieros han sido utilizados para el pago de la poliza de seguros para los usuarios</t>
  </si>
  <si>
    <t>Cuenta con evidencia de que los recursos financieros han sido utilizados con material didactico de consumo para las experiencias pedagogicas</t>
  </si>
  <si>
    <t>Guía Operativa del Servicio Centro de Desarrollo Infantil. Versión 1 del 25 de noviembre de 2024. Estándar 57 página 91, 92 y 97
ANEXO GESTIÒN DE RECURSOS FINANCIEROS CONTRATOS DE 
APORTE SERVICIOS DE PRIMERA INFANCIA, Versión 1 del 25 de noviembre de 2024. 4.4.2 Presupuesto de ingresos y gastos pagina 11.</t>
  </si>
  <si>
    <t xml:space="preserve">Cuenta con evidencia de que los recursos financieros han sido utilizados para garantizar la adecuada alimentación de los niños, niñas y adolescentes.
</t>
  </si>
  <si>
    <t>8. COMPONENTE TALENTO HUMANO</t>
  </si>
  <si>
    <t>Cumple con los perfiles del talento humano que se requieren para la atencion de las niñas los niños y mujeres gestantes con enfoque diferencial - Estandar 30</t>
  </si>
  <si>
    <t>GUÍA OPERATIVA DEL SERVICIO CENTRO DE DESARROLLO INFANTIL, V1 del 25/11/2024 Estandar 30 pagina 58 a la 62</t>
  </si>
  <si>
    <t>GUÍA OPERATIVA DEL SERVICIO CENTRO DE DESARROLLO INFANTIL, V1 del 25/11/2024 Estandar 30 pagina 60 y 61</t>
  </si>
  <si>
    <t>GUÍA OPERATIVA DEL SERVICIO CENTRO DE DESARROLLO INFANTIL, V1 del 25/11/2024 Estandar 30 pagina 59</t>
  </si>
  <si>
    <t>Se ha registrado el talento humano vinculado en el sistema de información o herramienta que el ICBF determine</t>
  </si>
  <si>
    <t>Se ha priorizado la contratación de personal que conozca la lengua materna y la cultura de la comunidad atendida.</t>
  </si>
  <si>
    <t>GUÍA OPERATIVA DEL SERVICIO CENTRO DE DESARROLLO INFANTIL, V1 del 25/11/2024 Estandar 30 pagina 59 y 60</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</si>
  <si>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</si>
  <si>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CENTRO DE DESARROLLO INFANTIL, V1 del 25/11/2024 Estandar 31 pagina 62</t>
  </si>
  <si>
    <t>Implementa o gestiona y hace seguimiento al plan de cualificación del talento humano de acuerdo con la oferta territorial-sectorial - Estandar 32</t>
  </si>
  <si>
    <t>GUÍA OPERATIVA DEL SERVICIO CENTRO DE DESARROLLO INFANTIL, V1 del 25/11/2024 Estandar 32 pagina 63</t>
  </si>
  <si>
    <t xml:space="preserve">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</si>
  <si>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GUÍA OPERATIVA DEL SERVICIO CENTRO DE DESARROLLO INFANTIL, V1 del 25/11/2024 Estandar 32 pagina 64
ANEXO TEMÁTICAS PARA LA CUALIFICACIÓN DEL TALENTO HUMANO VINCULADO A LOS SERVICIOS DE EDUCACIÓN INICIAL V1 del 25/11/2024</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</si>
  <si>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</si>
  <si>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CENTRO DE DESARROLLO INFANTIL, V1 del 25/11/2024 Estandar 33 pagina 65</t>
  </si>
  <si>
    <t>GUÍA OPERATIVA DEL SERVICIO CENTRO DE DESARROLLO INFANTIL. Versión 1 del 25 de noviembre de 2024. Estándar 33 página 65</t>
  </si>
  <si>
    <t>GUÍA OPERATIVA DEL SERVICIO CENTRO DE DESARROLLO INFANTIL. Versión 1 del 25 de noviembre de 2024. Estándar 33 página 66</t>
  </si>
  <si>
    <t>Cuenta con los soportes que evidencian la implementación del proceso de inducción, abarcando las tematicas minimas establecidas en la guia operativa</t>
  </si>
  <si>
    <t>GUÍA OPERATIVA DEL SERVICIO CENTRO DE DESARROLLO INFANTIL. Versión 1 del 25 de noviembre de 2024. Estándar 33 página 66 y 67</t>
  </si>
  <si>
    <t>Cuenta con los soportes que evidencian la implementación del proceso de evaluacion y desempeño coherentes con los roles y acciones que desempeña el talento humano</t>
  </si>
  <si>
    <t>GUÍA OPERATIVA DEL SERVICIO CENTRO DE DESARROLLO INFANTIL. Versión 1 del 25 de noviembre de 2024. Estándar 33 página 67 y 68</t>
  </si>
  <si>
    <t>Cuenta con los soportes que evidencian la implementación del proceso de bienestar y satisfaccion con una periodisidad minima de cada 3 meses</t>
  </si>
  <si>
    <t>GUÍA OPERATIVA DEL SERVICIO CENTRO DE DESARROLLO INFANTIL. Versión 1 del 25 de noviembre de 2024. Estándar 33 página 68</t>
  </si>
  <si>
    <t xml:space="preserve">Documenta las estrategias organizacionales que le dan identidad como organización que atiende a la primera infancia. - Estandar 51 </t>
  </si>
  <si>
    <t>GUÍA OPERATIVA DEL SERVICIO CENTRO DE DESARROLLO INFANTIL. Versión 1 del 25 de noviembre de 2024. Estándar 51 página 86 y 87</t>
  </si>
  <si>
    <t>Cuenta con Reglamento Interno de Trabajo</t>
  </si>
  <si>
    <t>GUÍA OPERATIVA DEL SERVICIO CENTRO DE DESARROLLO INFANTIL. Versión 1 del 25 de noviembre de 2024. Estándar 51 página 87</t>
  </si>
  <si>
    <t>Vincula el talento humano bajo una modalidad de Contratación legal vigente, que cumpla con las formalidades plenas segun lo estipulado por la ley laboral y civil - Estandar 52</t>
  </si>
  <si>
    <t>GUÍA OPERATIVA DEL SERVICIO CENTRO DE DESARROLLO INFANTIL. Versión 1 del 25 de noviembre de 2024. Estándar 52 página 87</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</si>
  <si>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</si>
  <si>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GUÍA OPERATIVA DEL SERVICIO CENTRO DE DESARROLLO INFANTIL. Versión 1 del 25 de noviembre de 2024. Estándar 53 página 88</t>
  </si>
  <si>
    <t>El archivo fisico y/o digital de cada colaborador contiene la totalidad de documentación requerida y organizada de acuerdo a las orientaciones de gestión documental de la guia opertiva de la modalidad y servicio.</t>
  </si>
  <si>
    <t>Cumple con la verificación del cumplimiento de lo establecido en la Ley 1918 de 2018, modificada por la Ley 2375 de 2024, referente a la consulta del registro de inhabilidades por delitos sexuales cometidos contra personas menores de edad.</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</si>
  <si>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</si>
  <si>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</si>
  <si>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 xml:space="preserve"> Ley 1918 de 2018, modificada por la Ley 2375 de 2024.</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</si>
  <si>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</si>
  <si>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</si>
  <si>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</si>
  <si>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</si>
  <si>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</si>
  <si>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</si>
  <si>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</si>
  <si>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</si>
  <si>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</si>
  <si>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Baños en línea infantil para atención de niñas y niños entre los dos (2) y cinco (5) años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</si>
  <si>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</si>
  <si>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</si>
  <si>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</si>
  <si>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</si>
  <si>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</si>
  <si>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</si>
  <si>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</si>
  <si>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</si>
  <si>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</si>
  <si>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</si>
  <si>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</si>
  <si>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</si>
  <si>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</si>
  <si>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</si>
  <si>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</si>
  <si>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</si>
  <si>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</si>
  <si>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</si>
  <si>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</si>
  <si>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</si>
  <si>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</si>
  <si>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</si>
  <si>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</si>
  <si>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</si>
  <si>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Rol</t>
  </si>
  <si>
    <t>Perfil</t>
  </si>
  <si>
    <t>Formación académica</t>
  </si>
  <si>
    <t>Experiencia</t>
  </si>
  <si>
    <t>Cumple / No cumple</t>
  </si>
  <si>
    <t>Coordinador/
Apoyo a la coordinación</t>
  </si>
  <si>
    <t>título profesional en pedagogía infantil, educación preescolar, educación inicial, educación infantil, educación especial, psicopedagogía, etnoeducación, psicología, sociología, trabajo social, antropología.</t>
  </si>
  <si>
    <t>treinta y seis (36) meses de experiencia profesional de los cuales doce (12) meses de experiencia deben estar relacionados con el objeto y obligaciones del contrato a celebrarse.</t>
  </si>
  <si>
    <t>Agente educativo</t>
  </si>
  <si>
    <t>Perfil 1</t>
  </si>
  <si>
    <t>título profesional en: pedagogía infantil, educación preescolar, educación inicial, educación infantil, educación especial, licenciatura en artes plásticas, escénicas o musicales o etnoeducación.</t>
  </si>
  <si>
    <t>doce (12)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</si>
  <si>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</si>
  <si>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</si>
  <si>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</si>
  <si>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</si>
  <si>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</si>
  <si>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</si>
  <si>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</si>
  <si>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</si>
  <si>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</si>
  <si>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</si>
  <si>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</si>
  <si>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</si>
  <si>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</si>
  <si>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</si>
  <si>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</si>
  <si>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</si>
  <si>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</si>
  <si>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Gestor de alimentos</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</si>
  <si>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</si>
  <si>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</si>
  <si>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</si>
  <si>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</si>
  <si>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Auxiliar administrativo</t>
  </si>
  <si>
    <t>Título técnico o tecnólogo en ciencias económicas, administrativas, sistemas, salud ocupacional, seguridad y salud en el trabajo.</t>
  </si>
  <si>
    <t>doce (12) meses de experiencia laboral relacionada con el objeto y obligaciones del contrato a celebrarse</t>
  </si>
  <si>
    <t>PERFIL</t>
  </si>
  <si>
    <t>PERSONAL REQUERIDO POR USUARIOS CDI</t>
  </si>
  <si>
    <t xml:space="preserve">PERSONAL REQUERIDO POR USUARIOS CDI SATÉLITE
 atención ocho (8) horas los cinco (5)
días de la semana
Usuaruis en un rango de siete (7) a sesenta (60) </t>
  </si>
  <si>
    <t>Coordinador</t>
  </si>
  <si>
    <t>De acuerdo a lo agrupado con CDI de 200</t>
  </si>
  <si>
    <t>Auxiliar Administrativo</t>
  </si>
  <si>
    <t>Auxiliar Pedagógico
*En caso de que cuente con grupos de niños entre 6 meses y 2 años se
priorizará su dedicación a estos grupos</t>
  </si>
  <si>
    <t>Profesional Psicosocial</t>
  </si>
  <si>
    <t>Profesional Salud y Nutrición</t>
  </si>
  <si>
    <t xml:space="preserve">Auxiliar de Servicios Generales </t>
  </si>
  <si>
    <t xml:space="preserve">Fuente: GUÍA OPERATIVA DEL SERVICIO CENTRO DE DESARROLLO INFANTIL, V1 del 25/11/2024 2.5. Estructura operativa del servicio - Grafica 1. Estructura operativa del servicio pg 9 </t>
  </si>
  <si>
    <t>Cantidad de usuarios del servicio
* Corresponde al # cupo atendidos al momento de la VI</t>
  </si>
  <si>
    <t>PERSONAL REQUERIDO POR USUARIOS CDI SATÉLITE</t>
  </si>
  <si>
    <t>grupo de 10 usuarios entre 6 meses y 1 año</t>
  </si>
  <si>
    <t>grupo de 10 usuarios entre 1 año y 2 años</t>
  </si>
  <si>
    <t>grupo de 20 usuarios entre 2 y 5 años</t>
  </si>
  <si>
    <t xml:space="preserve">Agente Educativo </t>
  </si>
  <si>
    <t>• Contar con una infraestructura independiente. • Contar con la atención presencial de un (1) agente educativo por cada veinte (20) o menos niñas y niños cumpliendo el perfil establecido en el Estándar 30 y Estándar 31. • Contar con la atención presencial de un (1) auxiliar pedagógico por cada cincuenta (50) niñas y niños. • Contar con un (1) gestor de alimentos y un (1) auxiliar de servicios generales por cada cincuenta (50) o menos niñas y niños. • Agruparse u organizarse con un CDI de doscientos (200) o más niñas y niños, garantizando la rotación del equipo interdisciplinario para la implementación de los componentes de calidad</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</si>
  <si>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</si>
  <si>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</si>
  <si>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</si>
  <si>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</si>
  <si>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</si>
  <si>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</si>
  <si>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</si>
  <si>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</si>
  <si>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</si>
  <si>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</si>
  <si>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</si>
  <si>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</si>
  <si>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</si>
  <si>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</si>
  <si>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</si>
  <si>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</si>
  <si>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</si>
  <si>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</si>
  <si>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</si>
  <si>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</si>
  <si>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</si>
  <si>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</si>
  <si>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</si>
  <si>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</si>
  <si>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</si>
  <si>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</si>
  <si>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5.3.1</t>
  </si>
  <si>
    <t>5.3.2</t>
  </si>
  <si>
    <t>5.3.3</t>
  </si>
  <si>
    <t>5.4.1</t>
  </si>
  <si>
    <t>5.4.2</t>
  </si>
  <si>
    <t>5.5.1</t>
  </si>
  <si>
    <t>5.5.2</t>
  </si>
  <si>
    <t>5.5.3</t>
  </si>
  <si>
    <t>6.2.1</t>
  </si>
  <si>
    <t>6.2.2</t>
  </si>
  <si>
    <t>6.3.1</t>
  </si>
  <si>
    <t>SEC</t>
  </si>
  <si>
    <t xml:space="preserve">OBSERVACIONES </t>
  </si>
  <si>
    <t>4.1</t>
  </si>
  <si>
    <t>4.2</t>
  </si>
  <si>
    <t>4.3</t>
  </si>
  <si>
    <t>4.4</t>
  </si>
  <si>
    <t>5.1</t>
  </si>
  <si>
    <t>5. Talento Humano</t>
  </si>
  <si>
    <t>5.2</t>
  </si>
  <si>
    <t>5.3</t>
  </si>
  <si>
    <t>5.4</t>
  </si>
  <si>
    <t>5.5</t>
  </si>
  <si>
    <t>5.6</t>
  </si>
  <si>
    <t>6.1</t>
  </si>
  <si>
    <t>6. Financiero</t>
  </si>
  <si>
    <t>6.2</t>
  </si>
  <si>
    <t>6.3</t>
  </si>
  <si>
    <t>7.1</t>
  </si>
  <si>
    <t>Anexo 1 Violencias</t>
  </si>
  <si>
    <t>Anexo 2. Discapacidad</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</si>
  <si>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</si>
  <si>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</si>
  <si>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</si>
  <si>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</si>
  <si>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</si>
  <si>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</si>
  <si>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</si>
  <si>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</si>
  <si>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</si>
  <si>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NO CUMPLE</t>
  </si>
  <si>
    <t>NO APLICA</t>
  </si>
  <si>
    <t xml:space="preserve">TOTAL </t>
  </si>
  <si>
    <t>AMBIENTES ADECUADOS Y SEGUROS</t>
  </si>
  <si>
    <t>TALENTO HUMANO</t>
  </si>
  <si>
    <t>FINANCIERO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</si>
  <si>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</si>
  <si>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</si>
  <si>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</si>
  <si>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</si>
  <si>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</si>
  <si>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</si>
  <si>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</si>
  <si>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</si>
  <si>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</si>
  <si>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</si>
  <si>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</si>
  <si>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Adecuados y Seguros</t>
  </si>
  <si>
    <t>3. Alimentación y Nutrición</t>
  </si>
  <si>
    <t>4. Modelo de Atención</t>
  </si>
  <si>
    <t>7. Dotación</t>
  </si>
  <si>
    <t>Anexo 1. Violencias</t>
  </si>
  <si>
    <t>Anexo 3. Gestantes y Lactantes</t>
  </si>
  <si>
    <t>Anexo 4. Situaciones de Riesgo</t>
  </si>
  <si>
    <t>Fecha de Finalización Visita</t>
  </si>
  <si>
    <t>N°.</t>
  </si>
  <si>
    <t>CONDICION DE CALIDAD</t>
  </si>
  <si>
    <t>RESULTADO DE LA VERIFICACIÓN</t>
  </si>
  <si>
    <t>ANEXO</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</si>
  <si>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</si>
  <si>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</si>
  <si>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</si>
  <si>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</si>
  <si>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</si>
  <si>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</si>
  <si>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</si>
  <si>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</si>
  <si>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</si>
  <si>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</si>
  <si>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</si>
  <si>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</si>
  <si>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</si>
  <si>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</si>
  <si>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</si>
  <si>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</si>
  <si>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</si>
  <si>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</si>
  <si>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</si>
  <si>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</si>
  <si>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</si>
  <si>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</si>
  <si>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</si>
  <si>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</si>
  <si>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</si>
  <si>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</si>
  <si>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</si>
  <si>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</si>
  <si>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</si>
  <si>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</si>
  <si>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</si>
  <si>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</si>
  <si>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</si>
  <si>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</si>
  <si>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</si>
  <si>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</si>
  <si>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</si>
  <si>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</si>
  <si>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</si>
  <si>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 xml:space="preserve">FAMILIAS, COMUNIDADES Y REDES SOCIALES </t>
  </si>
  <si>
    <r>
      <t>Realiza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 xml:space="preserve">
Nota: </t>
    </r>
    <r>
      <rPr>
        <sz val="11"/>
        <color theme="1"/>
        <rFont val="Arial"/>
        <family val="2"/>
      </rPr>
      <t>los soportes pueden ser actas, listados de asistencia, entre otros.</t>
    </r>
  </si>
  <si>
    <r>
      <t xml:space="preserve">Cuenta con el formato de reporte de presuntos hechos de violencia, lesiones y fallecimientos de los usuarios de los servicios de Primera Infancia o documento que lo modifique o sustituya, en caso de accidentes, lesiones, fallecimientos o presuntos hechos de violencia.
</t>
    </r>
    <r>
      <rPr>
        <b/>
        <sz val="11"/>
        <color theme="1"/>
        <rFont val="Arial"/>
        <family val="2"/>
      </rPr>
      <t xml:space="preserve">Nota 1: </t>
    </r>
    <r>
      <rPr>
        <sz val="11"/>
        <color theme="1"/>
        <rFont val="Arial"/>
        <family val="2"/>
      </rPr>
      <t xml:space="preserve">En caso de que se identifique una amenaza, vulneración o inobservacia de los derechos de la niña y/o niño atendido, se evidencia el diligenciamiento de la hoja denominada </t>
    </r>
    <r>
      <rPr>
        <i/>
        <sz val="11"/>
        <color theme="1"/>
        <rFont val="Arial"/>
        <family val="2"/>
      </rPr>
      <t xml:space="preserve">Presuntos hechos de violencia </t>
    </r>
    <r>
      <rPr>
        <sz val="11"/>
        <color theme="1"/>
        <rFont val="Arial"/>
        <family val="2"/>
      </rPr>
      <t>del</t>
    </r>
    <r>
      <rPr>
        <i/>
        <sz val="11"/>
        <color theme="1"/>
        <rFont val="Arial"/>
        <family val="2"/>
      </rPr>
      <t xml:space="preserve"> </t>
    </r>
    <r>
      <rPr>
        <sz val="11"/>
        <color theme="1"/>
        <rFont val="Arial"/>
        <family val="2"/>
      </rPr>
      <t xml:space="preserve">formato de reportes, como soporte de la activación de la Ruta Integral de Atenciones para el restablecimiento y garantía de derechos.
</t>
    </r>
    <r>
      <rPr>
        <b/>
        <sz val="11"/>
        <color theme="1"/>
        <rFont val="Arial"/>
        <family val="2"/>
      </rPr>
      <t>Nota 2:</t>
    </r>
    <r>
      <rPr>
        <sz val="11"/>
        <color theme="1"/>
        <rFont val="Arial"/>
        <family val="2"/>
      </rPr>
      <t xml:space="preserve"> Para la población de comunidades Negras, Afrocolombianas, Raizales, Palenqueras, pueblo Rrom, indigenas, se debe contar con la evidencia de la comunicación a la autoridad correspondiente, para que se articule con la autoridad tradicional indigena, los consejos comunitarios o representantes.</t>
    </r>
  </si>
  <si>
    <r>
      <t xml:space="preserve">Cuenta con la notificación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de notificación podrian ser: con correos electrónicos, oficios, registro de novedades y otros medios de comunicación </t>
    </r>
  </si>
  <si>
    <r>
      <t xml:space="preserve">La construcción del pacto de convivencia fue colectiva con participantes, las familias, cuidadores y talento humano.
</t>
    </r>
    <r>
      <rPr>
        <b/>
        <sz val="11"/>
        <color theme="1"/>
        <rFont val="Arial"/>
        <family val="2"/>
      </rPr>
      <t xml:space="preserve">Nota: </t>
    </r>
    <r>
      <rPr>
        <sz val="11"/>
        <color theme="1"/>
        <rFont val="Arial"/>
        <family val="2"/>
      </rPr>
      <t>los soportes pueden ser actas, listados de asistencia, entre otros, que reflejen</t>
    </r>
  </si>
  <si>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</si>
  <si>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r>
      <t xml:space="preserve">Cuenta e implementa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que debe ser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h. Seguimiento cada tres (3) meses teniendo en cuenta el avance y cumplimiento de las acciones. Los soportes pueden ser actas, listados de asistencia, oficios, memorandos, entre otros.
</t>
    </r>
    <r>
      <rPr>
        <b/>
        <sz val="11"/>
        <color theme="1"/>
        <rFont val="Arial"/>
        <family val="2"/>
      </rPr>
      <t xml:space="preserve">
Nota: </t>
    </r>
    <r>
      <rPr>
        <sz val="11"/>
        <color theme="1"/>
        <rFont val="Arial"/>
        <family val="2"/>
      </rPr>
      <t xml:space="preserve">Construido en los primeros dos 2 meses e implementado a partir del tercer (3er) mes.
</t>
    </r>
    <r>
      <rPr>
        <b/>
        <sz val="11"/>
        <color theme="1"/>
        <rFont val="Arial"/>
        <family val="2"/>
      </rPr>
      <t>Nota:</t>
    </r>
    <r>
      <rPr>
        <sz val="11"/>
        <color theme="1"/>
        <rFont val="Arial"/>
        <family val="2"/>
      </rPr>
      <t xml:space="preserve"> De acuerdo con la caracterización, dentro de las entidades descritas se evidencia la identificación de autoridades tradicionales, organizaciones comunitarias con presencia en el territorio.</t>
    </r>
  </si>
  <si>
    <r>
      <t xml:space="preserve">Se realizó la Gestión de alertas y riesgos identificados en la valoración y seguimiento al desarrollo infantil a través de la articulación interinstitucional y comunitaria.  
</t>
    </r>
    <r>
      <rPr>
        <b/>
        <sz val="11"/>
        <color theme="1"/>
        <rFont val="Arial"/>
        <family val="2"/>
      </rPr>
      <t xml:space="preserve">
Nota: </t>
    </r>
    <r>
      <rPr>
        <sz val="11"/>
        <color theme="1"/>
        <rFont val="Arial"/>
        <family val="2"/>
      </rPr>
      <t>Los soportes pueden ser actas, listados de asistencia, oficios, memorandos, entre otros.</t>
    </r>
  </si>
  <si>
    <t xml:space="preserve">Cuenta con caracterización del grupo de familias o cuidadores y de las niñas, los niños y mujeres gestantes, en la que se tienen en cuenta las redes familiares y sociales, aspectos culturales, del contexto y étnicos. (Estándar 2.) </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</si>
  <si>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</si>
  <si>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Implementa acciones de articulación con autoridades, instituciones, servicios sociales, comunidades y los diferentes actores de su territorio, para promover redes protectoras para niñas, niños y mujeres gestantes. (Estándar 4.)</t>
  </si>
  <si>
    <t>Cuenta con un pacto de convivencia construido con la participación de las niñas, los niños y mujeres gestantes, sus familias, o cuidadores, y el talento humano de la Unidad de Servicio. (Estándar 5.)</t>
  </si>
  <si>
    <t xml:space="preserve">El pacto de convivencia refleja los acuerdos a los que se llegaron sobre:
a. La corresponsabilidad de las familias y cuidadores, participación ciudadana y control social.
b. Los acuerdos sobre horarios y fechas del cronograma de atención.
c.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d. Para la atención de niñas y niños con discapacidad, contempla un horario flexible de asistencia. (En caso en que aplique)
e. Los consensos de las implicaciones frente al incumplimiento de los acuerdos.
f. Que responda a las particularidades de los territorios y necesidades de los participantes del servicio. </t>
  </si>
  <si>
    <r>
      <t xml:space="preserve">El pacto de convivencia fue actualizado y socializado con participantes, las familias, cuidadores y talento humano, máximo un (1) mes a partir del inicio del servicio a los participantes, las familias y cuidadores.
</t>
    </r>
    <r>
      <rPr>
        <b/>
        <sz val="11"/>
        <color theme="1"/>
        <rFont val="Arial"/>
        <family val="2"/>
      </rPr>
      <t xml:space="preserve">Nota: </t>
    </r>
    <r>
      <rPr>
        <sz val="11"/>
        <color theme="1"/>
        <rFont val="Arial"/>
        <family val="2"/>
      </rPr>
      <t>Los soportes pueden ser actas, listados de asistencia, entre otros.</t>
    </r>
  </si>
  <si>
    <r>
      <t xml:space="preserve">Se conoce y se implementa el pacto de convivencia.
</t>
    </r>
    <r>
      <rPr>
        <b/>
        <sz val="11"/>
        <color theme="1"/>
        <rFont val="Arial"/>
        <family val="2"/>
      </rPr>
      <t>Nota</t>
    </r>
    <r>
      <rPr>
        <sz val="11"/>
        <color theme="1"/>
        <rFont val="Arial"/>
        <family val="2"/>
      </rPr>
      <t xml:space="preserve">: Esta verificación se realiza a través de la observación y diálogo con el talento humano, padres de familia y/o cuidadores, identificando si los acuerdos del Pacto de Convivencia son tenidos en cuenta en el desarrollo del quehacer diario. </t>
    </r>
  </si>
  <si>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</si>
  <si>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</si>
  <si>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</si>
  <si>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</si>
  <si>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</si>
  <si>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r>
      <t xml:space="preserve">Implementa el Plan de Formación y Acompañamiento a Familias.
</t>
    </r>
    <r>
      <rPr>
        <b/>
        <sz val="11"/>
        <color theme="1"/>
        <rFont val="Arial"/>
        <family val="2"/>
      </rPr>
      <t>Nota</t>
    </r>
    <r>
      <rPr>
        <sz val="11"/>
        <color theme="1"/>
        <rFont val="Arial"/>
        <family val="2"/>
      </rPr>
      <t xml:space="preserve">: Esta verificación se realizará en contraste con el plan de formación y acompañamiento a familias, los documentos de seguimiento y mediante diálogo con las familias y el talento humano se identifica que las familias han recibido formación y acompañamiento requerido. </t>
    </r>
  </si>
  <si>
    <r>
      <t xml:space="preserve">Cuenta y realiza la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t>
    </r>
    <r>
      <rPr>
        <sz val="11"/>
        <color theme="1"/>
        <rFont val="Arial"/>
        <family val="2"/>
      </rPr>
      <t xml:space="preserve"> los soportes pueden ser folletos, infografías, cuñas radiales, entre otros, que permiten identificar</t>
    </r>
  </si>
  <si>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</si>
  <si>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Implementa las acciones realizadas para atender los resultados del Control Social y los aspectos encontrados durante las visitas desarrolladas.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Las acciones se podrán verificar, mediante</t>
    </r>
    <r>
      <rPr>
        <b/>
        <sz val="11"/>
        <color theme="1"/>
        <rFont val="Arial"/>
        <family val="2"/>
      </rPr>
      <t xml:space="preserve"> </t>
    </r>
    <r>
      <rPr>
        <sz val="11"/>
        <color theme="1"/>
        <rFont val="Arial"/>
        <family val="2"/>
      </rPr>
      <t>diálogo con el talento humano, padres y/o acudientes y en contraste con los soportes suministrados.</t>
    </r>
  </si>
  <si>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</si>
  <si>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t>Mediante la observación y diálogo con el talento humano, padres, cuidadores, niñas y niños, en referencia con lo descrito en el proyecto pedagógico y la planeación de las experiencias pedagógicas se identifica que:</t>
  </si>
  <si>
    <t>Implementa acciones de cuidado con las niñas y los niños desde la gestación que promueven el bienestar, la seguridad y el buen trato. (Estandares 3 y 26).</t>
  </si>
  <si>
    <t>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t>
  </si>
  <si>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</si>
  <si>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 xml:space="preserve">Cuenta con el Formato Captura de Datos Antropométricos de las Niñas y los Niños o documentos que los modifiquen o sustituyan diligenciado de forma completa. 
a. Realiza la toma de los datos antropométricos (peso, talla/longitud y perímetro braquial) de la totalidad de los participantes vinculados al servicio. 
b. La primera toma se realiza durante los siguientes 5 días calendario a partir del inicio en la prestación del servicio. Los niños y niñas que ingresan al servicio en meses posteriores al inicio de la atención se les realiza la toma de manera inmediata.
c. En un plazo máximo de 8 días calendario se registran en el Sistema de Información o herramienta que el ICBF determine.  
d. La clasificación nutricional se  realiza de manera inmediata en el momento de la toma de medidas antropométricas.  
e. Realiza los seguimientos para los participantes que no presenten malnutrición por déficit de forma trimestral, garantizando que las valoraciones subsiguientes a la primera se realicen cinco (5) días antes o después del día de la valoración. </t>
  </si>
  <si>
    <r>
      <t xml:space="preserve">Cuenta con registro de novedades para los usuarios, entre los 6 y 59 meses, con perímetro del brazo menor o igual a 11.5 centímetros, y la orientación a la familia y/o cuidador, de asistir al servicio de salud.
</t>
    </r>
    <r>
      <rPr>
        <b/>
        <sz val="11"/>
        <color theme="1"/>
        <rFont val="Arial"/>
        <family val="2"/>
      </rPr>
      <t>Nota.</t>
    </r>
    <r>
      <rPr>
        <sz val="11"/>
        <color theme="1"/>
        <rFont val="Arial"/>
        <family val="2"/>
      </rPr>
      <t xml:space="preserve"> El registro de novedades y las orientaciones a  la familia deben tener  firma y/o huella del adulto que recibe esta alerta. </t>
    </r>
  </si>
  <si>
    <t>Cuenta con documento ciclo de menús con el visto bueno del nutricionista del Centro Zonal o Dirección Regional del ICBF, verificar que incluye:
a. Acta de socialización de los ajustes en el ciclo de menús por aplicación del Modelo de Enfoque Diferencial de Derechos de acuerdo con la población particular del servicio en el Comité Técnico Operativo, soportes de los cambios realizados.
b. Los cambios del ciclo de menú, que evidencien la implementación de las modificaciones o ajustes razonables para los niños, niñas a los que se les haya ordenado una dieta especial por la Nutricionista-Dietista del Sistema de Salud.
c. Los cambios del ciclo de menú, que evidencien la mejora de acuerdo con los resultados de la encuesta de satisfacción.  Soporte de aprobación por el supervisor de contrato.</t>
  </si>
  <si>
    <r>
      <t xml:space="preserve">Cuenta con el concepto higiénico sanitario favorable, emitido por la autoridad sanitaria competente.
</t>
    </r>
    <r>
      <rPr>
        <b/>
        <sz val="11"/>
        <color theme="1"/>
        <rFont val="Arial"/>
        <family val="2"/>
      </rPr>
      <t>Nota:</t>
    </r>
    <r>
      <rPr>
        <sz val="11"/>
        <color theme="1"/>
        <rFont val="Arial"/>
        <family val="2"/>
      </rPr>
      <t xml:space="preserve"> En caso de no contar con el concepto y/o  concepto favorable con requerimientos/ condicionado se verifica el trámite ante la autoridad sanitaria competente para solicitar la nueva visita, </t>
    </r>
  </si>
  <si>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</si>
  <si>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r>
      <t xml:space="preserve">El personal gestor de alimentos,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</si>
  <si>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Cuenta con espacios y/o infraestructuras donde se presta la atención ubicados fuera de zonas de riesgo no mitigable por causas naturales o humanas de acuerdo con la normatividad técnica vigente. (Estándar 34 - Línea 1. Gestión de riesgos de accidentes y desastres.)</t>
  </si>
  <si>
    <t>GUÍA OPERATIVA DEL SERVICIO CENTRO DE DESARROLLO INFANTIL - CDI - [GO4.MT1.PP] Versión 1. del 25/11/2024.
3.1.5. Componente Ambientes Educativos y Protectores.
Estándar 34 pág. (69 - 70)</t>
  </si>
  <si>
    <r>
      <t xml:space="preserve">Cuenta con la copia en medio físico o digital del concepto técnico, certificación o documento expedido por la Oficina de Planeación Municipal o entidad competente, donde se constate que el espacio o infraestructura donde se lleva a cabo la atención está localizado fuera de zonas de riesgo, derivadas de las amenazas por fenómenos naturales, socio naturales o antropogénicas no intencionales; tales como inundación o remoción en masa no mitigable, entornos contaminantes, redes de alta tensión, vías de alto tráfico, rondas hídricas, rellenos sanitarios o botaderos a cielo abierto, entre otras. 
</t>
    </r>
    <r>
      <rPr>
        <b/>
        <u/>
        <sz val="11"/>
        <rFont val="Arial"/>
        <family val="2"/>
      </rPr>
      <t>Nota 1:</t>
    </r>
    <r>
      <rPr>
        <sz val="11"/>
        <rFont val="Arial"/>
        <family val="2"/>
      </rPr>
      <t xml:space="preserve"> En el caso que los espacios y/o infraestructuras empleadas para la prestación del servicio se encuentren frente a vías de alto tráfico vehicular, se debe incluir el procedimiento y acciones de gestión de riesgos de accidentes para la llegada y salida de las niñas y los niños de la UDS, remitirse al </t>
    </r>
    <r>
      <rPr>
        <b/>
        <sz val="11"/>
        <rFont val="Arial"/>
        <family val="2"/>
      </rPr>
      <t>Estándar 41</t>
    </r>
    <r>
      <rPr>
        <sz val="11"/>
        <rFont val="Arial"/>
        <family val="2"/>
      </rPr>
      <t xml:space="preserve">.
</t>
    </r>
    <r>
      <rPr>
        <b/>
        <u/>
        <sz val="11"/>
        <rFont val="Arial"/>
        <family val="2"/>
      </rPr>
      <t>Nota 2:</t>
    </r>
    <r>
      <rPr>
        <sz val="11"/>
        <rFont val="Arial"/>
        <family val="2"/>
      </rPr>
      <t xml:space="preserve"> En caso de estar ubicado en una zona de riesgo mitigable, o riesgo medio o riesgo bajo, remitirse al </t>
    </r>
    <r>
      <rPr>
        <b/>
        <sz val="11"/>
        <rFont val="Arial"/>
        <family val="2"/>
      </rPr>
      <t>Estándar 45</t>
    </r>
    <r>
      <rPr>
        <sz val="11"/>
        <rFont val="Arial"/>
        <family val="2"/>
      </rPr>
      <t xml:space="preserve"> y revisar que el Plan de Gestión de Riesgos de Desastres contenga los requisitos mínimos establecidos en el estándar 34.
</t>
    </r>
    <r>
      <rPr>
        <b/>
        <u/>
        <sz val="11"/>
        <rFont val="Arial"/>
        <family val="2"/>
      </rPr>
      <t>Nota 3:</t>
    </r>
    <r>
      <rPr>
        <sz val="11"/>
        <rFont val="Arial"/>
        <family val="2"/>
      </rPr>
      <t xml:space="preserve"> En el caso que el concepto técnico expedido indique que el nivel de riesgo sea no mitigable, muy alto o inminente. Se debe contar con la notificación inmediata al supervisor del contrato dando a conocer el concepto técnico expedido por la autoridad competente del municipio para definir las acciones pertinentes las cuales se validarán en un comité técnico operativo extraordinario.
</t>
    </r>
    <r>
      <rPr>
        <b/>
        <u/>
        <sz val="11"/>
        <rFont val="Arial"/>
        <family val="2"/>
      </rPr>
      <t>Nota 4:</t>
    </r>
    <r>
      <rPr>
        <sz val="11"/>
        <rFont val="Arial"/>
        <family val="2"/>
      </rPr>
      <t xml:space="preserve"> En caso de no contar con concepto técnico, certificación o documento expedido por la Oficina de Planeación Municipal o entidad competente, se cuenta con evidencias de que adelanta las gestiones necesarias para la obtención del certificado. Si el certificado no se obtiene en un tiempo no mayor a tres meses desde el inicio del contrato se deberá reiterar la solicitud cada tres meses hasta la obtención del certificado.</t>
    </r>
  </si>
  <si>
    <t>Cuenta para inmuebles construidos a partir del año 2011, con licencia de construcción expedida para su funcionamiento. En caso de inmuebles construidos antes del 2011, con un certificado expedido por la secretaria de planeación de la entidad territorial o quien haga sus veces, que evidencie que la infraestructura es apta para su funcionamiento. (Estándar 36 - Línea 1. Gestión de riesgos de accidentes y desastres.)</t>
  </si>
  <si>
    <t>GUÍA OPERATIVA DEL SERVICIO CENTRO DE DESARROLLO  INFANTIL - CDI - [GO4.MT1.PP] Versión 1. del 25/11/2024.
3.1.5. Componente Ambientes Educativos y Protectores.
Estándar 36 pág. (71 - 72)</t>
  </si>
  <si>
    <t xml:space="preserve">GUÍA OPERATIVA DEL SERVICIO CENTRO DE DESARROLLO INFANTIL - CDI - [GO4.MT1.PP] Versión 1. del 25/11/2024.
3.1.5. Componente Ambientes Educativos y Protectores.
Estándar 41 pág. (79 - 81)
</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</si>
  <si>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 la UDS.
• Procedimiento para el ingreso de personal ajeno a la UDS
• Permanencia en zonas recreativas.</t>
    </r>
  </si>
  <si>
    <t>GUÍA OPERATIVA DEL SERVICIO CENTRO DE DESARROLLO INFANTIL - CDI - [GO4.MT1.PP] Versión 1. del 25/11/2024.
3.1.5. Componente Ambientes Educativos y Protectores.
Estándar 41 pág. (79 - 81)
Guía Orientadora para la Gestión del Riesgo en la Primera Infancia - [G16.P] v1 del 28-feb.-2019 o documento que lo modifique o sustituya.</t>
  </si>
  <si>
    <t>GUÍA OPERATIVA DEL SERVICIO CENTRO DE DESARROLLO INFANTIL - CDI - [GO4.MT1.PP] Versión 1. del 25/11/2024.
3.1.5. Componente Ambientes Educativos y Protectores.
Estándar 41 pág. (79 - 81)</t>
  </si>
  <si>
    <t>GUÍA OPERATIVA DEL SERVICIO CENTRO DE DESARROLLO INFANTIL - CDI - [GO4.MT1.PP] Versión 1. del 25/11/2024.
3.1.5. Componente Ambientes Educativos y Protectores.
Estándar 43 pág. (81 - 82)</t>
  </si>
  <si>
    <t>GUÍA OPERATIVA DEL SERVICIO CENTRO DE DESARROLLO INFANTIL - CDI - [GO4.MT1.PP] Versión 1. del 25/11/2024.
3.1.5. Componente Ambientes Educativos y Protectores.
Estándar 44 pág. (82 - 83)</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</si>
  <si>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</si>
  <si>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 xml:space="preserve">GUÍA OPERATIVA DEL SERVICIO CENTRO DE DESARROLLO INFANTIL - CDI - [GO4.MT1.PP] Versión 1. del 25/11/2024.
3.1.5. Componente Ambientes Educativos y Protectores.
Estándar 45 pág. (83 - 84)
</t>
  </si>
  <si>
    <r>
      <t xml:space="preserve">A partir del primer mes de atención cuenta con el Plan de Gestión de Riesgos de Desastres (Plan de Emergencia) que responda al contexto de la UDS y contenga como mínimo:
• </t>
    </r>
    <r>
      <rPr>
        <b/>
        <sz val="11"/>
        <rFont val="Arial"/>
        <family val="2"/>
      </rPr>
      <t>Conocimiento de los riesgos:</t>
    </r>
    <r>
      <rPr>
        <sz val="11"/>
        <rFont val="Arial"/>
        <family val="2"/>
      </rPr>
      <t xml:space="preserve"> implica la identificación de amenazas y vulnerabilidades de acuerdo con el contexto, la población, la infraestructura y lo identificado  en el proceso de caracterización del territorio cercano a la UDS y a la comunidad definidos en el Estándar 2, así mismo, deberán estar contemplados los riesgos relacionados en el concepto técnico de riesgos emitido en el </t>
    </r>
    <r>
      <rPr>
        <b/>
        <sz val="11"/>
        <rFont val="Arial"/>
        <family val="2"/>
      </rPr>
      <t>Estándar 34</t>
    </r>
    <r>
      <rPr>
        <sz val="11"/>
        <rFont val="Arial"/>
        <family val="2"/>
      </rPr>
      <t xml:space="preserve">.
• </t>
    </r>
    <r>
      <rPr>
        <b/>
        <sz val="11"/>
        <rFont val="Arial"/>
        <family val="2"/>
      </rPr>
      <t>Reducción de los riesgos:</t>
    </r>
    <r>
      <rPr>
        <sz val="11"/>
        <rFont val="Arial"/>
        <family val="2"/>
      </rPr>
      <t xml:space="preserve"> responden a las acciones de prevención y mitigación a corto, mediano y largo plazo.
• </t>
    </r>
    <r>
      <rPr>
        <b/>
        <sz val="11"/>
        <rFont val="Arial"/>
        <family val="2"/>
      </rPr>
      <t>Respuesta a las emergencias o desastres:</t>
    </r>
    <r>
      <rPr>
        <sz val="11"/>
        <rFont val="Arial"/>
        <family val="2"/>
      </rPr>
      <t xml:space="preserve"> incluye la organización de brigadas de emergencia, planes de acción, en los cuales se evidencie que hacer antes, durante y después, de acuerdo con las amenazas identificadas. La EAS o PDS debe definir la estrategia para dar continuidad a la prestación del servicio en caso de emergencia teniendo en cuenta las orientaciones que se brindan en el numeral 2.6.2 Flexibilización de los servicios de educación inicial en situación de emergencia o desastre del manual técnico de la modalidad.
</t>
    </r>
    <r>
      <rPr>
        <b/>
        <sz val="11"/>
        <rFont val="Arial"/>
        <family val="2"/>
      </rPr>
      <t>Nota:</t>
    </r>
    <r>
      <rPr>
        <sz val="11"/>
        <rFont val="Arial"/>
        <family val="2"/>
      </rPr>
      <t xml:space="preserve"> Se tendrá en cuenta que el contenido del Plan de Gestión de Riesgos de Desastres (Plan de Emergencia) contemple la realidad y a las características particulares del entorno, considerando factores como la ubicación geográfica, el clima, la región, el diseño arquitectónico del inmueble, la comunidad y, en general, el contexto en el que se desarrolla el servicio.</t>
    </r>
  </si>
  <si>
    <t>GUÍA OPERATIVA DEL SERVICIO CENTRO DE DESARROLLO INFANTIL - CDI - [GO4.MT1.PP] Versión 1. del 25/11/2024.
3.1.5. Componente Ambientes Educativos y Protectores.
Estándar 45 pág. (83 - 84)
Guía Orientadora para la Gestión del Riesgo en la Primera Infancia - [G16.P] v1 del 28-feb.-2019 o documento que lo modifique o sustituya.</t>
  </si>
  <si>
    <t>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</si>
  <si>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t>GUÍA OPERATIVA DEL SERVICIO CENTRO DE DESARROLLO INFANTIL - CDI - [GO4.MT1.PP] Versión 1. del 25/11/2024.
3.1.5. Componente Ambientes Educativos y Protectores.
Estándar 37 pág. (72 - 74)</t>
  </si>
  <si>
    <t>GUÍA OPERATIVA DEL SERVICIO CENTRO DE DESARROLLO INFANTIL - CDI - [GO4.MT1.PP] Versión 1. del 25/11/2024.
3.1.5. Componente Ambientes Educativos y Protectores.
Estándar 38 pág. (74 - 76)</t>
  </si>
  <si>
    <t>GUÍA OPERATIVA DEL SERVICIO CENTRO DE DESARROLLO INFANTIL - CDI - [GO4.MT1.PP] Versión 1. del 25/11/2024.
3.1.5. Componente Ambientes Educativos y Protectores.
Estándar 39 pág. (76-79)</t>
  </si>
  <si>
    <t xml:space="preserve">GUÍA OPERATIVA DEL SERVICIO CENTRO DE DESARROLLO 
INFANTIL - CDI - [GO4.MT1.PP] Versión 1. del 25/11/2024.
3.1.5. Componente Ambientes Educativos y Protectores.
Estándar 40 pág. (77 - 79)
</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</si>
  <si>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</si>
  <si>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GUÍA OPERATIVA DEL SERVICIO CENTRO DE DESARROLLO 
INFANTIL - CDI - [GO4.MT1.PP] Versión 1. del 25/11/2024.
3.1.5. Componente Ambientes Educativos y Protectores.
Estándar 40 pág. 77 - 79
Guía de implementación de proyectos de infraestructuras de atención a la primera infancia “GIPI” [G1.SA] Versión 2 del 07-seop.-2018 o documento que lo modifique o sustituya. Sala de Lactancia pág. 40 - 41.</t>
  </si>
  <si>
    <t>GUÍA OPERATIVA DEL SERVICIO CENTRO DE DESARROLLO INFANTIL - CDI - [GO4.MT1.PP] Versión 1. del 25/11/2024.
3.1.5. Componente Ambientes Educativos y Protectores.
Estándar 46 pág. (84 - 86)</t>
  </si>
  <si>
    <r>
      <t xml:space="preserve">Dispone de los elementos de aseo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</si>
  <si>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GGUÍA OPERATIVA DEL SERVICIO CENTRO DE DESARROLLO INFANTIL - CDI - [GO4.MT1.PP] Versión 1. del 25/11/2024.
3.1.5. Componente Ambientes Educativos y Protectores.
Estándar 46 pág. (84 - 86)</t>
  </si>
  <si>
    <r>
      <t xml:space="preserve">Dispone de los elementos de apoyo que incluyen: apoyo audiovisual, comodidad térmica, apoyo en lavado;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</si>
  <si>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r>
      <t xml:space="preserve">Dispone de los elementos de mobiliario para: área educativa, servicio de alimentos, comedor, enfermería, espacio de estimulación para la lactancia, oficina;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</si>
  <si>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GUÍA OPERATIVA DEL SERVICIO CENTRO DE DESARROLLO 
INFANTIL - CDI - [GO4.MT1.PP] Versión 1. del 25/11/2024.
3.1.5. Componente Ambientes Educativos y Protectores.
Estándar 48 pág. (86)</t>
  </si>
  <si>
    <t>Cuenta con la cantidad de botiquines requeridos de acuerdo a la cantidad usuarios atendidos en el servicio. Asimismo, los botiquines cuentan con los elementos requeridos de acuerdo a normatividad y lineamientos aplicables.</t>
  </si>
  <si>
    <t>GUÍA OPERATIVA DEL SERVICIO CENTRO DE DESARROLLO 
INFANTIL - CDI - [GO4.MT1.PP] Versión 1. del 25/11/2024.
3.1.5. Componente Ambientes Educativos y Protectores.
Estándar 48 pág. (86)
Estándar 46 pág. (84 - 86)
Guía orientadora para la compra de la dotación para las modalidades de educación inicial en el marco de una atención integral o documento que lo modifique o sustituya.</t>
  </si>
  <si>
    <r>
      <t xml:space="preserve">Se conoce y se ha implementado el plan de articulación interinstitucional y comunitaria en el desarrollo del servicio. 
</t>
    </r>
    <r>
      <rPr>
        <b/>
        <sz val="11"/>
        <color theme="1"/>
        <rFont val="Arial"/>
        <family val="2"/>
      </rPr>
      <t xml:space="preserve">
Nota</t>
    </r>
    <r>
      <rPr>
        <sz val="11"/>
        <color theme="1"/>
        <rFont val="Arial"/>
        <family val="2"/>
      </rPr>
      <t>: Esta verificación se realiza mediante el diálogo con el talento humano de acuerdo con la muestra.</t>
    </r>
  </si>
  <si>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</si>
  <si>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 xml:space="preserve">Cuenta con los ajustes razonables para el desarrollo de las acciones de cuidado para los participantes con discapacidad y étnicos,  partiendo de sus características, capacidades y habilidades.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</si>
  <si>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</si>
  <si>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</si>
  <si>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Los ambientes pedagógicos implementados para la semana de la visita de inspección, se encuentra acordes con el Proyecto y la planeación pedagógica. </t>
  </si>
  <si>
    <t xml:space="preserve">Se identifica que los ambientes pedagógicos favorecen la participación de todas las personas, ajustados intencionalmente para promover la inclusión y participación de las niñas y los niños con discapacidad. </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</si>
  <si>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</si>
  <si>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 xml:space="preserve">Los materiales favorecen la participación de todos los participantes, ajustados intencionalmente para promover la inclusión y participación de las niñas y los niños con discapacidad. </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</si>
  <si>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</si>
  <si>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r>
      <t xml:space="preserve">Cuenta e implementa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</si>
  <si>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</si>
  <si>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</si>
  <si>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</si>
  <si>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Cuenta con un plan de cualificación del talento humano, el cual debe estar estructurado a más tardar en el tercer (3) mes del inicio de la atención.</t>
  </si>
  <si>
    <t>Cuenta con los soportes documentales de los resultados de la evaluación de los requisitos establecidos para la selección del talento humano, en concordancia con el perfil del cargo.</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</si>
  <si>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</si>
  <si>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Guía Operativa del Servicio Centro de Desarrollo Infantil. GO4.MT1.PP. Versión 1, del 25/11/2024. Estándar 53. Página 88.</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</si>
  <si>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</si>
  <si>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</si>
  <si>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</si>
  <si>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</si>
  <si>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</si>
  <si>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</si>
  <si>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</si>
  <si>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</si>
  <si>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</si>
  <si>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</si>
  <si>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</si>
  <si>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</si>
  <si>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</si>
  <si>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</si>
  <si>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</si>
  <si>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</si>
  <si>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</si>
  <si>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</si>
  <si>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</si>
  <si>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</si>
  <si>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</si>
  <si>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</si>
  <si>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</si>
  <si>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</si>
  <si>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</si>
  <si>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Fuente: Tabla No.2 - MANUAL TÉCNICO MODALIDAD INSTITUCIONAL PARA LA ATENCIÓN A LA PRIMERA INFANCIA  MT1.PP 25/11/2024 Versión 1 Página 51 y  52 </t>
  </si>
  <si>
    <t xml:space="preserve">Guía Operativa del Servicio Centro de Desarrollo Infantil. GO4.MT1.PP. Versión 1, del 25/11/2024. Estándar 53. Página 88.
</t>
  </si>
  <si>
    <t xml:space="preserve">Guía Operativa del Servicio Centro de Desarrollo Infantil. GO4.MT1.PP. Versión 1, del 25/11/2024. Estándar 1. Página 11. 
Tabla No.2 - MANUAL TÉCNICO MODALIDAD INSTITUCIONAL PARA LA ATENCIÓN A LA PRIMERA INFANCIA  MT1.PP 25/11/2024 Versión 1 Página 51 y  52 </t>
  </si>
  <si>
    <t>8.1</t>
  </si>
  <si>
    <t>Guía Operativa del Servicio Centro de Desarrollo Infantil. GO4.MT1.PP. Versión 1, del 25/11/2024. Página 12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</si>
  <si>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</si>
  <si>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</si>
  <si>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Fuente: GUÍA OPERATIVA DEL SERVICIO CENTRO DE DESARROLLO INFANTIL  - GO4.MT1.PP 25/11/2024 - Versión 1 Página 11</t>
  </si>
  <si>
    <t>4.5</t>
  </si>
  <si>
    <t>4.2.1</t>
  </si>
  <si>
    <t>4.2.2</t>
  </si>
  <si>
    <t>Diligencimiento Componente Administrativo y de Gestión</t>
  </si>
  <si>
    <t>Para la verificación de este item tenga en cuenta el "Anexo 1. Documentos Inscripción"</t>
  </si>
  <si>
    <t>Para la verificación de este item tenga en cuenta la "Anexo 1. Documentos Inscripción", lo relacionado con lo indicado para "Niños y Niñas en proceso Migratorio"</t>
  </si>
  <si>
    <t>Diligencimiento Componente Talento Humano</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</si>
  <si>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</si>
  <si>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</si>
  <si>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</si>
  <si>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Sede de la Unidad de Servicio</t>
  </si>
  <si>
    <t>Seleccione de lista desplegable el departamento de la sede de Servicio de la institución exactamente como aparece en la Licencia de Funcionamiento</t>
  </si>
  <si>
    <t>Registre el número de teléfono o célular que el representante legal indica como número de contacto de la unidad de Servicio.</t>
  </si>
  <si>
    <t>Dirección de la Sede / Unidad de Servicio</t>
  </si>
  <si>
    <t>Departamento de la sede de la Unidad de Servicio</t>
  </si>
  <si>
    <t>Municipio o Ciudad de la sede de la Unidad de Servicio</t>
  </si>
  <si>
    <t>Registre la dirección de la sede de la Unidad de Servicio de la institución exactamente como aparece en la Licencia de Funcionamiento.</t>
  </si>
  <si>
    <t>Seleccione de lista desplegable el municipio de la sede de la Unidad de Servicio de la institución exactamente como aparece en la Licencia de Funcionamiento</t>
  </si>
  <si>
    <t>Diligencimiento Tabla 3 de Talento Humano</t>
  </si>
  <si>
    <t>Cupos asignados a la Sede (Unidad de Servicio)</t>
  </si>
  <si>
    <t>4.4.1</t>
  </si>
  <si>
    <t>8.2</t>
  </si>
  <si>
    <t>8.3</t>
  </si>
  <si>
    <t xml:space="preserve">Cuenta con evidencia de que los recursos financieros han sido utilizados con elementos de aseo personal </t>
  </si>
  <si>
    <t>4.3.1</t>
  </si>
  <si>
    <t>4.3.2</t>
  </si>
  <si>
    <t>4.5.1</t>
  </si>
  <si>
    <t>4.5.2</t>
  </si>
  <si>
    <t>4.5.2 Atiende población relacionada como excepción.</t>
  </si>
  <si>
    <t>En observación de la atención y dialogo con los padres de familia se identifica que se presta el servicio ocho (8) horas diarias, cinco (5) días a la semana.</t>
  </si>
  <si>
    <t>4.1.1</t>
  </si>
  <si>
    <t>4.1.2</t>
  </si>
  <si>
    <t>4.1.2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</si>
  <si>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</si>
  <si>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4.3.1 Cuentan los niños y niñas con la totalidad de los documentos requeridos según la muestra seleccionada y están disponibles para consulta.</t>
  </si>
  <si>
    <t>5.7</t>
  </si>
  <si>
    <t xml:space="preserve">5.2 Cuenta con caracterización del grupo de familias o cuidadores y de las niñas, los niños y mujeres gestantes, en la que se tienen en cuenta las redes familiares y sociales, aspectos culturales, del contexto y étnicos. (Estándar 2.)
5.3 Identifica posibles casos de amenaza y vulneración de los derechos de los niños, las niñas y las mujeres gestantes y activa la ruta de protección ante las autoridades competentes. (Estándar 3 y 42.) 
Nota 1: En los casos que aplique la jurisdicción especial o los mecanismos de gobierno propio, se seguirá la ruta de protección establecida.
5.4 Implementa acciones de articulación con autoridades, instituciones, servicios sociales, comunidades y los diferentes actores de su territorio, para promover redes protectoras para niñas, niños y mujeres gestantes. (Estándar 4.)
5.5 Cuenta con un pacto de convivencia construido con la participación de las niñas, los niños y mujeres gestantes, sus familias, o cuidadores, y el talento humano de la Unidad de Servicio. (Estándar 5.)
 </t>
  </si>
  <si>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</si>
  <si>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6.1.1</t>
  </si>
  <si>
    <t>6.3.2</t>
  </si>
  <si>
    <t>6.3.3</t>
  </si>
  <si>
    <t>6.4</t>
  </si>
  <si>
    <t>6.4.1</t>
  </si>
  <si>
    <t>6.4.2</t>
  </si>
  <si>
    <t>6.4.3</t>
  </si>
  <si>
    <t>6.4.4</t>
  </si>
  <si>
    <t>6.4.5</t>
  </si>
  <si>
    <t>6.5</t>
  </si>
  <si>
    <t>6.5.1</t>
  </si>
  <si>
    <t>6.5.2</t>
  </si>
  <si>
    <t>6.5.3</t>
  </si>
  <si>
    <t>6.5.4</t>
  </si>
  <si>
    <t>6.6</t>
  </si>
  <si>
    <t>6.6.1</t>
  </si>
  <si>
    <t>6.6.2</t>
  </si>
  <si>
    <t>6.6.3</t>
  </si>
  <si>
    <t xml:space="preserve">6.1 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
6.2 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6.3 Implementa acciones de cuidado con las niñas y los niños desde la gestación que promueven el bienestar, la seguridad y el buen trato. (Estandares 3 y 26). </t>
  </si>
  <si>
    <t>8.1.1</t>
  </si>
  <si>
    <t>8.2.1</t>
  </si>
  <si>
    <t>8.3.1</t>
  </si>
  <si>
    <t>8.4</t>
  </si>
  <si>
    <t>8.4.1</t>
  </si>
  <si>
    <t>8.4.2</t>
  </si>
  <si>
    <t>8.2.1 Cumple con el personal requerido de acuerdo con la Tabla de Talento Humano en la modalidad y servicio.</t>
  </si>
  <si>
    <t>Para la verificación de este item utilice la "Tabla 3 de Talento Humano", teniendo en cuenta la Estructura Operativa para la modalidad y servicio.</t>
  </si>
  <si>
    <t>5.1.1</t>
  </si>
  <si>
    <t>5.2.1</t>
  </si>
  <si>
    <t>5.2.2</t>
  </si>
  <si>
    <t>5.2.3</t>
  </si>
  <si>
    <t>5.2.4</t>
  </si>
  <si>
    <t>5.2.5</t>
  </si>
  <si>
    <t>5.3.4</t>
  </si>
  <si>
    <t>5.3.5</t>
  </si>
  <si>
    <t>5.4.3</t>
  </si>
  <si>
    <t>5.5.4</t>
  </si>
  <si>
    <t>5.5.5</t>
  </si>
  <si>
    <t>5.6.1</t>
  </si>
  <si>
    <t>5.6.2</t>
  </si>
  <si>
    <t>5.6.3</t>
  </si>
  <si>
    <t>5.6.4</t>
  </si>
  <si>
    <t>5.6.5</t>
  </si>
  <si>
    <t>5.6.6</t>
  </si>
  <si>
    <t>5.6.7</t>
  </si>
  <si>
    <t>5.7.1</t>
  </si>
  <si>
    <t>5.7.2</t>
  </si>
  <si>
    <t>5.7.3</t>
  </si>
  <si>
    <t xml:space="preserve">5.3.1 Realiza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5.3.5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</si>
  <si>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7.1.1</t>
  </si>
  <si>
    <t>7.1.2</t>
  </si>
  <si>
    <t>7.1.3</t>
  </si>
  <si>
    <t>7.1.4</t>
  </si>
  <si>
    <t>7.1.5</t>
  </si>
  <si>
    <t>7.1.6</t>
  </si>
  <si>
    <t>7.1.7</t>
  </si>
  <si>
    <t>7.1.8</t>
  </si>
  <si>
    <t>7.1.9</t>
  </si>
  <si>
    <t>7.1.10</t>
  </si>
  <si>
    <t>7.1.11</t>
  </si>
  <si>
    <t>7.1.12</t>
  </si>
  <si>
    <t>7.1.13</t>
  </si>
  <si>
    <t>7.1.14</t>
  </si>
  <si>
    <t>7.1.15</t>
  </si>
  <si>
    <t xml:space="preserve">8.3.2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</si>
  <si>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2. SEDE / UNIDAD DE SERVICIO</t>
  </si>
  <si>
    <t xml:space="preserve">Cuentan con la documentación requerida para los niñas y niños en proceso migratorio.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</si>
  <si>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8.3.1 y 8.3.2.</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</si>
  <si>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5.3.1 y 5.3.5.</t>
  </si>
  <si>
    <r>
      <t xml:space="preserve">El Centro de Desarrollo Infantil, debe atender esta población: </t>
    </r>
    <r>
      <rPr>
        <i/>
        <sz val="10"/>
        <color theme="1"/>
        <rFont val="Arial"/>
        <family val="2"/>
      </rPr>
      <t xml:space="preserve"> "niñas y niños de primera infancia, en el rango de edad de 6 meses hasta los cuatro (4) años, once (11) meses veintinueve (29) días".
Se tienen excepciones así:</t>
    </r>
    <r>
      <rPr>
        <sz val="10"/>
        <color theme="1"/>
        <rFont val="Arial"/>
        <family val="2"/>
      </rPr>
      <t xml:space="preserve">
* Niñas y niños de tres (3) a seis (6) meses
* Niñas y niños hasta los cinco (5) años, once (11) meses veintinueve (29) días de edad
</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</si>
  <si>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</si>
  <si>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</si>
  <si>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 xml:space="preserve">4.3.2 Cuentan con la documentación requerida los niñas y niños en proceso migratorio.  </t>
  </si>
  <si>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t>
    </r>
    <r>
      <rPr>
        <b/>
        <sz val="11"/>
        <color theme="1"/>
        <rFont val="Arial"/>
        <family val="2"/>
      </rPr>
      <t>Nota 1.</t>
    </r>
    <r>
      <rPr>
        <sz val="11"/>
        <color theme="1"/>
        <rFont val="Arial"/>
        <family val="2"/>
      </rPr>
      <t xml:space="preserve"> Diligenciado máximo a los 5 días calendario siguientes a la evaluación realizada.
</t>
    </r>
    <r>
      <rPr>
        <b/>
        <sz val="11"/>
        <color theme="1"/>
        <rFont val="Arial"/>
        <family val="2"/>
      </rPr>
      <t xml:space="preserve">Nota 2: </t>
    </r>
    <r>
      <rPr>
        <sz val="11"/>
        <color theme="1"/>
        <rFont val="Arial"/>
        <family val="2"/>
      </rPr>
      <t xml:space="preserve">Verificar la información de los últimos tres meses (actividad a cargo del profesional de la Oficina de Aseguramiento a la Calidad designado). </t>
    </r>
  </si>
  <si>
    <r>
      <t>Cuenta con</t>
    </r>
    <r>
      <rPr>
        <b/>
        <sz val="11"/>
        <color theme="1"/>
        <rFont val="Arial"/>
        <family val="2"/>
      </rPr>
      <t xml:space="preserve"> Seguimiento Antropométrico.  </t>
    </r>
    <r>
      <rPr>
        <sz val="11"/>
        <color theme="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</si>
  <si>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r>
      <t xml:space="preserve">Cuenta con </t>
    </r>
    <r>
      <rPr>
        <b/>
        <sz val="11"/>
        <color theme="1"/>
        <rFont val="Arial"/>
        <family val="2"/>
      </rPr>
      <t xml:space="preserve">Soportes de articulación y canalización para atención en salud de los casos de desnutrición aguda moderada o severa.  </t>
    </r>
    <r>
      <rPr>
        <sz val="11"/>
        <color theme="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a la Entidad Territorial de Salud correspondiente y a la Entidad Administradora de Planes de Beneficios -EAPB y a la Institución Prestadora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</si>
  <si>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r>
      <t xml:space="preserve">Cuenta para el caso de la Ración para Preparar - RPP (si aplica), con la siguiente documentación: 
1.Soporte de concertación con las comunidades étnicas de la región.
2.Soporte de entrega de las raciones. 
3.Soporte que establezca las condiciones para la entrega.
</t>
    </r>
    <r>
      <rPr>
        <b/>
        <sz val="11"/>
        <color theme="1"/>
        <rFont val="Arial"/>
        <family val="2"/>
      </rPr>
      <t>Nota 1</t>
    </r>
    <r>
      <rPr>
        <sz val="11"/>
        <color theme="1"/>
        <rFont val="Arial"/>
        <family val="2"/>
      </rPr>
      <t xml:space="preserve">: En caso de que pueda observarse la entrega en sitio, verifica que cumple con las siguientes condiciones:
a.Implementan las minutas patrón y las fichas técnicas.
b. Frecuencia concertada. 
c..Las condiciones del empaque primario de los alimentos y el empaque secundario de la ración. </t>
    </r>
  </si>
  <si>
    <t xml:space="preserve">PSIC / TS / PEDAG / LIC /ADMIN: Psicologo (a) o Trabajador (a) Social o Pedagogo (a) o Licenciado en Educación Especial (a) </t>
  </si>
  <si>
    <t>PSIC / TS / PEDAG / LIC /ADMIN:</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</si>
  <si>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</si>
  <si>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t>PROCESO DE INSPECCIÓN, VIGILANCIA Y CONTROL
INSTRUMENTO DE VERIFICACIÓN  DE LAS CONDICIONES  DE PRESTACIÓN DEL SERVICIO
CENTRO DE DESARROLLO INFANTIL - CDI</t>
  </si>
  <si>
    <t>INSTRUCTIVO PARA DILIGENCIAR EL INSTRUMENTO DE VERIFICACION DE LAS CONDICIONES DE PRESTACION DEL SERVICIO - CENTRO DE DESARROLLO INFANTIL - CDI</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</si>
  <si>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</si>
  <si>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cuenta con: 
a. Evidencia del reporte (informe) a la EAS o PDS presentado al supervisor de contrato o al apoyo a la coordinación en caso de operación directa, máximo a los dos (2) días hábiles siguientes, con la siguiente información: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</si>
  <si>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r>
      <t xml:space="preserve">En caso de haberse materializado alguna situación de riesgo que afecte la vida o integridad de los participantes, la EAS o PDS dispone de:
a. Evidencias sobre la implementación del plan y del informe dirigido al supervisor del contrato o al apoyo a la coordinación en caso de operación directa.
b. </t>
    </r>
    <r>
      <rPr>
        <u/>
        <sz val="11"/>
        <color theme="1"/>
        <rFont val="Arial"/>
        <family val="2"/>
      </rPr>
      <t>Formato de reporte de presuntos hechos de violencia, lesiones y fallecimientos de los participantes de los servicios de primera infancia</t>
    </r>
    <r>
      <rPr>
        <sz val="11"/>
        <color theme="1"/>
        <rFont val="Arial"/>
        <family val="2"/>
      </rPr>
      <t xml:space="preserve">, diligenciado o el documento que lo reemplace, específicamente en la hoja de denominada lesiones.
</t>
    </r>
    <r>
      <rPr>
        <b/>
        <u/>
        <sz val="11"/>
        <color theme="1"/>
        <rFont val="Arial"/>
        <family val="2"/>
      </rPr>
      <t>Nota:</t>
    </r>
    <r>
      <rPr>
        <sz val="11"/>
        <color theme="1"/>
        <rFont val="Arial"/>
        <family val="2"/>
      </rPr>
      <t xml:space="preserve"> El reporte mensual, no exime a la EAS de reportar el presunto hecho el mismo día de conocida la situación al supervisor o coordinador para operación directa y este, a la vez al área correspondiente en el ICBF.</t>
    </r>
  </si>
  <si>
    <t>8.1.2</t>
  </si>
  <si>
    <t>8.2.2</t>
  </si>
  <si>
    <t>8.2.3</t>
  </si>
  <si>
    <t>8.2.4</t>
  </si>
  <si>
    <t>8.5</t>
  </si>
  <si>
    <t>8.5.1</t>
  </si>
  <si>
    <t>8.5.2</t>
  </si>
  <si>
    <t>8.5.3</t>
  </si>
  <si>
    <t>8.5.4</t>
  </si>
  <si>
    <t>8.5.5</t>
  </si>
  <si>
    <t>8.5.6</t>
  </si>
  <si>
    <t>8.5.7</t>
  </si>
  <si>
    <t>8.6</t>
  </si>
  <si>
    <t>8.6.1</t>
  </si>
  <si>
    <t>8.6.2</t>
  </si>
  <si>
    <t>2.2.2</t>
  </si>
  <si>
    <t>2.2.3</t>
  </si>
  <si>
    <t>2.3.2</t>
  </si>
  <si>
    <t>2.3.3</t>
  </si>
  <si>
    <t>2.3.4</t>
  </si>
  <si>
    <t>2.3.5</t>
  </si>
  <si>
    <t>2.3.6</t>
  </si>
  <si>
    <t>2.3.7</t>
  </si>
  <si>
    <t>2.9</t>
  </si>
  <si>
    <t>2.9.1</t>
  </si>
  <si>
    <t>2.9.2</t>
  </si>
  <si>
    <t>2.9.3</t>
  </si>
  <si>
    <t>2.9.4</t>
  </si>
  <si>
    <t>2.9.5</t>
  </si>
  <si>
    <t>2.10</t>
  </si>
  <si>
    <t>2.10.1</t>
  </si>
  <si>
    <t>2.10.2</t>
  </si>
  <si>
    <t>2.10.3</t>
  </si>
  <si>
    <t>2.10.4</t>
  </si>
  <si>
    <t>2.10.5</t>
  </si>
  <si>
    <t>2.10.6</t>
  </si>
  <si>
    <t>2.10.7</t>
  </si>
  <si>
    <t>2.10.8</t>
  </si>
  <si>
    <t>2.10.9</t>
  </si>
  <si>
    <t>2.10.10</t>
  </si>
  <si>
    <t>2.10.11</t>
  </si>
  <si>
    <t>2.10.12</t>
  </si>
  <si>
    <t>2.10.13</t>
  </si>
  <si>
    <t>2.10.14</t>
  </si>
  <si>
    <t>2.10.15</t>
  </si>
  <si>
    <t>2.10.16</t>
  </si>
  <si>
    <t>2.10.17</t>
  </si>
  <si>
    <t>2.11</t>
  </si>
  <si>
    <t>2.11.1</t>
  </si>
  <si>
    <t>2.11.2</t>
  </si>
  <si>
    <t>2.11.3</t>
  </si>
  <si>
    <t>2.11.4</t>
  </si>
  <si>
    <t>2.11.5</t>
  </si>
  <si>
    <t>2.12</t>
  </si>
  <si>
    <t>2.12.1</t>
  </si>
  <si>
    <t>4.2.3</t>
  </si>
  <si>
    <t>4.2.4</t>
  </si>
  <si>
    <t>4.2.5</t>
  </si>
  <si>
    <t>Tabla de Rangos de Edad:</t>
  </si>
  <si>
    <t>Gestantes</t>
  </si>
  <si>
    <t>0 - 3 meses</t>
  </si>
  <si>
    <t>3 - 6 meses</t>
  </si>
  <si>
    <t>6 meses - 4 años, 11 meses y 29 días</t>
  </si>
  <si>
    <t>5 años - 5 años, 11 meses y 29 días</t>
  </si>
  <si>
    <t>Otro</t>
  </si>
  <si>
    <r>
      <rPr>
        <b/>
        <sz val="11"/>
        <color theme="1"/>
        <rFont val="Arial"/>
        <family val="2"/>
      </rPr>
      <t>OBSERVACIONES</t>
    </r>
    <r>
      <rPr>
        <sz val="11"/>
        <color theme="1"/>
        <rFont val="Arial"/>
        <family val="2"/>
      </rPr>
      <t xml:space="preserve">:   </t>
    </r>
  </si>
  <si>
    <t>8.2.1El personal cumple con los requisitos de formación académica y experiencia profesional establecidos para ejercer los cargos definidos en el Tabla 5. Perfiles del Talento Humano.</t>
  </si>
  <si>
    <t>Para la verificación de este item utilice la "Tabla 5 Perfiles de Talento Humano".</t>
  </si>
  <si>
    <t>PROMOCIÓN Y PREVENCIÓN</t>
  </si>
  <si>
    <t>PRIMERA INFANCIA</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</si>
  <si>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</si>
  <si>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</si>
  <si>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Cuenta con estados financieros completos del último año fiscal aprobados por el órgano máximo de administración.</t>
  </si>
  <si>
    <t>Se encuentran incorporados en el presupuesto los recursos de cofinanciación y/o contrapartida y cuentan con la documentación que demuestra su ejecución.</t>
  </si>
  <si>
    <t>Cuenta con evidencia documentada del pago oportuno de los salarios y honorarios del talento humano, así como de los aportes realizados al Sistema General de Seguridad Social (salud, pensión, riesgos laborales y parafiscales), conforme a los términos legales.</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</si>
  <si>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</si>
  <si>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r>
      <t xml:space="preserve">El personal cumple con los requisitos de formación académica y experiencia profesional establecidos para ejercer los cargos definidos en el Tabla 5.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</si>
  <si>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</si>
  <si>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</si>
  <si>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r>
      <t xml:space="preserve">El personal cuenta con el perfil requerido de acuerdo con el documento que la Unidad de Servicio, ha establecido para describir las funciones por cada rol.
</t>
    </r>
    <r>
      <rPr>
        <b/>
        <sz val="11"/>
        <color theme="1"/>
        <rFont val="Arial"/>
        <family val="2"/>
      </rPr>
      <t xml:space="preserve">Nota: </t>
    </r>
    <r>
      <rPr>
        <sz val="11"/>
        <color theme="1"/>
        <rFont val="Arial"/>
        <family val="2"/>
      </rPr>
      <t>En entrevista con el talento humano verifique su formación y experiencia:
¿Qué formación tienes, en qué has trabajado, qué experiencia tienes?
En observación: ¿Se evidencia organización y claridad en los roles durante la jornada?</t>
    </r>
  </si>
  <si>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theme="1"/>
        <rFont val="Arial"/>
        <family val="2"/>
      </rPr>
      <t>Nota 2:</t>
    </r>
    <r>
      <rPr>
        <sz val="11"/>
        <color theme="1"/>
        <rFont val="Arial"/>
        <family val="2"/>
      </rPr>
      <t xml:space="preserve"> Verificar que la Unidad haya realizado la validación de antecedentes del talento humano, como requisito previo a su vinculación.
</t>
    </r>
    <r>
      <rPr>
        <b/>
        <sz val="11"/>
        <color theme="1"/>
        <rFont val="Arial"/>
        <family val="2"/>
      </rPr>
      <t>Nota 3:</t>
    </r>
    <r>
      <rPr>
        <sz val="11"/>
        <color theme="1"/>
        <rFont val="Arial"/>
        <family val="2"/>
      </rPr>
      <t xml:space="preserve"> solicitar la verificación de los antecedentes judiciales en las páginas oficiales de la muestra seleccionada.</t>
    </r>
  </si>
  <si>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</si>
  <si>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 xml:space="preserve"> Observaciones </t>
  </si>
  <si>
    <t>3. Salud y Nutrición</t>
  </si>
  <si>
    <t>2. Componente Ambientes Adecuados y Seguros</t>
  </si>
  <si>
    <t>4. Administrativo y de Gestión</t>
  </si>
  <si>
    <t>5. Familias, Comunidades y Redes Sociales</t>
  </si>
  <si>
    <t>6. Proceso Pedagógico</t>
  </si>
  <si>
    <t>8. Componente Talento Humano</t>
  </si>
  <si>
    <t>7. Componente Financiero</t>
  </si>
  <si>
    <t>SALUD Y NUTRICIÓN</t>
  </si>
  <si>
    <t>ADMINISTRATIVO Y DE GESTIÓN</t>
  </si>
  <si>
    <t>FAMILIAS, COMUNIDADES Y REDES SOCIALES</t>
  </si>
  <si>
    <t>PROCESO PEDAGÓGICO</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</si>
  <si>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</si>
  <si>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</si>
  <si>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r>
      <t xml:space="preserve">Cuenta con pacto de convivencia que debe ser formulado máximo al mes de inicio de la prestación del servicio.
</t>
    </r>
    <r>
      <rPr>
        <b/>
        <sz val="11"/>
        <color theme="1"/>
        <rFont val="Arial"/>
        <family val="2"/>
      </rPr>
      <t xml:space="preserve">Nota: </t>
    </r>
    <r>
      <rPr>
        <sz val="11"/>
        <color theme="1"/>
        <rFont val="Arial"/>
        <family val="2"/>
      </rPr>
      <t xml:space="preserve"> Puede ser un decálogo, una manifestación artística o cualquier otra técnica, dispositivo, representación auditiva o visual, entre otros.</t>
    </r>
  </si>
  <si>
    <r>
      <t xml:space="preserve">Cuentan con todos los documentos descritos en el Anexo 1, para todos los niños y niñas de la Unidad de Servicio.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</si>
  <si>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</si>
  <si>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</si>
  <si>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</si>
  <si>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</si>
  <si>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</si>
  <si>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</si>
  <si>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Tabla 1. Espacios pedagógicos</t>
  </si>
  <si>
    <t>TABLA 2. EVIDENCIA NO CUMPLIMIENTO PRIMERA INFANCIA</t>
  </si>
  <si>
    <t>TABLA 4. REGISTRO DE TALENTO HUMANO</t>
  </si>
  <si>
    <t>TABLA 5. PERFILES TALENTO HUMANO</t>
  </si>
  <si>
    <t xml:space="preserve"> Anexo 1. Documentos básicos de inscripción beneficiarios</t>
  </si>
  <si>
    <t>Número de auto de la visita</t>
  </si>
  <si>
    <t>Número de bitácora</t>
  </si>
  <si>
    <t>Registre la cantidad de usuarios que encuentra en el servicio en la Celda B13 para obtener el número de personal conforme el perfil indicado en la columna "A" para la modalidad y servicio.
Registre la cantidad de usuarios que se encuentran en el servicio en las Celdas de la B21 a la H21 para obtener la cantidad de agentes requeridos, por la modalidad y servicio.
La tabla calculará automáticamente el personal requerido de acuerdo con la modalidad y servicio.</t>
  </si>
  <si>
    <t>F10.P16.IVC
Versión 1
01/12/2025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</si>
</sst>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9">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11"/>
      <color rgb="FFFF0000"/>
      <name val="Arial"/>
      <family val="2"/>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i/>
      <sz val="11"/>
      <color theme="1"/>
      <name val="Arial"/>
      <family val="2"/>
    </font>
    <font>
      <b/>
      <sz val="11"/>
      <color rgb="FF00B050"/>
      <name val="Arial"/>
      <family val="2"/>
    </font>
    <font>
      <u/>
      <sz val="11"/>
      <color theme="1"/>
      <name val="Arial"/>
      <family val="2"/>
    </font>
    <font>
      <sz val="5"/>
      <color rgb="FF000000"/>
      <name val="Aptos Display"/>
      <family val="2"/>
    </font>
    <font>
      <b/>
      <u/>
      <sz val="11"/>
      <color theme="0"/>
      <name val="Arial"/>
      <family val="2"/>
    </font>
    <font>
      <b/>
      <sz val="11"/>
      <color theme="4" tint="-0.249977111117893"/>
      <name val="Arial"/>
      <family val="2"/>
    </font>
    <font>
      <b/>
      <sz val="9"/>
      <name val="Arial"/>
      <family val="2"/>
    </font>
    <font>
      <sz val="11"/>
      <color rgb="FF000000"/>
      <name val="Arial Narrow"/>
      <family val="2"/>
    </font>
    <font>
      <b/>
      <sz val="12"/>
      <color rgb="FF000000"/>
      <name val="Arial"/>
      <family val="2"/>
    </font>
    <font>
      <b/>
      <sz val="9"/>
      <color theme="1"/>
      <name val="Aptos Narrow"/>
      <family val="2"/>
      <scheme val="minor"/>
    </font>
    <font>
      <sz val="10"/>
      <color theme="1"/>
      <name val="Zurich BT"/>
      <family val="2"/>
    </font>
    <font>
      <sz val="10"/>
      <color rgb="FF000000"/>
      <name val="Arial"/>
      <family val="2"/>
    </font>
    <font>
      <b/>
      <i/>
      <sz val="9"/>
      <color theme="1"/>
      <name val="Arial"/>
      <family val="2"/>
    </font>
    <font>
      <sz val="9"/>
      <name val="Arial"/>
      <family val="2"/>
    </font>
    <font>
      <sz val="9"/>
      <name val="Aptos Narrow"/>
      <family val="2"/>
      <scheme val="minor"/>
    </font>
    <font>
      <sz val="7"/>
      <color theme="1"/>
      <name val="Arial"/>
      <family val="2"/>
    </font>
    <font>
      <b/>
      <u/>
      <sz val="11"/>
      <color theme="0"/>
      <name val="Aptos Narrow"/>
      <family val="2"/>
      <scheme val="minor"/>
    </font>
    <font>
      <b/>
      <sz val="8"/>
      <color theme="0"/>
      <name val="Aptos Narrow"/>
      <family val="2"/>
      <scheme val="minor"/>
    </font>
    <font>
      <sz val="11"/>
      <color rgb="FF00B050"/>
      <name val="Arial"/>
      <family val="2"/>
    </font>
    <font>
      <b/>
      <sz val="11"/>
      <color theme="1"/>
      <name val="Arial Narrow"/>
      <family val="2"/>
    </font>
    <font>
      <i/>
      <sz val="10"/>
      <color theme="1"/>
      <name val="Arial"/>
      <family val="2"/>
    </font>
    <font>
      <u/>
      <sz val="11"/>
      <color theme="0"/>
      <name val="Aptos Narrow"/>
      <family val="2"/>
      <scheme val="minor"/>
    </font>
    <font>
      <b/>
      <sz val="14"/>
      <color theme="1"/>
      <name val="Arial"/>
      <family val="2"/>
    </font>
    <font>
      <b/>
      <sz val="10"/>
      <color rgb="FF000000"/>
      <name val="Arial"/>
      <family val="2"/>
    </font>
    <font>
      <b/>
      <u/>
      <sz val="10"/>
      <color theme="0"/>
      <name val="Aptos Narrow"/>
      <family val="2"/>
      <scheme val="minor"/>
    </font>
    <font>
      <sz val="9"/>
      <color theme="1"/>
      <name val="Arial Narrow"/>
      <family val="2"/>
    </font>
    <font>
      <sz val="7"/>
      <color theme="1"/>
      <name val="Arial Narrow"/>
      <family val="2"/>
    </font>
    <font>
      <sz val="5"/>
      <color theme="1"/>
      <name val="Arial Narrow"/>
      <family val="2"/>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0"/>
        <bgColor rgb="FF000000"/>
      </patternFill>
    </fill>
    <fill>
      <patternFill patternType="solid">
        <fgColor theme="3" tint="0.499984740745262"/>
        <bgColor indexed="64"/>
      </patternFill>
    </fill>
    <fill>
      <patternFill patternType="solid">
        <fgColor rgb="FFFFFF00"/>
        <bgColor rgb="FF000000"/>
      </patternFill>
    </fill>
    <fill>
      <patternFill patternType="solid">
        <fgColor theme="6" tint="0.59999389629810485"/>
        <bgColor rgb="FF000000"/>
      </patternFill>
    </fill>
    <fill>
      <patternFill patternType="solid">
        <fgColor theme="4" tint="0.59999389629810485"/>
        <bgColor rgb="FF000000"/>
      </patternFill>
    </fill>
    <fill>
      <patternFill patternType="solid">
        <fgColor theme="6" tint="0.59999389629810485"/>
        <bgColor indexed="64"/>
      </patternFill>
    </fill>
    <fill>
      <patternFill patternType="solid">
        <fgColor theme="5" tint="0.79998168889431442"/>
        <bgColor rgb="FF000000"/>
      </patternFill>
    </fill>
  </fills>
  <borders count="8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right/>
      <top style="thin">
        <color rgb="FF000000"/>
      </top>
      <bottom style="thin">
        <color rgb="FF000000"/>
      </bottom>
      <diagonal/>
    </border>
    <border>
      <left/>
      <right/>
      <top/>
      <bottom style="medium">
        <color rgb="FF000000"/>
      </bottom>
      <diagonal/>
    </border>
    <border>
      <left style="thin">
        <color indexed="64"/>
      </left>
      <right style="thin">
        <color indexed="64"/>
      </right>
      <top/>
      <bottom style="medium">
        <color indexed="64"/>
      </bottom>
      <diagonal/>
    </border>
  </borders>
  <cellStyleXfs count="5">
    <xf numFmtId="0" fontId="0" fillId="0" borderId="0"/>
    <xf numFmtId="0" fontId="21" fillId="0" borderId="0"/>
    <xf numFmtId="0" fontId="21" fillId="0" borderId="0"/>
    <xf numFmtId="0" fontId="39" fillId="0" borderId="0" applyNumberFormat="0" applyFill="0" applyBorder="0" applyAlignment="0" applyProtection="0"/>
    <xf numFmtId="0" fontId="61" fillId="0" borderId="0"/>
  </cellStyleXfs>
  <cellXfs count="635">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4" fillId="0" borderId="0" xfId="0" applyFont="1"/>
    <xf numFmtId="0" fontId="3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7"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7" fillId="7" borderId="44"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41" fillId="0" borderId="28" xfId="0" applyFont="1" applyBorder="1" applyAlignment="1">
      <alignment horizontal="left" vertical="center" wrapText="1"/>
    </xf>
    <xf numFmtId="0" fontId="41" fillId="0" borderId="28" xfId="0" applyFont="1" applyBorder="1" applyAlignment="1">
      <alignment horizontal="center" vertical="center" wrapText="1"/>
    </xf>
    <xf numFmtId="0" fontId="41" fillId="0" borderId="8" xfId="0" applyFont="1" applyBorder="1" applyAlignment="1">
      <alignment horizontal="left" vertical="center" wrapText="1"/>
    </xf>
    <xf numFmtId="0" fontId="41" fillId="0" borderId="8" xfId="0" applyFont="1" applyBorder="1" applyAlignment="1">
      <alignment horizontal="center" vertical="center" wrapText="1"/>
    </xf>
    <xf numFmtId="0" fontId="42" fillId="0" borderId="28" xfId="0" applyFont="1" applyBorder="1" applyAlignment="1">
      <alignment horizontal="left" vertical="center" wrapText="1"/>
    </xf>
    <xf numFmtId="0" fontId="42" fillId="0" borderId="28" xfId="0" applyFont="1" applyBorder="1" applyAlignment="1">
      <alignment vertical="center" wrapText="1"/>
    </xf>
    <xf numFmtId="0" fontId="42" fillId="0" borderId="29" xfId="0" applyFont="1" applyBorder="1" applyAlignment="1">
      <alignment vertical="center" wrapText="1"/>
    </xf>
    <xf numFmtId="0" fontId="42" fillId="0" borderId="8" xfId="0" applyFont="1" applyBorder="1" applyAlignment="1">
      <alignment horizontal="left" vertical="center" wrapText="1"/>
    </xf>
    <xf numFmtId="0" fontId="42" fillId="0" borderId="8" xfId="0" applyFont="1" applyBorder="1" applyAlignment="1">
      <alignment vertical="center" wrapText="1"/>
    </xf>
    <xf numFmtId="0" fontId="42" fillId="0" borderId="12" xfId="0" applyFont="1" applyBorder="1" applyAlignment="1">
      <alignment vertical="center" wrapText="1"/>
    </xf>
    <xf numFmtId="0" fontId="43"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4" fillId="23" borderId="58" xfId="0" applyFont="1" applyFill="1" applyBorder="1" applyAlignment="1">
      <alignment horizontal="center" vertical="center"/>
    </xf>
    <xf numFmtId="0" fontId="1" fillId="24" borderId="58" xfId="0" applyFont="1" applyFill="1" applyBorder="1" applyAlignment="1">
      <alignment vertical="center"/>
    </xf>
    <xf numFmtId="0" fontId="1" fillId="0" borderId="58"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6" fillId="11" borderId="25" xfId="0" applyFont="1" applyFill="1" applyBorder="1" applyAlignment="1">
      <alignment horizontal="left" vertical="center" wrapText="1"/>
    </xf>
    <xf numFmtId="0" fontId="46"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6"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6" fillId="11" borderId="8" xfId="0" applyFont="1" applyFill="1" applyBorder="1" applyAlignment="1">
      <alignment horizontal="center" vertical="center" wrapText="1"/>
    </xf>
    <xf numFmtId="0" fontId="46"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28" borderId="8" xfId="0" applyFont="1" applyFill="1" applyBorder="1" applyAlignment="1">
      <alignment horizontal="center" vertical="center" wrapText="1"/>
    </xf>
    <xf numFmtId="0" fontId="10" fillId="29"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30" borderId="8" xfId="0" applyFont="1" applyFill="1" applyBorder="1" applyAlignment="1">
      <alignment horizontal="center" vertical="center" wrapText="1"/>
    </xf>
    <xf numFmtId="0" fontId="10" fillId="25" borderId="8" xfId="0" applyFont="1" applyFill="1" applyBorder="1" applyAlignment="1">
      <alignment horizontal="center" vertical="center" wrapText="1"/>
    </xf>
    <xf numFmtId="0" fontId="10" fillId="31"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49" fillId="0" borderId="8" xfId="0" applyFont="1" applyBorder="1" applyAlignment="1" applyProtection="1">
      <alignment horizontal="center" vertical="center" wrapText="1"/>
      <protection locked="0"/>
    </xf>
    <xf numFmtId="0" fontId="49"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2"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7" fillId="0" borderId="8" xfId="0" applyFont="1" applyBorder="1" applyAlignment="1">
      <alignment vertical="center" wrapText="1"/>
    </xf>
    <xf numFmtId="0" fontId="22" fillId="25"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33" borderId="8" xfId="0" applyFont="1" applyFill="1" applyBorder="1" applyAlignment="1">
      <alignment horizontal="center" vertical="center" wrapText="1"/>
    </xf>
    <xf numFmtId="0" fontId="48" fillId="25" borderId="8" xfId="0" applyFont="1" applyFill="1" applyBorder="1" applyAlignment="1">
      <alignment horizontal="center" vertical="center" wrapText="1"/>
    </xf>
    <xf numFmtId="0" fontId="29" fillId="5" borderId="23" xfId="0" applyFont="1" applyFill="1" applyBorder="1" applyAlignment="1">
      <alignment vertical="center" wrapText="1"/>
    </xf>
    <xf numFmtId="0" fontId="29" fillId="0" borderId="8" xfId="0" applyFont="1" applyBorder="1" applyAlignment="1">
      <alignment horizontal="left" vertical="center" wrapText="1"/>
    </xf>
    <xf numFmtId="0" fontId="4" fillId="25" borderId="8"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wrapText="1"/>
      <protection locked="0"/>
    </xf>
    <xf numFmtId="0" fontId="4" fillId="0" borderId="8" xfId="0" applyFont="1" applyBorder="1" applyAlignment="1">
      <alignment horizontal="center" vertical="center"/>
    </xf>
    <xf numFmtId="0" fontId="4" fillId="9" borderId="8" xfId="0" applyFont="1" applyFill="1" applyBorder="1" applyAlignment="1">
      <alignment horizontal="justify" vertical="center" wrapText="1"/>
    </xf>
    <xf numFmtId="0" fontId="4" fillId="25" borderId="8" xfId="0" applyFont="1" applyFill="1" applyBorder="1" applyAlignment="1">
      <alignment horizontal="justify" vertical="center" wrapText="1"/>
    </xf>
    <xf numFmtId="0" fontId="4" fillId="5" borderId="8" xfId="0" applyFont="1" applyFill="1" applyBorder="1" applyAlignment="1">
      <alignment horizontal="justify" vertical="center" wrapText="1"/>
    </xf>
    <xf numFmtId="0" fontId="10" fillId="9" borderId="6" xfId="0" applyFont="1" applyFill="1" applyBorder="1" applyAlignment="1">
      <alignment vertical="center"/>
    </xf>
    <xf numFmtId="0" fontId="10" fillId="9" borderId="7" xfId="0" applyFont="1" applyFill="1" applyBorder="1" applyAlignment="1">
      <alignment vertical="center"/>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29" fillId="5" borderId="8" xfId="0" applyFont="1" applyFill="1" applyBorder="1" applyAlignment="1">
      <alignment horizontal="left" vertical="center" wrapText="1"/>
    </xf>
    <xf numFmtId="0" fontId="53" fillId="0" borderId="8" xfId="0" applyFont="1" applyBorder="1" applyAlignment="1">
      <alignment horizontal="justify" vertical="center" wrapText="1"/>
    </xf>
    <xf numFmtId="0" fontId="55" fillId="37" borderId="0" xfId="3" applyFont="1" applyFill="1" applyAlignment="1">
      <alignment horizontal="center" vertical="center"/>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 fillId="22" borderId="33" xfId="0" applyFont="1" applyFill="1" applyBorder="1" applyAlignment="1">
      <alignment horizontal="center" vertical="center" wrapText="1"/>
    </xf>
    <xf numFmtId="0" fontId="5" fillId="22" borderId="28" xfId="0" applyFont="1" applyFill="1" applyBorder="1" applyAlignment="1">
      <alignment horizontal="center" vertical="center" wrapText="1"/>
    </xf>
    <xf numFmtId="0" fontId="5" fillId="22" borderId="54"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37" fillId="7" borderId="61" xfId="0" applyFont="1" applyFill="1" applyBorder="1" applyAlignment="1" applyProtection="1">
      <alignment horizontal="center" vertical="center" wrapText="1"/>
      <protection locked="0"/>
    </xf>
    <xf numFmtId="0" fontId="3" fillId="7" borderId="62" xfId="0" applyFont="1" applyFill="1" applyBorder="1" applyAlignment="1">
      <alignment horizontal="center" vertical="center"/>
    </xf>
    <xf numFmtId="0" fontId="3" fillId="7" borderId="55"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11" fillId="0" borderId="10" xfId="0" applyFont="1" applyBorder="1"/>
    <xf numFmtId="0" fontId="11" fillId="13" borderId="43" xfId="0" applyFont="1" applyFill="1" applyBorder="1" applyAlignment="1">
      <alignment horizontal="center" vertical="center"/>
    </xf>
    <xf numFmtId="0" fontId="4" fillId="9" borderId="12" xfId="0" applyFont="1" applyFill="1" applyBorder="1" applyAlignment="1">
      <alignment horizontal="left" vertical="center" wrapText="1"/>
    </xf>
    <xf numFmtId="0" fontId="0" fillId="9" borderId="0" xfId="0" applyFill="1" applyAlignment="1">
      <alignment horizontal="center" vertical="center"/>
    </xf>
    <xf numFmtId="0" fontId="11" fillId="9" borderId="43" xfId="0" applyFont="1" applyFill="1" applyBorder="1"/>
    <xf numFmtId="0" fontId="11" fillId="9" borderId="43" xfId="0" applyFont="1" applyFill="1" applyBorder="1" applyAlignment="1">
      <alignment horizontal="center" vertical="center"/>
    </xf>
    <xf numFmtId="0" fontId="11" fillId="0" borderId="43" xfId="0" applyFont="1" applyBorder="1"/>
    <xf numFmtId="0" fontId="11" fillId="13" borderId="50" xfId="0" applyFont="1" applyFill="1" applyBorder="1" applyAlignment="1">
      <alignment horizontal="center" vertical="center"/>
    </xf>
    <xf numFmtId="0" fontId="17" fillId="0" borderId="7" xfId="0" applyFont="1" applyBorder="1" applyAlignment="1" applyProtection="1">
      <alignment vertical="center" wrapText="1"/>
      <protection locked="0"/>
    </xf>
    <xf numFmtId="0" fontId="4" fillId="17" borderId="8" xfId="0" applyFont="1" applyFill="1" applyBorder="1" applyAlignment="1">
      <alignment horizontal="justify" vertical="center" wrapText="1"/>
    </xf>
    <xf numFmtId="0" fontId="4" fillId="17" borderId="8" xfId="0" applyFont="1" applyFill="1" applyBorder="1" applyAlignment="1">
      <alignment vertical="center"/>
    </xf>
    <xf numFmtId="0" fontId="4" fillId="17" borderId="12" xfId="0" applyFont="1" applyFill="1" applyBorder="1" applyAlignment="1">
      <alignment horizontal="left" vertical="center" wrapText="1"/>
    </xf>
    <xf numFmtId="0" fontId="3" fillId="9" borderId="8" xfId="0" applyFont="1" applyFill="1" applyBorder="1" applyAlignment="1">
      <alignment horizontal="justify" vertical="center" wrapText="1"/>
    </xf>
    <xf numFmtId="0" fontId="4" fillId="0" borderId="8" xfId="0" applyFont="1" applyBorder="1" applyAlignment="1" applyProtection="1">
      <alignment horizontal="center" vertical="center" wrapText="1"/>
      <protection locked="0"/>
    </xf>
    <xf numFmtId="0" fontId="4" fillId="9" borderId="14" xfId="0" applyFont="1" applyFill="1" applyBorder="1" applyAlignment="1">
      <alignment horizontal="justify" vertical="center" wrapText="1"/>
    </xf>
    <xf numFmtId="0" fontId="38" fillId="0" borderId="0" xfId="0" applyFont="1" applyAlignment="1">
      <alignment vertical="center" wrapText="1"/>
    </xf>
    <xf numFmtId="0" fontId="0" fillId="0" borderId="0" xfId="0" applyAlignment="1" applyProtection="1">
      <alignment horizontal="center"/>
      <protection locked="0"/>
    </xf>
    <xf numFmtId="0" fontId="58" fillId="38" borderId="8" xfId="0" applyFont="1" applyFill="1" applyBorder="1" applyAlignment="1">
      <alignment horizontal="left" vertical="justify" wrapText="1"/>
    </xf>
    <xf numFmtId="0" fontId="58" fillId="38" borderId="8" xfId="0" applyFont="1" applyFill="1" applyBorder="1" applyAlignment="1">
      <alignment horizontal="left" vertical="top" wrapText="1"/>
    </xf>
    <xf numFmtId="0" fontId="10" fillId="0" borderId="8" xfId="0" applyFont="1" applyBorder="1" applyAlignment="1">
      <alignment horizontal="justify" vertical="center" wrapText="1"/>
    </xf>
    <xf numFmtId="0" fontId="58" fillId="38" borderId="17" xfId="0" applyFont="1" applyFill="1" applyBorder="1" applyAlignment="1">
      <alignment horizontal="left" vertical="top" wrapText="1"/>
    </xf>
    <xf numFmtId="0" fontId="10" fillId="9" borderId="17" xfId="0" applyFont="1" applyFill="1" applyBorder="1" applyAlignment="1">
      <alignment horizontal="justify" vertical="center" wrapText="1"/>
    </xf>
    <xf numFmtId="0" fontId="0" fillId="9" borderId="17" xfId="0" applyFill="1" applyBorder="1" applyAlignment="1">
      <alignment horizontal="justify" vertical="top" wrapText="1"/>
    </xf>
    <xf numFmtId="0" fontId="58" fillId="38" borderId="17" xfId="0" applyFont="1" applyFill="1" applyBorder="1" applyAlignment="1">
      <alignment horizontal="left" vertical="justify" wrapText="1"/>
    </xf>
    <xf numFmtId="0" fontId="4" fillId="9" borderId="13" xfId="0" applyFont="1" applyFill="1" applyBorder="1" applyAlignment="1">
      <alignment horizontal="center" vertical="center"/>
    </xf>
    <xf numFmtId="0" fontId="10" fillId="2" borderId="63" xfId="0" applyFont="1" applyFill="1" applyBorder="1" applyAlignment="1">
      <alignment horizontal="center" vertical="center"/>
    </xf>
    <xf numFmtId="0" fontId="10" fillId="2" borderId="64" xfId="0" applyFont="1" applyFill="1" applyBorder="1" applyAlignment="1">
      <alignment horizontal="center" vertical="center"/>
    </xf>
    <xf numFmtId="0" fontId="10" fillId="2" borderId="65" xfId="0" applyFont="1" applyFill="1" applyBorder="1" applyAlignment="1">
      <alignment horizontal="center" vertical="center"/>
    </xf>
    <xf numFmtId="0" fontId="10" fillId="2" borderId="66" xfId="0" applyFont="1" applyFill="1" applyBorder="1" applyAlignment="1">
      <alignment horizontal="center" wrapText="1"/>
    </xf>
    <xf numFmtId="0" fontId="10" fillId="9" borderId="67" xfId="0" applyFont="1" applyFill="1" applyBorder="1" applyAlignment="1">
      <alignment vertical="center" wrapText="1"/>
    </xf>
    <xf numFmtId="0" fontId="0" fillId="9" borderId="23" xfId="0" applyFill="1" applyBorder="1" applyAlignment="1">
      <alignment horizontal="center" vertical="center"/>
    </xf>
    <xf numFmtId="0" fontId="0" fillId="9" borderId="59" xfId="0" applyFill="1" applyBorder="1" applyAlignment="1">
      <alignment horizontal="justify" vertical="center" wrapText="1"/>
    </xf>
    <xf numFmtId="0" fontId="0" fillId="9" borderId="68" xfId="0" applyFill="1" applyBorder="1" applyAlignment="1">
      <alignment horizontal="justify" vertical="center" wrapText="1"/>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0" xfId="0" applyFont="1" applyFill="1" applyBorder="1" applyAlignment="1">
      <alignment vertical="center" wrapText="1"/>
    </xf>
    <xf numFmtId="0" fontId="10" fillId="9" borderId="70" xfId="0" applyFont="1" applyFill="1" applyBorder="1" applyAlignment="1">
      <alignment vertical="center"/>
    </xf>
    <xf numFmtId="0" fontId="10" fillId="9" borderId="71" xfId="0" applyFont="1" applyFill="1" applyBorder="1" applyAlignment="1">
      <alignment vertical="center"/>
    </xf>
    <xf numFmtId="0" fontId="0" fillId="9" borderId="72" xfId="0" applyFill="1" applyBorder="1" applyAlignment="1">
      <alignment horizontal="center" vertical="center"/>
    </xf>
    <xf numFmtId="0" fontId="0" fillId="9" borderId="73" xfId="0" applyFill="1" applyBorder="1" applyAlignment="1">
      <alignment horizontal="justify" vertical="center" wrapText="1"/>
    </xf>
    <xf numFmtId="0" fontId="0" fillId="9" borderId="74" xfId="0" applyFill="1" applyBorder="1" applyAlignment="1">
      <alignment horizontal="justify" vertical="center" wrapText="1"/>
    </xf>
    <xf numFmtId="0" fontId="0" fillId="9" borderId="0" xfId="0" applyFill="1" applyAlignment="1">
      <alignment horizontal="justify" vertical="center" wrapText="1"/>
    </xf>
    <xf numFmtId="0" fontId="39" fillId="0" borderId="9" xfId="3" applyBorder="1" applyAlignment="1">
      <alignment horizontal="center" vertical="center"/>
    </xf>
    <xf numFmtId="1" fontId="0" fillId="0" borderId="76" xfId="0" applyNumberFormat="1" applyBorder="1" applyAlignment="1">
      <alignment horizontal="center" vertical="center"/>
    </xf>
    <xf numFmtId="1" fontId="0" fillId="0" borderId="9" xfId="0" applyNumberFormat="1" applyBorder="1" applyAlignment="1">
      <alignment horizontal="center" vertical="center"/>
    </xf>
    <xf numFmtId="0" fontId="42" fillId="0" borderId="0" xfId="0" applyFont="1"/>
    <xf numFmtId="0" fontId="21" fillId="0" borderId="0" xfId="0" applyFont="1"/>
    <xf numFmtId="0" fontId="27" fillId="0" borderId="0" xfId="0" applyFont="1" applyAlignment="1">
      <alignment wrapText="1"/>
    </xf>
    <xf numFmtId="0" fontId="42" fillId="0" borderId="0" xfId="0" applyFont="1" applyAlignment="1">
      <alignment wrapText="1"/>
    </xf>
    <xf numFmtId="0" fontId="42"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36" fillId="9" borderId="8" xfId="0" applyFont="1" applyFill="1" applyBorder="1" applyAlignment="1">
      <alignment horizontal="justify" vertical="center" wrapText="1"/>
    </xf>
    <xf numFmtId="0" fontId="19" fillId="0" borderId="7" xfId="0" applyFont="1" applyBorder="1" applyAlignment="1" applyProtection="1">
      <alignment vertical="center" wrapText="1"/>
      <protection locked="0"/>
    </xf>
    <xf numFmtId="0" fontId="15" fillId="14" borderId="0" xfId="0" applyFont="1" applyFill="1" applyAlignment="1">
      <alignment horizontal="center" vertical="center"/>
    </xf>
    <xf numFmtId="0" fontId="4" fillId="0" borderId="12" xfId="0" applyFont="1" applyBorder="1" applyAlignment="1" applyProtection="1">
      <alignment vertical="center"/>
      <protection locked="0"/>
    </xf>
    <xf numFmtId="0" fontId="4" fillId="9" borderId="12" xfId="0" applyFont="1" applyFill="1" applyBorder="1" applyAlignment="1" applyProtection="1">
      <alignment vertical="center"/>
      <protection locked="0"/>
    </xf>
    <xf numFmtId="0" fontId="4" fillId="0" borderId="17" xfId="0" applyFont="1" applyBorder="1" applyAlignment="1" applyProtection="1">
      <alignment horizontal="center" vertical="center"/>
      <protection locked="0"/>
    </xf>
    <xf numFmtId="0" fontId="4" fillId="0" borderId="38" xfId="0" applyFont="1" applyBorder="1" applyAlignment="1" applyProtection="1">
      <alignment vertical="center"/>
      <protection locked="0"/>
    </xf>
    <xf numFmtId="0" fontId="34" fillId="0" borderId="18" xfId="0" applyFont="1" applyBorder="1" applyAlignment="1">
      <alignment vertical="center" wrapText="1"/>
    </xf>
    <xf numFmtId="0" fontId="34" fillId="9" borderId="34" xfId="0" applyFont="1" applyFill="1" applyBorder="1" applyAlignment="1">
      <alignment vertical="center" wrapText="1"/>
    </xf>
    <xf numFmtId="0" fontId="34" fillId="5" borderId="18" xfId="0" applyFont="1" applyFill="1" applyBorder="1" applyAlignment="1">
      <alignment horizontal="justify" vertical="center" wrapText="1"/>
    </xf>
    <xf numFmtId="0" fontId="64" fillId="5" borderId="18" xfId="0" applyFont="1" applyFill="1" applyBorder="1" applyAlignment="1">
      <alignment horizontal="justify" vertical="center" wrapText="1"/>
    </xf>
    <xf numFmtId="0" fontId="4" fillId="25" borderId="8" xfId="0" applyFont="1" applyFill="1" applyBorder="1" applyAlignment="1" applyProtection="1">
      <alignment horizontal="center" vertical="center" wrapText="1"/>
      <protection locked="0"/>
    </xf>
    <xf numFmtId="0" fontId="4" fillId="25" borderId="12" xfId="0" applyFont="1" applyFill="1" applyBorder="1" applyAlignment="1" applyProtection="1">
      <alignment vertical="center" wrapText="1"/>
      <protection locked="0"/>
    </xf>
    <xf numFmtId="0" fontId="4" fillId="25" borderId="12" xfId="0" applyFont="1" applyFill="1" applyBorder="1" applyAlignment="1" applyProtection="1">
      <alignment horizontal="left" vertical="center" wrapText="1"/>
      <protection locked="0"/>
    </xf>
    <xf numFmtId="0" fontId="17" fillId="7" borderId="24" xfId="0" applyFont="1" applyFill="1" applyBorder="1" applyAlignment="1" applyProtection="1">
      <alignment horizontal="center" vertical="center" wrapText="1"/>
      <protection locked="0"/>
    </xf>
    <xf numFmtId="0" fontId="15" fillId="9" borderId="0" xfId="0" applyFont="1" applyFill="1" applyAlignment="1">
      <alignment horizontal="center" vertical="center"/>
    </xf>
    <xf numFmtId="0" fontId="4" fillId="0" borderId="14" xfId="0" applyFont="1" applyBorder="1" applyAlignment="1">
      <alignment horizontal="justify" vertical="center" wrapText="1"/>
    </xf>
    <xf numFmtId="0" fontId="0" fillId="21" borderId="47" xfId="0" applyFill="1" applyBorder="1" applyAlignment="1" applyProtection="1">
      <alignment horizontal="center" vertical="center"/>
      <protection locked="0"/>
    </xf>
    <xf numFmtId="0" fontId="67" fillId="35" borderId="0" xfId="3" applyFont="1" applyFill="1" applyAlignment="1">
      <alignment horizontal="center" vertical="center"/>
    </xf>
    <xf numFmtId="0" fontId="68" fillId="39" borderId="43" xfId="0" applyFont="1" applyFill="1" applyBorder="1" applyAlignment="1">
      <alignment horizontal="left" vertical="center"/>
    </xf>
    <xf numFmtId="0" fontId="15" fillId="9" borderId="0" xfId="0" applyFont="1" applyFill="1" applyAlignment="1">
      <alignment horizontal="center" vertical="center" wrapText="1"/>
    </xf>
    <xf numFmtId="0" fontId="14" fillId="9" borderId="0" xfId="0" applyFont="1" applyFill="1" applyAlignment="1">
      <alignment horizontal="center" vertical="center"/>
    </xf>
    <xf numFmtId="0" fontId="18" fillId="9" borderId="0" xfId="0" applyFont="1" applyFill="1"/>
    <xf numFmtId="0" fontId="15" fillId="0" borderId="0" xfId="0" applyFont="1" applyAlignment="1">
      <alignment wrapText="1"/>
    </xf>
    <xf numFmtId="0" fontId="15" fillId="15" borderId="0" xfId="0" applyFont="1" applyFill="1" applyAlignment="1">
      <alignment horizontal="center" vertical="center" wrapText="1"/>
    </xf>
    <xf numFmtId="0" fontId="18" fillId="9" borderId="0" xfId="0" applyFont="1" applyFill="1" applyAlignment="1">
      <alignment wrapText="1"/>
    </xf>
    <xf numFmtId="0" fontId="14" fillId="9" borderId="0" xfId="0" applyFont="1" applyFill="1"/>
    <xf numFmtId="0" fontId="69" fillId="0" borderId="0" xfId="0" applyFont="1" applyAlignment="1" applyProtection="1">
      <alignment horizontal="center" vertical="center"/>
      <protection locked="0"/>
    </xf>
    <xf numFmtId="0" fontId="0" fillId="9" borderId="17" xfId="0" applyFill="1" applyBorder="1" applyAlignment="1">
      <alignment horizontal="justify" vertical="center" wrapText="1"/>
    </xf>
    <xf numFmtId="0" fontId="15" fillId="14" borderId="8" xfId="0" applyFont="1" applyFill="1" applyBorder="1" applyAlignment="1">
      <alignment horizontal="center" vertical="center"/>
    </xf>
    <xf numFmtId="0" fontId="37" fillId="7" borderId="6" xfId="0" applyFont="1" applyFill="1" applyBorder="1" applyAlignment="1" applyProtection="1">
      <alignment horizontal="center" vertical="center" wrapText="1"/>
      <protection locked="0"/>
    </xf>
    <xf numFmtId="0" fontId="54" fillId="36" borderId="0" xfId="0" applyFont="1" applyFill="1" applyAlignment="1">
      <alignment horizontal="center" vertical="center" wrapText="1"/>
    </xf>
    <xf numFmtId="0" fontId="0" fillId="0" borderId="0" xfId="0" applyAlignment="1">
      <alignment horizontal="center" vertical="center" wrapText="1"/>
    </xf>
    <xf numFmtId="0" fontId="68" fillId="39" borderId="43" xfId="0" applyFont="1" applyFill="1" applyBorder="1" applyAlignment="1">
      <alignment horizontal="center" vertical="center"/>
    </xf>
    <xf numFmtId="0" fontId="72" fillId="35" borderId="0" xfId="3" applyFont="1" applyFill="1" applyAlignment="1" applyProtection="1">
      <alignment horizontal="center" vertical="center" wrapText="1"/>
      <protection locked="0"/>
    </xf>
    <xf numFmtId="0" fontId="72" fillId="35" borderId="0" xfId="3" applyFont="1" applyFill="1" applyAlignment="1">
      <alignment horizontal="center" vertical="center"/>
    </xf>
    <xf numFmtId="0" fontId="15" fillId="15" borderId="8" xfId="0" applyFont="1" applyFill="1" applyBorder="1" applyAlignment="1">
      <alignment horizontal="center" vertical="center" wrapText="1"/>
    </xf>
    <xf numFmtId="0" fontId="59" fillId="2" borderId="8" xfId="0" applyFont="1" applyFill="1" applyBorder="1" applyAlignment="1">
      <alignment horizontal="center" vertical="center" textRotation="90" wrapText="1"/>
    </xf>
    <xf numFmtId="0" fontId="75" fillId="35" borderId="0" xfId="3" applyFont="1" applyFill="1" applyAlignment="1">
      <alignment horizontal="center" vertical="center"/>
    </xf>
    <xf numFmtId="0" fontId="4" fillId="5" borderId="24" xfId="0" applyFont="1" applyFill="1" applyBorder="1" applyAlignment="1">
      <alignment vertical="center" wrapText="1"/>
    </xf>
    <xf numFmtId="0" fontId="4" fillId="0" borderId="12" xfId="0" applyFont="1" applyBorder="1" applyAlignment="1">
      <alignment horizontal="left" vertical="center" wrapText="1"/>
    </xf>
    <xf numFmtId="0" fontId="4" fillId="0" borderId="12" xfId="0" applyFont="1" applyBorder="1" applyAlignment="1">
      <alignment vertical="center" wrapText="1"/>
    </xf>
    <xf numFmtId="0" fontId="29" fillId="0" borderId="17" xfId="0" applyFont="1" applyBorder="1" applyAlignment="1">
      <alignment horizontal="justify" vertical="center" wrapText="1"/>
    </xf>
    <xf numFmtId="0" fontId="33" fillId="5" borderId="44" xfId="0" applyFont="1" applyFill="1" applyBorder="1" applyAlignment="1">
      <alignment horizontal="justify" vertical="center" wrapText="1"/>
    </xf>
    <xf numFmtId="0" fontId="4" fillId="0" borderId="38" xfId="0" applyFont="1" applyBorder="1" applyAlignment="1" applyProtection="1">
      <alignment vertical="center" wrapText="1"/>
      <protection locked="0"/>
    </xf>
    <xf numFmtId="0" fontId="33" fillId="5" borderId="46" xfId="0" applyFont="1" applyFill="1" applyBorder="1" applyAlignment="1">
      <alignment horizontal="justify" vertical="center" wrapText="1"/>
    </xf>
    <xf numFmtId="0" fontId="11" fillId="0" borderId="44" xfId="0" applyFont="1" applyBorder="1" applyAlignment="1">
      <alignment horizontal="justify" vertical="center" wrapText="1"/>
    </xf>
    <xf numFmtId="0" fontId="33" fillId="5" borderId="44" xfId="0" applyFont="1" applyFill="1" applyBorder="1" applyAlignment="1">
      <alignment horizontal="left" vertical="center" wrapText="1"/>
    </xf>
    <xf numFmtId="0" fontId="11" fillId="0" borderId="45" xfId="0" applyFont="1" applyBorder="1" applyAlignment="1">
      <alignment horizontal="justify" vertical="center" wrapText="1"/>
    </xf>
    <xf numFmtId="0" fontId="38" fillId="5" borderId="44" xfId="0" applyFont="1" applyFill="1" applyBorder="1" applyAlignment="1">
      <alignment horizontal="justify" vertical="center" wrapText="1"/>
    </xf>
    <xf numFmtId="0" fontId="38" fillId="9" borderId="44" xfId="0" applyFont="1" applyFill="1" applyBorder="1" applyAlignment="1">
      <alignment horizontal="justify" vertical="center" wrapText="1"/>
    </xf>
    <xf numFmtId="0" fontId="38" fillId="0" borderId="44" xfId="0" applyFont="1" applyBorder="1" applyAlignment="1">
      <alignment horizontal="justify" vertical="center" wrapText="1"/>
    </xf>
    <xf numFmtId="0" fontId="42" fillId="5" borderId="44" xfId="0" applyFont="1" applyFill="1" applyBorder="1" applyAlignment="1">
      <alignment horizontal="justify" vertical="center" wrapText="1"/>
    </xf>
    <xf numFmtId="0" fontId="42" fillId="9" borderId="44" xfId="0" applyFont="1" applyFill="1" applyBorder="1" applyAlignment="1">
      <alignment horizontal="justify" vertical="center" wrapText="1"/>
    </xf>
    <xf numFmtId="0" fontId="38" fillId="25" borderId="44" xfId="0" applyFont="1" applyFill="1" applyBorder="1" applyAlignment="1">
      <alignment horizontal="justify" vertical="center" wrapText="1"/>
    </xf>
    <xf numFmtId="0" fontId="38" fillId="5" borderId="44" xfId="0" applyFont="1" applyFill="1" applyBorder="1" applyAlignment="1">
      <alignment horizontal="justify" vertical="top" wrapText="1"/>
    </xf>
    <xf numFmtId="0" fontId="38" fillId="0" borderId="5" xfId="0" applyFont="1" applyBorder="1" applyAlignment="1">
      <alignment horizontal="justify" vertical="center" wrapText="1"/>
    </xf>
    <xf numFmtId="0" fontId="38" fillId="0" borderId="44" xfId="0" applyFont="1" applyBorder="1" applyAlignment="1">
      <alignment horizontal="justify" vertical="top" wrapText="1"/>
    </xf>
    <xf numFmtId="0" fontId="38" fillId="0" borderId="45" xfId="0" applyFont="1" applyBorder="1" applyAlignment="1">
      <alignment horizontal="justify" vertical="center" wrapText="1"/>
    </xf>
    <xf numFmtId="0" fontId="4" fillId="5" borderId="11" xfId="0" applyFont="1" applyFill="1" applyBorder="1" applyAlignment="1">
      <alignment horizontal="center" vertical="center" wrapText="1"/>
    </xf>
    <xf numFmtId="0" fontId="4" fillId="9" borderId="12" xfId="0" applyFont="1" applyFill="1" applyBorder="1" applyAlignment="1">
      <alignment horizontal="justify" vertical="top" wrapText="1"/>
    </xf>
    <xf numFmtId="0" fontId="4" fillId="0" borderId="38" xfId="0" applyFont="1" applyBorder="1" applyAlignment="1" applyProtection="1">
      <alignment horizontal="left" vertical="center" wrapText="1"/>
      <protection locked="0"/>
    </xf>
    <xf numFmtId="0" fontId="17" fillId="7" borderId="46" xfId="0" applyFont="1" applyFill="1" applyBorder="1" applyAlignment="1" applyProtection="1">
      <alignment horizontal="center" vertical="center" wrapText="1"/>
      <protection locked="0"/>
    </xf>
    <xf numFmtId="0" fontId="37" fillId="7" borderId="34" xfId="0" applyFont="1" applyFill="1" applyBorder="1" applyAlignment="1" applyProtection="1">
      <alignment horizontal="center" vertical="center" wrapText="1"/>
      <protection locked="0"/>
    </xf>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xf>
    <xf numFmtId="0" fontId="15" fillId="15" borderId="9"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0" borderId="19" xfId="0" applyFont="1" applyBorder="1" applyAlignment="1">
      <alignment horizontal="justify" vertical="center" wrapText="1"/>
    </xf>
    <xf numFmtId="0" fontId="4" fillId="9" borderId="15" xfId="0" applyFont="1" applyFill="1" applyBorder="1" applyAlignment="1" applyProtection="1">
      <alignment vertical="center"/>
      <protection locked="0"/>
    </xf>
    <xf numFmtId="0" fontId="76" fillId="5" borderId="18" xfId="0" applyFont="1" applyFill="1" applyBorder="1" applyAlignment="1">
      <alignment horizontal="justify" vertical="center" wrapText="1"/>
    </xf>
    <xf numFmtId="0" fontId="76" fillId="9" borderId="18" xfId="0" applyFont="1" applyFill="1" applyBorder="1" applyAlignment="1">
      <alignment horizontal="justify" vertical="center" wrapText="1"/>
    </xf>
    <xf numFmtId="0" fontId="77" fillId="0" borderId="19" xfId="0" applyFont="1" applyBorder="1" applyAlignment="1">
      <alignment horizontal="justify" vertical="center" wrapText="1"/>
    </xf>
    <xf numFmtId="0" fontId="76" fillId="0" borderId="0" xfId="0" applyFont="1" applyAlignment="1">
      <alignment horizontal="left" vertical="center" wrapText="1"/>
    </xf>
    <xf numFmtId="0" fontId="78" fillId="0" borderId="19" xfId="0" applyFont="1" applyBorder="1" applyAlignment="1">
      <alignment horizontal="justify" vertical="center" wrapText="1"/>
    </xf>
    <xf numFmtId="0" fontId="78" fillId="9" borderId="19" xfId="0" applyFont="1" applyFill="1" applyBorder="1" applyAlignment="1">
      <alignment horizontal="justify" vertical="center" wrapText="1"/>
    </xf>
    <xf numFmtId="0" fontId="4" fillId="9" borderId="9" xfId="0" applyFont="1" applyFill="1" applyBorder="1" applyAlignment="1">
      <alignment horizontal="center" vertical="center" wrapText="1"/>
    </xf>
    <xf numFmtId="0" fontId="11" fillId="0" borderId="19" xfId="0" applyFont="1" applyBorder="1" applyAlignment="1">
      <alignment horizontal="justify" vertical="center" wrapText="1"/>
    </xf>
    <xf numFmtId="0" fontId="4" fillId="25" borderId="19" xfId="0" applyFont="1" applyFill="1" applyBorder="1" applyAlignment="1">
      <alignment horizontal="justify" vertical="center" wrapText="1"/>
    </xf>
    <xf numFmtId="0" fontId="11" fillId="9" borderId="19" xfId="0" applyFont="1" applyFill="1" applyBorder="1" applyAlignment="1">
      <alignment horizontal="justify" vertical="center" wrapText="1"/>
    </xf>
    <xf numFmtId="0" fontId="4" fillId="25" borderId="11" xfId="0" applyFont="1" applyFill="1" applyBorder="1" applyAlignment="1">
      <alignment horizontal="center" vertical="center"/>
    </xf>
    <xf numFmtId="0" fontId="4" fillId="25" borderId="12" xfId="0" applyFont="1" applyFill="1" applyBorder="1" applyAlignment="1">
      <alignment horizontal="justify" vertical="center" wrapText="1"/>
    </xf>
    <xf numFmtId="0" fontId="4" fillId="17" borderId="11" xfId="0" applyFont="1" applyFill="1" applyBorder="1" applyAlignment="1">
      <alignment vertical="center"/>
    </xf>
    <xf numFmtId="0" fontId="15" fillId="5" borderId="19" xfId="0" applyFont="1" applyFill="1" applyBorder="1" applyAlignment="1">
      <alignment horizontal="justify" vertical="center" wrapText="1"/>
    </xf>
    <xf numFmtId="0" fontId="15" fillId="25" borderId="19" xfId="0" applyFont="1" applyFill="1" applyBorder="1" applyAlignment="1">
      <alignment horizontal="justify" vertical="center" wrapText="1"/>
    </xf>
    <xf numFmtId="0" fontId="15" fillId="5" borderId="35" xfId="0" applyFont="1" applyFill="1" applyBorder="1" applyAlignment="1">
      <alignment horizontal="justify" vertical="center" wrapText="1"/>
    </xf>
    <xf numFmtId="0" fontId="15" fillId="0" borderId="33" xfId="0" applyFont="1" applyBorder="1" applyAlignment="1">
      <alignment horizontal="justify" vertical="center" wrapText="1"/>
    </xf>
    <xf numFmtId="0" fontId="4" fillId="25" borderId="11" xfId="0" applyFont="1" applyFill="1" applyBorder="1" applyAlignment="1">
      <alignment horizontal="justify" vertical="center" wrapText="1"/>
    </xf>
    <xf numFmtId="0" fontId="4" fillId="25" borderId="12" xfId="0" applyFont="1" applyFill="1" applyBorder="1" applyAlignment="1" applyProtection="1">
      <alignment vertical="center"/>
      <protection locked="0"/>
    </xf>
    <xf numFmtId="0" fontId="29" fillId="25" borderId="8" xfId="0" applyFont="1" applyFill="1" applyBorder="1" applyAlignment="1" applyProtection="1">
      <alignment horizontal="center" vertical="center"/>
      <protection locked="0"/>
    </xf>
    <xf numFmtId="0" fontId="4" fillId="0" borderId="15" xfId="0" applyFont="1" applyBorder="1" applyAlignment="1" applyProtection="1">
      <alignment vertical="center"/>
      <protection locked="0"/>
    </xf>
    <xf numFmtId="0" fontId="66" fillId="5" borderId="18" xfId="0" applyFont="1" applyFill="1" applyBorder="1" applyAlignment="1">
      <alignment horizontal="justify" vertical="top" wrapText="1"/>
    </xf>
    <xf numFmtId="0" fontId="66" fillId="0" borderId="35" xfId="0" applyFont="1" applyBorder="1" applyAlignment="1">
      <alignment vertical="top" wrapText="1"/>
    </xf>
    <xf numFmtId="0" fontId="3" fillId="7" borderId="55" xfId="0" applyFont="1" applyFill="1" applyBorder="1" applyAlignment="1">
      <alignment horizontal="center" vertical="center" wrapText="1"/>
    </xf>
    <xf numFmtId="0" fontId="29" fillId="5" borderId="23" xfId="0" applyFont="1" applyFill="1" applyBorder="1" applyAlignment="1">
      <alignment horizontal="justify" vertical="center" wrapText="1"/>
    </xf>
    <xf numFmtId="0" fontId="4" fillId="0" borderId="11" xfId="0" applyFont="1" applyBorder="1" applyAlignment="1">
      <alignment horizontal="center" vertical="center" wrapText="1"/>
    </xf>
    <xf numFmtId="0" fontId="4" fillId="0" borderId="8" xfId="0" applyFont="1" applyBorder="1" applyAlignment="1">
      <alignment horizontal="left" vertical="center" wrapText="1"/>
    </xf>
    <xf numFmtId="0" fontId="4" fillId="0" borderId="13" xfId="0" applyFont="1" applyBorder="1" applyAlignment="1">
      <alignment horizontal="center" vertical="center" wrapText="1"/>
    </xf>
    <xf numFmtId="0" fontId="4" fillId="5" borderId="9"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9" xfId="0" applyFont="1" applyFill="1" applyBorder="1" applyAlignment="1">
      <alignment horizontal="left"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34" fillId="5" borderId="34" xfId="0" applyFont="1" applyFill="1" applyBorder="1" applyAlignment="1">
      <alignment horizontal="justify" vertical="center" wrapText="1"/>
    </xf>
    <xf numFmtId="0" fontId="34" fillId="0" borderId="82" xfId="0" applyFont="1" applyBorder="1" applyAlignment="1">
      <alignment vertical="center" wrapText="1"/>
    </xf>
    <xf numFmtId="0" fontId="63" fillId="5" borderId="18" xfId="0" applyFont="1" applyFill="1" applyBorder="1" applyAlignment="1">
      <alignment horizontal="justify" vertical="center" wrapText="1"/>
    </xf>
    <xf numFmtId="0" fontId="34" fillId="0" borderId="34" xfId="0" applyFont="1" applyBorder="1" applyAlignment="1">
      <alignment vertical="center" wrapText="1"/>
    </xf>
    <xf numFmtId="0" fontId="34" fillId="0" borderId="35" xfId="0" applyFont="1" applyBorder="1" applyAlignment="1">
      <alignment vertical="center" wrapText="1"/>
    </xf>
    <xf numFmtId="0" fontId="34" fillId="5" borderId="35" xfId="0" applyFont="1" applyFill="1" applyBorder="1" applyAlignment="1">
      <alignment horizontal="left" vertical="center" wrapText="1"/>
    </xf>
    <xf numFmtId="0" fontId="34" fillId="9" borderId="35" xfId="0" applyFont="1" applyFill="1" applyBorder="1" applyAlignment="1">
      <alignment vertical="center" wrapText="1"/>
    </xf>
    <xf numFmtId="0" fontId="34" fillId="0" borderId="18" xfId="0" applyFont="1" applyBorder="1" applyAlignment="1">
      <alignment horizontal="left" vertical="center" wrapText="1"/>
    </xf>
    <xf numFmtId="0" fontId="34" fillId="0" borderId="19" xfId="0" applyFont="1" applyBorder="1" applyAlignment="1">
      <alignment horizontal="left" vertical="center" wrapText="1"/>
    </xf>
    <xf numFmtId="0" fontId="65" fillId="0" borderId="19" xfId="0" applyFont="1" applyBorder="1" applyAlignment="1">
      <alignment horizontal="left" vertical="center"/>
    </xf>
    <xf numFmtId="0" fontId="4" fillId="0" borderId="8" xfId="0" applyFont="1" applyBorder="1" applyAlignment="1">
      <alignment horizontal="center" vertical="center" wrapText="1"/>
    </xf>
    <xf numFmtId="0" fontId="26" fillId="9" borderId="9" xfId="0" applyFont="1" applyFill="1" applyBorder="1" applyAlignment="1">
      <alignment horizontal="justify" vertical="center" wrapText="1"/>
    </xf>
    <xf numFmtId="0" fontId="29" fillId="9" borderId="8" xfId="0" applyFont="1" applyFill="1" applyBorder="1" applyAlignment="1">
      <alignment vertical="center" wrapText="1"/>
    </xf>
    <xf numFmtId="0" fontId="29" fillId="5" borderId="17" xfId="0" applyFont="1" applyFill="1" applyBorder="1" applyAlignment="1">
      <alignment vertical="center" wrapText="1"/>
    </xf>
    <xf numFmtId="0" fontId="29" fillId="9" borderId="14" xfId="0" applyFont="1" applyFill="1" applyBorder="1" applyAlignment="1">
      <alignment horizontal="justify" vertical="top"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0" fillId="26" borderId="47" xfId="0" applyFill="1" applyBorder="1" applyAlignment="1" applyProtection="1">
      <alignment horizontal="center" vertical="center"/>
      <protection locked="0"/>
    </xf>
    <xf numFmtId="0" fontId="0" fillId="2" borderId="47" xfId="0" applyFill="1" applyBorder="1" applyAlignment="1" applyProtection="1">
      <alignment horizontal="center" vertical="center"/>
      <protection locked="0"/>
    </xf>
    <xf numFmtId="0" fontId="10" fillId="0" borderId="8" xfId="0" applyFont="1" applyBorder="1" applyAlignment="1">
      <alignment horizontal="center" vertical="center" wrapText="1"/>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3" fillId="0" borderId="2" xfId="0" applyFont="1" applyBorder="1" applyAlignment="1">
      <alignment horizontal="center" vertical="center" wrapText="1"/>
    </xf>
    <xf numFmtId="0" fontId="4" fillId="0" borderId="8" xfId="0" applyFont="1" applyBorder="1" applyAlignment="1">
      <alignment vertical="center" wrapText="1"/>
      <extLst>
        <ext xmlns:xfpb="http://schemas.microsoft.com/office/spreadsheetml/2022/featurepropertybag" uri="{C7286773-470A-42A8-94C5-96B5CB345126}">
          <xfpb:xfComplement i="0"/>
        </ext>
      </extLst>
    </xf>
    <xf numFmtId="0" fontId="4" fillId="9" borderId="12" xfId="0" applyFont="1" applyFill="1" applyBorder="1" applyAlignment="1" applyProtection="1">
      <alignment horizontal="justify" vertical="center" wrapText="1"/>
      <protection locked="0"/>
    </xf>
    <xf numFmtId="0" fontId="4" fillId="25" borderId="8" xfId="0" applyFont="1" applyFill="1" applyBorder="1" applyAlignment="1">
      <alignment horizontal="center" vertical="center" wrapText="1"/>
    </xf>
    <xf numFmtId="0" fontId="4" fillId="9" borderId="8" xfId="0"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protection locked="0"/>
    </xf>
    <xf numFmtId="0" fontId="4" fillId="0" borderId="8" xfId="0" applyFont="1" applyBorder="1" applyAlignment="1" applyProtection="1">
      <alignment vertical="center"/>
      <protection locked="0"/>
    </xf>
    <xf numFmtId="0" fontId="29" fillId="0" borderId="12" xfId="0" applyFont="1" applyBorder="1" applyAlignment="1" applyProtection="1">
      <alignment vertical="center" wrapText="1"/>
      <protection locked="0"/>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0" fontId="0" fillId="0" borderId="14" xfId="0" applyBorder="1" applyProtection="1">
      <protection locked="0"/>
    </xf>
    <xf numFmtId="0" fontId="0" fillId="0" borderId="15" xfId="0" applyBorder="1" applyProtection="1">
      <protection locked="0"/>
    </xf>
    <xf numFmtId="1" fontId="4" fillId="0" borderId="2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4" xfId="0" applyFont="1" applyBorder="1" applyAlignment="1" applyProtection="1">
      <alignment horizontal="center" vertical="center" wrapText="1"/>
      <protection locked="0"/>
    </xf>
    <xf numFmtId="0" fontId="10" fillId="9" borderId="0" xfId="0" applyFont="1" applyFill="1" applyAlignment="1">
      <alignment vertical="center"/>
    </xf>
    <xf numFmtId="0" fontId="37" fillId="7" borderId="9" xfId="0" applyFont="1" applyFill="1" applyBorder="1" applyAlignment="1">
      <alignment horizontal="center" vertical="center" wrapText="1"/>
    </xf>
    <xf numFmtId="0" fontId="54" fillId="36" borderId="9" xfId="0" applyFont="1" applyFill="1" applyBorder="1" applyAlignment="1">
      <alignment horizontal="center" vertical="center" wrapText="1"/>
    </xf>
    <xf numFmtId="0" fontId="62" fillId="0" borderId="8" xfId="0" applyFont="1" applyBorder="1" applyAlignment="1" applyProtection="1">
      <alignment horizontal="left" vertical="center"/>
      <protection locked="0"/>
    </xf>
    <xf numFmtId="0" fontId="62" fillId="9" borderId="8" xfId="0" applyFont="1" applyFill="1" applyBorder="1" applyAlignment="1" applyProtection="1">
      <alignment horizontal="left" vertical="center"/>
      <protection locked="0"/>
    </xf>
    <xf numFmtId="14" fontId="62" fillId="0" borderId="8" xfId="0" applyNumberFormat="1" applyFont="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0" fontId="0" fillId="9" borderId="69" xfId="0" applyFill="1" applyBorder="1" applyAlignment="1" applyProtection="1">
      <alignment vertical="center"/>
      <protection locked="0"/>
    </xf>
    <xf numFmtId="0" fontId="0" fillId="9" borderId="75" xfId="0" applyFill="1" applyBorder="1" applyAlignment="1" applyProtection="1">
      <alignment vertical="center"/>
      <protection locked="0"/>
    </xf>
    <xf numFmtId="0" fontId="60" fillId="0" borderId="0" xfId="0" applyFont="1" applyAlignment="1">
      <alignment horizontal="center" vertical="center" wrapText="1"/>
    </xf>
    <xf numFmtId="0" fontId="67" fillId="37" borderId="0" xfId="3" applyFont="1" applyFill="1" applyAlignment="1">
      <alignment horizontal="center" vertical="center"/>
    </xf>
    <xf numFmtId="0" fontId="67" fillId="37" borderId="0" xfId="3" applyFont="1" applyFill="1" applyAlignment="1" applyProtection="1">
      <alignment horizontal="center" vertical="center"/>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23" fillId="25" borderId="9" xfId="0" applyFont="1" applyFill="1" applyBorder="1" applyAlignment="1">
      <alignment horizontal="center" vertical="center"/>
    </xf>
    <xf numFmtId="0" fontId="23" fillId="25" borderId="19" xfId="0" applyFont="1" applyFill="1" applyBorder="1" applyAlignment="1">
      <alignment horizontal="center" vertical="center"/>
    </xf>
    <xf numFmtId="0" fontId="20" fillId="42" borderId="8"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41" borderId="8" xfId="0" applyFont="1" applyFill="1" applyBorder="1" applyAlignment="1">
      <alignment horizontal="center" vertical="justify" wrapText="1"/>
    </xf>
    <xf numFmtId="0" fontId="10" fillId="0" borderId="8" xfId="0" applyFont="1" applyBorder="1" applyAlignment="1">
      <alignment horizontal="left" vertical="center"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44" borderId="8" xfId="0" applyFont="1" applyFill="1" applyBorder="1" applyAlignment="1">
      <alignment horizontal="center" vertical="justify" wrapText="1"/>
    </xf>
    <xf numFmtId="0" fontId="20" fillId="40" borderId="8" xfId="0" applyFont="1" applyFill="1" applyBorder="1" applyAlignment="1">
      <alignment horizontal="center" vertical="justify" wrapText="1"/>
    </xf>
    <xf numFmtId="0" fontId="70" fillId="25" borderId="9" xfId="0" applyFont="1" applyFill="1" applyBorder="1" applyAlignment="1">
      <alignment horizontal="center" vertical="center"/>
    </xf>
    <xf numFmtId="0" fontId="70" fillId="25" borderId="19" xfId="0" applyFont="1" applyFill="1" applyBorder="1" applyAlignment="1">
      <alignment horizontal="center" vertical="center"/>
    </xf>
    <xf numFmtId="0" fontId="10" fillId="43" borderId="9" xfId="0" applyFont="1" applyFill="1" applyBorder="1" applyAlignment="1">
      <alignment horizontal="center" vertical="center"/>
    </xf>
    <xf numFmtId="0" fontId="10" fillId="43" borderId="19"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left" vertical="center" wrapText="1"/>
    </xf>
    <xf numFmtId="0" fontId="4" fillId="0" borderId="6" xfId="0" applyFont="1" applyBorder="1" applyAlignment="1">
      <alignment horizontal="left" vertical="center" wrapText="1"/>
    </xf>
    <xf numFmtId="0" fontId="4" fillId="0" borderId="77"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78"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26"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26" borderId="8" xfId="0" applyFont="1" applyFill="1" applyBorder="1" applyAlignment="1">
      <alignment horizontal="center" vertical="center"/>
    </xf>
    <xf numFmtId="0" fontId="0" fillId="0" borderId="0" xfId="0" applyAlignment="1">
      <alignment horizontal="left"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55"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55" xfId="0" applyFont="1" applyFill="1" applyBorder="1" applyAlignment="1">
      <alignment horizontal="center" wrapText="1"/>
    </xf>
    <xf numFmtId="0" fontId="10" fillId="2" borderId="31" xfId="0" applyFont="1" applyFill="1" applyBorder="1" applyAlignment="1">
      <alignment horizontal="center" wrapText="1"/>
    </xf>
    <xf numFmtId="0" fontId="38" fillId="0" borderId="34" xfId="0" applyFont="1" applyBorder="1" applyAlignment="1">
      <alignment horizontal="center" vertical="center" wrapText="1"/>
    </xf>
    <xf numFmtId="0" fontId="10" fillId="2" borderId="8" xfId="0" applyFont="1" applyFill="1" applyBorder="1" applyAlignment="1">
      <alignment horizontal="center" vertical="center"/>
    </xf>
    <xf numFmtId="0" fontId="74" fillId="2" borderId="8" xfId="0" applyFont="1" applyFill="1" applyBorder="1" applyAlignment="1">
      <alignment horizontal="center" vertical="center" textRotation="90" wrapText="1"/>
    </xf>
    <xf numFmtId="0" fontId="73" fillId="0" borderId="56" xfId="0" applyFont="1" applyBorder="1" applyAlignment="1">
      <alignment horizontal="center" vertical="center" wrapText="1"/>
    </xf>
    <xf numFmtId="0" fontId="59" fillId="2" borderId="17" xfId="0" applyFont="1" applyFill="1" applyBorder="1" applyAlignment="1">
      <alignment horizontal="center" vertical="center" wrapText="1"/>
    </xf>
    <xf numFmtId="0" fontId="59" fillId="2" borderId="28" xfId="0" applyFont="1" applyFill="1" applyBorder="1" applyAlignment="1">
      <alignment horizontal="center" vertical="center" wrapText="1"/>
    </xf>
    <xf numFmtId="0" fontId="59" fillId="2" borderId="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74" fillId="2" borderId="9" xfId="0" applyFont="1" applyFill="1" applyBorder="1" applyAlignment="1">
      <alignment horizontal="center" vertical="center" textRotation="90" wrapText="1"/>
    </xf>
    <xf numFmtId="0" fontId="74" fillId="2" borderId="19" xfId="0" applyFont="1" applyFill="1" applyBorder="1" applyAlignment="1">
      <alignment horizontal="center" vertical="center" textRotation="90" wrapText="1"/>
    </xf>
    <xf numFmtId="0" fontId="10" fillId="9" borderId="70" xfId="0" applyFont="1" applyFill="1" applyBorder="1" applyAlignment="1">
      <alignment horizontal="left" vertical="center"/>
    </xf>
    <xf numFmtId="0" fontId="10" fillId="9" borderId="70" xfId="0" applyFont="1" applyFill="1" applyBorder="1" applyAlignment="1">
      <alignment horizontal="center" vertical="center"/>
    </xf>
    <xf numFmtId="0" fontId="15" fillId="14" borderId="79" xfId="0" applyFont="1" applyFill="1" applyBorder="1" applyAlignment="1">
      <alignment horizontal="center" vertical="center"/>
    </xf>
    <xf numFmtId="0" fontId="15" fillId="14" borderId="80" xfId="0" applyFont="1" applyFill="1" applyBorder="1" applyAlignment="1">
      <alignment horizontal="center" vertical="center"/>
    </xf>
    <xf numFmtId="0" fontId="15" fillId="14" borderId="81" xfId="0" applyFont="1" applyFill="1" applyBorder="1" applyAlignment="1">
      <alignment horizontal="center" vertical="center"/>
    </xf>
    <xf numFmtId="0" fontId="10" fillId="9" borderId="83" xfId="0" applyFont="1" applyFill="1" applyBorder="1" applyAlignment="1">
      <alignment horizontal="center" vertical="center"/>
    </xf>
    <xf numFmtId="0" fontId="10" fillId="2" borderId="8" xfId="0" applyFont="1" applyFill="1" applyBorder="1" applyAlignment="1">
      <alignment horizontal="center" wrapText="1"/>
    </xf>
    <xf numFmtId="0" fontId="35"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5" fillId="0" borderId="0" xfId="0" applyFont="1" applyAlignment="1">
      <alignment vertical="top"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0" fillId="8" borderId="22"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0" borderId="11"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15" xfId="0" applyFont="1" applyBorder="1" applyAlignment="1" applyProtection="1">
      <alignment horizontal="left" vertical="center" wrapText="1"/>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40"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0" borderId="48"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10" borderId="49" xfId="0" applyFont="1" applyFill="1" applyBorder="1" applyAlignment="1">
      <alignment horizontal="center" vertical="center"/>
    </xf>
    <xf numFmtId="0" fontId="24" fillId="10" borderId="56" xfId="0" applyFont="1" applyFill="1" applyBorder="1" applyAlignment="1">
      <alignment horizontal="center" vertical="center"/>
    </xf>
    <xf numFmtId="0" fontId="24" fillId="10" borderId="57"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3" xfId="0" applyFont="1" applyFill="1" applyBorder="1" applyAlignment="1">
      <alignment horizontal="center" vertical="center"/>
    </xf>
    <xf numFmtId="0" fontId="3" fillId="27" borderId="0" xfId="0" applyFont="1" applyFill="1" applyAlignment="1">
      <alignment horizontal="center" vertical="center"/>
    </xf>
    <xf numFmtId="0" fontId="10" fillId="3" borderId="8" xfId="0" applyFont="1" applyFill="1" applyBorder="1" applyAlignment="1">
      <alignment horizontal="center" vertical="center"/>
    </xf>
    <xf numFmtId="0" fontId="10" fillId="25" borderId="8" xfId="0" applyFont="1" applyFill="1" applyBorder="1" applyAlignment="1">
      <alignment horizontal="center" vertical="center"/>
    </xf>
    <xf numFmtId="0" fontId="10" fillId="31" borderId="54" xfId="0" applyFont="1" applyFill="1" applyBorder="1" applyAlignment="1">
      <alignment horizontal="center" vertical="center"/>
    </xf>
    <xf numFmtId="0" fontId="10" fillId="31" borderId="56" xfId="0" applyFont="1" applyFill="1" applyBorder="1" applyAlignment="1">
      <alignment horizontal="center" vertical="center"/>
    </xf>
    <xf numFmtId="0" fontId="10" fillId="28" borderId="8"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6" xfId="0" applyFont="1" applyFill="1" applyBorder="1" applyAlignment="1">
      <alignment horizontal="center" vertical="center"/>
    </xf>
    <xf numFmtId="0" fontId="10" fillId="29" borderId="8" xfId="0" applyFont="1" applyFill="1" applyBorder="1" applyAlignment="1">
      <alignment horizontal="center" vertical="center"/>
    </xf>
    <xf numFmtId="0" fontId="10" fillId="30" borderId="8" xfId="0" applyFont="1" applyFill="1" applyBorder="1" applyAlignment="1">
      <alignment horizontal="center" vertical="center"/>
    </xf>
    <xf numFmtId="0" fontId="48" fillId="33" borderId="8" xfId="0" applyFont="1" applyFill="1" applyBorder="1" applyAlignment="1">
      <alignment horizontal="center" vertical="center" wrapText="1"/>
    </xf>
    <xf numFmtId="0" fontId="48" fillId="34" borderId="8" xfId="0" applyFont="1" applyFill="1" applyBorder="1" applyAlignment="1">
      <alignment horizontal="center" vertical="center"/>
    </xf>
    <xf numFmtId="0" fontId="47" fillId="32"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8" fillId="25" borderId="8" xfId="0" applyFont="1" applyFill="1" applyBorder="1" applyAlignment="1">
      <alignment horizontal="center" vertical="center" wrapText="1"/>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DFFC2140-185A-431C-9452-DA120D40278A}"/>
  </cellStyles>
  <dxfs count="473">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CC66"/>
      <color rgb="FFFF99FF"/>
      <color rgb="FF00FFFF"/>
      <color rgb="FF66FF33"/>
      <color rgb="FFFFCCCC"/>
      <color rgb="FFFF9800"/>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Acta_Cierre!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Proceso Pedag&#243;gico'!A1"/><Relationship Id="rId12" Type="http://schemas.openxmlformats.org/officeDocument/2006/relationships/hyperlink" Target="#'Condiciones NO cumplimiento'!A1"/><Relationship Id="rId17" Type="http://schemas.openxmlformats.org/officeDocument/2006/relationships/hyperlink" Target="#'Anexo 1. Doc. Inscripcion'!A1"/><Relationship Id="rId2" Type="http://schemas.openxmlformats.org/officeDocument/2006/relationships/hyperlink" Target="#'1. Informaci&#243;n General'!A1"/><Relationship Id="rId16" Type="http://schemas.openxmlformats.org/officeDocument/2006/relationships/hyperlink" Target="#'Tabla 1. &#193;reas y Ba&#241;os'!A1"/><Relationship Id="rId1" Type="http://schemas.openxmlformats.org/officeDocument/2006/relationships/hyperlink" Target="#INSTRUCTIVO!A1"/><Relationship Id="rId6" Type="http://schemas.openxmlformats.org/officeDocument/2006/relationships/hyperlink" Target="#'5. Familia,Comunidadesy Redes'!A1"/><Relationship Id="rId11" Type="http://schemas.openxmlformats.org/officeDocument/2006/relationships/hyperlink" Target="#'Tabla 3. Talento Humano '!A1"/><Relationship Id="rId5" Type="http://schemas.openxmlformats.org/officeDocument/2006/relationships/hyperlink" Target="#'4. AdministrativoyGesti&#243;n'!A1"/><Relationship Id="rId15" Type="http://schemas.openxmlformats.org/officeDocument/2006/relationships/hyperlink" Target="#'Tabla 4 Registro Muestra TH'!A1"/><Relationship Id="rId10" Type="http://schemas.openxmlformats.org/officeDocument/2006/relationships/hyperlink" Target="#'Tabla 2 Evid. no cumpl P.I.'!A1"/><Relationship Id="rId4" Type="http://schemas.openxmlformats.org/officeDocument/2006/relationships/hyperlink" Target="#'3. Salud y Nutrici&#243;n '!A1"/><Relationship Id="rId9" Type="http://schemas.openxmlformats.org/officeDocument/2006/relationships/hyperlink" Target="#'8, Talento Humano '!A1"/><Relationship Id="rId14"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475196</xdr:colOff>
      <xdr:row>5</xdr:row>
      <xdr:rowOff>75142</xdr:rowOff>
    </xdr:from>
    <xdr:to>
      <xdr:col>1</xdr:col>
      <xdr:colOff>1992846</xdr:colOff>
      <xdr:row>8</xdr:row>
      <xdr:rowOff>176742</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75196" y="1482725"/>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2433117</xdr:colOff>
      <xdr:row>5</xdr:row>
      <xdr:rowOff>76199</xdr:rowOff>
    </xdr:from>
    <xdr:to>
      <xdr:col>3</xdr:col>
      <xdr:colOff>1005417</xdr:colOff>
      <xdr:row>8</xdr:row>
      <xdr:rowOff>177799</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24950" y="1483782"/>
          <a:ext cx="3662884"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1417083</xdr:colOff>
      <xdr:row>5</xdr:row>
      <xdr:rowOff>98425</xdr:rowOff>
    </xdr:from>
    <xdr:to>
      <xdr:col>4</xdr:col>
      <xdr:colOff>95251</xdr:colOff>
      <xdr:row>9</xdr:row>
      <xdr:rowOff>9525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8899500" y="1506008"/>
          <a:ext cx="3620584"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500" b="1">
              <a:solidFill>
                <a:sysClr val="windowText" lastClr="000000"/>
              </a:solidFill>
            </a:rPr>
            <a:t>2. AMBIENTES</a:t>
          </a:r>
          <a:r>
            <a:rPr lang="en-US" sz="1500" b="1" baseline="0">
              <a:solidFill>
                <a:sysClr val="windowText" lastClr="000000"/>
              </a:solidFill>
            </a:rPr>
            <a:t> ADECUADOS Y SEGUROS</a:t>
          </a:r>
          <a:endParaRPr lang="en-US" sz="1500" b="1">
            <a:solidFill>
              <a:sysClr val="windowText" lastClr="000000"/>
            </a:solidFill>
          </a:endParaRPr>
        </a:p>
      </xdr:txBody>
    </xdr:sp>
    <xdr:clientData/>
  </xdr:twoCellAnchor>
  <xdr:twoCellAnchor>
    <xdr:from>
      <xdr:col>0</xdr:col>
      <xdr:colOff>485776</xdr:colOff>
      <xdr:row>10</xdr:row>
      <xdr:rowOff>110071</xdr:rowOff>
    </xdr:from>
    <xdr:to>
      <xdr:col>1</xdr:col>
      <xdr:colOff>2003426</xdr:colOff>
      <xdr:row>14</xdr:row>
      <xdr:rowOff>21171</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6" y="2470154"/>
          <a:ext cx="3909483" cy="673100"/>
        </a:xfrm>
        <a:prstGeom prst="roundRect">
          <a:avLst/>
        </a:prstGeom>
        <a:solidFill>
          <a:schemeClr val="accent5">
            <a:lumMod val="20000"/>
            <a:lumOff val="8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SALUD Y NUTRICIÓN</a:t>
          </a:r>
        </a:p>
      </xdr:txBody>
    </xdr:sp>
    <xdr:clientData/>
  </xdr:twoCellAnchor>
  <xdr:twoCellAnchor>
    <xdr:from>
      <xdr:col>1</xdr:col>
      <xdr:colOff>2443686</xdr:colOff>
      <xdr:row>10</xdr:row>
      <xdr:rowOff>121711</xdr:rowOff>
    </xdr:from>
    <xdr:to>
      <xdr:col>3</xdr:col>
      <xdr:colOff>1026584</xdr:colOff>
      <xdr:row>14</xdr:row>
      <xdr:rowOff>32811</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35519" y="2481794"/>
          <a:ext cx="3673482" cy="6731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ADMINISTRATIVO</a:t>
          </a:r>
          <a:r>
            <a:rPr lang="en-US" sz="1800" b="1" baseline="0">
              <a:solidFill>
                <a:sysClr val="windowText" lastClr="000000"/>
              </a:solidFill>
            </a:rPr>
            <a:t> Y DE GESTIÓN</a:t>
          </a:r>
          <a:endParaRPr lang="en-US" sz="1800" b="1">
            <a:solidFill>
              <a:sysClr val="windowText" lastClr="000000"/>
            </a:solidFill>
          </a:endParaRPr>
        </a:p>
      </xdr:txBody>
    </xdr:sp>
    <xdr:clientData/>
  </xdr:twoCellAnchor>
  <xdr:twoCellAnchor>
    <xdr:from>
      <xdr:col>3</xdr:col>
      <xdr:colOff>1418167</xdr:colOff>
      <xdr:row>10</xdr:row>
      <xdr:rowOff>86786</xdr:rowOff>
    </xdr:from>
    <xdr:to>
      <xdr:col>4</xdr:col>
      <xdr:colOff>95251</xdr:colOff>
      <xdr:row>13</xdr:row>
      <xdr:rowOff>179917</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8900584" y="2446869"/>
          <a:ext cx="3619500" cy="664631"/>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500" b="1">
              <a:solidFill>
                <a:sysClr val="windowText" lastClr="000000"/>
              </a:solidFill>
            </a:rPr>
            <a:t>5.</a:t>
          </a:r>
          <a:r>
            <a:rPr lang="en-US" sz="1500" b="1" baseline="0">
              <a:solidFill>
                <a:sysClr val="windowText" lastClr="000000"/>
              </a:solidFill>
            </a:rPr>
            <a:t> FAMILIA, COMUNIDADES Y REDES SOCIALES</a:t>
          </a:r>
          <a:endParaRPr lang="en-US" sz="1500" b="1">
            <a:solidFill>
              <a:sysClr val="windowText" lastClr="000000"/>
            </a:solidFill>
          </a:endParaRPr>
        </a:p>
      </xdr:txBody>
    </xdr:sp>
    <xdr:clientData/>
  </xdr:twoCellAnchor>
  <xdr:twoCellAnchor>
    <xdr:from>
      <xdr:col>0</xdr:col>
      <xdr:colOff>492134</xdr:colOff>
      <xdr:row>15</xdr:row>
      <xdr:rowOff>190499</xdr:rowOff>
    </xdr:from>
    <xdr:to>
      <xdr:col>1</xdr:col>
      <xdr:colOff>2032000</xdr:colOff>
      <xdr:row>19</xdr:row>
      <xdr:rowOff>95249</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2134" y="3503082"/>
          <a:ext cx="3931699" cy="66675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PROCESO</a:t>
          </a:r>
          <a:r>
            <a:rPr lang="en-US" sz="1800" b="1" baseline="0">
              <a:solidFill>
                <a:sysClr val="windowText" lastClr="000000"/>
              </a:solidFill>
            </a:rPr>
            <a:t> PEDAGÓGICO</a:t>
          </a:r>
          <a:endParaRPr lang="en-US" sz="1800" b="1">
            <a:solidFill>
              <a:sysClr val="windowText" lastClr="000000"/>
            </a:solidFill>
          </a:endParaRPr>
        </a:p>
      </xdr:txBody>
    </xdr:sp>
    <xdr:clientData/>
  </xdr:twoCellAnchor>
  <xdr:twoCellAnchor>
    <xdr:from>
      <xdr:col>1</xdr:col>
      <xdr:colOff>2481792</xdr:colOff>
      <xdr:row>15</xdr:row>
      <xdr:rowOff>182038</xdr:rowOff>
    </xdr:from>
    <xdr:to>
      <xdr:col>3</xdr:col>
      <xdr:colOff>1068916</xdr:colOff>
      <xdr:row>19</xdr:row>
      <xdr:rowOff>93138</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873625" y="3494621"/>
          <a:ext cx="3677708" cy="67310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3</xdr:col>
      <xdr:colOff>1412866</xdr:colOff>
      <xdr:row>16</xdr:row>
      <xdr:rowOff>10585</xdr:rowOff>
    </xdr:from>
    <xdr:to>
      <xdr:col>4</xdr:col>
      <xdr:colOff>63500</xdr:colOff>
      <xdr:row>19</xdr:row>
      <xdr:rowOff>63500</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8895283" y="3513668"/>
          <a:ext cx="3593050" cy="624415"/>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TALENTO HUMANO</a:t>
          </a:r>
        </a:p>
      </xdr:txBody>
    </xdr:sp>
    <xdr:clientData/>
  </xdr:twoCellAnchor>
  <xdr:twoCellAnchor>
    <xdr:from>
      <xdr:col>1</xdr:col>
      <xdr:colOff>2471221</xdr:colOff>
      <xdr:row>20</xdr:row>
      <xdr:rowOff>167214</xdr:rowOff>
    </xdr:from>
    <xdr:to>
      <xdr:col>3</xdr:col>
      <xdr:colOff>1068916</xdr:colOff>
      <xdr:row>24</xdr:row>
      <xdr:rowOff>105833</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863054" y="4432297"/>
          <a:ext cx="3688279" cy="700619"/>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700" b="1">
              <a:solidFill>
                <a:sysClr val="windowText" lastClr="000000"/>
              </a:solidFill>
            </a:rPr>
            <a:t>TABLA 2.</a:t>
          </a:r>
        </a:p>
        <a:p>
          <a:pPr algn="ctr"/>
          <a:r>
            <a:rPr lang="en-US" sz="1700" b="1">
              <a:solidFill>
                <a:sysClr val="windowText" lastClr="000000"/>
              </a:solidFill>
            </a:rPr>
            <a:t>Evidencia</a:t>
          </a:r>
          <a:r>
            <a:rPr lang="en-US" sz="1700" b="1" baseline="0">
              <a:solidFill>
                <a:sysClr val="windowText" lastClr="000000"/>
              </a:solidFill>
            </a:rPr>
            <a:t> No Cumplimiento</a:t>
          </a:r>
          <a:endParaRPr lang="en-US" sz="1700" b="1">
            <a:solidFill>
              <a:sysClr val="windowText" lastClr="000000"/>
            </a:solidFill>
          </a:endParaRPr>
        </a:p>
      </xdr:txBody>
    </xdr:sp>
    <xdr:clientData/>
  </xdr:twoCellAnchor>
  <xdr:twoCellAnchor>
    <xdr:from>
      <xdr:col>3</xdr:col>
      <xdr:colOff>1404407</xdr:colOff>
      <xdr:row>20</xdr:row>
      <xdr:rowOff>146046</xdr:rowOff>
    </xdr:from>
    <xdr:to>
      <xdr:col>4</xdr:col>
      <xdr:colOff>58207</xdr:colOff>
      <xdr:row>24</xdr:row>
      <xdr:rowOff>57146</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886824" y="4411129"/>
          <a:ext cx="3596216" cy="67310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TABLA</a:t>
          </a:r>
          <a:r>
            <a:rPr lang="en-US" sz="1800" b="1" baseline="0">
              <a:solidFill>
                <a:sysClr val="windowText" lastClr="000000"/>
              </a:solidFill>
            </a:rPr>
            <a:t> 3. TALENTO HUMANO</a:t>
          </a:r>
          <a:endParaRPr lang="en-US" sz="1800" b="1">
            <a:solidFill>
              <a:sysClr val="windowText" lastClr="000000"/>
            </a:solidFill>
          </a:endParaRPr>
        </a:p>
      </xdr:txBody>
    </xdr:sp>
    <xdr:clientData/>
  </xdr:twoCellAnchor>
  <xdr:twoCellAnchor>
    <xdr:from>
      <xdr:col>1</xdr:col>
      <xdr:colOff>378883</xdr:colOff>
      <xdr:row>31</xdr:row>
      <xdr:rowOff>38100</xdr:rowOff>
    </xdr:from>
    <xdr:to>
      <xdr:col>2</xdr:col>
      <xdr:colOff>1490133</xdr:colOff>
      <xdr:row>34</xdr:row>
      <xdr:rowOff>139700</xdr:rowOff>
    </xdr:to>
    <xdr:sp macro="" textlink="">
      <xdr:nvSpPr>
        <xdr:cNvPr id="20" name="Rectángulo: esquinas redondeadas 19">
          <a:hlinkClick xmlns:r="http://schemas.openxmlformats.org/officeDocument/2006/relationships" r:id="rId12"/>
          <a:extLst>
            <a:ext uri="{FF2B5EF4-FFF2-40B4-BE49-F238E27FC236}">
              <a16:creationId xmlns:a16="http://schemas.microsoft.com/office/drawing/2014/main" id="{3E24AF59-B423-41C1-9E5B-BA54B4BE0846}"/>
            </a:ext>
          </a:extLst>
        </xdr:cNvPr>
        <xdr:cNvSpPr/>
      </xdr:nvSpPr>
      <xdr:spPr>
        <a:xfrm>
          <a:off x="2770716" y="6398683"/>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2482851</xdr:colOff>
      <xdr:row>31</xdr:row>
      <xdr:rowOff>74083</xdr:rowOff>
    </xdr:from>
    <xdr:to>
      <xdr:col>3</xdr:col>
      <xdr:colOff>3814234</xdr:colOff>
      <xdr:row>34</xdr:row>
      <xdr:rowOff>175683</xdr:rowOff>
    </xdr:to>
    <xdr:sp macro="" textlink="">
      <xdr:nvSpPr>
        <xdr:cNvPr id="21" name="Rectángulo: esquinas redondeadas 20">
          <a:hlinkClick xmlns:r="http://schemas.openxmlformats.org/officeDocument/2006/relationships" r:id="rId13"/>
          <a:extLst>
            <a:ext uri="{FF2B5EF4-FFF2-40B4-BE49-F238E27FC236}">
              <a16:creationId xmlns:a16="http://schemas.microsoft.com/office/drawing/2014/main" id="{3B3533D3-A48F-4CE0-ADF2-04FDA541531C}"/>
            </a:ext>
          </a:extLst>
        </xdr:cNvPr>
        <xdr:cNvSpPr/>
      </xdr:nvSpPr>
      <xdr:spPr>
        <a:xfrm>
          <a:off x="7467601" y="6434666"/>
          <a:ext cx="3829050" cy="673100"/>
        </a:xfrm>
        <a:prstGeom prst="roundRect">
          <a:avLst/>
        </a:prstGeom>
        <a:gradFill flip="none" rotWithShape="1">
          <a:gsLst>
            <a:gs pos="0">
              <a:schemeClr val="accent4">
                <a:lumMod val="50000"/>
                <a:shade val="30000"/>
                <a:satMod val="115000"/>
              </a:schemeClr>
            </a:gs>
            <a:gs pos="50000">
              <a:schemeClr val="accent4">
                <a:lumMod val="50000"/>
                <a:shade val="67500"/>
                <a:satMod val="115000"/>
              </a:schemeClr>
            </a:gs>
            <a:gs pos="100000">
              <a:schemeClr val="accent4">
                <a:lumMod val="50000"/>
                <a:shade val="100000"/>
                <a:satMod val="115000"/>
              </a:schemeClr>
            </a:gs>
          </a:gsLst>
          <a:path path="circle">
            <a:fillToRect l="50000" t="50000" r="50000" b="50000"/>
          </a:path>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chemeClr val="bg1"/>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497439</xdr:colOff>
      <xdr:row>26</xdr:row>
      <xdr:rowOff>74083</xdr:rowOff>
    </xdr:from>
    <xdr:to>
      <xdr:col>1</xdr:col>
      <xdr:colOff>2063750</xdr:colOff>
      <xdr:row>29</xdr:row>
      <xdr:rowOff>175683</xdr:rowOff>
    </xdr:to>
    <xdr:sp macro="" textlink="">
      <xdr:nvSpPr>
        <xdr:cNvPr id="12" name="Rectángulo: esquinas redondeadas 11">
          <a:hlinkClick xmlns:r="http://schemas.openxmlformats.org/officeDocument/2006/relationships" r:id="rId15"/>
          <a:extLst>
            <a:ext uri="{FF2B5EF4-FFF2-40B4-BE49-F238E27FC236}">
              <a16:creationId xmlns:a16="http://schemas.microsoft.com/office/drawing/2014/main" id="{1231C936-F5A8-4295-B0F5-170A3FA0F952}"/>
            </a:ext>
          </a:extLst>
        </xdr:cNvPr>
        <xdr:cNvSpPr/>
      </xdr:nvSpPr>
      <xdr:spPr>
        <a:xfrm>
          <a:off x="497439" y="5482166"/>
          <a:ext cx="3958144" cy="67310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TABLA 4. Registro Muestra</a:t>
          </a:r>
          <a:r>
            <a:rPr lang="en-US" sz="1800" b="1" baseline="0">
              <a:solidFill>
                <a:sysClr val="windowText" lastClr="000000"/>
              </a:solidFill>
            </a:rPr>
            <a:t> TH</a:t>
          </a:r>
          <a:endParaRPr lang="en-US" sz="1800" b="1">
            <a:solidFill>
              <a:sysClr val="windowText" lastClr="000000"/>
            </a:solidFill>
          </a:endParaRPr>
        </a:p>
      </xdr:txBody>
    </xdr:sp>
    <xdr:clientData/>
  </xdr:twoCellAnchor>
  <xdr:twoCellAnchor>
    <xdr:from>
      <xdr:col>0</xdr:col>
      <xdr:colOff>517536</xdr:colOff>
      <xdr:row>21</xdr:row>
      <xdr:rowOff>14819</xdr:rowOff>
    </xdr:from>
    <xdr:to>
      <xdr:col>1</xdr:col>
      <xdr:colOff>2053167</xdr:colOff>
      <xdr:row>24</xdr:row>
      <xdr:rowOff>116419</xdr:rowOff>
    </xdr:to>
    <xdr:sp macro="" textlink="">
      <xdr:nvSpPr>
        <xdr:cNvPr id="22" name="Rectángulo: esquinas redondeadas 21">
          <a:hlinkClick xmlns:r="http://schemas.openxmlformats.org/officeDocument/2006/relationships" r:id="rId16"/>
          <a:extLst>
            <a:ext uri="{FF2B5EF4-FFF2-40B4-BE49-F238E27FC236}">
              <a16:creationId xmlns:a16="http://schemas.microsoft.com/office/drawing/2014/main" id="{FBD3238B-FE4F-413F-AE32-6C0B9AAEA7BB}"/>
            </a:ext>
          </a:extLst>
        </xdr:cNvPr>
        <xdr:cNvSpPr/>
      </xdr:nvSpPr>
      <xdr:spPr>
        <a:xfrm>
          <a:off x="517536" y="4470402"/>
          <a:ext cx="3927464"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TABLA 1. AREAS Y BAÑOS</a:t>
          </a:r>
        </a:p>
      </xdr:txBody>
    </xdr:sp>
    <xdr:clientData/>
  </xdr:twoCellAnchor>
  <xdr:twoCellAnchor>
    <xdr:from>
      <xdr:col>3</xdr:col>
      <xdr:colOff>1407588</xdr:colOff>
      <xdr:row>26</xdr:row>
      <xdr:rowOff>63508</xdr:rowOff>
    </xdr:from>
    <xdr:to>
      <xdr:col>4</xdr:col>
      <xdr:colOff>66681</xdr:colOff>
      <xdr:row>29</xdr:row>
      <xdr:rowOff>165108</xdr:rowOff>
    </xdr:to>
    <xdr:sp macro="" textlink="">
      <xdr:nvSpPr>
        <xdr:cNvPr id="4" name="Rectángulo: esquinas redondeadas 3">
          <a:hlinkClick xmlns:r="http://schemas.openxmlformats.org/officeDocument/2006/relationships" r:id="rId17"/>
          <a:extLst>
            <a:ext uri="{FF2B5EF4-FFF2-40B4-BE49-F238E27FC236}">
              <a16:creationId xmlns:a16="http://schemas.microsoft.com/office/drawing/2014/main" id="{8E9D9AF5-4CCC-4E39-AA3D-B838FB1124D5}"/>
            </a:ext>
          </a:extLst>
        </xdr:cNvPr>
        <xdr:cNvSpPr/>
      </xdr:nvSpPr>
      <xdr:spPr>
        <a:xfrm>
          <a:off x="8890005" y="5471591"/>
          <a:ext cx="360150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 ANEXO 1. Documentos básicos de inscripción</a:t>
          </a:r>
        </a:p>
      </xdr:txBody>
    </xdr:sp>
    <xdr:clientData/>
  </xdr:twoCellAnchor>
  <xdr:twoCellAnchor>
    <xdr:from>
      <xdr:col>1</xdr:col>
      <xdr:colOff>2476518</xdr:colOff>
      <xdr:row>26</xdr:row>
      <xdr:rowOff>52913</xdr:rowOff>
    </xdr:from>
    <xdr:to>
      <xdr:col>3</xdr:col>
      <xdr:colOff>1068915</xdr:colOff>
      <xdr:row>29</xdr:row>
      <xdr:rowOff>154513</xdr:rowOff>
    </xdr:to>
    <xdr:sp macro="" textlink="">
      <xdr:nvSpPr>
        <xdr:cNvPr id="16" name="Rectángulo: esquinas redondeadas 15">
          <a:hlinkClick xmlns:r="http://schemas.openxmlformats.org/officeDocument/2006/relationships" r:id="rId18"/>
          <a:extLst>
            <a:ext uri="{FF2B5EF4-FFF2-40B4-BE49-F238E27FC236}">
              <a16:creationId xmlns:a16="http://schemas.microsoft.com/office/drawing/2014/main" id="{70F72720-C689-40EE-9FBB-831D6DF8AC64}"/>
            </a:ext>
          </a:extLst>
        </xdr:cNvPr>
        <xdr:cNvSpPr/>
      </xdr:nvSpPr>
      <xdr:spPr>
        <a:xfrm>
          <a:off x="4868351" y="5460996"/>
          <a:ext cx="3682981" cy="67310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TABLA 5. Perfiles </a:t>
          </a:r>
          <a:r>
            <a:rPr lang="en-US" sz="1800" b="1" baseline="0">
              <a:solidFill>
                <a:sysClr val="windowText" lastClr="000000"/>
              </a:solidFill>
            </a:rPr>
            <a:t>TH</a:t>
          </a:r>
          <a:endParaRPr lang="en-US" sz="18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6209D6C-82FA-490C-98CF-13C2AB8602F4}"/>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40B3268-526E-4324-8BD2-B8978D53CFCB}"/>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432955</xdr:colOff>
      <xdr:row>2</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FCCE621-D99D-4447-8ED2-EC43E46B8DA5}"/>
            </a:ext>
          </a:extLst>
        </xdr:cNvPr>
        <xdr:cNvSpPr/>
      </xdr:nvSpPr>
      <xdr:spPr>
        <a:xfrm>
          <a:off x="9144000" y="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81641</xdr:colOff>
      <xdr:row>0</xdr:row>
      <xdr:rowOff>54429</xdr:rowOff>
    </xdr:from>
    <xdr:to>
      <xdr:col>1</xdr:col>
      <xdr:colOff>272141</xdr:colOff>
      <xdr:row>0</xdr:row>
      <xdr:rowOff>328633</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565B2FA1-3811-49C1-91B5-A79C0CA71E53}"/>
            </a:ext>
          </a:extLst>
        </xdr:cNvPr>
        <xdr:cNvSpPr/>
      </xdr:nvSpPr>
      <xdr:spPr>
        <a:xfrm>
          <a:off x="81641" y="54429"/>
          <a:ext cx="911679" cy="274204"/>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2" dataDxfId="471">
  <autoFilter ref="B89:B91" xr:uid="{00000000-0009-0000-0100-000001000000}"/>
  <tableColumns count="1">
    <tableColumn id="1" xr3:uid="{00000000-0010-0000-0000-000001000000}" name="SERVICIOS" dataDxfId="47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45" dataDxfId="444">
  <autoFilter ref="F10:F13" xr:uid="{00000000-0009-0000-0100-00000A000000}"/>
  <tableColumns count="1">
    <tableColumn id="1" xr3:uid="{00000000-0010-0000-0900-000001000000}" name="POB_RESTABLECIMIENTO_DE_DERECHOS" dataDxfId="44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0">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9">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8">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87">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86">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85">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84">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3">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2">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1" dataDxfId="180">
  <autoFilter ref="H19:H23" xr:uid="{00000000-0009-0000-0100-000070000000}"/>
  <tableColumns count="1">
    <tableColumn id="1" xr3:uid="{00000000-0010-0000-6C00-000001000000}" name="MOD_RESTABLECIMIENTO_DE_DERECHOS" dataDxfId="17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2" dataDxfId="441">
  <autoFilter ref="F34:F35" xr:uid="{00000000-0009-0000-0100-00000B000000}"/>
  <tableColumns count="1">
    <tableColumn id="1" xr3:uid="{00000000-0010-0000-0A00-000001000000}" name="POB_SISTEMA_DE_RESPONSABILIDAD_PENAL_ADOLESCENTES" dataDxfId="44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8" dataDxfId="177">
  <autoFilter ref="J64:J66" xr:uid="{00000000-0009-0000-0100-000071000000}"/>
  <tableColumns count="1">
    <tableColumn id="1" xr3:uid="{00000000-0010-0000-6D00-000001000000}" name="SERV_UBICACION INICIAL" dataDxfId="17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75" dataDxfId="174">
  <autoFilter ref="J68:J72" xr:uid="{00000000-0009-0000-0100-000072000000}"/>
  <tableColumns count="1">
    <tableColumn id="1" xr3:uid="{00000000-0010-0000-6E00-000001000000}" name="SERV_APOYO Y FORTALECIMIENTO A LA FAMILIA Y/O RED VINCULAR" dataDxfId="17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2" dataDxfId="171">
  <autoFilter ref="J74:J75" xr:uid="{00000000-0009-0000-0100-000073000000}"/>
  <tableColumns count="1">
    <tableColumn id="1" xr3:uid="{00000000-0010-0000-6F00-000001000000}" name="SERV_ACOGIMIENTO FAMILIAR" dataDxfId="17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9" dataDxfId="168">
  <autoFilter ref="J77:J81" xr:uid="{00000000-0009-0000-0100-000075000000}"/>
  <tableColumns count="1">
    <tableColumn id="1" xr3:uid="{00000000-0010-0000-7000-000001000000}" name="SERV_ACOGIMIENTO RESIDENCIAL" dataDxfId="16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8DE4158D-2CD3-4B99-9895-158DDA25E31C}" name="Tabla1122" displayName="Tabla1122" ref="A3:I33" totalsRowShown="0" headerRowDxfId="166" dataDxfId="164" headerRowBorderDxfId="165" tableBorderDxfId="163" totalsRowBorderDxfId="162">
  <tableColumns count="9">
    <tableColumn id="1" xr3:uid="{4AA7636D-4D4D-4430-8456-5E9BB835CB06}" name="Ubicación" dataDxfId="161"/>
    <tableColumn id="7" xr3:uid="{3C6C264D-F599-4499-8B0D-745AD2CF24E9}" name="Denominación del espacio pedagógico" dataDxfId="160"/>
    <tableColumn id="8" xr3:uid="{185692BA-9DB7-4EF9-AD8E-52FF2A80C277}" name="Rango de edad _x000a_(años)" dataDxfId="159"/>
    <tableColumn id="2" xr3:uid="{A7D1C21F-CD11-436E-B8D2-0134449804BA}" name="Área (m²)" dataDxfId="158"/>
    <tableColumn id="3" xr3:uid="{CBD4679A-BC6A-4807-9766-7F76C5DBA197}" name="Índice (m²/niña-niño)" dataDxfId="157"/>
    <tableColumn id="4" xr3:uid="{815D3385-6C60-46BF-9D62-F5AAFEA74FDE}" name="Capacidad máxima _x000a_(Área / Índice)" dataDxfId="156">
      <calculatedColumnFormula>IFERROR(ROUNDDOWN((Tabla1122[[#This Row],[Área (m²)]]/Tabla1122[[#This Row],[Índice (m²/niña-niño)]]),0)," ")</calculatedColumnFormula>
    </tableColumn>
    <tableColumn id="5" xr3:uid="{B59B7B47-8555-4CC4-A5A6-16B3D20D98D4}" name="No. niñas y niños (Cupos ubicados)" dataDxfId="155"/>
    <tableColumn id="10" xr3:uid="{033943AE-D118-476E-A607-839725D0289D}" name="Cumple - No cumple - No aplica" dataDxfId="154">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237093E5-0804-41D7-82CB-FEB59B31992D}" name="observaciones" dataDxfId="153"/>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2" xr:uid="{0A7ED1E2-6067-4F5C-B47B-37DAE858DF23}" name="Tabla_Sanitarios_u_Orinales119123" displayName="Tabla_Sanitarios_u_Orinales119123" ref="E42:I43" totalsRowShown="0" headerRowDxfId="152" dataDxfId="150" headerRowBorderDxfId="151" tableBorderDxfId="149" totalsRowBorderDxfId="148">
  <tableColumns count="5">
    <tableColumn id="1" xr3:uid="{4E878BD4-4574-4478-9CA0-A2EDCE60A324}" name="Cantidad de sanitarios u orinales infantiles requeridos" dataDxfId="147">
      <calculatedColumnFormula>IFERROR(ROUNDUP($D$39/20,0)," ")</calculatedColumnFormula>
    </tableColumn>
    <tableColumn id="2" xr3:uid="{2DC07C7B-BD15-4677-B2BC-24156848799F}" name="Cantidad de sanitarios u orinales infantiles encontrados" dataDxfId="146"/>
    <tableColumn id="3" xr3:uid="{882316B2-687D-4C52-A5C4-3C353FDDAEE9}" name="Cantidad de Sanitarios u Orinales infantiles faltantes" dataDxfId="145">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356E3B5-C1AF-4254-8B3E-E67EF58D3CBD}" name="Cumple - No cumple - No aplica" dataDxfId="144">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5791E93A-4405-428C-B4D2-43D7AC7E16A9}" name="observaciones" dataDxfId="143"/>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3" xr:uid="{ADE641D1-47EB-46EC-BAA5-BC5E78BC0669}" name="Tabla_Lavamanos120124" displayName="Tabla_Lavamanos120124" ref="E47:I48" totalsRowShown="0" headerRowDxfId="142" dataDxfId="140" headerRowBorderDxfId="141" tableBorderDxfId="139" totalsRowBorderDxfId="138">
  <tableColumns count="5">
    <tableColumn id="1" xr3:uid="{621C5B5A-C249-4CD7-9306-E56B540117E3}" name="Cantidad de lavamanos infantiles requeridos" dataDxfId="137">
      <calculatedColumnFormula>IFERROR(ROUNDUP($D$39/20,0)," ")</calculatedColumnFormula>
    </tableColumn>
    <tableColumn id="2" xr3:uid="{4FEBDF53-C90D-40FC-90BE-70E33E3C57DC}" name="Cantidad de lavamanos infantiles encontrados" dataDxfId="136"/>
    <tableColumn id="3" xr3:uid="{1C89AD1E-3503-4CDA-8808-E4EF1A579B7B}" name="Cantidad de lavamanos infantiles faltantes" dataDxfId="135">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509E4680-E7EA-4612-A2A4-0EDE2B9B9ECC}" name="Cumple - No cumple - No aplica" dataDxfId="134">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9DC728C3-7864-4C69-85C0-FFA336EFE258}" name="observaciones" dataDxfId="133"/>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349D7530-2138-4B8D-8F81-D7B28D3A7B9B}" name="Tabla_Lavamanos117121125" displayName="Tabla_Lavamanos117121125" ref="E52:I53" totalsRowShown="0" headerRowDxfId="132" dataDxfId="130" headerRowBorderDxfId="131" tableBorderDxfId="129" totalsRowBorderDxfId="128">
  <tableColumns count="5">
    <tableColumn id="1" xr3:uid="{7B0927A5-50FD-4493-9B0B-9D7F6A90B82F}" name="Cantidad duchas tipo teléfono requeridas" dataDxfId="127">
      <calculatedColumnFormula>IFERROR(ROUNDUP($D$39/$D$39,0)," ")</calculatedColumnFormula>
    </tableColumn>
    <tableColumn id="2" xr3:uid="{DEA511BA-97D1-4B1B-8AAC-4D0EC2102A07}" name="Cantidad de duchas tipo teléfono encontradas" dataDxfId="126"/>
    <tableColumn id="3" xr3:uid="{C1C57DF2-AB46-4511-8E1D-9D7862E3E443}" name="Cantidad de duchas tipo teléfono faltantes" dataDxfId="125">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CC50150D-6435-47EB-929F-50989F290AB4}" name="Cumple - No cumple - No aplica" dataDxfId="124">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00A4CB39-D570-4753-9F6A-EB9BEEADD514}" name="observaciones" dataDxfId="123"/>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9" dataDxfId="438">
  <autoFilter ref="F84:F85" xr:uid="{00000000-0009-0000-0100-00000C000000}"/>
  <tableColumns count="1">
    <tableColumn id="1" xr3:uid="{00000000-0010-0000-0B00-000001000000}" name="POB_ADOPCIONES" dataDxfId="43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36" dataDxfId="435">
  <autoFilter ref="H102:H106" xr:uid="{00000000-0009-0000-0100-00000D000000}"/>
  <tableColumns count="1">
    <tableColumn id="1" xr3:uid="{00000000-0010-0000-0C00-000001000000}" name="MOD_PRIMERA_INFANCIA" dataDxfId="43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3" dataDxfId="432">
  <autoFilter ref="J95:J101" xr:uid="{00000000-0009-0000-0100-00000E000000}"/>
  <tableColumns count="1">
    <tableColumn id="1" xr3:uid="{00000000-0010-0000-0D00-000001000000}" name="SERV_INSTITUCIONAL" dataDxfId="43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0" dataDxfId="429">
  <autoFilter ref="J103:J106" xr:uid="{00000000-0009-0000-0100-00000F000000}"/>
  <tableColumns count="1">
    <tableColumn id="1" xr3:uid="{00000000-0010-0000-0E00-000001000000}" name="SERV_COMUNITARIA" dataDxfId="42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27" dataDxfId="426">
  <autoFilter ref="J108:J111" xr:uid="{00000000-0009-0000-0100-000010000000}"/>
  <tableColumns count="1">
    <tableColumn id="1" xr3:uid="{00000000-0010-0000-0F00-000001000000}" name="SERV_FAMILIAR" dataDxfId="42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24" dataDxfId="423">
  <autoFilter ref="J113:J114" xr:uid="{00000000-0009-0000-0100-000011000000}"/>
  <tableColumns count="1">
    <tableColumn id="1" xr3:uid="{00000000-0010-0000-1000-000001000000}" name="SERV_PROPIA_E_INTERCULTURAL" dataDxfId="42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1" dataDxfId="420">
  <autoFilter ref="H116:H117" xr:uid="{00000000-0009-0000-0100-000012000000}"/>
  <tableColumns count="1">
    <tableColumn id="1" xr3:uid="{00000000-0010-0000-1100-000001000000}" name="MOD_INFANCIA" dataDxfId="41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8" dataDxfId="417">
  <autoFilter ref="J117:J121" xr:uid="{00000000-0009-0000-0100-000013000000}"/>
  <tableColumns count="1">
    <tableColumn id="1" xr3:uid="{00000000-0010-0000-1200-000001000000}" name="SERV_ATRAPASUEÑOS" dataDxfId="41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9" dataDxfId="468">
  <autoFilter ref="D117:D123" xr:uid="{00000000-0009-0000-0100-000002000000}"/>
  <tableColumns count="1">
    <tableColumn id="1" xr3:uid="{00000000-0010-0000-0100-000001000000}" name="DIR_PROMOCIÓN_Y_PREVENCION" dataDxfId="46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15" dataDxfId="414">
  <autoFilter ref="H130:H133" xr:uid="{00000000-0009-0000-0100-000014000000}"/>
  <tableColumns count="1">
    <tableColumn id="1" xr3:uid="{00000000-0010-0000-1300-000001000000}" name="MOD_NUTRICION" dataDxfId="41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2" dataDxfId="411">
  <autoFilter ref="J128:J129" xr:uid="{00000000-0009-0000-0100-000015000000}"/>
  <tableColumns count="1">
    <tableColumn id="1" xr3:uid="{00000000-0010-0000-1400-000001000000}" name="SERV_CENTROS_DE_RECUPERACION_INSTITUCIONAL" dataDxfId="41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9" dataDxfId="408">
  <autoFilter ref="H144:H147" xr:uid="{00000000-0009-0000-0100-000016000000}"/>
  <tableColumns count="1">
    <tableColumn id="1" xr3:uid="{00000000-0010-0000-1500-000001000000}" name="MOD_FAMILIAS_Y_COMUNIDADES" dataDxfId="40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06" dataDxfId="405">
  <autoFilter ref="H10:H14" xr:uid="{00000000-0009-0000-0100-000017000000}"/>
  <tableColumns count="1">
    <tableColumn id="1" xr3:uid="{00000000-0010-0000-1600-000001000000}" name="MOD_RESTABLECIMIENTO_DE_DERECHOS" dataDxfId="40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3" dataDxfId="402">
  <autoFilter ref="J2:J6" xr:uid="{00000000-0009-0000-0100-000018000000}"/>
  <tableColumns count="1">
    <tableColumn id="1" xr3:uid="{00000000-0010-0000-1700-000001000000}" name="SERV_PRIVATIVAS_DE_LA_LIBERTAD" dataDxfId="40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0" dataDxfId="399">
  <autoFilter ref="J8:J11" xr:uid="{00000000-0009-0000-0100-000019000000}"/>
  <tableColumns count="1">
    <tableColumn id="1" xr3:uid="{00000000-0010-0000-1800-000001000000}" name="SERV_NO_PRIVATIVAS_DE_LA_LIBERTAD" dataDxfId="39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97" dataDxfId="396">
  <autoFilter ref="J13:J18" xr:uid="{00000000-0009-0000-0100-00001A000000}"/>
  <tableColumns count="1">
    <tableColumn id="1" xr3:uid="{00000000-0010-0000-1900-000001000000}" name="SERV_COMPLEMENTARIAS_Y_DE_RESTABLECIMIENTO_EN_ADMINISTRACION_DE_JUSTICIA" dataDxfId="39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94" dataDxfId="393">
  <autoFilter ref="J20:J22" xr:uid="{00000000-0009-0000-0100-00001B000000}"/>
  <tableColumns count="1">
    <tableColumn id="1" xr3:uid="{00000000-0010-0000-1A00-000001000000}" name="SERV_PROGRAMA_DE_INCLUSION_SOCIAL" dataDxfId="39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1" dataDxfId="390">
  <autoFilter ref="H32:H37" xr:uid="{00000000-0009-0000-0100-00001C000000}"/>
  <tableColumns count="1">
    <tableColumn id="1" xr3:uid="{00000000-0010-0000-1B00-000001000000}" name="MOD_SISTEMA_DE_RESPONSABILIDAD_PENAL_ADOLESCENTES" dataDxfId="38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8" dataDxfId="387">
  <autoFilter ref="J25:J26" xr:uid="{00000000-0009-0000-0100-00001D000000}"/>
  <tableColumns count="1">
    <tableColumn id="1" xr3:uid="{00000000-0010-0000-1C00-000001000000}" name="SERV_CENTRO_DE_EMERGENCIA" dataDxfId="38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66" dataDxfId="465">
  <autoFilter ref="D22:D25" xr:uid="{00000000-0009-0000-0100-000003000000}"/>
  <tableColumns count="1">
    <tableColumn id="1" xr3:uid="{00000000-0010-0000-0200-000001000000}" name="DIR_PROTECCION" dataDxfId="46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85" dataDxfId="384">
  <autoFilter ref="J28:J36" xr:uid="{00000000-0009-0000-0100-00001E000000}"/>
  <tableColumns count="1">
    <tableColumn id="1" xr3:uid="{00000000-0010-0000-1D00-000001000000}" name="SERV_SERVICIO_DE_APOYO_Y_FORTALECIMIENTO_A_LA_FAMILIA" dataDxfId="38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2" dataDxfId="381">
  <autoFilter ref="J38:J43" xr:uid="{00000000-0009-0000-0100-00001F000000}"/>
  <tableColumns count="1">
    <tableColumn id="1" xr3:uid="{00000000-0010-0000-1E00-000001000000}" name="SERV_ACOGIMIENTO_FAMILIAR" dataDxfId="38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9" dataDxfId="378">
  <autoFilter ref="J45:J58" xr:uid="{00000000-0009-0000-0100-000020000000}"/>
  <tableColumns count="1">
    <tableColumn id="1" xr3:uid="{00000000-0010-0000-1F00-000001000000}" name="SERV_ACOGIMIENTO_RESIDENCIAL" dataDxfId="37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76" dataDxfId="375">
  <autoFilter ref="J60:J61" xr:uid="{00000000-0009-0000-0100-000021000000}"/>
  <tableColumns count="1">
    <tableColumn id="1" xr3:uid="{00000000-0010-0000-2000-000001000000}" name="SERV_ESTRATEGIA_UNIDADES_MOVILES" dataDxfId="37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3" dataDxfId="372">
  <autoFilter ref="H119:H120" xr:uid="{00000000-0009-0000-0100-00002B000000}"/>
  <tableColumns count="1">
    <tableColumn id="1" xr3:uid="{00000000-0010-0000-2100-000001000000}" name="MOD_ADOLESCENCIA" dataDxfId="37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0" dataDxfId="369">
  <autoFilter ref="H122:H123" xr:uid="{00000000-0009-0000-0100-00002C000000}"/>
  <tableColumns count="1">
    <tableColumn id="1" xr3:uid="{00000000-0010-0000-2200-000001000000}" name="MOD_JUVENTUD" dataDxfId="36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67" dataDxfId="366">
  <autoFilter ref="J142:J143" xr:uid="{00000000-0009-0000-0100-00002D000000}"/>
  <tableColumns count="1">
    <tableColumn id="1" xr3:uid="{00000000-0010-0000-2300-000001000000}" name="SERV_SOMOS_FAMILIA_SOMOS_COMUNIDAD" dataDxfId="36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64" dataDxfId="363">
  <autoFilter ref="H84:H85" xr:uid="{00000000-0009-0000-0100-00002E000000}"/>
  <tableColumns count="1">
    <tableColumn id="1" xr3:uid="{00000000-0010-0000-2400-000001000000}" name="MOD_ADOPCIONES" dataDxfId="36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1" dataDxfId="360">
  <autoFilter ref="J84:J85" xr:uid="{00000000-0009-0000-0100-00002F000000}"/>
  <tableColumns count="1">
    <tableColumn id="1" xr3:uid="{00000000-0010-0000-2500-000001000000}" name="SERV_ADOPCIONES" dataDxfId="35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8" dataDxfId="357">
  <autoFilter ref="J131:J132" xr:uid="{00000000-0009-0000-0100-000022000000}"/>
  <tableColumns count="1">
    <tableColumn id="1" xr3:uid="{00000000-0010-0000-2600-000001000000}" name="SERV_1000_DÍAS_PARA_CAMBIAR_EL_MUNDO" dataDxfId="35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3" dataDxfId="462">
  <autoFilter ref="F104:F105" xr:uid="{00000000-0009-0000-0100-000004000000}"/>
  <tableColumns count="1">
    <tableColumn id="1" xr3:uid="{00000000-0010-0000-0300-000001000000}" name="POB_PRIMERA_INFANCIA" dataDxfId="46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55" dataDxfId="354">
  <autoFilter ref="J134:J135" xr:uid="{00000000-0009-0000-0100-000023000000}"/>
  <tableColumns count="1">
    <tableColumn id="1" xr3:uid="{00000000-0010-0000-2700-000001000000}" name="SERV_SERVICIOS_DE_UNIDADES_DE_BUSQUEDA_ACTIVA" dataDxfId="35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2" dataDxfId="351">
  <autoFilter ref="J145:J146" xr:uid="{00000000-0009-0000-0100-000024000000}"/>
  <tableColumns count="1">
    <tableColumn id="1" xr3:uid="{00000000-0010-0000-2800-000001000000}" name="SERV_SOMOS_FAMILIA_CONECTADAS" dataDxfId="35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9" dataDxfId="348">
  <autoFilter ref="J148:J149" xr:uid="{00000000-0009-0000-0100-000025000000}"/>
  <tableColumns count="1">
    <tableColumn id="1" xr3:uid="{00000000-0010-0000-2900-000001000000}" name="SERV_ACOMPAÑAMIENTO_INTERCULTURAL_ETNICA_Y_CAMPESINA_TEJIENDO_INTERCULTURALIDAD" dataDxfId="34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46" dataDxfId="345" tableBorderDxfId="344">
  <autoFilter ref="D171:D172" xr:uid="{00000000-0009-0000-0100-000026000000}"/>
  <tableColumns count="1">
    <tableColumn id="1" xr3:uid="{00000000-0010-0000-2A00-000001000000}" name="AMAZONAS." dataDxfId="3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2" dataDxfId="341" tableBorderDxfId="340">
  <autoFilter ref="E171:E189" xr:uid="{00000000-0009-0000-0100-000027000000}"/>
  <tableColumns count="1">
    <tableColumn id="1" xr3:uid="{00000000-0010-0000-2B00-000001000000}" name="ANTIOQUIA." dataDxfId="33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8" dataDxfId="337" tableBorderDxfId="336">
  <autoFilter ref="F171:F174" xr:uid="{00000000-0009-0000-0100-000028000000}"/>
  <tableColumns count="1">
    <tableColumn id="1" xr3:uid="{00000000-0010-0000-2C00-000001000000}" name="ARAUCA." dataDxfId="33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34" dataDxfId="333" tableBorderDxfId="332">
  <autoFilter ref="G171:G178" xr:uid="{00000000-0009-0000-0100-000029000000}"/>
  <tableColumns count="1">
    <tableColumn id="1" xr3:uid="{00000000-0010-0000-2D00-000001000000}" name="ATLANTICO." dataDxfId="33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0" dataDxfId="329" tableBorderDxfId="328">
  <autoFilter ref="H171:H189" xr:uid="{00000000-0009-0000-0100-00002A000000}"/>
  <tableColumns count="1">
    <tableColumn id="1" xr3:uid="{00000000-0010-0000-2E00-000001000000}" name="BOGOTA." dataDxfId="32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26" dataDxfId="325" tableBorderDxfId="324">
  <autoFilter ref="I171:I179" xr:uid="{00000000-0009-0000-0100-000030000000}"/>
  <tableColumns count="1">
    <tableColumn id="1" xr3:uid="{00000000-0010-0000-2F00-000001000000}" name="BOLIVAR." dataDxfId="32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2" dataDxfId="321" tableBorderDxfId="320">
  <autoFilter ref="J171:J183" xr:uid="{00000000-0009-0000-0100-000031000000}"/>
  <tableColumns count="1">
    <tableColumn id="1" xr3:uid="{00000000-0010-0000-3000-000001000000}" name="BOYACA." dataDxfId="3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0" dataDxfId="459">
  <autoFilter ref="F116:F117" xr:uid="{00000000-0009-0000-0100-000005000000}"/>
  <tableColumns count="1">
    <tableColumn id="1" xr3:uid="{00000000-0010-0000-0400-000001000000}" name="POB_INFANCIA" dataDxfId="45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8" dataDxfId="317" tableBorderDxfId="316">
  <autoFilter ref="K171:K178" xr:uid="{00000000-0009-0000-0100-000032000000}"/>
  <tableColumns count="1">
    <tableColumn id="1" xr3:uid="{00000000-0010-0000-3100-000001000000}" name="CALDAS." dataDxfId="31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14" dataDxfId="313" tableBorderDxfId="312">
  <autoFilter ref="L171:L175" xr:uid="{00000000-0009-0000-0100-000033000000}"/>
  <tableColumns count="1">
    <tableColumn id="1" xr3:uid="{00000000-0010-0000-3200-000001000000}" name="CAQUETA." dataDxfId="31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0" dataDxfId="309" tableBorderDxfId="308">
  <autoFilter ref="M171:M174" xr:uid="{00000000-0009-0000-0100-000034000000}"/>
  <tableColumns count="1">
    <tableColumn id="1" xr3:uid="{00000000-0010-0000-3300-000001000000}" name="CASANARE." dataDxfId="30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06" dataDxfId="305" tableBorderDxfId="304">
  <autoFilter ref="N171:N178" xr:uid="{00000000-0009-0000-0100-000035000000}"/>
  <tableColumns count="1">
    <tableColumn id="1" xr3:uid="{00000000-0010-0000-3400-000001000000}" name="CAUCA." dataDxfId="30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2" dataDxfId="301" tableBorderDxfId="300">
  <autoFilter ref="O171:O176" xr:uid="{00000000-0009-0000-0100-000036000000}"/>
  <tableColumns count="1">
    <tableColumn id="1" xr3:uid="{00000000-0010-0000-3500-000001000000}" name="CESAR." dataDxfId="29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8" dataDxfId="297" tableBorderDxfId="296">
  <autoFilter ref="P171:P177" xr:uid="{00000000-0009-0000-0100-000037000000}"/>
  <tableColumns count="1">
    <tableColumn id="1" xr3:uid="{00000000-0010-0000-3600-000001000000}" name="CHOCO." dataDxfId="29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94" dataDxfId="293" tableBorderDxfId="292">
  <autoFilter ref="Q171:Q179" xr:uid="{00000000-0009-0000-0100-000038000000}"/>
  <tableColumns count="1">
    <tableColumn id="1" xr3:uid="{00000000-0010-0000-3700-000001000000}" name="CORDOBA." dataDxfId="29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0" dataDxfId="289" tableBorderDxfId="288">
  <autoFilter ref="R171:R185" xr:uid="{00000000-0009-0000-0100-000039000000}"/>
  <tableColumns count="1">
    <tableColumn id="1" xr3:uid="{00000000-0010-0000-3800-000001000000}" name="CUNDINAMARCA." dataDxfId="28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86" dataDxfId="285" tableBorderDxfId="284">
  <autoFilter ref="S171:S172" xr:uid="{00000000-0009-0000-0100-00003A000000}"/>
  <tableColumns count="1">
    <tableColumn id="1" xr3:uid="{00000000-0010-0000-3900-000001000000}" name="GUAINIA." dataDxfId="28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2" dataDxfId="281" tableBorderDxfId="280">
  <autoFilter ref="T171:T178" xr:uid="{00000000-0009-0000-0100-00003B000000}"/>
  <tableColumns count="1">
    <tableColumn id="1" xr3:uid="{00000000-0010-0000-3A00-000001000000}" name="LA_GUAJIRA." dataDxfId="27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57" dataDxfId="456">
  <autoFilter ref="F119:F120" xr:uid="{00000000-0009-0000-0100-000006000000}"/>
  <tableColumns count="1">
    <tableColumn id="1" xr3:uid="{00000000-0010-0000-0500-000001000000}" name="POB_ADOLESCENCIA" dataDxfId="45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8" dataDxfId="277" tableBorderDxfId="276">
  <autoFilter ref="U171:U172" xr:uid="{00000000-0009-0000-0100-00003C000000}"/>
  <tableColumns count="1">
    <tableColumn id="1" xr3:uid="{00000000-0010-0000-3B00-000001000000}" name="GUAVIARE." dataDxfId="27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74" dataDxfId="273" tableBorderDxfId="272">
  <autoFilter ref="V171:V176" xr:uid="{00000000-0009-0000-0100-00003D000000}"/>
  <tableColumns count="1">
    <tableColumn id="1" xr3:uid="{00000000-0010-0000-3C00-000001000000}" name="HUILA." dataDxfId="27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0" dataDxfId="269" tableBorderDxfId="268">
  <autoFilter ref="W171:W179" xr:uid="{00000000-0009-0000-0100-00003E000000}"/>
  <tableColumns count="1">
    <tableColumn id="1" xr3:uid="{00000000-0010-0000-3D00-000001000000}" name="MAGDALENA." dataDxfId="26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66" dataDxfId="265" tableBorderDxfId="264">
  <autoFilter ref="X171:X176" xr:uid="{00000000-0009-0000-0100-00003F000000}"/>
  <tableColumns count="1">
    <tableColumn id="1" xr3:uid="{00000000-0010-0000-3E00-000001000000}" name="META." dataDxfId="26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2" dataDxfId="261" tableBorderDxfId="260">
  <autoFilter ref="Y171:Y179" xr:uid="{00000000-0009-0000-0100-000040000000}"/>
  <tableColumns count="1">
    <tableColumn id="1" xr3:uid="{00000000-0010-0000-3F00-000001000000}" name="NARIÑO." dataDxfId="25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8" dataDxfId="257" tableBorderDxfId="256">
  <autoFilter ref="Z171:Z177" xr:uid="{00000000-0009-0000-0100-000041000000}"/>
  <tableColumns count="1">
    <tableColumn id="1" xr3:uid="{00000000-0010-0000-4000-000001000000}" name="NORTE_DE_SANTANDER." dataDxfId="25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54" dataDxfId="253" tableBorderDxfId="252">
  <autoFilter ref="AA171:AA175" xr:uid="{00000000-0009-0000-0100-000042000000}"/>
  <tableColumns count="1">
    <tableColumn id="1" xr3:uid="{00000000-0010-0000-4100-000001000000}" name="PUTUMAYO." dataDxfId="25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0" dataDxfId="249" tableBorderDxfId="248">
  <autoFilter ref="AB171:AB174" xr:uid="{00000000-0009-0000-0100-000043000000}"/>
  <tableColumns count="1">
    <tableColumn id="1" xr3:uid="{00000000-0010-0000-4200-000001000000}" name="QUINDIO." dataDxfId="24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46" dataDxfId="245" tableBorderDxfId="244">
  <autoFilter ref="AC171:AC176" xr:uid="{00000000-0009-0000-0100-000044000000}"/>
  <tableColumns count="1">
    <tableColumn id="1" xr3:uid="{00000000-0010-0000-4300-000001000000}" name="RISARALDA." dataDxfId="24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2" dataDxfId="241" tableBorderDxfId="240">
  <autoFilter ref="AD171:AD173" xr:uid="{00000000-0009-0000-0100-000045000000}"/>
  <tableColumns count="1">
    <tableColumn id="1" xr3:uid="{00000000-0010-0000-4400-000001000000}" name="SAN_ANDRES." dataDxfId="2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54" dataDxfId="453">
  <autoFilter ref="F122:F123" xr:uid="{00000000-0009-0000-0100-000007000000}"/>
  <tableColumns count="1">
    <tableColumn id="1" xr3:uid="{00000000-0010-0000-0600-000001000000}" name="POB_JUVENTUD" dataDxfId="45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8" dataDxfId="237" tableBorderDxfId="236">
  <autoFilter ref="AE171:AE182" xr:uid="{00000000-0009-0000-0100-000046000000}"/>
  <tableColumns count="1">
    <tableColumn id="1" xr3:uid="{00000000-0010-0000-4500-000001000000}" name="SANTANDER." dataDxfId="23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34" dataDxfId="233" tableBorderDxfId="232">
  <autoFilter ref="AF171:AF175" xr:uid="{00000000-0009-0000-0100-000047000000}"/>
  <tableColumns count="1">
    <tableColumn id="1" xr3:uid="{00000000-0010-0000-4600-000001000000}" name="SUCRE." dataDxfId="23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0" dataDxfId="229" tableBorderDxfId="228">
  <autoFilter ref="AG171:AG181" xr:uid="{00000000-0009-0000-0100-000048000000}"/>
  <tableColumns count="1">
    <tableColumn id="1" xr3:uid="{00000000-0010-0000-4700-000001000000}" name="TOLIMA." dataDxfId="22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26" dataDxfId="225" tableBorderDxfId="224">
  <autoFilter ref="AH171:AH186" xr:uid="{00000000-0009-0000-0100-000049000000}"/>
  <tableColumns count="1">
    <tableColumn id="1" xr3:uid="{00000000-0010-0000-4800-000001000000}" name="VALLE_DEL_CAUCA." dataDxfId="22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2" dataDxfId="221" tableBorderDxfId="220">
  <autoFilter ref="AI171:AI172" xr:uid="{00000000-0009-0000-0100-00004A000000}"/>
  <tableColumns count="1">
    <tableColumn id="1" xr3:uid="{00000000-0010-0000-4900-000001000000}" name="VAUPES." dataDxfId="21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8" dataDxfId="217" tableBorderDxfId="216">
  <autoFilter ref="AJ171:AJ172" xr:uid="{00000000-0009-0000-0100-00004B000000}"/>
  <tableColumns count="1">
    <tableColumn id="1" xr3:uid="{00000000-0010-0000-4A00-000001000000}" name="VICHADA." dataDxfId="21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14">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3">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2">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1">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1" dataDxfId="450">
  <autoFilter ref="F130:F131" xr:uid="{00000000-0009-0000-0100-000008000000}"/>
  <tableColumns count="1">
    <tableColumn id="1" xr3:uid="{00000000-0010-0000-0700-000001000000}" name="POB_NUTRICION" dataDxfId="44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0">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9">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8">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07">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06">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05">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04">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3">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2">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1">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8" dataDxfId="447">
  <autoFilter ref="F145:F146" xr:uid="{00000000-0009-0000-0100-000009000000}"/>
  <tableColumns count="1">
    <tableColumn id="1" xr3:uid="{00000000-0010-0000-0800-000001000000}" name="POB_FAMILIAS_Y_COMUNIDADES" dataDxfId="44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0">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9">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8">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97">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96">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95">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94">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3">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2">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1">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315" zoomScale="85" zoomScaleNormal="85" workbookViewId="0">
      <selection activeCell="D339" sqref="D339"/>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50" t="s">
        <v>63</v>
      </c>
      <c r="E48" s="4"/>
      <c r="G48" s="3"/>
      <c r="J48" s="4" t="s">
        <v>64</v>
      </c>
      <c r="T48" s="4"/>
    </row>
    <row r="49" spans="2:20">
      <c r="B49" s="4"/>
      <c r="C49" s="4"/>
      <c r="D49" s="151" t="s">
        <v>65</v>
      </c>
      <c r="E49" s="4"/>
      <c r="F49" s="5"/>
      <c r="G49" s="3"/>
      <c r="J49" s="4" t="s">
        <v>66</v>
      </c>
      <c r="T49" s="4"/>
    </row>
    <row r="50" spans="2:20">
      <c r="B50" s="4"/>
      <c r="C50" s="4"/>
      <c r="D50" s="152" t="s">
        <v>67</v>
      </c>
      <c r="E50" s="4"/>
      <c r="F50" s="5"/>
      <c r="G50" s="3"/>
      <c r="J50" s="4" t="s">
        <v>68</v>
      </c>
      <c r="T50" s="4"/>
    </row>
    <row r="51" spans="2:20">
      <c r="B51" s="4"/>
      <c r="C51" s="4"/>
      <c r="D51" s="151"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50"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4:20">
      <c r="D337" s="2">
        <v>1.2</v>
      </c>
      <c r="O337" s="4"/>
      <c r="P337" s="4"/>
      <c r="Q337" s="4"/>
      <c r="R337" s="4"/>
      <c r="S337" s="4"/>
      <c r="T337" s="4"/>
    </row>
    <row r="338" spans="4:20">
      <c r="D338" s="2">
        <v>2</v>
      </c>
      <c r="O338" s="4"/>
      <c r="P338" s="4"/>
      <c r="Q338" s="4"/>
      <c r="R338" s="4"/>
      <c r="S338" s="4"/>
      <c r="T338" s="4"/>
    </row>
    <row r="339" spans="4:20">
      <c r="O339" s="4"/>
      <c r="P339" s="4"/>
      <c r="Q339" s="4"/>
      <c r="R339" s="4"/>
      <c r="S339" s="4"/>
      <c r="T339" s="4"/>
    </row>
    <row r="340" spans="4:20">
      <c r="O340" s="4"/>
      <c r="P340" s="4"/>
      <c r="Q340" s="4"/>
      <c r="R340" s="4"/>
      <c r="S340" s="4"/>
      <c r="T340" s="4"/>
    </row>
    <row r="341" spans="4:20">
      <c r="O341" s="4"/>
      <c r="P341" s="4"/>
      <c r="Q341" s="4"/>
      <c r="R341" s="4"/>
      <c r="S341" s="4"/>
      <c r="T341" s="4"/>
    </row>
    <row r="342" spans="4:20">
      <c r="O342" s="4"/>
      <c r="P342" s="4"/>
      <c r="Q342" s="4"/>
      <c r="R342" s="4"/>
      <c r="S342" s="4"/>
      <c r="T342" s="4"/>
    </row>
    <row r="343" spans="4:20">
      <c r="O343" s="4"/>
      <c r="P343" s="4"/>
      <c r="Q343" s="4"/>
      <c r="R343" s="4"/>
      <c r="S343" s="4"/>
      <c r="T343" s="4"/>
    </row>
    <row r="344" spans="4:20">
      <c r="O344" s="4"/>
      <c r="P344" s="4"/>
      <c r="Q344" s="4"/>
      <c r="R344" s="4"/>
      <c r="S344" s="4"/>
      <c r="T344" s="4"/>
    </row>
    <row r="345" spans="4:20">
      <c r="O345" s="4"/>
      <c r="P345" s="4"/>
      <c r="Q345" s="4"/>
      <c r="R345" s="4"/>
      <c r="S345" s="4"/>
      <c r="T345" s="4"/>
    </row>
    <row r="346" spans="4:20">
      <c r="O346" s="4"/>
      <c r="P346" s="4"/>
      <c r="Q346" s="4"/>
      <c r="R346" s="4"/>
      <c r="S346" s="4"/>
      <c r="T346" s="4"/>
    </row>
    <row r="347" spans="4:20">
      <c r="O347" s="4"/>
      <c r="P347" s="4"/>
      <c r="Q347" s="4"/>
      <c r="R347" s="4"/>
      <c r="S347" s="4"/>
      <c r="T347" s="4"/>
    </row>
    <row r="348" spans="4:20">
      <c r="O348" s="4"/>
      <c r="P348" s="4"/>
      <c r="Q348" s="4"/>
      <c r="R348" s="4"/>
      <c r="S348" s="4"/>
      <c r="T348" s="4"/>
    </row>
    <row r="349" spans="4:20">
      <c r="O349" s="4"/>
      <c r="P349" s="4"/>
      <c r="Q349" s="4"/>
      <c r="R349" s="4"/>
      <c r="S349" s="4"/>
      <c r="T349" s="4"/>
    </row>
    <row r="350" spans="4:20">
      <c r="O350" s="4"/>
      <c r="P350" s="4"/>
      <c r="Q350" s="4"/>
      <c r="R350" s="4"/>
      <c r="S350" s="4"/>
      <c r="T350" s="4"/>
    </row>
    <row r="351" spans="4:20">
      <c r="O351" s="4"/>
      <c r="P351" s="4"/>
      <c r="Q351" s="4"/>
      <c r="R351" s="4"/>
      <c r="S351" s="4"/>
      <c r="T351" s="4"/>
    </row>
    <row r="352" spans="4: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181DF-3FD3-437B-8CC7-AE2F20AA1584}">
  <sheetPr>
    <tabColor theme="6" tint="0.59999389629810485"/>
    <pageSetUpPr fitToPage="1"/>
  </sheetPr>
  <dimension ref="A1:G23"/>
  <sheetViews>
    <sheetView zoomScaleNormal="100" workbookViewId="0"/>
  </sheetViews>
  <sheetFormatPr baseColWidth="10" defaultColWidth="11.42578125" defaultRowHeight="15"/>
  <cols>
    <col min="1" max="1" width="8.7109375" style="91" customWidth="1"/>
    <col min="2" max="2" width="6.42578125" style="14" customWidth="1"/>
    <col min="3" max="3" width="83.28515625" style="30" customWidth="1"/>
    <col min="4" max="4" width="17" customWidth="1"/>
    <col min="5" max="5" width="68" customWidth="1"/>
    <col min="6" max="6" width="42.85546875" customWidth="1"/>
    <col min="7" max="7" width="11.42578125" hidden="1" customWidth="1"/>
  </cols>
  <sheetData>
    <row r="1" spans="1:7" s="35" customFormat="1" ht="21" customHeight="1" thickBot="1">
      <c r="A1" s="305" t="s">
        <v>1734</v>
      </c>
      <c r="B1" s="513" t="s">
        <v>2070</v>
      </c>
      <c r="C1" s="514"/>
      <c r="D1" s="514"/>
      <c r="E1" s="514"/>
      <c r="F1" s="515"/>
      <c r="G1" s="31"/>
    </row>
    <row r="2" spans="1:7" s="33" customFormat="1" ht="74.25" customHeight="1" thickBot="1">
      <c r="A2" s="317" t="s">
        <v>1616</v>
      </c>
      <c r="B2" s="231" t="s">
        <v>1617</v>
      </c>
      <c r="C2" s="381" t="s">
        <v>1618</v>
      </c>
      <c r="D2" s="233" t="s">
        <v>1619</v>
      </c>
      <c r="E2" s="233" t="s">
        <v>1620</v>
      </c>
      <c r="F2" s="301" t="s">
        <v>1621</v>
      </c>
    </row>
    <row r="3" spans="1:7" ht="38.25" customHeight="1">
      <c r="A3" s="351"/>
      <c r="B3" s="45" t="s">
        <v>2272</v>
      </c>
      <c r="C3" s="382" t="s">
        <v>2071</v>
      </c>
      <c r="D3" s="66" t="str">
        <f>IF(COUNTIF(D4:D18,"NO CUMPLE")&gt;0,"NO CUMPLE CONDICIÓN",IF(COUNTIF(D4:D18,"CUMPLE")=0,"NO APLICA","CUMPLE"))</f>
        <v>NO APLICA</v>
      </c>
      <c r="E3" s="326"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f>
        <v/>
      </c>
      <c r="F3" s="379" t="s">
        <v>2072</v>
      </c>
      <c r="G3" s="14">
        <f>IF(D3="CUMPLE",1,IF(D3="NO CUMPLE CONDICIÓN",2,3))</f>
        <v>3</v>
      </c>
    </row>
    <row r="4" spans="1:7" ht="36" customHeight="1">
      <c r="A4" s="352" t="s">
        <v>2063</v>
      </c>
      <c r="B4" s="383" t="s">
        <v>2555</v>
      </c>
      <c r="C4" s="47" t="s">
        <v>2073</v>
      </c>
      <c r="D4" s="108"/>
      <c r="E4" s="103"/>
      <c r="F4" s="380" t="s">
        <v>2075</v>
      </c>
      <c r="G4" s="14"/>
    </row>
    <row r="5" spans="1:7" ht="34.5" customHeight="1">
      <c r="A5" s="352" t="s">
        <v>2063</v>
      </c>
      <c r="B5" s="383" t="s">
        <v>2556</v>
      </c>
      <c r="C5" s="384" t="s">
        <v>2664</v>
      </c>
      <c r="D5" s="108"/>
      <c r="E5" s="103"/>
      <c r="F5" s="380" t="s">
        <v>2076</v>
      </c>
      <c r="G5" s="14"/>
    </row>
    <row r="6" spans="1:7" ht="72">
      <c r="A6" s="352" t="s">
        <v>2063</v>
      </c>
      <c r="B6" s="383" t="s">
        <v>2557</v>
      </c>
      <c r="C6" s="47" t="s">
        <v>2077</v>
      </c>
      <c r="D6" s="108"/>
      <c r="E6" s="104"/>
      <c r="F6" s="380" t="s">
        <v>2078</v>
      </c>
      <c r="G6" s="14"/>
    </row>
    <row r="7" spans="1:7" ht="58.5" customHeight="1">
      <c r="A7" s="352" t="s">
        <v>2063</v>
      </c>
      <c r="B7" s="383" t="s">
        <v>2558</v>
      </c>
      <c r="C7" s="47" t="s">
        <v>2079</v>
      </c>
      <c r="D7" s="108"/>
      <c r="E7" s="103"/>
      <c r="F7" s="380" t="s">
        <v>2078</v>
      </c>
      <c r="G7" s="14"/>
    </row>
    <row r="8" spans="1:7" ht="72">
      <c r="A8" s="352" t="s">
        <v>2063</v>
      </c>
      <c r="B8" s="383" t="s">
        <v>2559</v>
      </c>
      <c r="C8" s="47" t="s">
        <v>2080</v>
      </c>
      <c r="D8" s="108"/>
      <c r="E8" s="103"/>
      <c r="F8" s="380" t="s">
        <v>2078</v>
      </c>
      <c r="G8" s="14"/>
    </row>
    <row r="9" spans="1:7" ht="50.25" customHeight="1">
      <c r="A9" s="352" t="s">
        <v>2063</v>
      </c>
      <c r="B9" s="383" t="s">
        <v>2560</v>
      </c>
      <c r="C9" s="47" t="s">
        <v>2663</v>
      </c>
      <c r="D9" s="108"/>
      <c r="E9" s="103"/>
      <c r="F9" s="380" t="s">
        <v>2078</v>
      </c>
      <c r="G9" s="14"/>
    </row>
    <row r="10" spans="1:7" ht="37.5" customHeight="1">
      <c r="A10" s="352" t="s">
        <v>2063</v>
      </c>
      <c r="B10" s="383" t="s">
        <v>2561</v>
      </c>
      <c r="C10" s="47" t="s">
        <v>2081</v>
      </c>
      <c r="D10" s="108"/>
      <c r="E10" s="103"/>
      <c r="F10" s="380" t="s">
        <v>2082</v>
      </c>
      <c r="G10" s="14"/>
    </row>
    <row r="11" spans="1:7" ht="60.75" customHeight="1">
      <c r="A11" s="352" t="s">
        <v>2063</v>
      </c>
      <c r="B11" s="383" t="s">
        <v>2562</v>
      </c>
      <c r="C11" s="47" t="s">
        <v>2083</v>
      </c>
      <c r="D11" s="108"/>
      <c r="E11" s="103"/>
      <c r="F11" s="380" t="s">
        <v>2082</v>
      </c>
      <c r="G11" s="14"/>
    </row>
    <row r="12" spans="1:7" ht="58.5" customHeight="1">
      <c r="A12" s="352" t="s">
        <v>2063</v>
      </c>
      <c r="B12" s="383" t="s">
        <v>2563</v>
      </c>
      <c r="C12" s="47" t="s">
        <v>2665</v>
      </c>
      <c r="D12" s="108"/>
      <c r="E12" s="104"/>
      <c r="F12" s="380" t="s">
        <v>2084</v>
      </c>
      <c r="G12" s="14"/>
    </row>
    <row r="13" spans="1:7" ht="62.25" customHeight="1">
      <c r="A13" s="352" t="s">
        <v>2063</v>
      </c>
      <c r="B13" s="383" t="s">
        <v>2564</v>
      </c>
      <c r="C13" s="47" t="s">
        <v>2085</v>
      </c>
      <c r="D13" s="108"/>
      <c r="E13" s="103"/>
      <c r="F13" s="380" t="s">
        <v>2084</v>
      </c>
      <c r="G13" s="14"/>
    </row>
    <row r="14" spans="1:7" ht="37.5" customHeight="1">
      <c r="A14" s="352" t="s">
        <v>2063</v>
      </c>
      <c r="B14" s="383" t="s">
        <v>2565</v>
      </c>
      <c r="C14" s="47" t="s">
        <v>2086</v>
      </c>
      <c r="D14" s="108"/>
      <c r="E14" s="103"/>
      <c r="F14" s="380" t="s">
        <v>2087</v>
      </c>
      <c r="G14" s="14"/>
    </row>
    <row r="15" spans="1:7" ht="37.5" customHeight="1">
      <c r="A15" s="352" t="s">
        <v>2063</v>
      </c>
      <c r="B15" s="383" t="s">
        <v>2566</v>
      </c>
      <c r="C15" s="47" t="s">
        <v>2088</v>
      </c>
      <c r="D15" s="108"/>
      <c r="E15" s="103"/>
      <c r="F15" s="380" t="s">
        <v>2087</v>
      </c>
      <c r="G15" s="14"/>
    </row>
    <row r="16" spans="1:7" ht="63">
      <c r="A16" s="352" t="s">
        <v>2063</v>
      </c>
      <c r="B16" s="383" t="s">
        <v>2567</v>
      </c>
      <c r="C16" s="47" t="s">
        <v>2089</v>
      </c>
      <c r="D16" s="108"/>
      <c r="E16" s="103"/>
      <c r="F16" s="380" t="s">
        <v>2084</v>
      </c>
    </row>
    <row r="17" spans="1:6" ht="34.5" customHeight="1">
      <c r="A17" s="352" t="s">
        <v>2063</v>
      </c>
      <c r="B17" s="383" t="s">
        <v>2568</v>
      </c>
      <c r="C17" s="47" t="s">
        <v>2491</v>
      </c>
      <c r="D17" s="108"/>
      <c r="E17" s="290"/>
      <c r="F17" s="380" t="s">
        <v>2090</v>
      </c>
    </row>
    <row r="18" spans="1:6" ht="65.25" customHeight="1" thickBot="1">
      <c r="A18" s="352" t="s">
        <v>2063</v>
      </c>
      <c r="B18" s="385" t="s">
        <v>2569</v>
      </c>
      <c r="C18" s="303" t="s">
        <v>2091</v>
      </c>
      <c r="D18" s="109"/>
      <c r="E18" s="378"/>
      <c r="F18" s="380" t="s">
        <v>2082</v>
      </c>
    </row>
    <row r="21" spans="1:6" hidden="1">
      <c r="C21" s="82" t="s">
        <v>1671</v>
      </c>
      <c r="D21" s="14">
        <f>COUNTIF(G3:G18,1)</f>
        <v>0</v>
      </c>
    </row>
    <row r="22" spans="1:6" hidden="1">
      <c r="C22" s="82" t="s">
        <v>1672</v>
      </c>
      <c r="D22" s="14">
        <f>COUNTIF(G3:G18,2)</f>
        <v>0</v>
      </c>
    </row>
    <row r="23" spans="1:6" hidden="1">
      <c r="C23" s="82" t="s">
        <v>1673</v>
      </c>
      <c r="D23" s="14">
        <f>COUNTIF(G3:G18,3)</f>
        <v>1</v>
      </c>
    </row>
  </sheetData>
  <sheetProtection algorithmName="SHA-512" hashValue="442KdMv+TcLAcsjIy36/K6qMdtf5LSLI1ikv83bW5/MAlwWSFd1MLY1CEzzD9W+sq1S38JpJTEjdY5XHaflZ9w==" saltValue="g5WsSjw+VgjB1Sd7hmL1Hg==" spinCount="100000" sheet="1" objects="1" scenarios="1"/>
  <autoFilter ref="B2:E2" xr:uid="{00000000-0009-0000-0000-000006000000}"/>
  <mergeCells count="1">
    <mergeCell ref="B1:F1"/>
  </mergeCells>
  <phoneticPr fontId="32" type="noConversion"/>
  <conditionalFormatting sqref="D3">
    <cfRule type="cellIs" dxfId="28" priority="1" operator="equal">
      <formula>"NO CUMPLE CONDICIÓN"</formula>
    </cfRule>
    <cfRule type="cellIs" dxfId="27" priority="2" operator="equal">
      <formula>"No Cumple"</formula>
    </cfRule>
  </conditionalFormatting>
  <dataValidations count="1">
    <dataValidation type="list" allowBlank="1" showInputMessage="1" showErrorMessage="1" sqref="D4:D18" xr:uid="{6FBEDF1D-6350-4642-B8CC-726DCFBC7D3E}">
      <formula1>"CUMPLE,NO CUMPLE"</formula1>
    </dataValidation>
  </dataValidations>
  <hyperlinks>
    <hyperlink ref="A1" location="PORTADA!A1" display="Portada" xr:uid="{8902973C-DB8A-444A-A5AF-9E8D713C44D8}"/>
  </hyperlinks>
  <printOptions horizontalCentered="1"/>
  <pageMargins left="0.51181102362204722" right="0.51181102362204722" top="1.1811023622047245" bottom="0.74803149606299213" header="0.31496062992125984" footer="0.31496062992125984"/>
  <pageSetup scale="72"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27750-BAAE-4FEE-8A9F-B3A59C58458D}">
  <sheetPr>
    <tabColor theme="6" tint="0.59999389629810485"/>
    <pageSetUpPr fitToPage="1"/>
  </sheetPr>
  <dimension ref="A1:G31"/>
  <sheetViews>
    <sheetView zoomScaleNormal="100" workbookViewId="0"/>
  </sheetViews>
  <sheetFormatPr baseColWidth="10" defaultColWidth="11.42578125" defaultRowHeight="15"/>
  <cols>
    <col min="1" max="1" width="8.7109375" style="91" customWidth="1"/>
    <col min="2" max="2" width="7.42578125" style="14" customWidth="1"/>
    <col min="3" max="3" width="86.28515625" style="30" customWidth="1"/>
    <col min="4" max="4" width="19.85546875" customWidth="1"/>
    <col min="5" max="5" width="86" customWidth="1"/>
    <col min="6" max="6" width="42" customWidth="1"/>
    <col min="7" max="7" width="6.140625" hidden="1" customWidth="1"/>
  </cols>
  <sheetData>
    <row r="1" spans="1:7" s="35" customFormat="1" ht="21" customHeight="1" thickBot="1">
      <c r="A1" s="305" t="s">
        <v>1734</v>
      </c>
      <c r="B1" s="516" t="s">
        <v>2092</v>
      </c>
      <c r="C1" s="517"/>
      <c r="D1" s="517"/>
      <c r="E1" s="518"/>
      <c r="F1" s="288"/>
      <c r="G1" s="31"/>
    </row>
    <row r="2" spans="1:7" s="33" customFormat="1" ht="74.25" customHeight="1" thickBot="1">
      <c r="A2" s="92" t="s">
        <v>1616</v>
      </c>
      <c r="B2" s="68" t="s">
        <v>1617</v>
      </c>
      <c r="C2" s="71" t="s">
        <v>1618</v>
      </c>
      <c r="D2" s="69" t="s">
        <v>1619</v>
      </c>
      <c r="E2" s="70" t="s">
        <v>1620</v>
      </c>
      <c r="F2" s="34" t="s">
        <v>1621</v>
      </c>
    </row>
    <row r="3" spans="1:7" ht="45" customHeight="1">
      <c r="A3" s="351"/>
      <c r="B3" s="45" t="s">
        <v>2463</v>
      </c>
      <c r="C3" s="214" t="s">
        <v>2120</v>
      </c>
      <c r="D3" s="66" t="str">
        <f>IF(COUNTIF(D4:D5,"NO CUMPLE")&gt;0,"NO CUMPLE CONDICIÓN",IF(COUNTIF(D4:D5,"CUMPLE")=0,"NO APLICA","CUMPLE"))</f>
        <v>NO APLICA</v>
      </c>
      <c r="E3" s="326" t="str">
        <f>CONCATENATE(IF(D4="NO CUMPLE",CONCATENATE(E4," / "),""),(IF(D5="NO CUMPLE",CONCATENATE(E5," / "),"")))</f>
        <v/>
      </c>
      <c r="F3" s="296" t="s">
        <v>2121</v>
      </c>
      <c r="G3" s="14">
        <f>IF(D3="CUMPLE",1,IF(D3="NO CUMPLE CONDICIÓN",2,3))</f>
        <v>3</v>
      </c>
    </row>
    <row r="4" spans="1:7" ht="72">
      <c r="A4" s="352" t="s">
        <v>2063</v>
      </c>
      <c r="B4" s="56" t="s">
        <v>2525</v>
      </c>
      <c r="C4" s="59" t="s">
        <v>2672</v>
      </c>
      <c r="D4" s="108"/>
      <c r="E4" s="290"/>
      <c r="F4" s="295" t="s">
        <v>2121</v>
      </c>
    </row>
    <row r="5" spans="1:7" ht="86.25">
      <c r="A5" s="352" t="s">
        <v>2063</v>
      </c>
      <c r="B5" s="56" t="s">
        <v>2591</v>
      </c>
      <c r="C5" s="59" t="s">
        <v>2666</v>
      </c>
      <c r="D5" s="108"/>
      <c r="E5" s="290"/>
      <c r="F5" s="295" t="s">
        <v>2121</v>
      </c>
    </row>
    <row r="6" spans="1:7" ht="36">
      <c r="B6" s="60" t="s">
        <v>2489</v>
      </c>
      <c r="C6" s="386" t="s">
        <v>2093</v>
      </c>
      <c r="D6" s="67" t="str">
        <f>IF(COUNTIF(D7:D10,"NO CUMPLE")&gt;0,"NO CUMPLE CONDICIÓN",IF(COUNTIF(D7:D10,"CUMPLE")=0,"NO APLICA","CUMPLE"))</f>
        <v>NO APLICA</v>
      </c>
      <c r="E6" s="61" t="str">
        <f>CONCATENATE(IF(D7="NO CUMPLE",CONCATENATE(E7," / "),""),IF(D8="NO CUMPLE",CONCATENATE(E8," / "),""),IF(D9="NO CUMPLE",CONCATENATE(E9," / "),""),IF(D10="NO CUMPLE",CONCATENATE(E10," / "),""))</f>
        <v/>
      </c>
      <c r="F6" s="392" t="s">
        <v>2094</v>
      </c>
      <c r="G6" s="14">
        <f>IF(D6="CUMPLE",1,IF(D6="NO CUMPLE CONDICIÓN",2,3))</f>
        <v>3</v>
      </c>
    </row>
    <row r="7" spans="1:7" ht="72">
      <c r="A7" s="289" t="s">
        <v>2063</v>
      </c>
      <c r="B7" s="46" t="s">
        <v>2526</v>
      </c>
      <c r="C7" s="387" t="s">
        <v>2667</v>
      </c>
      <c r="D7" s="108"/>
      <c r="E7" s="290"/>
      <c r="F7" s="393" t="s">
        <v>2095</v>
      </c>
      <c r="G7" s="14"/>
    </row>
    <row r="8" spans="1:7" ht="36">
      <c r="A8" s="289" t="s">
        <v>2063</v>
      </c>
      <c r="B8" s="46" t="s">
        <v>2592</v>
      </c>
      <c r="C8" s="388" t="s">
        <v>2097</v>
      </c>
      <c r="D8" s="108"/>
      <c r="E8" s="291"/>
      <c r="F8" s="393" t="s">
        <v>2096</v>
      </c>
      <c r="G8" s="14"/>
    </row>
    <row r="9" spans="1:7" ht="36">
      <c r="A9" s="289" t="s">
        <v>2063</v>
      </c>
      <c r="B9" s="46" t="s">
        <v>2593</v>
      </c>
      <c r="C9" s="388" t="s">
        <v>2098</v>
      </c>
      <c r="D9" s="108"/>
      <c r="E9" s="290"/>
      <c r="F9" s="393" t="s">
        <v>2096</v>
      </c>
      <c r="G9" s="14"/>
    </row>
    <row r="10" spans="1:7" ht="99.75">
      <c r="A10" s="289" t="s">
        <v>2063</v>
      </c>
      <c r="B10" s="46" t="s">
        <v>2594</v>
      </c>
      <c r="C10" s="388" t="s">
        <v>2577</v>
      </c>
      <c r="D10" s="108"/>
      <c r="E10" s="291"/>
      <c r="F10" s="393" t="s">
        <v>2099</v>
      </c>
      <c r="G10" s="14"/>
    </row>
    <row r="11" spans="1:7" ht="71.25" customHeight="1">
      <c r="A11" s="302"/>
      <c r="B11" s="48" t="s">
        <v>2490</v>
      </c>
      <c r="C11" s="386" t="s">
        <v>2100</v>
      </c>
      <c r="D11" s="67" t="str">
        <f>IF(COUNTIF(D12:D12,"NO CUMPLE")&gt;0,"NO CUMPLE CONDICIÓN",IF(COUNTIF(D12:D12,"CUMPLE")=0,"NO APLICA","CUMPLE"))</f>
        <v>NO APLICA</v>
      </c>
      <c r="E11" s="61" t="str">
        <f>CONCATENATE(IF(D12="NO CUMPLE",CONCATENATE(E12," / "),""))</f>
        <v/>
      </c>
      <c r="F11" s="394" t="s">
        <v>2101</v>
      </c>
      <c r="G11" s="14">
        <f>IF(D11="CUMPLE",1,IF(D11="NO CUMPLE CONDICIÓN",2,3))</f>
        <v>3</v>
      </c>
    </row>
    <row r="12" spans="1:7" ht="187.5">
      <c r="A12" s="289" t="s">
        <v>2063</v>
      </c>
      <c r="B12" s="56" t="s">
        <v>2527</v>
      </c>
      <c r="C12" s="403" t="s">
        <v>2668</v>
      </c>
      <c r="D12" s="108"/>
      <c r="E12" s="290"/>
      <c r="F12" s="395" t="s">
        <v>2101</v>
      </c>
      <c r="G12" s="14"/>
    </row>
    <row r="13" spans="1:7" ht="39.75" customHeight="1">
      <c r="A13" s="302"/>
      <c r="B13" s="48" t="s">
        <v>2528</v>
      </c>
      <c r="C13" s="386" t="s">
        <v>2102</v>
      </c>
      <c r="D13" s="67" t="str">
        <f>IF(COUNTIF(D14:D15,"NO CUMPLE")&gt;0,"NO CUMPLE CONDICIÓN",IF(COUNTIF(D14:D15,"CUMPLE")=0,"NO APLICA","CUMPLE"))</f>
        <v>NO APLICA</v>
      </c>
      <c r="E13" s="61" t="str">
        <f>CONCATENATE(IF(D14="NO CUMPLE",CONCATENATE(E14," / "),""),(IF(D15="NO CUMPLE",CONCATENATE(E15," / "),"")))</f>
        <v/>
      </c>
      <c r="F13" s="394" t="s">
        <v>2103</v>
      </c>
      <c r="G13" s="14">
        <f>IF(D13="CUMPLE",1,IF(D13="NO CUMPLE CONDICIÓN",2,3))</f>
        <v>3</v>
      </c>
    </row>
    <row r="14" spans="1:7" ht="36" customHeight="1">
      <c r="A14" s="289" t="s">
        <v>2063</v>
      </c>
      <c r="B14" s="56" t="s">
        <v>2529</v>
      </c>
      <c r="C14" s="388" t="s">
        <v>2431</v>
      </c>
      <c r="D14" s="292"/>
      <c r="E14" s="422"/>
      <c r="F14" s="395" t="s">
        <v>2103</v>
      </c>
      <c r="G14" s="14"/>
    </row>
    <row r="15" spans="1:7" ht="84">
      <c r="A15" s="289" t="s">
        <v>2063</v>
      </c>
      <c r="B15" s="46" t="s">
        <v>2530</v>
      </c>
      <c r="C15" s="388" t="s">
        <v>2104</v>
      </c>
      <c r="D15" s="108"/>
      <c r="E15" s="290"/>
      <c r="F15" s="396" t="s">
        <v>2105</v>
      </c>
      <c r="G15" s="14"/>
    </row>
    <row r="16" spans="1:7" ht="42.75">
      <c r="A16" s="302"/>
      <c r="B16" s="48" t="s">
        <v>2595</v>
      </c>
      <c r="C16" s="386" t="s">
        <v>2106</v>
      </c>
      <c r="D16" s="67" t="str">
        <f>IF(COUNTIF(D17:D23,"NO CUMPLE")&gt;0,"NO CUMPLE CONDICIÓN",IF(COUNTIF(D17:D23,"CUMPLE")=0,"NO APLICA","CUMPLE"))</f>
        <v>NO APLICA</v>
      </c>
      <c r="E16" s="61" t="str">
        <f>CONCATENATE(IF(D17="NO CUMPLE",CONCATENATE(E17," / "),""),IF(D18="NO CUMPLE",CONCATENATE(E18," / "),""),IF(D19="NO CUMPLE",CONCATENATE(E19," / "),""),IF(D20="NO CUMPLE",CONCATENATE(E20," / "),""),IF(D21="NO CUMPLE",CONCATENATE(E21," / "),""),IF(D22="NO CUMPLE",CONCATENATE(E22," / "),""),IF(D23="NO CUMPLE",CONCATENATE(E23," / "),""))</f>
        <v/>
      </c>
      <c r="F16" s="397" t="s">
        <v>2107</v>
      </c>
      <c r="G16" s="14">
        <f>IF(D16="CUMPLE",1,IF(D16="NO CUMPLE CONDICIÓN",2,3))</f>
        <v>3</v>
      </c>
    </row>
    <row r="17" spans="1:7" ht="100.5">
      <c r="A17" s="289" t="s">
        <v>2063</v>
      </c>
      <c r="B17" s="46" t="s">
        <v>2596</v>
      </c>
      <c r="C17" s="388" t="s">
        <v>2669</v>
      </c>
      <c r="D17" s="108"/>
      <c r="E17" s="291"/>
      <c r="F17" s="398" t="s">
        <v>2108</v>
      </c>
      <c r="G17" s="14"/>
    </row>
    <row r="18" spans="1:7" ht="99.95" customHeight="1">
      <c r="A18" s="289" t="s">
        <v>2063</v>
      </c>
      <c r="B18" s="46" t="s">
        <v>2597</v>
      </c>
      <c r="C18" s="388" t="s">
        <v>2670</v>
      </c>
      <c r="D18" s="108"/>
      <c r="E18" s="291"/>
      <c r="F18" s="398" t="s">
        <v>2108</v>
      </c>
      <c r="G18" s="14"/>
    </row>
    <row r="19" spans="1:7" ht="42.95" customHeight="1">
      <c r="A19" s="289" t="s">
        <v>2063</v>
      </c>
      <c r="B19" s="46" t="s">
        <v>2598</v>
      </c>
      <c r="C19" s="387" t="s">
        <v>2432</v>
      </c>
      <c r="D19" s="108"/>
      <c r="E19" s="290"/>
      <c r="F19" s="398" t="s">
        <v>2108</v>
      </c>
      <c r="G19" s="14"/>
    </row>
    <row r="20" spans="1:7" ht="285" customHeight="1">
      <c r="A20" s="289" t="s">
        <v>2063</v>
      </c>
      <c r="B20" s="46" t="s">
        <v>2599</v>
      </c>
      <c r="C20" s="389" t="s">
        <v>2671</v>
      </c>
      <c r="D20" s="108"/>
      <c r="E20" s="291" t="str">
        <f>CONCATENATE(IF(D21="NO CUMPLE",CONCATENATE(E21," / "),""),IF(D22="NO CUMPLE",CONCATENATE(E22," / "),""))</f>
        <v/>
      </c>
      <c r="F20" s="398" t="s">
        <v>2109</v>
      </c>
      <c r="G20" s="14"/>
    </row>
    <row r="21" spans="1:7" ht="36">
      <c r="A21" s="289" t="s">
        <v>2063</v>
      </c>
      <c r="B21" s="46" t="s">
        <v>2600</v>
      </c>
      <c r="C21" s="390" t="s">
        <v>2110</v>
      </c>
      <c r="D21" s="108"/>
      <c r="E21" s="290"/>
      <c r="F21" s="399" t="s">
        <v>2111</v>
      </c>
      <c r="G21" s="14"/>
    </row>
    <row r="22" spans="1:7" ht="36">
      <c r="A22" s="289" t="s">
        <v>2063</v>
      </c>
      <c r="B22" s="46" t="s">
        <v>2601</v>
      </c>
      <c r="C22" s="391" t="s">
        <v>2112</v>
      </c>
      <c r="D22" s="108"/>
      <c r="E22" s="293"/>
      <c r="F22" s="294" t="s">
        <v>2113</v>
      </c>
      <c r="G22" s="14"/>
    </row>
    <row r="23" spans="1:7" ht="36">
      <c r="A23" s="289" t="s">
        <v>2063</v>
      </c>
      <c r="B23" s="46" t="s">
        <v>2602</v>
      </c>
      <c r="C23" s="203" t="s">
        <v>2114</v>
      </c>
      <c r="D23" s="108"/>
      <c r="E23" s="290"/>
      <c r="F23" s="294" t="s">
        <v>2115</v>
      </c>
    </row>
    <row r="24" spans="1:7" ht="42.75">
      <c r="A24" s="351"/>
      <c r="B24" s="48" t="s">
        <v>2603</v>
      </c>
      <c r="C24" s="81" t="s">
        <v>2125</v>
      </c>
      <c r="D24" s="67" t="str">
        <f>IF(COUNTIF(D25:D26,"NO CUMPLE")&gt;0,"NO CUMPLE CONDICIÓN",IF(COUNTIF(D25:D26,"CUMPLE")=0,"NO APLICA","CUMPLE"))</f>
        <v>NO APLICA</v>
      </c>
      <c r="E24" s="61" t="str">
        <f>CONCATENATE(IF(D25="NO CUMPLE",CONCATENATE(E25," / "),""),(IF(D26="NO CUMPLE",CONCATENATE(E26," / "),"")))</f>
        <v/>
      </c>
      <c r="F24" s="297" t="s">
        <v>2109</v>
      </c>
      <c r="G24" s="14">
        <f>IF(D24="CUMPLE",1,IF(D24="NO CUMPLE CONDICIÓN",2,3))</f>
        <v>3</v>
      </c>
    </row>
    <row r="25" spans="1:7" ht="161.25">
      <c r="A25" s="352" t="s">
        <v>2063</v>
      </c>
      <c r="B25" s="56" t="s">
        <v>2604</v>
      </c>
      <c r="C25" s="47" t="s">
        <v>2126</v>
      </c>
      <c r="D25" s="108"/>
      <c r="E25" s="290"/>
      <c r="F25" s="400" t="s">
        <v>2109</v>
      </c>
    </row>
    <row r="26" spans="1:7" ht="114.75" customHeight="1" thickBot="1">
      <c r="A26" s="352" t="s">
        <v>2063</v>
      </c>
      <c r="B26" s="258" t="s">
        <v>2605</v>
      </c>
      <c r="C26" s="303" t="s">
        <v>2127</v>
      </c>
      <c r="D26" s="109"/>
      <c r="E26" s="378"/>
      <c r="F26" s="401" t="s">
        <v>2128</v>
      </c>
    </row>
    <row r="29" spans="1:7" hidden="1">
      <c r="C29" s="82" t="s">
        <v>1671</v>
      </c>
      <c r="D29" s="14">
        <f>COUNTIF(G3:G26,1)</f>
        <v>0</v>
      </c>
    </row>
    <row r="30" spans="1:7" hidden="1">
      <c r="C30" s="82" t="s">
        <v>1672</v>
      </c>
      <c r="D30" s="14">
        <f>COUNTIF(G3:G26,2)</f>
        <v>0</v>
      </c>
    </row>
    <row r="31" spans="1:7" hidden="1">
      <c r="C31" s="82" t="s">
        <v>1673</v>
      </c>
      <c r="D31" s="14">
        <f>COUNTIF(G3:G26,3)</f>
        <v>6</v>
      </c>
    </row>
  </sheetData>
  <sheetProtection algorithmName="SHA-512" hashValue="13kkrSOiHKMBOip6UMsYwq26OT59EffWH6ASKbS20FljePFY7xjh8q740Zk0uX+dOF15jjuf3z0cLX8CW8xXYA==" saltValue="DUDkagFtxUNye2rLn2YfPQ==" spinCount="100000" sheet="1" objects="1" scenarios="1"/>
  <autoFilter ref="B2:E2" xr:uid="{00000000-0009-0000-0000-000005000000}"/>
  <mergeCells count="1">
    <mergeCell ref="B1:E1"/>
  </mergeCells>
  <phoneticPr fontId="32"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1">
    <cfRule type="cellIs" dxfId="22" priority="7" operator="equal">
      <formula>"NO CUMPLE CONDICIÓN"</formula>
    </cfRule>
    <cfRule type="cellIs" dxfId="21" priority="8" operator="equal">
      <formula>"No Cumple"</formula>
    </cfRule>
  </conditionalFormatting>
  <conditionalFormatting sqref="D13">
    <cfRule type="cellIs" dxfId="20" priority="5" operator="equal">
      <formula>"NO CUMPLE CONDICIÓN"</formula>
    </cfRule>
    <cfRule type="cellIs" dxfId="19" priority="6" operator="equal">
      <formula>"No Cumple"</formula>
    </cfRule>
  </conditionalFormatting>
  <conditionalFormatting sqref="D16">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4:D5 D25:D26 D12 D7:D10 D15 D17:D23" xr:uid="{6C2E451C-FF40-4472-82EB-909F26C4F2F3}">
      <formula1>"CUMPLE,NO CUMPLE"</formula1>
    </dataValidation>
    <dataValidation type="list" allowBlank="1" showInputMessage="1" showErrorMessage="1" sqref="D14" xr:uid="{4D44E2BD-D333-45FB-9BD5-097646892626}">
      <formula1>"CUMPLE,NO CUMPLE,NO APLICA"</formula1>
    </dataValidation>
  </dataValidations>
  <hyperlinks>
    <hyperlink ref="A1" location="PORTADA!A1" display="Portada" xr:uid="{D249160A-8723-40CC-BAF2-22F676F21568}"/>
  </hyperlinks>
  <printOptions horizontalCentered="1"/>
  <pageMargins left="0.51181102362204722" right="0.51181102362204722" top="1.1811023622047245" bottom="0.74803149606299213" header="0.31496062992125984" footer="0.31496062992125984"/>
  <pageSetup scale="63"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ignoredErrors>
    <ignoredError sqref="E20" unlockedFormula="1"/>
  </ignoredError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F8251-9976-4144-A912-3E93CDFF25CA}">
  <sheetPr>
    <tabColor rgb="FFFFFF00"/>
    <pageSetUpPr fitToPage="1"/>
  </sheetPr>
  <dimension ref="A1:M53"/>
  <sheetViews>
    <sheetView zoomScale="90" zoomScaleNormal="90" zoomScaleSheetLayoutView="100" workbookViewId="0">
      <selection activeCell="J2" sqref="J2"/>
    </sheetView>
  </sheetViews>
  <sheetFormatPr baseColWidth="10" defaultColWidth="11.42578125" defaultRowHeight="14.25"/>
  <cols>
    <col min="1" max="1" width="15.42578125" style="218" customWidth="1"/>
    <col min="2" max="4" width="17.42578125" style="218" customWidth="1"/>
    <col min="5" max="5" width="14.85546875" style="218" customWidth="1"/>
    <col min="6" max="6" width="21.5703125" style="218" customWidth="1"/>
    <col min="7" max="7" width="19.5703125" style="218" customWidth="1"/>
    <col min="8" max="8" width="20.42578125" style="218" customWidth="1"/>
    <col min="9" max="9" width="38.85546875" style="218" customWidth="1"/>
    <col min="10" max="12" width="11.42578125" style="218"/>
    <col min="13" max="13" width="0" style="218" hidden="1" customWidth="1"/>
    <col min="14" max="16384" width="11.42578125" style="218"/>
  </cols>
  <sheetData>
    <row r="1" spans="1:13" ht="21.6" customHeight="1" thickBot="1">
      <c r="A1" s="520" t="s">
        <v>2695</v>
      </c>
      <c r="B1" s="521"/>
      <c r="C1" s="521"/>
      <c r="D1" s="521"/>
      <c r="E1" s="521"/>
      <c r="F1" s="521"/>
      <c r="G1" s="521"/>
      <c r="H1" s="521"/>
      <c r="I1" s="522"/>
      <c r="J1" s="321" t="s">
        <v>1734</v>
      </c>
      <c r="M1" s="314">
        <v>2</v>
      </c>
    </row>
    <row r="2" spans="1:13" ht="18" customHeight="1">
      <c r="B2" s="219"/>
      <c r="C2" s="220"/>
      <c r="D2" s="220"/>
      <c r="E2" s="220"/>
      <c r="F2" s="220"/>
      <c r="G2" s="220"/>
      <c r="H2" s="220"/>
      <c r="I2" s="220"/>
      <c r="J2" s="454" t="s">
        <v>1789</v>
      </c>
      <c r="M2" s="314">
        <v>1.2</v>
      </c>
    </row>
    <row r="3" spans="1:13" ht="51.95" customHeight="1">
      <c r="A3" s="221" t="s">
        <v>2129</v>
      </c>
      <c r="B3" s="222" t="s">
        <v>2130</v>
      </c>
      <c r="C3" s="222" t="s">
        <v>2131</v>
      </c>
      <c r="D3" s="222" t="s">
        <v>2132</v>
      </c>
      <c r="E3" s="222" t="s">
        <v>2133</v>
      </c>
      <c r="F3" s="222" t="s">
        <v>2134</v>
      </c>
      <c r="G3" s="222" t="s">
        <v>2135</v>
      </c>
      <c r="H3" s="222" t="s">
        <v>2136</v>
      </c>
      <c r="I3" s="223" t="s">
        <v>2137</v>
      </c>
    </row>
    <row r="4" spans="1:13">
      <c r="A4" s="132"/>
      <c r="B4" s="112"/>
      <c r="C4" s="112"/>
      <c r="D4" s="128"/>
      <c r="E4" s="111"/>
      <c r="F4" s="131"/>
      <c r="G4" s="111"/>
      <c r="H4" s="97" t="str">
        <f>IF(OR(ISBLANK(Tabla1122[[#This Row],[Capacidad máxima 
(Área / Índice)]]),ISBLANK(Tabla1122[[#This Row],[No. niñas y niños (Cupos ubicados)]])),"No aplica",IF(Tabla1122[[#This Row],[No. niñas y niños (Cupos ubicados)]]&lt;=Tabla1122[[#This Row],[Capacidad máxima 
(Área / Índice)]],"Cumple","No cumple"))</f>
        <v>No aplica</v>
      </c>
      <c r="I4" s="127"/>
    </row>
    <row r="5" spans="1:13">
      <c r="A5" s="132"/>
      <c r="B5" s="112"/>
      <c r="C5" s="112"/>
      <c r="D5" s="128"/>
      <c r="E5" s="111"/>
      <c r="F5" s="131" t="str">
        <f>IFERROR(ROUNDDOWN((Tabla1122[[#This Row],[Área (m²)]]/Tabla1122[[#This Row],[Índice (m²/niña-niño)]]),0)," ")</f>
        <v xml:space="preserve"> </v>
      </c>
      <c r="G5" s="111"/>
      <c r="H5" s="97" t="str">
        <f>IF(OR(ISBLANK(Tabla1122[[#This Row],[Capacidad máxima 
(Área / Índice)]]),ISBLANK(Tabla1122[[#This Row],[No. niñas y niños (Cupos ubicados)]])),"No aplica",IF(Tabla1122[[#This Row],[No. niñas y niños (Cupos ubicados)]]&lt;=Tabla1122[[#This Row],[Capacidad máxima 
(Área / Índice)]],"Cumple","No cumple"))</f>
        <v>No aplica</v>
      </c>
      <c r="I5" s="127"/>
    </row>
    <row r="6" spans="1:13">
      <c r="A6" s="132"/>
      <c r="B6" s="112"/>
      <c r="C6" s="112"/>
      <c r="D6" s="128"/>
      <c r="E6" s="111"/>
      <c r="F6" s="131" t="str">
        <f>IFERROR(ROUNDDOWN((Tabla1122[[#This Row],[Área (m²)]]/Tabla1122[[#This Row],[Índice (m²/niña-niño)]]),0)," ")</f>
        <v xml:space="preserve"> </v>
      </c>
      <c r="G6" s="111"/>
      <c r="H6" s="97" t="str">
        <f>IF(OR(ISBLANK(Tabla1122[[#This Row],[Capacidad máxima 
(Área / Índice)]]),ISBLANK(Tabla1122[[#This Row],[No. niñas y niños (Cupos ubicados)]])),"No aplica",IF(Tabla1122[[#This Row],[No. niñas y niños (Cupos ubicados)]]&lt;=Tabla1122[[#This Row],[Capacidad máxima 
(Área / Índice)]],"Cumple","No cumple"))</f>
        <v>No aplica</v>
      </c>
      <c r="I6" s="127"/>
    </row>
    <row r="7" spans="1:13">
      <c r="A7" s="132"/>
      <c r="B7" s="112"/>
      <c r="C7" s="112"/>
      <c r="D7" s="128"/>
      <c r="E7" s="111"/>
      <c r="F7" s="131" t="str">
        <f>IFERROR(ROUNDDOWN((Tabla1122[[#This Row],[Área (m²)]]/Tabla1122[[#This Row],[Índice (m²/niña-niño)]]),0)," ")</f>
        <v xml:space="preserve"> </v>
      </c>
      <c r="G7" s="111"/>
      <c r="H7" s="97" t="str">
        <f>IF(OR(ISBLANK(Tabla1122[[#This Row],[Capacidad máxima 
(Área / Índice)]]),ISBLANK(Tabla1122[[#This Row],[No. niñas y niños (Cupos ubicados)]])),"No aplica",IF(Tabla1122[[#This Row],[No. niñas y niños (Cupos ubicados)]]&lt;=Tabla1122[[#This Row],[Capacidad máxima 
(Área / Índice)]],"Cumple","No cumple"))</f>
        <v>No aplica</v>
      </c>
      <c r="I7" s="127"/>
    </row>
    <row r="8" spans="1:13">
      <c r="A8" s="132"/>
      <c r="B8" s="112"/>
      <c r="C8" s="112"/>
      <c r="D8" s="128"/>
      <c r="E8" s="111"/>
      <c r="F8" s="131" t="str">
        <f>IFERROR(ROUNDDOWN((Tabla1122[[#This Row],[Área (m²)]]/Tabla1122[[#This Row],[Índice (m²/niña-niño)]]),0)," ")</f>
        <v xml:space="preserve"> </v>
      </c>
      <c r="G8" s="111"/>
      <c r="H8" s="97" t="str">
        <f>IF(OR(ISBLANK(Tabla1122[[#This Row],[Capacidad máxima 
(Área / Índice)]]),ISBLANK(Tabla1122[[#This Row],[No. niñas y niños (Cupos ubicados)]])),"No aplica",IF(Tabla1122[[#This Row],[No. niñas y niños (Cupos ubicados)]]&lt;=Tabla1122[[#This Row],[Capacidad máxima 
(Área / Índice)]],"Cumple","No cumple"))</f>
        <v>No aplica</v>
      </c>
      <c r="I8" s="127"/>
    </row>
    <row r="9" spans="1:13">
      <c r="A9" s="132"/>
      <c r="B9" s="112"/>
      <c r="C9" s="112"/>
      <c r="D9" s="128"/>
      <c r="E9" s="111"/>
      <c r="F9" s="131" t="str">
        <f>IFERROR(ROUNDDOWN((Tabla1122[[#This Row],[Área (m²)]]/Tabla1122[[#This Row],[Índice (m²/niña-niño)]]),0)," ")</f>
        <v xml:space="preserve"> </v>
      </c>
      <c r="G9" s="111"/>
      <c r="H9" s="97" t="str">
        <f>IF(OR(ISBLANK(Tabla1122[[#This Row],[Capacidad máxima 
(Área / Índice)]]),ISBLANK(Tabla1122[[#This Row],[No. niñas y niños (Cupos ubicados)]])),"No aplica",IF(Tabla1122[[#This Row],[No. niñas y niños (Cupos ubicados)]]&lt;=Tabla1122[[#This Row],[Capacidad máxima 
(Área / Índice)]],"Cumple","No cumple"))</f>
        <v>No aplica</v>
      </c>
      <c r="I9" s="127"/>
    </row>
    <row r="10" spans="1:13">
      <c r="A10" s="132"/>
      <c r="B10" s="112"/>
      <c r="C10" s="112"/>
      <c r="D10" s="128"/>
      <c r="E10" s="111"/>
      <c r="F10" s="131" t="str">
        <f>IFERROR(ROUNDDOWN((Tabla1122[[#This Row],[Área (m²)]]/Tabla1122[[#This Row],[Índice (m²/niña-niño)]]),0)," ")</f>
        <v xml:space="preserve"> </v>
      </c>
      <c r="G10" s="111"/>
      <c r="H10" s="97" t="str">
        <f>IF(OR(ISBLANK(Tabla1122[[#This Row],[Capacidad máxima 
(Área / Índice)]]),ISBLANK(Tabla1122[[#This Row],[No. niñas y niños (Cupos ubicados)]])),"No aplica",IF(Tabla1122[[#This Row],[No. niñas y niños (Cupos ubicados)]]&lt;=Tabla1122[[#This Row],[Capacidad máxima 
(Área / Índice)]],"Cumple","No cumple"))</f>
        <v>No aplica</v>
      </c>
      <c r="I10" s="127"/>
    </row>
    <row r="11" spans="1:13">
      <c r="A11" s="132"/>
      <c r="B11" s="112"/>
      <c r="C11" s="112"/>
      <c r="D11" s="128"/>
      <c r="E11" s="111"/>
      <c r="F11" s="131" t="str">
        <f>IFERROR(ROUNDDOWN((Tabla1122[[#This Row],[Área (m²)]]/Tabla1122[[#This Row],[Índice (m²/niña-niño)]]),0)," ")</f>
        <v xml:space="preserve"> </v>
      </c>
      <c r="G11" s="111"/>
      <c r="H11" s="97" t="str">
        <f>IF(OR(ISBLANK(Tabla1122[[#This Row],[Capacidad máxima 
(Área / Índice)]]),ISBLANK(Tabla1122[[#This Row],[No. niñas y niños (Cupos ubicados)]])),"No aplica",IF(Tabla1122[[#This Row],[No. niñas y niños (Cupos ubicados)]]&lt;=Tabla1122[[#This Row],[Capacidad máxima 
(Área / Índice)]],"Cumple","No cumple"))</f>
        <v>No aplica</v>
      </c>
      <c r="I11" s="127"/>
    </row>
    <row r="12" spans="1:13">
      <c r="A12" s="132"/>
      <c r="B12" s="112"/>
      <c r="C12" s="112"/>
      <c r="D12" s="128"/>
      <c r="E12" s="111"/>
      <c r="F12" s="131" t="str">
        <f>IFERROR(ROUNDDOWN((Tabla1122[[#This Row],[Área (m²)]]/Tabla1122[[#This Row],[Índice (m²/niña-niño)]]),0)," ")</f>
        <v xml:space="preserve"> </v>
      </c>
      <c r="G12" s="111"/>
      <c r="H12" s="97" t="str">
        <f>IF(OR(ISBLANK(Tabla1122[[#This Row],[Capacidad máxima 
(Área / Índice)]]),ISBLANK(Tabla1122[[#This Row],[No. niñas y niños (Cupos ubicados)]])),"No aplica",IF(Tabla1122[[#This Row],[No. niñas y niños (Cupos ubicados)]]&lt;=Tabla1122[[#This Row],[Capacidad máxima 
(Área / Índice)]],"Cumple","No cumple"))</f>
        <v>No aplica</v>
      </c>
      <c r="I12" s="127"/>
    </row>
    <row r="13" spans="1:13">
      <c r="A13" s="132"/>
      <c r="B13" s="112"/>
      <c r="C13" s="112"/>
      <c r="D13" s="128"/>
      <c r="E13" s="111"/>
      <c r="F13" s="131" t="str">
        <f>IFERROR(ROUNDDOWN((Tabla1122[[#This Row],[Área (m²)]]/Tabla1122[[#This Row],[Índice (m²/niña-niño)]]),0)," ")</f>
        <v xml:space="preserve"> </v>
      </c>
      <c r="G13" s="111"/>
      <c r="H13" s="97" t="str">
        <f>IF(OR(ISBLANK(Tabla1122[[#This Row],[Capacidad máxima 
(Área / Índice)]]),ISBLANK(Tabla1122[[#This Row],[No. niñas y niños (Cupos ubicados)]])),"No aplica",IF(Tabla1122[[#This Row],[No. niñas y niños (Cupos ubicados)]]&lt;=Tabla1122[[#This Row],[Capacidad máxima 
(Área / Índice)]],"Cumple","No cumple"))</f>
        <v>No aplica</v>
      </c>
      <c r="I13" s="127"/>
    </row>
    <row r="14" spans="1:13">
      <c r="A14" s="132"/>
      <c r="B14" s="112"/>
      <c r="C14" s="112"/>
      <c r="D14" s="128"/>
      <c r="E14" s="111"/>
      <c r="F14" s="131" t="str">
        <f>IFERROR(ROUNDDOWN((Tabla1122[[#This Row],[Área (m²)]]/Tabla1122[[#This Row],[Índice (m²/niña-niño)]]),0)," ")</f>
        <v xml:space="preserve"> </v>
      </c>
      <c r="G14" s="111"/>
      <c r="H14" s="97" t="str">
        <f>IF(OR(ISBLANK(Tabla1122[[#This Row],[Capacidad máxima 
(Área / Índice)]]),ISBLANK(Tabla1122[[#This Row],[No. niñas y niños (Cupos ubicados)]])),"No aplica",IF(Tabla1122[[#This Row],[No. niñas y niños (Cupos ubicados)]]&lt;=Tabla1122[[#This Row],[Capacidad máxima 
(Área / Índice)]],"Cumple","No cumple"))</f>
        <v>No aplica</v>
      </c>
      <c r="I14" s="127"/>
    </row>
    <row r="15" spans="1:13">
      <c r="A15" s="132"/>
      <c r="B15" s="112"/>
      <c r="C15" s="112"/>
      <c r="D15" s="128"/>
      <c r="E15" s="111"/>
      <c r="F15" s="131" t="str">
        <f>IFERROR(ROUNDDOWN((Tabla1122[[#This Row],[Área (m²)]]/Tabla1122[[#This Row],[Índice (m²/niña-niño)]]),0)," ")</f>
        <v xml:space="preserve"> </v>
      </c>
      <c r="G15" s="111"/>
      <c r="H15" s="97" t="str">
        <f>IF(OR(ISBLANK(Tabla1122[[#This Row],[Capacidad máxima 
(Área / Índice)]]),ISBLANK(Tabla1122[[#This Row],[No. niñas y niños (Cupos ubicados)]])),"No aplica",IF(Tabla1122[[#This Row],[No. niñas y niños (Cupos ubicados)]]&lt;=Tabla1122[[#This Row],[Capacidad máxima 
(Área / Índice)]],"Cumple","No cumple"))</f>
        <v>No aplica</v>
      </c>
      <c r="I15" s="127"/>
    </row>
    <row r="16" spans="1:13">
      <c r="A16" s="132"/>
      <c r="B16" s="112"/>
      <c r="C16" s="112"/>
      <c r="D16" s="128"/>
      <c r="E16" s="111"/>
      <c r="F16" s="131" t="str">
        <f>IFERROR(ROUNDDOWN((Tabla1122[[#This Row],[Área (m²)]]/Tabla1122[[#This Row],[Índice (m²/niña-niño)]]),0)," ")</f>
        <v xml:space="preserve"> </v>
      </c>
      <c r="G16" s="111"/>
      <c r="H16" s="97" t="str">
        <f>IF(OR(ISBLANK(Tabla1122[[#This Row],[Capacidad máxima 
(Área / Índice)]]),ISBLANK(Tabla1122[[#This Row],[No. niñas y niños (Cupos ubicados)]])),"No aplica",IF(Tabla1122[[#This Row],[No. niñas y niños (Cupos ubicados)]]&lt;=Tabla1122[[#This Row],[Capacidad máxima 
(Área / Índice)]],"Cumple","No cumple"))</f>
        <v>No aplica</v>
      </c>
      <c r="I16" s="127"/>
    </row>
    <row r="17" spans="1:9">
      <c r="A17" s="132"/>
      <c r="B17" s="112"/>
      <c r="C17" s="112"/>
      <c r="D17" s="128"/>
      <c r="E17" s="111"/>
      <c r="F17" s="131" t="str">
        <f>IFERROR(ROUNDDOWN((Tabla1122[[#This Row],[Área (m²)]]/Tabla1122[[#This Row],[Índice (m²/niña-niño)]]),0)," ")</f>
        <v xml:space="preserve"> </v>
      </c>
      <c r="G17" s="111"/>
      <c r="H17" s="97" t="str">
        <f>IF(OR(ISBLANK(Tabla1122[[#This Row],[Capacidad máxima 
(Área / Índice)]]),ISBLANK(Tabla1122[[#This Row],[No. niñas y niños (Cupos ubicados)]])),"No aplica",IF(Tabla1122[[#This Row],[No. niñas y niños (Cupos ubicados)]]&lt;=Tabla1122[[#This Row],[Capacidad máxima 
(Área / Índice)]],"Cumple","No cumple"))</f>
        <v>No aplica</v>
      </c>
      <c r="I17" s="127"/>
    </row>
    <row r="18" spans="1:9">
      <c r="A18" s="132"/>
      <c r="B18" s="112"/>
      <c r="C18" s="112"/>
      <c r="D18" s="112"/>
      <c r="E18" s="111"/>
      <c r="F18" s="131" t="str">
        <f>IFERROR(ROUNDDOWN((Tabla1122[[#This Row],[Área (m²)]]/Tabla1122[[#This Row],[Índice (m²/niña-niño)]]),0)," ")</f>
        <v xml:space="preserve"> </v>
      </c>
      <c r="G18" s="111"/>
      <c r="H18" s="97" t="str">
        <f>IF(OR(ISBLANK(Tabla1122[[#This Row],[Capacidad máxima 
(Área / Índice)]]),ISBLANK(Tabla1122[[#This Row],[No. niñas y niños (Cupos ubicados)]])),"No aplica",IF(Tabla1122[[#This Row],[No. niñas y niños (Cupos ubicados)]]&lt;=Tabla1122[[#This Row],[Capacidad máxima 
(Área / Índice)]],"Cumple","No cumple"))</f>
        <v>No aplica</v>
      </c>
      <c r="I18" s="127"/>
    </row>
    <row r="19" spans="1:9">
      <c r="A19" s="132"/>
      <c r="B19" s="112"/>
      <c r="C19" s="112"/>
      <c r="D19" s="112"/>
      <c r="E19" s="111"/>
      <c r="F19" s="131" t="str">
        <f>IFERROR(ROUNDDOWN((Tabla1122[[#This Row],[Área (m²)]]/Tabla1122[[#This Row],[Índice (m²/niña-niño)]]),0)," ")</f>
        <v xml:space="preserve"> </v>
      </c>
      <c r="G19" s="111"/>
      <c r="H19" s="97" t="str">
        <f>IF(OR(ISBLANK(Tabla1122[[#This Row],[Capacidad máxima 
(Área / Índice)]]),ISBLANK(Tabla1122[[#This Row],[No. niñas y niños (Cupos ubicados)]])),"No aplica",IF(Tabla1122[[#This Row],[No. niñas y niños (Cupos ubicados)]]&lt;=Tabla1122[[#This Row],[Capacidad máxima 
(Área / Índice)]],"Cumple","No cumple"))</f>
        <v>No aplica</v>
      </c>
      <c r="I19" s="127"/>
    </row>
    <row r="20" spans="1:9">
      <c r="A20" s="132"/>
      <c r="B20" s="112"/>
      <c r="C20" s="112"/>
      <c r="D20" s="112"/>
      <c r="E20" s="111"/>
      <c r="F20" s="131" t="str">
        <f>IFERROR(ROUNDDOWN((Tabla1122[[#This Row],[Área (m²)]]/Tabla1122[[#This Row],[Índice (m²/niña-niño)]]),0)," ")</f>
        <v xml:space="preserve"> </v>
      </c>
      <c r="G20" s="111"/>
      <c r="H20" s="97" t="str">
        <f>IF(OR(ISBLANK(Tabla1122[[#This Row],[Capacidad máxima 
(Área / Índice)]]),ISBLANK(Tabla1122[[#This Row],[No. niñas y niños (Cupos ubicados)]])),"No aplica",IF(Tabla1122[[#This Row],[No. niñas y niños (Cupos ubicados)]]&lt;=Tabla1122[[#This Row],[Capacidad máxima 
(Área / Índice)]],"Cumple","No cumple"))</f>
        <v>No aplica</v>
      </c>
      <c r="I20" s="127"/>
    </row>
    <row r="21" spans="1:9">
      <c r="A21" s="132"/>
      <c r="B21" s="112"/>
      <c r="C21" s="112"/>
      <c r="D21" s="112"/>
      <c r="E21" s="111"/>
      <c r="F21" s="131" t="str">
        <f>IFERROR(ROUNDDOWN((Tabla1122[[#This Row],[Área (m²)]]/Tabla1122[[#This Row],[Índice (m²/niña-niño)]]),0)," ")</f>
        <v xml:space="preserve"> </v>
      </c>
      <c r="G21" s="111"/>
      <c r="H21" s="97" t="str">
        <f>IF(OR(ISBLANK(Tabla1122[[#This Row],[Capacidad máxima 
(Área / Índice)]]),ISBLANK(Tabla1122[[#This Row],[No. niñas y niños (Cupos ubicados)]])),"No aplica",IF(Tabla1122[[#This Row],[No. niñas y niños (Cupos ubicados)]]&lt;=Tabla1122[[#This Row],[Capacidad máxima 
(Área / Índice)]],"Cumple","No cumple"))</f>
        <v>No aplica</v>
      </c>
      <c r="I21" s="127"/>
    </row>
    <row r="22" spans="1:9">
      <c r="A22" s="132"/>
      <c r="B22" s="112"/>
      <c r="C22" s="112"/>
      <c r="D22" s="112"/>
      <c r="E22" s="111"/>
      <c r="F22" s="131" t="str">
        <f>IFERROR(ROUNDDOWN((Tabla1122[[#This Row],[Área (m²)]]/Tabla1122[[#This Row],[Índice (m²/niña-niño)]]),0)," ")</f>
        <v xml:space="preserve"> </v>
      </c>
      <c r="G22" s="111"/>
      <c r="H22" s="97" t="str">
        <f>IF(OR(ISBLANK(Tabla1122[[#This Row],[Capacidad máxima 
(Área / Índice)]]),ISBLANK(Tabla1122[[#This Row],[No. niñas y niños (Cupos ubicados)]])),"No aplica",IF(Tabla1122[[#This Row],[No. niñas y niños (Cupos ubicados)]]&lt;=Tabla1122[[#This Row],[Capacidad máxima 
(Área / Índice)]],"Cumple","No cumple"))</f>
        <v>No aplica</v>
      </c>
      <c r="I22" s="127"/>
    </row>
    <row r="23" spans="1:9">
      <c r="A23" s="132"/>
      <c r="B23" s="112"/>
      <c r="C23" s="112"/>
      <c r="D23" s="112"/>
      <c r="E23" s="111"/>
      <c r="F23" s="131" t="str">
        <f>IFERROR(ROUNDDOWN((Tabla1122[[#This Row],[Área (m²)]]/Tabla1122[[#This Row],[Índice (m²/niña-niño)]]),0)," ")</f>
        <v xml:space="preserve"> </v>
      </c>
      <c r="G23" s="111"/>
      <c r="H23" s="97" t="str">
        <f>IF(OR(ISBLANK(Tabla1122[[#This Row],[Capacidad máxima 
(Área / Índice)]]),ISBLANK(Tabla1122[[#This Row],[No. niñas y niños (Cupos ubicados)]])),"No aplica",IF(Tabla1122[[#This Row],[No. niñas y niños (Cupos ubicados)]]&lt;=Tabla1122[[#This Row],[Capacidad máxima 
(Área / Índice)]],"Cumple","No cumple"))</f>
        <v>No aplica</v>
      </c>
      <c r="I23" s="127"/>
    </row>
    <row r="24" spans="1:9">
      <c r="A24" s="132"/>
      <c r="B24" s="112"/>
      <c r="C24" s="112"/>
      <c r="D24" s="112"/>
      <c r="E24" s="111"/>
      <c r="F24" s="131" t="str">
        <f>IFERROR(ROUNDDOWN((Tabla1122[[#This Row],[Área (m²)]]/Tabla1122[[#This Row],[Índice (m²/niña-niño)]]),0)," ")</f>
        <v xml:space="preserve"> </v>
      </c>
      <c r="G24" s="111"/>
      <c r="H24" s="97" t="str">
        <f>IF(OR(ISBLANK(Tabla1122[[#This Row],[Capacidad máxima 
(Área / Índice)]]),ISBLANK(Tabla1122[[#This Row],[No. niñas y niños (Cupos ubicados)]])),"No aplica",IF(Tabla1122[[#This Row],[No. niñas y niños (Cupos ubicados)]]&lt;=Tabla1122[[#This Row],[Capacidad máxima 
(Área / Índice)]],"Cumple","No cumple"))</f>
        <v>No aplica</v>
      </c>
      <c r="I24" s="127"/>
    </row>
    <row r="25" spans="1:9">
      <c r="A25" s="132"/>
      <c r="B25" s="112"/>
      <c r="C25" s="112"/>
      <c r="D25" s="112"/>
      <c r="E25" s="111"/>
      <c r="F25" s="131" t="str">
        <f>IFERROR(ROUNDDOWN((Tabla1122[[#This Row],[Área (m²)]]/Tabla1122[[#This Row],[Índice (m²/niña-niño)]]),0)," ")</f>
        <v xml:space="preserve"> </v>
      </c>
      <c r="G25" s="111"/>
      <c r="H25" s="97" t="str">
        <f>IF(OR(ISBLANK(Tabla1122[[#This Row],[Capacidad máxima 
(Área / Índice)]]),ISBLANK(Tabla1122[[#This Row],[No. niñas y niños (Cupos ubicados)]])),"No aplica",IF(Tabla1122[[#This Row],[No. niñas y niños (Cupos ubicados)]]&lt;=Tabla1122[[#This Row],[Capacidad máxima 
(Área / Índice)]],"Cumple","No cumple"))</f>
        <v>No aplica</v>
      </c>
      <c r="I25" s="127"/>
    </row>
    <row r="26" spans="1:9">
      <c r="A26" s="132"/>
      <c r="B26" s="112"/>
      <c r="C26" s="112"/>
      <c r="D26" s="112"/>
      <c r="E26" s="111"/>
      <c r="F26" s="131" t="str">
        <f>IFERROR(ROUNDDOWN((Tabla1122[[#This Row],[Área (m²)]]/Tabla1122[[#This Row],[Índice (m²/niña-niño)]]),0)," ")</f>
        <v xml:space="preserve"> </v>
      </c>
      <c r="G26" s="111"/>
      <c r="H26" s="97" t="str">
        <f>IF(OR(ISBLANK(Tabla1122[[#This Row],[Capacidad máxima 
(Área / Índice)]]),ISBLANK(Tabla1122[[#This Row],[No. niñas y niños (Cupos ubicados)]])),"No aplica",IF(Tabla1122[[#This Row],[No. niñas y niños (Cupos ubicados)]]&lt;=Tabla1122[[#This Row],[Capacidad máxima 
(Área / Índice)]],"Cumple","No cumple"))</f>
        <v>No aplica</v>
      </c>
      <c r="I26" s="127"/>
    </row>
    <row r="27" spans="1:9">
      <c r="A27" s="132"/>
      <c r="B27" s="112"/>
      <c r="C27" s="112"/>
      <c r="D27" s="112"/>
      <c r="E27" s="111"/>
      <c r="F27" s="131" t="str">
        <f>IFERROR(ROUNDDOWN((Tabla1122[[#This Row],[Área (m²)]]/Tabla1122[[#This Row],[Índice (m²/niña-niño)]]),0)," ")</f>
        <v xml:space="preserve"> </v>
      </c>
      <c r="G27" s="111"/>
      <c r="H27" s="97" t="str">
        <f>IF(OR(ISBLANK(Tabla1122[[#This Row],[Capacidad máxima 
(Área / Índice)]]),ISBLANK(Tabla1122[[#This Row],[No. niñas y niños (Cupos ubicados)]])),"No aplica",IF(Tabla1122[[#This Row],[No. niñas y niños (Cupos ubicados)]]&lt;=Tabla1122[[#This Row],[Capacidad máxima 
(Área / Índice)]],"Cumple","No cumple"))</f>
        <v>No aplica</v>
      </c>
      <c r="I27" s="127"/>
    </row>
    <row r="28" spans="1:9">
      <c r="A28" s="132"/>
      <c r="B28" s="126"/>
      <c r="C28" s="126"/>
      <c r="D28" s="126"/>
      <c r="E28" s="111"/>
      <c r="F28" s="131" t="str">
        <f>IFERROR(ROUNDDOWN((Tabla1122[[#This Row],[Área (m²)]]/Tabla1122[[#This Row],[Índice (m²/niña-niño)]]),0)," ")</f>
        <v xml:space="preserve"> </v>
      </c>
      <c r="G28" s="130"/>
      <c r="H28" s="129" t="str">
        <f>IF(OR(ISBLANK(Tabla1122[[#This Row],[Capacidad máxima 
(Área / Índice)]]),ISBLANK(Tabla1122[[#This Row],[No. niñas y niños (Cupos ubicados)]])),"No aplica",IF(Tabla1122[[#This Row],[No. niñas y niños (Cupos ubicados)]]&lt;=Tabla1122[[#This Row],[Capacidad máxima 
(Área / Índice)]],"Cumple","No cumple"))</f>
        <v>No aplica</v>
      </c>
      <c r="I28" s="125"/>
    </row>
    <row r="29" spans="1:9">
      <c r="A29" s="132"/>
      <c r="B29" s="126"/>
      <c r="C29" s="126"/>
      <c r="D29" s="126"/>
      <c r="E29" s="111"/>
      <c r="F29" s="131" t="str">
        <f>IFERROR(ROUNDDOWN((Tabla1122[[#This Row],[Área (m²)]]/Tabla1122[[#This Row],[Índice (m²/niña-niño)]]),0)," ")</f>
        <v xml:space="preserve"> </v>
      </c>
      <c r="G29" s="130"/>
      <c r="H29" s="129" t="str">
        <f>IF(OR(ISBLANK(Tabla1122[[#This Row],[Capacidad máxima 
(Área / Índice)]]),ISBLANK(Tabla1122[[#This Row],[No. niñas y niños (Cupos ubicados)]])),"No aplica",IF(Tabla1122[[#This Row],[No. niñas y niños (Cupos ubicados)]]&lt;=Tabla1122[[#This Row],[Capacidad máxima 
(Área / Índice)]],"Cumple","No cumple"))</f>
        <v>No aplica</v>
      </c>
      <c r="I29" s="125"/>
    </row>
    <row r="30" spans="1:9">
      <c r="A30" s="132"/>
      <c r="B30" s="126"/>
      <c r="C30" s="126"/>
      <c r="D30" s="126"/>
      <c r="E30" s="111"/>
      <c r="F30" s="131" t="str">
        <f>IFERROR(ROUNDDOWN((Tabla1122[[#This Row],[Área (m²)]]/Tabla1122[[#This Row],[Índice (m²/niña-niño)]]),0)," ")</f>
        <v xml:space="preserve"> </v>
      </c>
      <c r="G30" s="130"/>
      <c r="H30" s="129" t="str">
        <f>IF(OR(ISBLANK(Tabla1122[[#This Row],[Capacidad máxima 
(Área / Índice)]]),ISBLANK(Tabla1122[[#This Row],[No. niñas y niños (Cupos ubicados)]])),"No aplica",IF(Tabla1122[[#This Row],[No. niñas y niños (Cupos ubicados)]]&lt;=Tabla1122[[#This Row],[Capacidad máxima 
(Área / Índice)]],"Cumple","No cumple"))</f>
        <v>No aplica</v>
      </c>
      <c r="I30" s="125"/>
    </row>
    <row r="31" spans="1:9">
      <c r="A31" s="132"/>
      <c r="B31" s="126"/>
      <c r="C31" s="126"/>
      <c r="D31" s="126"/>
      <c r="E31" s="111"/>
      <c r="F31" s="131" t="str">
        <f>IFERROR(ROUNDDOWN((Tabla1122[[#This Row],[Área (m²)]]/Tabla1122[[#This Row],[Índice (m²/niña-niño)]]),0)," ")</f>
        <v xml:space="preserve"> </v>
      </c>
      <c r="G31" s="130"/>
      <c r="H31" s="129" t="str">
        <f>IF(OR(ISBLANK(Tabla1122[[#This Row],[Capacidad máxima 
(Área / Índice)]]),ISBLANK(Tabla1122[[#This Row],[No. niñas y niños (Cupos ubicados)]])),"No aplica",IF(Tabla1122[[#This Row],[No. niñas y niños (Cupos ubicados)]]&lt;=Tabla1122[[#This Row],[Capacidad máxima 
(Área / Índice)]],"Cumple","No cumple"))</f>
        <v>No aplica</v>
      </c>
      <c r="I31" s="125"/>
    </row>
    <row r="32" spans="1:9">
      <c r="A32" s="132"/>
      <c r="B32" s="126"/>
      <c r="C32" s="126"/>
      <c r="D32" s="126"/>
      <c r="E32" s="111"/>
      <c r="F32" s="131" t="str">
        <f>IFERROR(ROUNDDOWN((Tabla1122[[#This Row],[Área (m²)]]/Tabla1122[[#This Row],[Índice (m²/niña-niño)]]),0)," ")</f>
        <v xml:space="preserve"> </v>
      </c>
      <c r="G32" s="130"/>
      <c r="H32" s="129" t="str">
        <f>IF(OR(ISBLANK(Tabla1122[[#This Row],[Capacidad máxima 
(Área / Índice)]]),ISBLANK(Tabla1122[[#This Row],[No. niñas y niños (Cupos ubicados)]])),"No aplica",IF(Tabla1122[[#This Row],[No. niñas y niños (Cupos ubicados)]]&lt;=Tabla1122[[#This Row],[Capacidad máxima 
(Área / Índice)]],"Cumple","No cumple"))</f>
        <v>No aplica</v>
      </c>
      <c r="I32" s="125"/>
    </row>
    <row r="33" spans="1:9">
      <c r="A33" s="132"/>
      <c r="B33" s="112"/>
      <c r="C33" s="112"/>
      <c r="D33" s="112"/>
      <c r="E33" s="111"/>
      <c r="F33" s="131" t="str">
        <f>IFERROR(ROUNDDOWN((Tabla1122[[#This Row],[Área (m²)]]/Tabla1122[[#This Row],[Índice (m²/niña-niño)]]),0)," ")</f>
        <v xml:space="preserve"> </v>
      </c>
      <c r="G33" s="111"/>
      <c r="H33" s="97" t="str">
        <f>IF(OR(ISBLANK(Tabla1122[[#This Row],[Capacidad máxima 
(Área / Índice)]]),ISBLANK(Tabla1122[[#This Row],[No. niñas y niños (Cupos ubicados)]])),"No aplica",IF(Tabla1122[[#This Row],[No. niñas y niños (Cupos ubicados)]]&lt;=Tabla1122[[#This Row],[Capacidad máxima 
(Área / Índice)]],"Cumple","No cumple"))</f>
        <v>No aplica</v>
      </c>
      <c r="I33" s="127"/>
    </row>
    <row r="36" spans="1:9" ht="15" thickBot="1"/>
    <row r="37" spans="1:9" ht="20.100000000000001" customHeight="1" thickBot="1">
      <c r="A37" s="520" t="s">
        <v>2138</v>
      </c>
      <c r="B37" s="521"/>
      <c r="C37" s="521"/>
      <c r="D37" s="521"/>
      <c r="E37" s="521"/>
      <c r="F37" s="521"/>
      <c r="G37" s="521"/>
      <c r="H37" s="521"/>
      <c r="I37" s="522"/>
    </row>
    <row r="39" spans="1:9" ht="24.6" customHeight="1">
      <c r="A39" s="523" t="s">
        <v>2139</v>
      </c>
      <c r="B39" s="523"/>
      <c r="C39" s="523"/>
      <c r="D39" s="224"/>
    </row>
    <row r="41" spans="1:9" ht="20.45" customHeight="1">
      <c r="E41" s="519" t="s">
        <v>2140</v>
      </c>
      <c r="F41" s="519"/>
      <c r="G41" s="519"/>
      <c r="H41" s="519"/>
      <c r="I41" s="519"/>
    </row>
    <row r="42" spans="1:9" ht="55.5" customHeight="1">
      <c r="E42" s="226" t="s">
        <v>2141</v>
      </c>
      <c r="F42" s="226" t="s">
        <v>2142</v>
      </c>
      <c r="G42" s="226" t="s">
        <v>2143</v>
      </c>
      <c r="H42" s="225" t="s">
        <v>2136</v>
      </c>
      <c r="I42" s="225" t="s">
        <v>2137</v>
      </c>
    </row>
    <row r="43" spans="1:9" ht="40.5" customHeight="1">
      <c r="E43" s="227">
        <f>IFERROR(ROUNDUP($D$39/20,0)," ")</f>
        <v>0</v>
      </c>
      <c r="F43" s="110"/>
      <c r="G43" s="227"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7"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228"/>
    </row>
    <row r="46" spans="1:9" ht="20.45" customHeight="1">
      <c r="E46" s="519" t="s">
        <v>2144</v>
      </c>
      <c r="F46" s="519"/>
      <c r="G46" s="519"/>
      <c r="H46" s="519"/>
      <c r="I46" s="519"/>
    </row>
    <row r="47" spans="1:9" ht="51.6" customHeight="1">
      <c r="C47" s="229"/>
      <c r="E47" s="226" t="s">
        <v>2145</v>
      </c>
      <c r="F47" s="226" t="s">
        <v>2146</v>
      </c>
      <c r="G47" s="226" t="s">
        <v>2147</v>
      </c>
      <c r="H47" s="225" t="s">
        <v>2136</v>
      </c>
      <c r="I47" s="225" t="s">
        <v>2137</v>
      </c>
    </row>
    <row r="48" spans="1:9" ht="40.5" customHeight="1">
      <c r="E48" s="227">
        <f>IFERROR(ROUNDUP($D$39/20,0)," ")</f>
        <v>0</v>
      </c>
      <c r="F48" s="110"/>
      <c r="G48" s="227"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7"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228"/>
    </row>
    <row r="51" spans="5:9" ht="14.1" customHeight="1">
      <c r="E51" s="519" t="s">
        <v>2148</v>
      </c>
      <c r="F51" s="519"/>
      <c r="G51" s="519"/>
      <c r="H51" s="519"/>
      <c r="I51" s="519"/>
    </row>
    <row r="52" spans="5:9" ht="45.95" customHeight="1">
      <c r="E52" s="226" t="s">
        <v>2149</v>
      </c>
      <c r="F52" s="226" t="s">
        <v>2150</v>
      </c>
      <c r="G52" s="226" t="s">
        <v>2151</v>
      </c>
      <c r="H52" s="225" t="s">
        <v>2136</v>
      </c>
      <c r="I52" s="225" t="s">
        <v>2137</v>
      </c>
    </row>
    <row r="53" spans="5:9" ht="37.5" customHeight="1">
      <c r="E53" s="227" t="str">
        <f>IFERROR(ROUNDUP($D$39/$D$39,0)," ")</f>
        <v xml:space="preserve"> </v>
      </c>
      <c r="F53" s="110"/>
      <c r="G53" s="227"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7"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228"/>
    </row>
  </sheetData>
  <sheetProtection algorithmName="SHA-512" hashValue="lEfJn4hkLbEhLAkcvdXNnkrAvsJtu0TW+/AtmNYLEGS/a/N7DwbCQ5JZjcfx7zGgXIxCntd6j4k/eVMFpioQ1A==" saltValue="SHY+iusWI9uetKOU0PLhcA=="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 sqref="F43 F48 F53 D39" xr:uid="{C3934E1F-49CE-4E5B-8B4D-ABD838479E1A}">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D05CCD77-D523-4466-BEB9-1CC908A2B0E7}">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D322BDF-C4A3-4029-88D7-A7D043412E06}">
      <formula1>0</formula1>
    </dataValidation>
  </dataValidations>
  <hyperlinks>
    <hyperlink ref="J1" location="PORTADA!A1" display="Portada" xr:uid="{0B9F3E29-DFE0-43A3-99C8-1DA684580138}"/>
    <hyperlink ref="J2" location="'2.Ambientes Edu. y Protecto'!A1" display="Click" xr:uid="{4374C883-3ED3-46FD-99EF-1709B885BD42}"/>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allowBlank="1" showInputMessage="1" showErrorMessage="1" xr:uid="{DFD789A9-C32B-4CB3-A134-621FDBBF2FE1}">
          <x14:formula1>
            <xm:f>LISTAS!$D$337:$D$338</xm:f>
          </x14:formula1>
          <xm:sqref>E4:E33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ECF04-B4A9-48EF-BF9E-31C701D86EB5}">
  <sheetPr>
    <tabColor rgb="FFFFCCCC"/>
    <pageSetUpPr fitToPage="1"/>
  </sheetPr>
  <dimension ref="A1:AN12"/>
  <sheetViews>
    <sheetView zoomScaleNormal="100" workbookViewId="0"/>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443"/>
      <c r="B1" s="524" t="s">
        <v>2696</v>
      </c>
      <c r="C1" s="524"/>
      <c r="D1" s="524"/>
      <c r="E1" s="524"/>
      <c r="F1" s="524"/>
      <c r="G1" s="524"/>
      <c r="H1" s="524"/>
      <c r="I1" s="524"/>
      <c r="J1" s="524"/>
      <c r="K1" s="524"/>
      <c r="L1" s="524"/>
      <c r="M1" s="524"/>
      <c r="N1" s="524"/>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1"/>
    </row>
    <row r="2" spans="1:40" ht="45.75" thickBot="1">
      <c r="A2" s="444" t="s">
        <v>1616</v>
      </c>
      <c r="B2" s="407" t="s">
        <v>1617</v>
      </c>
      <c r="C2" s="408" t="s">
        <v>2152</v>
      </c>
      <c r="D2" s="408" t="s">
        <v>2153</v>
      </c>
      <c r="E2" s="408" t="s">
        <v>2154</v>
      </c>
      <c r="F2" s="408" t="s">
        <v>2155</v>
      </c>
      <c r="G2" s="408" t="s">
        <v>2156</v>
      </c>
      <c r="H2" s="408" t="s">
        <v>2157</v>
      </c>
      <c r="I2" s="408" t="s">
        <v>2158</v>
      </c>
      <c r="J2" s="408" t="s">
        <v>2159</v>
      </c>
      <c r="K2" s="408" t="s">
        <v>2160</v>
      </c>
      <c r="L2" s="408" t="s">
        <v>2161</v>
      </c>
      <c r="M2" s="408" t="s">
        <v>2162</v>
      </c>
      <c r="N2" s="409" t="s">
        <v>2673</v>
      </c>
    </row>
    <row r="3" spans="1:40" ht="24.75">
      <c r="A3" s="445" t="s">
        <v>2584</v>
      </c>
      <c r="B3" s="423"/>
      <c r="C3" s="424"/>
      <c r="D3" s="425"/>
      <c r="E3" s="425"/>
      <c r="F3" s="439"/>
      <c r="G3" s="424"/>
      <c r="H3" s="424"/>
      <c r="I3" s="424"/>
      <c r="J3" s="424"/>
      <c r="K3" s="426"/>
      <c r="L3" s="426"/>
      <c r="M3" s="427"/>
      <c r="N3" s="428"/>
    </row>
    <row r="4" spans="1:40" ht="24.75">
      <c r="A4" s="445" t="s">
        <v>2584</v>
      </c>
      <c r="B4" s="429"/>
      <c r="C4" s="430"/>
      <c r="D4" s="431"/>
      <c r="E4" s="431"/>
      <c r="F4" s="440"/>
      <c r="G4" s="430"/>
      <c r="H4" s="430"/>
      <c r="I4" s="430"/>
      <c r="J4" s="430"/>
      <c r="K4" s="426"/>
      <c r="L4" s="426"/>
      <c r="M4" s="432"/>
      <c r="N4" s="433"/>
    </row>
    <row r="5" spans="1:40" ht="24.75">
      <c r="A5" s="445" t="s">
        <v>2584</v>
      </c>
      <c r="B5" s="429"/>
      <c r="C5" s="430"/>
      <c r="D5" s="431"/>
      <c r="E5" s="431"/>
      <c r="F5" s="440"/>
      <c r="G5" s="430"/>
      <c r="H5" s="430"/>
      <c r="I5" s="430"/>
      <c r="J5" s="430"/>
      <c r="K5" s="426"/>
      <c r="L5" s="426"/>
      <c r="M5" s="432"/>
      <c r="N5" s="433"/>
    </row>
    <row r="6" spans="1:40" ht="24.75">
      <c r="A6" s="445" t="s">
        <v>2584</v>
      </c>
      <c r="B6" s="429"/>
      <c r="C6" s="430"/>
      <c r="D6" s="431"/>
      <c r="E6" s="431"/>
      <c r="F6" s="440"/>
      <c r="G6" s="430"/>
      <c r="H6" s="430"/>
      <c r="I6" s="430"/>
      <c r="J6" s="430"/>
      <c r="K6" s="426"/>
      <c r="L6" s="426"/>
      <c r="M6" s="432"/>
      <c r="N6" s="433"/>
    </row>
    <row r="7" spans="1:40" ht="24.75">
      <c r="A7" s="445" t="s">
        <v>2584</v>
      </c>
      <c r="B7" s="429"/>
      <c r="C7" s="430"/>
      <c r="D7" s="431"/>
      <c r="E7" s="431"/>
      <c r="F7" s="440"/>
      <c r="G7" s="430"/>
      <c r="H7" s="430"/>
      <c r="I7" s="430"/>
      <c r="J7" s="430"/>
      <c r="K7" s="426"/>
      <c r="L7" s="426"/>
      <c r="M7" s="432"/>
      <c r="N7" s="433"/>
    </row>
    <row r="8" spans="1:40" ht="24.75">
      <c r="A8" s="445" t="s">
        <v>2584</v>
      </c>
      <c r="B8" s="429"/>
      <c r="C8" s="430"/>
      <c r="D8" s="431"/>
      <c r="E8" s="431"/>
      <c r="F8" s="440"/>
      <c r="G8" s="430"/>
      <c r="H8" s="430"/>
      <c r="I8" s="430"/>
      <c r="J8" s="430"/>
      <c r="K8" s="426"/>
      <c r="L8" s="426"/>
      <c r="M8" s="432"/>
      <c r="N8" s="433"/>
    </row>
    <row r="9" spans="1:40" ht="24.75">
      <c r="A9" s="445" t="s">
        <v>2584</v>
      </c>
      <c r="B9" s="429"/>
      <c r="C9" s="430"/>
      <c r="D9" s="431"/>
      <c r="E9" s="431"/>
      <c r="F9" s="440"/>
      <c r="G9" s="430"/>
      <c r="H9" s="430"/>
      <c r="I9" s="430"/>
      <c r="J9" s="430"/>
      <c r="K9" s="426"/>
      <c r="L9" s="426"/>
      <c r="M9" s="432"/>
      <c r="N9" s="433"/>
    </row>
    <row r="10" spans="1:40" ht="24.75">
      <c r="A10" s="445" t="s">
        <v>2584</v>
      </c>
      <c r="B10" s="429"/>
      <c r="C10" s="430"/>
      <c r="D10" s="431"/>
      <c r="E10" s="431"/>
      <c r="F10" s="440"/>
      <c r="G10" s="430"/>
      <c r="H10" s="430"/>
      <c r="I10" s="430"/>
      <c r="J10" s="430"/>
      <c r="K10" s="426"/>
      <c r="L10" s="426"/>
      <c r="M10" s="432"/>
      <c r="N10" s="433"/>
    </row>
    <row r="11" spans="1:40" ht="24.75">
      <c r="A11" s="445" t="s">
        <v>2584</v>
      </c>
      <c r="B11" s="429"/>
      <c r="C11" s="430"/>
      <c r="D11" s="431"/>
      <c r="E11" s="431"/>
      <c r="F11" s="440"/>
      <c r="G11" s="430"/>
      <c r="H11" s="430"/>
      <c r="I11" s="430"/>
      <c r="J11" s="430"/>
      <c r="K11" s="426"/>
      <c r="L11" s="426"/>
      <c r="M11" s="432"/>
      <c r="N11" s="433"/>
    </row>
    <row r="12" spans="1:40" ht="25.5" thickBot="1">
      <c r="A12" s="445" t="s">
        <v>2584</v>
      </c>
      <c r="B12" s="434"/>
      <c r="C12" s="435"/>
      <c r="D12" s="436"/>
      <c r="E12" s="436"/>
      <c r="F12" s="441"/>
      <c r="G12" s="435"/>
      <c r="H12" s="435"/>
      <c r="I12" s="435"/>
      <c r="J12" s="435"/>
      <c r="K12" s="442"/>
      <c r="L12" s="442"/>
      <c r="M12" s="437"/>
      <c r="N12" s="438"/>
    </row>
  </sheetData>
  <sheetProtection algorithmName="SHA-512" hashValue="bETMxpBBSlwQ4/Sd2oMUjkww18YYNmHoRWcaWEGlBljDERlyEDuefVTXPZoUVS/YnldE8df2J46HiRIkfPoi4w==" saltValue="nMyRKGn4Oikz83G+dMiaGw==" spinCount="100000" sheet="1" formatRows="0"/>
  <mergeCells count="1">
    <mergeCell ref="B1:N1"/>
  </mergeCells>
  <dataValidations count="1">
    <dataValidation type="list" allowBlank="1" showInputMessage="1" showErrorMessage="1" sqref="K3:L12" xr:uid="{EB13489B-22FB-4992-AA2A-5B1CCF86DFEA}">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62401-E713-46BC-B5B6-B5CC6530CD5E}">
  <sheetPr>
    <tabColor theme="6" tint="0.59999389629810485"/>
    <pageSetUpPr fitToPage="1"/>
  </sheetPr>
  <dimension ref="A1:G27"/>
  <sheetViews>
    <sheetView topLeftCell="A6" zoomScale="85" zoomScaleNormal="85" workbookViewId="0">
      <selection activeCell="A20" sqref="A20"/>
    </sheetView>
  </sheetViews>
  <sheetFormatPr baseColWidth="10" defaultColWidth="11.42578125" defaultRowHeight="15"/>
  <cols>
    <col min="1" max="1" width="42.28515625" customWidth="1"/>
    <col min="2" max="3" width="47.42578125" customWidth="1"/>
    <col min="4" max="4" width="26.140625" customWidth="1"/>
    <col min="5" max="5" width="22.7109375" customWidth="1"/>
    <col min="6" max="6" width="24.85546875" customWidth="1"/>
    <col min="7" max="7" width="23.42578125" customWidth="1"/>
  </cols>
  <sheetData>
    <row r="1" spans="1:7" ht="15.75" thickBot="1"/>
    <row r="2" spans="1:7" ht="14.45" customHeight="1">
      <c r="A2" s="527" t="s">
        <v>2200</v>
      </c>
      <c r="B2" s="529" t="s">
        <v>2201</v>
      </c>
      <c r="C2" s="531" t="s">
        <v>2202</v>
      </c>
    </row>
    <row r="3" spans="1:7" ht="44.45" customHeight="1">
      <c r="A3" s="528"/>
      <c r="B3" s="530"/>
      <c r="C3" s="532"/>
      <c r="D3" s="65"/>
      <c r="E3" s="65"/>
    </row>
    <row r="4" spans="1:7">
      <c r="A4" s="64" t="s">
        <v>2203</v>
      </c>
      <c r="B4" s="277">
        <f>$B$13/200</f>
        <v>0</v>
      </c>
      <c r="C4" s="278" t="s">
        <v>2204</v>
      </c>
    </row>
    <row r="5" spans="1:7">
      <c r="A5" s="64" t="s">
        <v>2205</v>
      </c>
      <c r="B5" s="279">
        <f>$B$13/200</f>
        <v>0</v>
      </c>
      <c r="C5" s="183" t="s">
        <v>2204</v>
      </c>
    </row>
    <row r="6" spans="1:7" ht="60">
      <c r="A6" s="64" t="s">
        <v>2206</v>
      </c>
      <c r="B6" s="279">
        <f>$B$13/50</f>
        <v>0</v>
      </c>
      <c r="C6" s="183">
        <f>$B$13/50</f>
        <v>0</v>
      </c>
    </row>
    <row r="7" spans="1:7">
      <c r="A7" s="64" t="s">
        <v>2207</v>
      </c>
      <c r="B7" s="279">
        <f>$B$13*0.5/200</f>
        <v>0</v>
      </c>
      <c r="C7" s="183" t="s">
        <v>2204</v>
      </c>
    </row>
    <row r="8" spans="1:7">
      <c r="A8" s="64" t="s">
        <v>2208</v>
      </c>
      <c r="B8" s="279">
        <f>$B$13/200</f>
        <v>0</v>
      </c>
      <c r="C8" s="183" t="s">
        <v>2204</v>
      </c>
    </row>
    <row r="9" spans="1:7">
      <c r="A9" s="64" t="s">
        <v>2209</v>
      </c>
      <c r="B9" s="279">
        <f>$B$13/75</f>
        <v>0</v>
      </c>
      <c r="C9" s="183">
        <f>$B$13/50</f>
        <v>0</v>
      </c>
    </row>
    <row r="10" spans="1:7">
      <c r="A10" s="64" t="s">
        <v>2192</v>
      </c>
      <c r="B10" s="279">
        <f>$B$13/50</f>
        <v>0</v>
      </c>
      <c r="C10" s="183">
        <f>$B$13/50</f>
        <v>0</v>
      </c>
    </row>
    <row r="11" spans="1:7" ht="27" customHeight="1">
      <c r="A11" s="533" t="s">
        <v>2210</v>
      </c>
      <c r="B11" s="533"/>
      <c r="C11" s="533"/>
    </row>
    <row r="12" spans="1:7" ht="15.75" thickBot="1"/>
    <row r="13" spans="1:7" ht="42" customHeight="1" thickBot="1">
      <c r="A13" s="452" t="s">
        <v>2211</v>
      </c>
      <c r="B13" s="304"/>
      <c r="C13" s="250"/>
    </row>
    <row r="15" spans="1:7">
      <c r="B15" s="534" t="s">
        <v>2201</v>
      </c>
      <c r="C15" s="534"/>
      <c r="D15" s="534"/>
      <c r="E15" s="525" t="s">
        <v>2212</v>
      </c>
      <c r="F15" s="525"/>
      <c r="G15" s="525"/>
    </row>
    <row r="16" spans="1:7" ht="30">
      <c r="A16" s="1"/>
      <c r="B16" s="412" t="s">
        <v>2213</v>
      </c>
      <c r="C16" s="412" t="s">
        <v>2214</v>
      </c>
      <c r="D16" s="412" t="s">
        <v>2215</v>
      </c>
      <c r="E16" s="412" t="s">
        <v>2213</v>
      </c>
      <c r="F16" s="412" t="s">
        <v>2214</v>
      </c>
      <c r="G16" s="412" t="s">
        <v>2215</v>
      </c>
    </row>
    <row r="17" spans="1:7">
      <c r="A17" s="187" t="s">
        <v>2216</v>
      </c>
      <c r="B17" s="183">
        <f>+$B$21/10</f>
        <v>0</v>
      </c>
      <c r="C17" s="183">
        <f>+$C$21/10</f>
        <v>0</v>
      </c>
      <c r="D17" s="183">
        <f>+$D$21/20</f>
        <v>0</v>
      </c>
      <c r="E17" s="83">
        <f>+$E$21/10</f>
        <v>0</v>
      </c>
      <c r="F17" s="83">
        <f>+$F$21/10</f>
        <v>0</v>
      </c>
      <c r="G17" s="83">
        <f>+$G$21/20</f>
        <v>0</v>
      </c>
    </row>
    <row r="20" spans="1:7" ht="15.75" thickBot="1"/>
    <row r="21" spans="1:7" ht="41.25" customHeight="1" thickBot="1">
      <c r="A21" s="452" t="s">
        <v>2211</v>
      </c>
      <c r="B21" s="411"/>
      <c r="C21" s="411"/>
      <c r="D21" s="411"/>
      <c r="E21" s="410"/>
      <c r="F21" s="410"/>
      <c r="G21" s="410"/>
    </row>
    <row r="23" spans="1:7">
      <c r="B23" s="526" t="s">
        <v>2217</v>
      </c>
      <c r="C23" s="526"/>
    </row>
    <row r="24" spans="1:7">
      <c r="B24" s="526"/>
      <c r="C24" s="526"/>
    </row>
    <row r="25" spans="1:7">
      <c r="B25" s="526"/>
      <c r="C25" s="526"/>
    </row>
    <row r="26" spans="1:7">
      <c r="B26" s="526"/>
      <c r="C26" s="526"/>
    </row>
    <row r="27" spans="1:7">
      <c r="B27" s="526"/>
      <c r="C27" s="526"/>
    </row>
  </sheetData>
  <sheetProtection algorithmName="SHA-512" hashValue="ORkVC84JAkGlCI7jk6RzFltiOWpi9M5DYEKsOXFHuyZYBNqBRj+9DGezfqWLzLO4dhmM35AdoztdJ17OCGEaYw==" saltValue="27ahlFEx6P5BHMj2bOPLJw==" spinCount="100000" sheet="1" objects="1" scenarios="1"/>
  <mergeCells count="7">
    <mergeCell ref="E15:G15"/>
    <mergeCell ref="B23:C27"/>
    <mergeCell ref="A2:A3"/>
    <mergeCell ref="B2:B3"/>
    <mergeCell ref="C2:C3"/>
    <mergeCell ref="A11:C11"/>
    <mergeCell ref="B15:D15"/>
  </mergeCells>
  <hyperlinks>
    <hyperlink ref="B4" location="'5. Talento Humano'!Área_de_impresión" display="'5. Talento Humano'!Área_de_impresión" xr:uid="{38A85434-6873-4097-A99B-F5A522D24A82}"/>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&amp;L&amp;G&amp;C
PROCESO DE INSPECCIÓN, VIGILANCIA Y CONTROL
FORMATO INSTRUMENTO 
CENTRO DE DESARROLLO INFANTIL - CDI&amp;RF10.P16.IVC
Versión 1
28/11/2025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1EA6E-BB2B-4B26-A452-30A318A18020}">
  <sheetPr>
    <tabColor theme="6" tint="0.59999389629810485"/>
    <pageSetUpPr fitToPage="1"/>
  </sheetPr>
  <dimension ref="A1:AO83"/>
  <sheetViews>
    <sheetView zoomScale="70" zoomScaleNormal="70" workbookViewId="0">
      <selection activeCell="G9" sqref="G9"/>
    </sheetView>
  </sheetViews>
  <sheetFormatPr baseColWidth="10" defaultColWidth="10.85546875" defaultRowHeight="12.75"/>
  <cols>
    <col min="1" max="1" width="10.85546875" style="280"/>
    <col min="2" max="2" width="43.5703125" style="286" customWidth="1"/>
    <col min="3" max="4" width="17.42578125" style="281" customWidth="1"/>
    <col min="5" max="8" width="14.5703125" style="281" customWidth="1"/>
    <col min="9" max="9" width="13.28515625" style="281" customWidth="1"/>
    <col min="10" max="10" width="13.28515625" style="280" customWidth="1"/>
    <col min="11" max="40" width="7.7109375" style="280" customWidth="1"/>
    <col min="41" max="41" width="46" style="280" customWidth="1"/>
    <col min="42" max="16384" width="10.85546875" style="280"/>
  </cols>
  <sheetData>
    <row r="1" spans="1:41" s="283" customFormat="1" ht="28.5" customHeight="1">
      <c r="A1" s="536" t="s">
        <v>2697</v>
      </c>
      <c r="B1" s="536"/>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row>
    <row r="2" spans="1:41" s="283" customFormat="1" ht="104.25" customHeight="1">
      <c r="A2" s="539" t="s">
        <v>2218</v>
      </c>
      <c r="B2" s="539" t="s">
        <v>2219</v>
      </c>
      <c r="C2" s="539" t="s">
        <v>2220</v>
      </c>
      <c r="D2" s="539" t="s">
        <v>2221</v>
      </c>
      <c r="E2" s="539" t="s">
        <v>2222</v>
      </c>
      <c r="F2" s="539" t="s">
        <v>2223</v>
      </c>
      <c r="G2" s="539" t="s">
        <v>1554</v>
      </c>
      <c r="H2" s="539" t="s">
        <v>2224</v>
      </c>
      <c r="I2" s="539" t="s">
        <v>2225</v>
      </c>
      <c r="J2" s="539" t="s">
        <v>2226</v>
      </c>
      <c r="K2" s="535" t="s">
        <v>2227</v>
      </c>
      <c r="L2" s="535"/>
      <c r="M2" s="535" t="s">
        <v>2228</v>
      </c>
      <c r="N2" s="535"/>
      <c r="O2" s="542" t="s">
        <v>2229</v>
      </c>
      <c r="P2" s="543"/>
      <c r="Q2" s="542" t="s">
        <v>2230</v>
      </c>
      <c r="R2" s="543"/>
      <c r="S2" s="542" t="s">
        <v>2231</v>
      </c>
      <c r="T2" s="543"/>
      <c r="U2" s="535" t="s">
        <v>2232</v>
      </c>
      <c r="V2" s="535"/>
      <c r="W2" s="535"/>
      <c r="X2" s="535" t="s">
        <v>2233</v>
      </c>
      <c r="Y2" s="535"/>
      <c r="Z2" s="535"/>
      <c r="AA2" s="535" t="s">
        <v>2234</v>
      </c>
      <c r="AB2" s="535"/>
      <c r="AC2" s="535" t="s">
        <v>2235</v>
      </c>
      <c r="AD2" s="535"/>
      <c r="AE2" s="535"/>
      <c r="AF2" s="535" t="s">
        <v>2236</v>
      </c>
      <c r="AG2" s="535"/>
      <c r="AH2" s="535"/>
      <c r="AI2" s="535" t="s">
        <v>2237</v>
      </c>
      <c r="AJ2" s="535"/>
      <c r="AK2" s="535" t="s">
        <v>2238</v>
      </c>
      <c r="AL2" s="535"/>
      <c r="AM2" s="535" t="s">
        <v>2239</v>
      </c>
      <c r="AN2" s="535"/>
      <c r="AO2" s="537" t="s">
        <v>2240</v>
      </c>
    </row>
    <row r="3" spans="1:41" s="283" customFormat="1" ht="39.75" customHeight="1">
      <c r="A3" s="539"/>
      <c r="B3" s="539"/>
      <c r="C3" s="539"/>
      <c r="D3" s="539"/>
      <c r="E3" s="539"/>
      <c r="F3" s="539"/>
      <c r="G3" s="539"/>
      <c r="H3" s="539"/>
      <c r="I3" s="539"/>
      <c r="J3" s="539"/>
      <c r="K3" s="324" t="s">
        <v>2241</v>
      </c>
      <c r="L3" s="324" t="s">
        <v>2242</v>
      </c>
      <c r="M3" s="324" t="s">
        <v>2241</v>
      </c>
      <c r="N3" s="324" t="s">
        <v>2242</v>
      </c>
      <c r="O3" s="324" t="s">
        <v>2241</v>
      </c>
      <c r="P3" s="324" t="s">
        <v>2242</v>
      </c>
      <c r="Q3" s="324" t="s">
        <v>2241</v>
      </c>
      <c r="R3" s="324" t="s">
        <v>2242</v>
      </c>
      <c r="S3" s="324" t="s">
        <v>2241</v>
      </c>
      <c r="T3" s="324" t="s">
        <v>2242</v>
      </c>
      <c r="U3" s="324" t="s">
        <v>2241</v>
      </c>
      <c r="V3" s="324" t="s">
        <v>2242</v>
      </c>
      <c r="W3" s="324" t="s">
        <v>79</v>
      </c>
      <c r="X3" s="324" t="s">
        <v>2241</v>
      </c>
      <c r="Y3" s="324" t="s">
        <v>2242</v>
      </c>
      <c r="Z3" s="324" t="s">
        <v>79</v>
      </c>
      <c r="AA3" s="324" t="s">
        <v>2241</v>
      </c>
      <c r="AB3" s="324" t="s">
        <v>2242</v>
      </c>
      <c r="AC3" s="324" t="s">
        <v>2241</v>
      </c>
      <c r="AD3" s="324" t="s">
        <v>2242</v>
      </c>
      <c r="AE3" s="324" t="s">
        <v>79</v>
      </c>
      <c r="AF3" s="324" t="s">
        <v>2241</v>
      </c>
      <c r="AG3" s="324" t="s">
        <v>2242</v>
      </c>
      <c r="AH3" s="324" t="s">
        <v>79</v>
      </c>
      <c r="AI3" s="324" t="s">
        <v>2241</v>
      </c>
      <c r="AJ3" s="324" t="s">
        <v>2242</v>
      </c>
      <c r="AK3" s="324" t="s">
        <v>2241</v>
      </c>
      <c r="AL3" s="324" t="s">
        <v>2242</v>
      </c>
      <c r="AM3" s="324" t="s">
        <v>2241</v>
      </c>
      <c r="AN3" s="324" t="s">
        <v>2242</v>
      </c>
      <c r="AO3" s="538"/>
    </row>
    <row r="4" spans="1:41" s="283" customFormat="1" ht="39.75" customHeight="1">
      <c r="A4" s="284">
        <v>1</v>
      </c>
      <c r="B4" s="446"/>
      <c r="C4" s="446"/>
      <c r="D4" s="446"/>
      <c r="E4" s="446"/>
      <c r="F4" s="447"/>
      <c r="G4" s="448"/>
      <c r="H4" s="446"/>
      <c r="I4" s="446"/>
      <c r="J4" s="446"/>
      <c r="K4" s="446"/>
      <c r="L4" s="446"/>
      <c r="M4" s="446"/>
      <c r="N4" s="446"/>
      <c r="O4" s="446"/>
      <c r="P4" s="446"/>
      <c r="Q4" s="446"/>
      <c r="R4" s="446"/>
      <c r="S4" s="446"/>
      <c r="T4" s="446"/>
      <c r="U4" s="446"/>
      <c r="V4" s="446"/>
      <c r="W4" s="446"/>
      <c r="X4" s="446"/>
      <c r="Y4" s="446"/>
      <c r="Z4" s="446"/>
      <c r="AA4" s="446"/>
      <c r="AB4" s="446"/>
      <c r="AC4" s="446"/>
      <c r="AD4" s="446"/>
      <c r="AE4" s="446"/>
      <c r="AF4" s="446"/>
      <c r="AG4" s="446"/>
      <c r="AH4" s="446"/>
      <c r="AI4" s="446"/>
      <c r="AJ4" s="446"/>
      <c r="AK4" s="446"/>
      <c r="AL4" s="446"/>
      <c r="AM4" s="446"/>
      <c r="AN4" s="446"/>
      <c r="AO4" s="449"/>
    </row>
    <row r="5" spans="1:41" s="283" customFormat="1" ht="39.75" customHeight="1">
      <c r="A5" s="284">
        <v>2</v>
      </c>
      <c r="B5" s="446"/>
      <c r="C5" s="446"/>
      <c r="D5" s="446"/>
      <c r="E5" s="446"/>
      <c r="F5" s="447"/>
      <c r="G5" s="448"/>
      <c r="H5" s="448"/>
      <c r="I5" s="446"/>
      <c r="J5" s="446"/>
      <c r="K5" s="446"/>
      <c r="L5" s="446"/>
      <c r="M5" s="446"/>
      <c r="N5" s="446"/>
      <c r="O5" s="446"/>
      <c r="P5" s="446"/>
      <c r="Q5" s="446"/>
      <c r="R5" s="446"/>
      <c r="S5" s="446"/>
      <c r="T5" s="446"/>
      <c r="U5" s="446"/>
      <c r="V5" s="446"/>
      <c r="W5" s="446"/>
      <c r="X5" s="446"/>
      <c r="Y5" s="446"/>
      <c r="Z5" s="446"/>
      <c r="AA5" s="446"/>
      <c r="AB5" s="446"/>
      <c r="AC5" s="446"/>
      <c r="AD5" s="446"/>
      <c r="AE5" s="446"/>
      <c r="AF5" s="446"/>
      <c r="AG5" s="446"/>
      <c r="AH5" s="446"/>
      <c r="AI5" s="446"/>
      <c r="AJ5" s="446"/>
      <c r="AK5" s="446"/>
      <c r="AL5" s="446"/>
      <c r="AM5" s="446"/>
      <c r="AN5" s="446"/>
      <c r="AO5" s="449"/>
    </row>
    <row r="6" spans="1:41" s="283" customFormat="1" ht="39.75" customHeight="1">
      <c r="A6" s="284">
        <v>3</v>
      </c>
      <c r="B6" s="446"/>
      <c r="C6" s="446"/>
      <c r="D6" s="446"/>
      <c r="E6" s="446"/>
      <c r="F6" s="447"/>
      <c r="G6" s="448"/>
      <c r="H6" s="448"/>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9"/>
    </row>
    <row r="7" spans="1:41" s="283" customFormat="1" ht="39.75" customHeight="1">
      <c r="A7" s="284">
        <v>4</v>
      </c>
      <c r="B7" s="446"/>
      <c r="C7" s="446"/>
      <c r="D7" s="446"/>
      <c r="E7" s="446"/>
      <c r="F7" s="447"/>
      <c r="G7" s="448"/>
      <c r="H7" s="448"/>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9"/>
    </row>
    <row r="8" spans="1:41" s="283" customFormat="1" ht="39.75" customHeight="1">
      <c r="A8" s="284">
        <v>5</v>
      </c>
      <c r="B8" s="446"/>
      <c r="C8" s="446"/>
      <c r="D8" s="446"/>
      <c r="E8" s="446"/>
      <c r="F8" s="447"/>
      <c r="G8" s="448"/>
      <c r="H8" s="448"/>
      <c r="I8" s="446"/>
      <c r="J8" s="446"/>
      <c r="K8" s="446"/>
      <c r="L8" s="446"/>
      <c r="M8" s="446"/>
      <c r="N8" s="446"/>
      <c r="O8" s="446"/>
      <c r="P8" s="446"/>
      <c r="Q8" s="446"/>
      <c r="R8" s="446"/>
      <c r="S8" s="446"/>
      <c r="T8" s="446"/>
      <c r="U8" s="446"/>
      <c r="V8" s="446"/>
      <c r="W8" s="446"/>
      <c r="X8" s="446"/>
      <c r="Y8" s="446"/>
      <c r="Z8" s="446"/>
      <c r="AA8" s="446"/>
      <c r="AB8" s="446"/>
      <c r="AC8" s="446"/>
      <c r="AD8" s="446"/>
      <c r="AE8" s="446"/>
      <c r="AF8" s="446"/>
      <c r="AG8" s="446"/>
      <c r="AH8" s="446"/>
      <c r="AI8" s="446"/>
      <c r="AJ8" s="446"/>
      <c r="AK8" s="446"/>
      <c r="AL8" s="446"/>
      <c r="AM8" s="446"/>
      <c r="AN8" s="446"/>
      <c r="AO8" s="449"/>
    </row>
    <row r="9" spans="1:41" s="283" customFormat="1" ht="39.75" customHeight="1">
      <c r="A9" s="284">
        <v>6</v>
      </c>
      <c r="B9" s="446"/>
      <c r="C9" s="446"/>
      <c r="D9" s="446"/>
      <c r="E9" s="446"/>
      <c r="F9" s="447"/>
      <c r="G9" s="448"/>
      <c r="H9" s="448"/>
      <c r="I9" s="446"/>
      <c r="J9" s="446"/>
      <c r="K9" s="446"/>
      <c r="L9" s="446"/>
      <c r="M9" s="446"/>
      <c r="N9" s="446"/>
      <c r="O9" s="446"/>
      <c r="P9" s="446"/>
      <c r="Q9" s="446"/>
      <c r="R9" s="446"/>
      <c r="S9" s="446"/>
      <c r="T9" s="446"/>
      <c r="U9" s="446"/>
      <c r="V9" s="446"/>
      <c r="W9" s="446"/>
      <c r="X9" s="446"/>
      <c r="Y9" s="446"/>
      <c r="Z9" s="446"/>
      <c r="AA9" s="446"/>
      <c r="AB9" s="446"/>
      <c r="AC9" s="446"/>
      <c r="AD9" s="446"/>
      <c r="AE9" s="446"/>
      <c r="AF9" s="446"/>
      <c r="AG9" s="446"/>
      <c r="AH9" s="446"/>
      <c r="AI9" s="446"/>
      <c r="AJ9" s="446"/>
      <c r="AK9" s="446"/>
      <c r="AL9" s="446"/>
      <c r="AM9" s="446"/>
      <c r="AN9" s="446"/>
      <c r="AO9" s="449"/>
    </row>
    <row r="10" spans="1:41" s="283" customFormat="1" ht="39.75" customHeight="1">
      <c r="A10" s="284">
        <v>7</v>
      </c>
      <c r="B10" s="446"/>
      <c r="C10" s="446"/>
      <c r="D10" s="446"/>
      <c r="E10" s="446"/>
      <c r="F10" s="447"/>
      <c r="G10" s="448"/>
      <c r="H10" s="448"/>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9"/>
    </row>
    <row r="11" spans="1:41" s="283" customFormat="1" ht="39.75" customHeight="1">
      <c r="A11" s="284">
        <v>8</v>
      </c>
      <c r="B11" s="446"/>
      <c r="C11" s="446"/>
      <c r="D11" s="446"/>
      <c r="E11" s="446"/>
      <c r="F11" s="447"/>
      <c r="G11" s="448"/>
      <c r="H11" s="448"/>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9"/>
    </row>
    <row r="12" spans="1:41" s="283" customFormat="1" ht="39.75" customHeight="1">
      <c r="A12" s="284">
        <v>9</v>
      </c>
      <c r="B12" s="446"/>
      <c r="C12" s="446"/>
      <c r="D12" s="446"/>
      <c r="E12" s="446"/>
      <c r="F12" s="447"/>
      <c r="G12" s="448"/>
      <c r="H12" s="448"/>
      <c r="I12" s="446"/>
      <c r="J12" s="446"/>
      <c r="K12" s="446"/>
      <c r="L12" s="446"/>
      <c r="M12" s="446"/>
      <c r="N12" s="446"/>
      <c r="O12" s="446"/>
      <c r="P12" s="446"/>
      <c r="Q12" s="446"/>
      <c r="R12" s="446"/>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9"/>
    </row>
    <row r="13" spans="1:41" s="283" customFormat="1" ht="39.75" customHeight="1">
      <c r="A13" s="284">
        <v>10</v>
      </c>
      <c r="B13" s="446"/>
      <c r="C13" s="446"/>
      <c r="D13" s="446"/>
      <c r="E13" s="446"/>
      <c r="F13" s="447"/>
      <c r="G13" s="448"/>
      <c r="H13" s="448"/>
      <c r="I13" s="446"/>
      <c r="J13" s="446"/>
      <c r="K13" s="446"/>
      <c r="L13" s="446"/>
      <c r="M13" s="446"/>
      <c r="N13" s="446"/>
      <c r="O13" s="446"/>
      <c r="P13" s="446"/>
      <c r="Q13" s="446"/>
      <c r="R13" s="446"/>
      <c r="S13" s="446"/>
      <c r="T13" s="446"/>
      <c r="U13" s="446"/>
      <c r="V13" s="446"/>
      <c r="W13" s="446"/>
      <c r="X13" s="446"/>
      <c r="Y13" s="446"/>
      <c r="Z13" s="446"/>
      <c r="AA13" s="446"/>
      <c r="AB13" s="446"/>
      <c r="AC13" s="446"/>
      <c r="AD13" s="446"/>
      <c r="AE13" s="446"/>
      <c r="AF13" s="446"/>
      <c r="AG13" s="446"/>
      <c r="AH13" s="446"/>
      <c r="AI13" s="446"/>
      <c r="AJ13" s="446"/>
      <c r="AK13" s="446"/>
      <c r="AL13" s="446"/>
      <c r="AM13" s="446"/>
      <c r="AN13" s="446"/>
      <c r="AO13" s="449"/>
    </row>
    <row r="14" spans="1:41" s="283" customFormat="1" ht="15">
      <c r="B14" s="282"/>
      <c r="C14" s="282"/>
      <c r="D14" s="282"/>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row>
    <row r="15" spans="1:41" s="283" customFormat="1" ht="15" customHeight="1">
      <c r="B15" s="540" t="s">
        <v>2243</v>
      </c>
      <c r="C15" s="541"/>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282"/>
    </row>
    <row r="16" spans="1:41" ht="17.25" customHeight="1">
      <c r="B16" s="285"/>
      <c r="C16" s="285"/>
      <c r="D16" s="285"/>
      <c r="E16" s="285"/>
      <c r="F16" s="285"/>
      <c r="G16" s="285"/>
      <c r="H16" s="285"/>
      <c r="I16" s="285"/>
      <c r="J16" s="285"/>
      <c r="K16" s="282"/>
      <c r="L16" s="282"/>
      <c r="M16" s="282"/>
      <c r="N16" s="282"/>
      <c r="O16" s="282"/>
      <c r="P16" s="282"/>
      <c r="Q16" s="282"/>
      <c r="R16" s="282"/>
      <c r="S16" s="282"/>
      <c r="T16" s="282"/>
      <c r="U16" s="282"/>
      <c r="V16" s="282"/>
      <c r="W16" s="282"/>
      <c r="X16" s="282"/>
      <c r="Y16" s="282"/>
      <c r="Z16" s="285"/>
      <c r="AA16" s="285"/>
      <c r="AB16" s="285"/>
      <c r="AC16" s="285"/>
      <c r="AD16" s="285"/>
      <c r="AE16" s="285"/>
      <c r="AF16" s="285"/>
      <c r="AG16" s="285"/>
      <c r="AH16" s="285"/>
      <c r="AI16" s="285"/>
      <c r="AJ16" s="285"/>
      <c r="AK16" s="285"/>
      <c r="AL16" s="285"/>
      <c r="AM16" s="285"/>
      <c r="AN16" s="285"/>
    </row>
    <row r="17" spans="2:25">
      <c r="B17" s="280"/>
      <c r="C17" s="280"/>
      <c r="D17" s="280"/>
      <c r="E17" s="280"/>
      <c r="F17" s="280"/>
      <c r="G17" s="280"/>
      <c r="H17" s="280"/>
      <c r="I17" s="280"/>
      <c r="K17" s="283"/>
      <c r="L17" s="283"/>
      <c r="M17" s="283"/>
      <c r="N17" s="283"/>
      <c r="O17" s="283"/>
      <c r="P17" s="283"/>
      <c r="Q17" s="283"/>
      <c r="R17" s="283"/>
      <c r="S17" s="283"/>
      <c r="T17" s="283"/>
      <c r="U17" s="283"/>
      <c r="V17" s="283"/>
      <c r="W17" s="283"/>
      <c r="X17" s="283"/>
      <c r="Y17" s="283"/>
    </row>
    <row r="18" spans="2:25">
      <c r="B18" s="280"/>
      <c r="C18" s="280"/>
      <c r="D18" s="280"/>
      <c r="E18" s="280"/>
      <c r="F18" s="280"/>
      <c r="G18" s="280"/>
      <c r="H18" s="280"/>
      <c r="I18" s="280"/>
      <c r="K18" s="283"/>
      <c r="L18" s="283"/>
      <c r="M18" s="283"/>
      <c r="N18" s="283"/>
      <c r="O18" s="283"/>
      <c r="P18" s="283"/>
      <c r="Q18" s="283"/>
      <c r="R18" s="283"/>
      <c r="S18" s="283"/>
      <c r="T18" s="283"/>
      <c r="U18" s="283"/>
      <c r="V18" s="283"/>
      <c r="W18" s="283"/>
      <c r="X18" s="283"/>
      <c r="Y18" s="283"/>
    </row>
    <row r="19" spans="2:25">
      <c r="B19" s="280"/>
      <c r="C19" s="280"/>
      <c r="D19" s="280"/>
      <c r="E19" s="280"/>
      <c r="F19" s="280"/>
      <c r="G19" s="280"/>
      <c r="H19" s="280"/>
      <c r="I19" s="280"/>
    </row>
    <row r="20" spans="2:25">
      <c r="B20" s="280"/>
      <c r="C20" s="280"/>
      <c r="D20" s="280"/>
      <c r="E20" s="280"/>
      <c r="F20" s="280"/>
      <c r="G20" s="280"/>
      <c r="H20" s="280"/>
      <c r="I20" s="280"/>
    </row>
    <row r="21" spans="2:25">
      <c r="B21" s="280"/>
      <c r="C21" s="280"/>
      <c r="D21" s="280"/>
      <c r="E21" s="280"/>
      <c r="F21" s="280"/>
      <c r="G21" s="280"/>
      <c r="H21" s="280"/>
      <c r="I21" s="280"/>
    </row>
    <row r="22" spans="2:25">
      <c r="B22" s="280"/>
      <c r="C22" s="280"/>
      <c r="D22" s="280"/>
      <c r="E22" s="280"/>
      <c r="F22" s="280"/>
      <c r="G22" s="280"/>
      <c r="H22" s="280"/>
      <c r="I22" s="280"/>
    </row>
    <row r="23" spans="2:25">
      <c r="B23" s="280"/>
      <c r="C23" s="280"/>
      <c r="D23" s="280"/>
      <c r="E23" s="280"/>
      <c r="F23" s="280"/>
      <c r="G23" s="280"/>
      <c r="H23" s="280"/>
      <c r="I23" s="280"/>
    </row>
    <row r="24" spans="2:25">
      <c r="B24" s="280"/>
      <c r="C24" s="280"/>
      <c r="D24" s="280"/>
      <c r="E24" s="280"/>
      <c r="F24" s="280"/>
      <c r="G24" s="280"/>
      <c r="H24" s="280"/>
      <c r="I24" s="280"/>
    </row>
    <row r="25" spans="2:25">
      <c r="B25" s="280"/>
      <c r="C25" s="280"/>
      <c r="D25" s="280"/>
      <c r="E25" s="280"/>
      <c r="F25" s="280"/>
      <c r="G25" s="280"/>
      <c r="H25" s="280"/>
      <c r="I25" s="280"/>
    </row>
    <row r="26" spans="2:25">
      <c r="B26" s="280"/>
      <c r="C26" s="280"/>
      <c r="D26" s="280"/>
      <c r="E26" s="280"/>
      <c r="F26" s="280"/>
      <c r="G26" s="280"/>
      <c r="H26" s="280"/>
      <c r="I26" s="280"/>
    </row>
    <row r="27" spans="2:25">
      <c r="B27" s="280"/>
      <c r="C27" s="280"/>
      <c r="D27" s="280"/>
      <c r="E27" s="280"/>
      <c r="F27" s="280"/>
      <c r="G27" s="280"/>
      <c r="H27" s="280"/>
      <c r="I27" s="280"/>
    </row>
    <row r="28" spans="2:25">
      <c r="B28" s="280"/>
      <c r="C28" s="280"/>
      <c r="D28" s="280"/>
      <c r="E28" s="280"/>
      <c r="F28" s="280"/>
      <c r="G28" s="280"/>
      <c r="H28" s="280"/>
      <c r="I28" s="280"/>
    </row>
    <row r="29" spans="2:25">
      <c r="B29" s="280"/>
      <c r="C29" s="280"/>
      <c r="D29" s="280"/>
      <c r="E29" s="280"/>
      <c r="F29" s="280"/>
      <c r="G29" s="280"/>
      <c r="H29" s="280"/>
      <c r="I29" s="280"/>
    </row>
    <row r="30" spans="2:25">
      <c r="B30" s="280"/>
      <c r="C30" s="280"/>
      <c r="D30" s="280"/>
      <c r="E30" s="280"/>
      <c r="F30" s="280"/>
      <c r="G30" s="280"/>
      <c r="H30" s="280"/>
      <c r="I30" s="280"/>
    </row>
    <row r="31" spans="2:25">
      <c r="B31" s="280"/>
      <c r="C31" s="280"/>
      <c r="D31" s="280"/>
      <c r="E31" s="280"/>
      <c r="F31" s="280"/>
      <c r="G31" s="280"/>
      <c r="H31" s="280"/>
      <c r="I31" s="280"/>
    </row>
    <row r="32" spans="2:25">
      <c r="B32" s="280"/>
      <c r="C32" s="280"/>
      <c r="D32" s="280"/>
      <c r="E32" s="280"/>
      <c r="F32" s="280"/>
      <c r="G32" s="280"/>
      <c r="H32" s="280"/>
      <c r="I32" s="280"/>
    </row>
    <row r="33" s="280" customFormat="1"/>
    <row r="34" s="280" customFormat="1"/>
    <row r="35" s="280" customFormat="1"/>
    <row r="36" s="280" customFormat="1"/>
    <row r="37" s="280" customFormat="1"/>
    <row r="38" s="280" customFormat="1"/>
    <row r="39" s="280" customFormat="1"/>
    <row r="40" s="280" customFormat="1"/>
    <row r="41" s="280" customFormat="1"/>
    <row r="42" s="280" customFormat="1"/>
    <row r="43" s="280" customFormat="1"/>
    <row r="44" s="280" customFormat="1"/>
    <row r="45" s="280" customFormat="1"/>
    <row r="46" s="280" customFormat="1"/>
    <row r="47" s="280" customFormat="1"/>
    <row r="48" s="280" customFormat="1"/>
    <row r="49" s="280" customFormat="1"/>
    <row r="50" s="280" customFormat="1"/>
    <row r="51" s="280" customFormat="1"/>
    <row r="52" s="280" customFormat="1"/>
    <row r="53" s="280" customFormat="1"/>
    <row r="54" s="280" customFormat="1"/>
    <row r="55" s="280" customFormat="1"/>
    <row r="56" s="280" customFormat="1"/>
    <row r="57" s="280" customFormat="1"/>
    <row r="58" s="280" customFormat="1"/>
    <row r="59" s="280" customFormat="1"/>
    <row r="60" s="280" customFormat="1"/>
    <row r="61" s="280" customFormat="1"/>
    <row r="62" s="280" customFormat="1"/>
    <row r="63" s="280" customFormat="1"/>
    <row r="64" s="280" customFormat="1"/>
    <row r="65" s="280" customFormat="1"/>
    <row r="66" s="280" customFormat="1"/>
    <row r="67" s="280" customFormat="1"/>
    <row r="68" s="280" customFormat="1"/>
    <row r="69" s="280" customFormat="1"/>
    <row r="70" s="280" customFormat="1"/>
    <row r="71" s="280" customFormat="1"/>
    <row r="72" s="280" customFormat="1"/>
    <row r="73" s="280" customFormat="1"/>
    <row r="74" s="280" customFormat="1"/>
    <row r="75" s="280" customFormat="1"/>
    <row r="76" s="280" customFormat="1"/>
    <row r="77" s="280" customFormat="1"/>
    <row r="78" s="280" customFormat="1"/>
    <row r="79" s="280" customFormat="1"/>
    <row r="80" s="280" customFormat="1"/>
    <row r="81" s="280" customFormat="1"/>
    <row r="82" s="280" customFormat="1"/>
    <row r="83" s="280" customFormat="1"/>
  </sheetData>
  <sheetProtection algorithmName="SHA-512" hashValue="hzrU1DDuVTN6Ex+BgbT/STL04JUILy7UuHs4oUCERNXZ0suLLKuiLj3wEfLD9njpKXFJvXo7xxjH1fmi/zyHjg==" saltValue="iy/yp1NXw1WHmtG702ygKg==" spinCount="100000" sheet="1" objects="1" scenarios="1"/>
  <mergeCells count="26">
    <mergeCell ref="B15:AN15"/>
    <mergeCell ref="S2:T2"/>
    <mergeCell ref="U2:W2"/>
    <mergeCell ref="X2:Z2"/>
    <mergeCell ref="AA2:AB2"/>
    <mergeCell ref="AC2:AE2"/>
    <mergeCell ref="AF2:AH2"/>
    <mergeCell ref="I2:I3"/>
    <mergeCell ref="J2:J3"/>
    <mergeCell ref="K2:L2"/>
    <mergeCell ref="M2:N2"/>
    <mergeCell ref="O2:P2"/>
    <mergeCell ref="Q2:R2"/>
    <mergeCell ref="F2:F3"/>
    <mergeCell ref="G2:G3"/>
    <mergeCell ref="H2:H3"/>
    <mergeCell ref="AI2:AJ2"/>
    <mergeCell ref="AK2:AL2"/>
    <mergeCell ref="AM2:AN2"/>
    <mergeCell ref="A1:AO1"/>
    <mergeCell ref="AO2:AO3"/>
    <mergeCell ref="A2:A3"/>
    <mergeCell ref="B2:B3"/>
    <mergeCell ref="C2:C3"/>
    <mergeCell ref="D2:D3"/>
    <mergeCell ref="E2:E3"/>
  </mergeCells>
  <printOptions horizontalCentered="1"/>
  <pageMargins left="0.31496062992125984" right="0.31496062992125984" top="0.74803149606299213" bottom="0.74803149606299213" header="0.31496062992125984" footer="0.31496062992125984"/>
  <pageSetup scale="29" fitToHeight="0" orientation="landscape" r:id="rId1"/>
  <headerFooter>
    <oddHeader>&amp;L&amp;G&amp;C
PROCESO DE INSPECCIÓN, VIGILANCIA Y CONTROL
FORMATO INSTRUMENTO 
CENTRO DE DESARROLLO INFANTIL - CDI&amp;RF10.P16.IVC
Versión 1
28/11/2025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94CC8-F8A1-4BBA-9506-064D7661D610}">
  <sheetPr>
    <tabColor theme="6" tint="0.59999389629810485"/>
    <pageSetUpPr fitToPage="1"/>
  </sheetPr>
  <dimension ref="A1:F16"/>
  <sheetViews>
    <sheetView zoomScaleNormal="100" workbookViewId="0">
      <selection activeCell="A2" sqref="A2"/>
    </sheetView>
  </sheetViews>
  <sheetFormatPr baseColWidth="10" defaultColWidth="11.42578125" defaultRowHeight="15"/>
  <cols>
    <col min="1" max="1" width="11.42578125" style="36"/>
    <col min="2" max="2" width="29.7109375" style="267" bestFit="1" customWidth="1"/>
    <col min="3" max="3" width="15.140625" style="237" bestFit="1" customWidth="1"/>
    <col min="4" max="4" width="47" style="267" customWidth="1"/>
    <col min="5" max="5" width="51.85546875" style="267" customWidth="1"/>
    <col min="6" max="6" width="13.85546875" style="36" customWidth="1"/>
    <col min="7" max="16384" width="11.42578125" style="36"/>
  </cols>
  <sheetData>
    <row r="1" spans="1:6" ht="15.75" thickBot="1">
      <c r="B1" s="549" t="s">
        <v>2698</v>
      </c>
      <c r="C1" s="549"/>
      <c r="D1" s="549"/>
      <c r="E1" s="549"/>
      <c r="F1" s="549"/>
    </row>
    <row r="2" spans="1:6" ht="30.75" thickBot="1">
      <c r="A2" s="305" t="s">
        <v>1734</v>
      </c>
      <c r="B2" s="259" t="s">
        <v>2163</v>
      </c>
      <c r="C2" s="260" t="s">
        <v>2164</v>
      </c>
      <c r="D2" s="260" t="s">
        <v>2165</v>
      </c>
      <c r="E2" s="261" t="s">
        <v>2166</v>
      </c>
      <c r="F2" s="262" t="s">
        <v>2167</v>
      </c>
    </row>
    <row r="3" spans="1:6" s="267" customFormat="1" ht="75">
      <c r="A3" s="316" t="s">
        <v>2063</v>
      </c>
      <c r="B3" s="263" t="s">
        <v>2168</v>
      </c>
      <c r="C3" s="264" t="s">
        <v>2164</v>
      </c>
      <c r="D3" s="265" t="s">
        <v>2169</v>
      </c>
      <c r="E3" s="266" t="s">
        <v>2170</v>
      </c>
      <c r="F3" s="450"/>
    </row>
    <row r="4" spans="1:6" ht="72.75" customHeight="1">
      <c r="A4" s="546" t="s">
        <v>2063</v>
      </c>
      <c r="B4" s="544" t="s">
        <v>2171</v>
      </c>
      <c r="C4" s="268" t="s">
        <v>2172</v>
      </c>
      <c r="D4" s="269" t="s">
        <v>2173</v>
      </c>
      <c r="E4" s="266" t="s">
        <v>2174</v>
      </c>
      <c r="F4" s="450"/>
    </row>
    <row r="5" spans="1:6" ht="30">
      <c r="A5" s="547"/>
      <c r="B5" s="544"/>
      <c r="C5" s="268" t="s">
        <v>2175</v>
      </c>
      <c r="D5" s="269" t="s">
        <v>2176</v>
      </c>
      <c r="E5" s="266" t="s">
        <v>2177</v>
      </c>
      <c r="F5" s="450"/>
    </row>
    <row r="6" spans="1:6" ht="45">
      <c r="A6" s="316" t="s">
        <v>2063</v>
      </c>
      <c r="B6" s="270" t="s">
        <v>2178</v>
      </c>
      <c r="C6" s="268" t="s">
        <v>2172</v>
      </c>
      <c r="D6" s="269" t="s">
        <v>2179</v>
      </c>
      <c r="E6" s="266" t="s">
        <v>2174</v>
      </c>
      <c r="F6" s="450"/>
    </row>
    <row r="7" spans="1:6" ht="30">
      <c r="A7" s="546" t="s">
        <v>2063</v>
      </c>
      <c r="B7" s="545" t="s">
        <v>2180</v>
      </c>
      <c r="C7" s="268" t="s">
        <v>2172</v>
      </c>
      <c r="D7" s="269" t="s">
        <v>2181</v>
      </c>
      <c r="E7" s="266" t="s">
        <v>2182</v>
      </c>
      <c r="F7" s="450"/>
    </row>
    <row r="8" spans="1:6" ht="45">
      <c r="A8" s="548"/>
      <c r="B8" s="545"/>
      <c r="C8" s="268" t="s">
        <v>2183</v>
      </c>
      <c r="D8" s="269" t="s">
        <v>2184</v>
      </c>
      <c r="E8" s="266" t="s">
        <v>2185</v>
      </c>
      <c r="F8" s="450"/>
    </row>
    <row r="9" spans="1:6" ht="45">
      <c r="A9" s="548"/>
      <c r="B9" s="545"/>
      <c r="C9" s="268" t="s">
        <v>2175</v>
      </c>
      <c r="D9" s="269" t="s">
        <v>2186</v>
      </c>
      <c r="E9" s="266" t="s">
        <v>2187</v>
      </c>
      <c r="F9" s="450"/>
    </row>
    <row r="10" spans="1:6" ht="30">
      <c r="A10" s="547"/>
      <c r="B10" s="545"/>
      <c r="C10" s="268" t="s">
        <v>2188</v>
      </c>
      <c r="D10" s="269" t="s">
        <v>2189</v>
      </c>
      <c r="E10" s="266" t="s">
        <v>2177</v>
      </c>
      <c r="F10" s="450"/>
    </row>
    <row r="11" spans="1:6" ht="30">
      <c r="A11" s="316" t="s">
        <v>2063</v>
      </c>
      <c r="B11" s="271" t="s">
        <v>2190</v>
      </c>
      <c r="C11" s="268" t="s">
        <v>2172</v>
      </c>
      <c r="D11" s="269" t="s">
        <v>2176</v>
      </c>
      <c r="E11" s="266" t="s">
        <v>2191</v>
      </c>
      <c r="F11" s="450"/>
    </row>
    <row r="12" spans="1:6" ht="45">
      <c r="A12" s="316" t="s">
        <v>2063</v>
      </c>
      <c r="B12" s="271" t="s">
        <v>2192</v>
      </c>
      <c r="C12" s="268" t="s">
        <v>2172</v>
      </c>
      <c r="D12" s="269" t="s">
        <v>2193</v>
      </c>
      <c r="E12" s="266" t="s">
        <v>2194</v>
      </c>
      <c r="F12" s="450"/>
    </row>
    <row r="13" spans="1:6" ht="45">
      <c r="A13" s="316" t="s">
        <v>2063</v>
      </c>
      <c r="B13" s="271" t="s">
        <v>2195</v>
      </c>
      <c r="C13" s="268" t="s">
        <v>2172</v>
      </c>
      <c r="D13" s="269" t="s">
        <v>2193</v>
      </c>
      <c r="E13" s="266" t="s">
        <v>2196</v>
      </c>
      <c r="F13" s="450"/>
    </row>
    <row r="14" spans="1:6" ht="45.75" thickBot="1">
      <c r="A14" s="316" t="s">
        <v>2063</v>
      </c>
      <c r="B14" s="272" t="s">
        <v>2197</v>
      </c>
      <c r="C14" s="273" t="s">
        <v>2172</v>
      </c>
      <c r="D14" s="274" t="s">
        <v>2198</v>
      </c>
      <c r="E14" s="275" t="s">
        <v>2199</v>
      </c>
      <c r="F14" s="451"/>
    </row>
    <row r="15" spans="1:6">
      <c r="D15" s="276"/>
      <c r="E15" s="276"/>
    </row>
    <row r="16" spans="1:6">
      <c r="D16" s="276"/>
      <c r="E16" s="276"/>
    </row>
  </sheetData>
  <sheetProtection algorithmName="SHA-512" hashValue="I3MTrEsNVXyWJ182T6yQJwqeWijBQvaiLD5gOMii6v7R1Dtsn4Q309ZKSJd9lilfaxHUAcRpWj5DJM7dvfrd5Q==" saltValue="8d+DUtNZ79KLeVG4SKBNNQ==" spinCount="100000" sheet="1" objects="1" scenarios="1"/>
  <mergeCells count="5">
    <mergeCell ref="B4:B5"/>
    <mergeCell ref="B7:B10"/>
    <mergeCell ref="A4:A5"/>
    <mergeCell ref="A7:A10"/>
    <mergeCell ref="B1:F1"/>
  </mergeCells>
  <dataValidations count="1">
    <dataValidation type="list" allowBlank="1" showInputMessage="1" showErrorMessage="1" sqref="F3:F14" xr:uid="{6997DC4A-8B69-4529-A35D-A43CBFA83D36}">
      <formula1>"Cumple, No cumple"</formula1>
    </dataValidation>
  </dataValidations>
  <hyperlinks>
    <hyperlink ref="A2" location="PORTADA!A1" display="Portada" xr:uid="{17A8304B-70A0-4898-B7F4-F6FDE5B2C278}"/>
  </hyperlinks>
  <pageMargins left="0.51181102362204722" right="0.51181102362204722" top="1.3385826771653544" bottom="0.74803149606299213" header="0.31496062992125984" footer="0.31496062992125984"/>
  <pageSetup scale="80" fitToHeight="0" orientation="landscape" r:id="rId1"/>
  <headerFooter>
    <oddHeader>&amp;L&amp;G&amp;CPROCESO DE INSPECCIÓN, VIGILANCIA Y CONTROL
FORMATO INSTRUMENTO 
CENTRO DE DESARROLLO INFANTIL - CDI&amp;RF10.P16.IVC
Versión 1
28/11/2025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D9B30-B69A-479D-9C63-E6FE2465B555}">
  <sheetPr>
    <tabColor theme="5" tint="0.79998168889431442"/>
    <pageSetUpPr fitToPage="1"/>
  </sheetPr>
  <dimension ref="A1:D20"/>
  <sheetViews>
    <sheetView zoomScaleNormal="100" workbookViewId="0"/>
  </sheetViews>
  <sheetFormatPr baseColWidth="10" defaultRowHeight="15"/>
  <cols>
    <col min="1" max="1" width="7.7109375" customWidth="1"/>
    <col min="2" max="2" width="90.5703125" style="63" customWidth="1"/>
    <col min="3" max="3" width="15" style="63" customWidth="1"/>
    <col min="4" max="4" width="48" style="63" customWidth="1"/>
  </cols>
  <sheetData>
    <row r="1" spans="1:4">
      <c r="A1" s="325" t="s">
        <v>1734</v>
      </c>
      <c r="B1" s="550" t="s">
        <v>2699</v>
      </c>
      <c r="C1" s="550"/>
      <c r="D1" s="550"/>
    </row>
    <row r="2" spans="1:4" ht="24.75" customHeight="1">
      <c r="B2" s="413" t="s">
        <v>2435</v>
      </c>
      <c r="C2" s="414" t="s">
        <v>1535</v>
      </c>
      <c r="D2" s="413" t="s">
        <v>2436</v>
      </c>
    </row>
    <row r="3" spans="1:4" ht="28.5">
      <c r="A3" s="323" t="s">
        <v>2033</v>
      </c>
      <c r="B3" s="55" t="s">
        <v>2437</v>
      </c>
      <c r="C3" s="206" t="s">
        <v>2438</v>
      </c>
      <c r="D3" s="55" t="s">
        <v>2439</v>
      </c>
    </row>
    <row r="4" spans="1:4" ht="28.5">
      <c r="A4" s="323" t="s">
        <v>2033</v>
      </c>
      <c r="B4" s="55" t="s">
        <v>2440</v>
      </c>
      <c r="C4" s="206" t="s">
        <v>2438</v>
      </c>
      <c r="D4" s="55" t="s">
        <v>2441</v>
      </c>
    </row>
    <row r="5" spans="1:4" ht="42.75">
      <c r="A5" s="323" t="s">
        <v>2033</v>
      </c>
      <c r="B5" s="55" t="s">
        <v>2442</v>
      </c>
      <c r="C5" s="206" t="s">
        <v>2438</v>
      </c>
      <c r="D5" s="55" t="s">
        <v>2439</v>
      </c>
    </row>
    <row r="6" spans="1:4" ht="34.5" customHeight="1">
      <c r="A6" s="323" t="s">
        <v>2033</v>
      </c>
      <c r="B6" s="55" t="s">
        <v>2443</v>
      </c>
      <c r="C6" s="206" t="s">
        <v>2438</v>
      </c>
      <c r="D6" s="55" t="s">
        <v>2444</v>
      </c>
    </row>
    <row r="7" spans="1:4" ht="24.75">
      <c r="A7" s="323" t="s">
        <v>2033</v>
      </c>
      <c r="B7" s="55" t="s">
        <v>2445</v>
      </c>
      <c r="C7" s="206" t="s">
        <v>2438</v>
      </c>
      <c r="D7" s="55" t="s">
        <v>2439</v>
      </c>
    </row>
    <row r="8" spans="1:4" ht="57">
      <c r="A8" s="323" t="s">
        <v>2033</v>
      </c>
      <c r="B8" s="55" t="s">
        <v>2446</v>
      </c>
      <c r="C8" s="402" t="s">
        <v>2447</v>
      </c>
      <c r="D8" s="55" t="s">
        <v>2448</v>
      </c>
    </row>
    <row r="9" spans="1:4" ht="42.75">
      <c r="A9" s="323" t="s">
        <v>2033</v>
      </c>
      <c r="B9" s="55" t="s">
        <v>2449</v>
      </c>
      <c r="C9" s="402" t="s">
        <v>2447</v>
      </c>
      <c r="D9" s="55" t="s">
        <v>2450</v>
      </c>
    </row>
    <row r="10" spans="1:4" ht="57">
      <c r="A10" s="323" t="s">
        <v>2033</v>
      </c>
      <c r="B10" s="55" t="s">
        <v>2456</v>
      </c>
      <c r="C10" s="402" t="s">
        <v>2447</v>
      </c>
      <c r="D10" s="55" t="s">
        <v>2451</v>
      </c>
    </row>
    <row r="11" spans="1:4" ht="57">
      <c r="A11" s="323" t="s">
        <v>2033</v>
      </c>
      <c r="B11" s="55" t="s">
        <v>2452</v>
      </c>
      <c r="C11" s="402" t="s">
        <v>2447</v>
      </c>
      <c r="D11" s="55" t="s">
        <v>2453</v>
      </c>
    </row>
    <row r="12" spans="1:4" ht="35.25" customHeight="1">
      <c r="A12" s="323" t="s">
        <v>2033</v>
      </c>
      <c r="B12" s="55" t="s">
        <v>2454</v>
      </c>
      <c r="C12" s="402" t="s">
        <v>2447</v>
      </c>
      <c r="D12" s="55" t="s">
        <v>2455</v>
      </c>
    </row>
    <row r="13" spans="1:4" ht="31.5" customHeight="1">
      <c r="A13" s="323" t="s">
        <v>2033</v>
      </c>
      <c r="B13" s="55" t="s">
        <v>2457</v>
      </c>
      <c r="C13" s="402" t="s">
        <v>2447</v>
      </c>
      <c r="D13" s="55" t="s">
        <v>2455</v>
      </c>
    </row>
    <row r="14" spans="1:4" ht="28.5">
      <c r="A14" s="323" t="s">
        <v>2033</v>
      </c>
      <c r="B14" s="55" t="s">
        <v>2458</v>
      </c>
      <c r="C14" s="402" t="s">
        <v>2447</v>
      </c>
      <c r="D14" s="55" t="s">
        <v>2459</v>
      </c>
    </row>
    <row r="15" spans="1:4" ht="15.75" customHeight="1">
      <c r="B15" s="551" t="s">
        <v>2460</v>
      </c>
      <c r="C15" s="551"/>
      <c r="D15" s="551"/>
    </row>
    <row r="18" spans="1:4">
      <c r="B18" s="552" t="s">
        <v>2465</v>
      </c>
      <c r="C18" s="552"/>
      <c r="D18" s="552"/>
    </row>
    <row r="19" spans="1:4" ht="249.75" customHeight="1">
      <c r="A19" s="323" t="s">
        <v>2033</v>
      </c>
      <c r="B19" s="553" t="s">
        <v>2466</v>
      </c>
      <c r="C19" s="553"/>
      <c r="D19" s="553"/>
    </row>
    <row r="20" spans="1:4" ht="16.5" customHeight="1">
      <c r="B20" s="554" t="s">
        <v>2467</v>
      </c>
      <c r="C20" s="554"/>
      <c r="D20" s="554"/>
    </row>
  </sheetData>
  <sheetProtection algorithmName="SHA-512" hashValue="p3iQAmUooVysRePm/Wnb21himB8VsRzAA3zpif+UvD4agy6K1i+WzupL2wHtnS86PqInzaalpzfw2IUR2MfBoQ==" saltValue="mr8X2ARrRe/ySS4AZ59+aQ==" spinCount="100000" sheet="1" objects="1" scenarios="1"/>
  <mergeCells count="5">
    <mergeCell ref="B1:D1"/>
    <mergeCell ref="B15:D15"/>
    <mergeCell ref="B18:D18"/>
    <mergeCell ref="B19:D19"/>
    <mergeCell ref="B20:D20"/>
  </mergeCells>
  <hyperlinks>
    <hyperlink ref="A1" location="PORTADA!A1" display="Portada" xr:uid="{59265C2A-E602-42FC-A0BC-8DB2EA19B2F1}"/>
  </hyperlinks>
  <printOptions horizontalCentered="1"/>
  <pageMargins left="0.31496062992125984" right="0.31496062992125984" top="1.3385826771653544" bottom="0.74803149606299213" header="0.31496062992125984" footer="0.31496062992125984"/>
  <pageSetup scale="86" fitToHeight="0" orientation="landscape" r:id="rId1"/>
  <headerFooter>
    <oddHeader>&amp;L&amp;G&amp;CPROCESO DE INSPECCIÓN, VIGILANCIA Y CONTROL
FORMATO INSTRUMENTO 
CENTRO DE DESARROLLO INFANTIL - CDI&amp;RF10.P16.IVC
Versión 1
28/11/2025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0"/>
  <sheetViews>
    <sheetView zoomScaleNormal="100" zoomScalePageLayoutView="80" workbookViewId="0">
      <selection activeCell="B3" sqref="B3:B60"/>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5" customFormat="1">
      <c r="A1" s="32"/>
      <c r="B1" s="32"/>
      <c r="C1" s="32"/>
      <c r="D1" s="32"/>
    </row>
    <row r="2" spans="1:9" ht="30" customHeight="1">
      <c r="A2" s="32"/>
      <c r="B2" s="73" t="s">
        <v>2255</v>
      </c>
      <c r="C2" s="72" t="s">
        <v>1617</v>
      </c>
      <c r="D2" s="72" t="s">
        <v>1618</v>
      </c>
      <c r="E2" s="72" t="s">
        <v>1619</v>
      </c>
      <c r="F2" s="72" t="s">
        <v>2256</v>
      </c>
      <c r="G2" s="72" t="s">
        <v>1621</v>
      </c>
    </row>
    <row r="3" spans="1:9" s="14" customFormat="1" ht="30">
      <c r="A3" s="32"/>
      <c r="B3" s="75" t="s">
        <v>1622</v>
      </c>
      <c r="C3" s="76" t="str" cm="1">
        <f t="array" ref="C3">_xlfn._xlws.FILTER('2.Ambientes Edu. y Protecto'!B3:F94,'2.Ambientes Edu. y Protecto'!D3:D94="NO CUMPLE CONDICIÓN","")</f>
        <v/>
      </c>
      <c r="D3" s="10"/>
      <c r="E3" s="76"/>
      <c r="F3" s="10"/>
      <c r="G3" s="10"/>
      <c r="H3" s="10" t="str">
        <f>CONCATENATE("No ",D3)</f>
        <v xml:space="preserve">No </v>
      </c>
      <c r="I3" s="319" t="s">
        <v>2675</v>
      </c>
    </row>
    <row r="4" spans="1:9" ht="30">
      <c r="A4" s="32"/>
      <c r="B4" s="75" t="s">
        <v>1625</v>
      </c>
      <c r="C4" s="76"/>
      <c r="D4" s="10"/>
      <c r="E4" s="76"/>
      <c r="F4" s="10"/>
      <c r="G4" s="10"/>
      <c r="H4" s="10" t="str">
        <f t="shared" ref="H4:H60" si="0">CONCATENATE("No ",D4)</f>
        <v xml:space="preserve">No </v>
      </c>
      <c r="I4" s="319" t="s">
        <v>2675</v>
      </c>
    </row>
    <row r="5" spans="1:9" ht="30">
      <c r="A5" s="32"/>
      <c r="B5" s="75" t="s">
        <v>1627</v>
      </c>
      <c r="C5" s="76"/>
      <c r="D5" s="10"/>
      <c r="E5" s="76"/>
      <c r="F5" s="10"/>
      <c r="G5" s="10"/>
      <c r="H5" s="10" t="str">
        <f t="shared" si="0"/>
        <v xml:space="preserve">No </v>
      </c>
      <c r="I5" s="319" t="s">
        <v>2675</v>
      </c>
    </row>
    <row r="6" spans="1:9" ht="30">
      <c r="A6" s="32"/>
      <c r="B6" s="75" t="s">
        <v>1629</v>
      </c>
      <c r="C6" s="76"/>
      <c r="D6" s="10"/>
      <c r="E6" s="76"/>
      <c r="F6" s="10"/>
      <c r="G6" s="10"/>
      <c r="H6" s="10" t="str">
        <f t="shared" si="0"/>
        <v xml:space="preserve">No </v>
      </c>
      <c r="I6" s="319" t="s">
        <v>2675</v>
      </c>
    </row>
    <row r="7" spans="1:9" ht="30">
      <c r="A7" s="32"/>
      <c r="B7" s="75" t="s">
        <v>1631</v>
      </c>
      <c r="C7" s="76"/>
      <c r="D7" s="10"/>
      <c r="E7" s="76"/>
      <c r="F7" s="10"/>
      <c r="G7" s="10"/>
      <c r="H7" s="10" t="str">
        <f t="shared" si="0"/>
        <v xml:space="preserve">No </v>
      </c>
      <c r="I7" s="319" t="s">
        <v>2675</v>
      </c>
    </row>
    <row r="8" spans="1:9" ht="30">
      <c r="A8" s="32"/>
      <c r="B8" s="75" t="s">
        <v>1634</v>
      </c>
      <c r="C8" s="76"/>
      <c r="D8" s="10"/>
      <c r="E8" s="76"/>
      <c r="F8" s="10"/>
      <c r="G8" s="10"/>
      <c r="H8" s="10" t="str">
        <f t="shared" si="0"/>
        <v xml:space="preserve">No </v>
      </c>
      <c r="I8" s="319" t="s">
        <v>2675</v>
      </c>
    </row>
    <row r="9" spans="1:9" ht="30">
      <c r="A9" s="32"/>
      <c r="B9" s="75" t="s">
        <v>1638</v>
      </c>
      <c r="C9" s="76"/>
      <c r="D9" s="10"/>
      <c r="E9" s="76"/>
      <c r="F9" s="10"/>
      <c r="G9" s="10"/>
      <c r="H9" s="10" t="str">
        <f t="shared" si="0"/>
        <v xml:space="preserve">No </v>
      </c>
      <c r="I9" s="319" t="s">
        <v>2675</v>
      </c>
    </row>
    <row r="10" spans="1:9" ht="30">
      <c r="B10" s="75" t="s">
        <v>1640</v>
      </c>
      <c r="C10" s="76"/>
      <c r="D10" s="10"/>
      <c r="F10" s="133"/>
      <c r="G10" s="11"/>
      <c r="H10" s="10" t="str">
        <f t="shared" si="0"/>
        <v xml:space="preserve">No </v>
      </c>
      <c r="I10" s="319" t="s">
        <v>2675</v>
      </c>
    </row>
    <row r="11" spans="1:9" ht="30">
      <c r="B11" s="75" t="s">
        <v>1640</v>
      </c>
      <c r="C11" s="76"/>
      <c r="D11" s="10"/>
      <c r="F11" s="133"/>
      <c r="G11" s="11"/>
      <c r="H11" s="10" t="str">
        <f t="shared" si="0"/>
        <v xml:space="preserve">No </v>
      </c>
      <c r="I11" s="319" t="s">
        <v>2675</v>
      </c>
    </row>
    <row r="12" spans="1:9" ht="30">
      <c r="B12" s="75" t="s">
        <v>1640</v>
      </c>
      <c r="C12" s="76"/>
      <c r="D12" s="10"/>
      <c r="F12" s="133"/>
      <c r="G12" s="11"/>
      <c r="H12" s="10" t="str">
        <f t="shared" si="0"/>
        <v xml:space="preserve">No </v>
      </c>
      <c r="I12" s="319" t="s">
        <v>2675</v>
      </c>
    </row>
    <row r="13" spans="1:9" ht="30">
      <c r="B13" s="75" t="s">
        <v>2614</v>
      </c>
      <c r="C13" s="76"/>
      <c r="D13" s="10"/>
      <c r="F13" s="133"/>
      <c r="G13" s="11"/>
      <c r="H13" s="10" t="str">
        <f t="shared" si="0"/>
        <v xml:space="preserve">No </v>
      </c>
      <c r="I13" s="319" t="s">
        <v>2675</v>
      </c>
    </row>
    <row r="14" spans="1:9" ht="30">
      <c r="B14" s="75" t="s">
        <v>2620</v>
      </c>
      <c r="C14" s="76"/>
      <c r="D14" s="10"/>
      <c r="F14" s="133"/>
      <c r="G14" s="11"/>
      <c r="H14" s="10" t="str">
        <f t="shared" si="0"/>
        <v xml:space="preserve">No </v>
      </c>
      <c r="I14" s="319" t="s">
        <v>2675</v>
      </c>
    </row>
    <row r="15" spans="1:9" ht="30">
      <c r="B15" s="75" t="s">
        <v>2620</v>
      </c>
      <c r="C15" s="76"/>
      <c r="D15" s="10"/>
      <c r="F15" s="133"/>
      <c r="G15" s="11"/>
      <c r="H15" s="10" t="str">
        <f t="shared" si="0"/>
        <v xml:space="preserve">No </v>
      </c>
      <c r="I15" s="319" t="s">
        <v>2675</v>
      </c>
    </row>
    <row r="16" spans="1:9" ht="30">
      <c r="B16" s="75" t="s">
        <v>2638</v>
      </c>
      <c r="C16" s="76"/>
      <c r="D16" s="10"/>
      <c r="F16" s="133"/>
      <c r="G16" s="11"/>
      <c r="H16" s="10" t="str">
        <f t="shared" si="0"/>
        <v xml:space="preserve">No </v>
      </c>
      <c r="I16" s="319" t="s">
        <v>2675</v>
      </c>
    </row>
    <row r="17" spans="2:9" ht="30">
      <c r="B17" s="75" t="s">
        <v>2644</v>
      </c>
      <c r="C17" s="76"/>
      <c r="D17" s="10"/>
      <c r="F17" s="133"/>
      <c r="G17" s="11"/>
      <c r="H17" s="10" t="str">
        <f t="shared" si="0"/>
        <v xml:space="preserve">No </v>
      </c>
      <c r="I17" s="319" t="s">
        <v>2675</v>
      </c>
    </row>
    <row r="18" spans="2:9">
      <c r="B18" s="75" t="s">
        <v>2058</v>
      </c>
      <c r="C18" s="76" t="str" cm="1">
        <f t="array" ref="C18">_xlfn._xlws.FILTER('3. Salud y Nutrición '!B3:F107,'3. Salud y Nutrición '!D3:D107="NO CUMPLE CONDICIÓN","")</f>
        <v/>
      </c>
      <c r="D18" s="10"/>
      <c r="E18" s="77"/>
      <c r="F18" s="5"/>
      <c r="G18" s="5"/>
      <c r="H18" s="10" t="str">
        <f t="shared" si="0"/>
        <v xml:space="preserve">No </v>
      </c>
      <c r="I18" s="14" t="s">
        <v>2674</v>
      </c>
    </row>
    <row r="19" spans="2:9">
      <c r="B19" s="75" t="s">
        <v>1819</v>
      </c>
      <c r="C19" s="76"/>
      <c r="D19" s="10"/>
      <c r="E19" s="77"/>
      <c r="F19" s="5"/>
      <c r="G19" s="5"/>
      <c r="H19" s="10" t="str">
        <f t="shared" si="0"/>
        <v xml:space="preserve">No </v>
      </c>
      <c r="I19" s="14" t="s">
        <v>2674</v>
      </c>
    </row>
    <row r="20" spans="2:9">
      <c r="B20" s="75" t="s">
        <v>1830</v>
      </c>
      <c r="C20" s="76"/>
      <c r="D20" s="10"/>
      <c r="E20" s="77"/>
      <c r="F20" s="5"/>
      <c r="G20" s="5"/>
      <c r="H20" s="10" t="str">
        <f t="shared" si="0"/>
        <v xml:space="preserve">No </v>
      </c>
      <c r="I20" s="14" t="s">
        <v>2674</v>
      </c>
    </row>
    <row r="21" spans="2:9">
      <c r="B21" s="75" t="s">
        <v>1835</v>
      </c>
      <c r="C21" s="76"/>
      <c r="D21" s="10"/>
      <c r="E21" s="77"/>
      <c r="F21" s="5"/>
      <c r="G21" s="5"/>
      <c r="H21" s="10" t="str">
        <f t="shared" si="0"/>
        <v xml:space="preserve">No </v>
      </c>
      <c r="I21" s="14" t="s">
        <v>2674</v>
      </c>
    </row>
    <row r="22" spans="2:9">
      <c r="B22" s="75" t="s">
        <v>1835</v>
      </c>
      <c r="C22" s="76"/>
      <c r="D22" s="10"/>
      <c r="E22" s="77"/>
      <c r="F22" s="5"/>
      <c r="G22" s="5"/>
      <c r="H22" s="10"/>
      <c r="I22" s="14" t="s">
        <v>2674</v>
      </c>
    </row>
    <row r="23" spans="2:9">
      <c r="B23" s="75" t="s">
        <v>1867</v>
      </c>
      <c r="D23" s="10"/>
      <c r="F23" s="133"/>
      <c r="G23" s="11"/>
      <c r="H23" s="10" t="str">
        <f t="shared" si="0"/>
        <v xml:space="preserve">No </v>
      </c>
      <c r="I23" s="14" t="s">
        <v>2674</v>
      </c>
    </row>
    <row r="24" spans="2:9">
      <c r="B24" s="75" t="s">
        <v>1878</v>
      </c>
      <c r="D24" s="10"/>
      <c r="F24" s="133"/>
      <c r="G24" s="11"/>
      <c r="H24" s="10" t="str">
        <f t="shared" si="0"/>
        <v xml:space="preserve">No </v>
      </c>
      <c r="I24" s="14" t="s">
        <v>2674</v>
      </c>
    </row>
    <row r="25" spans="2:9">
      <c r="B25" s="75" t="s">
        <v>1885</v>
      </c>
      <c r="D25" s="10"/>
      <c r="F25" s="133"/>
      <c r="G25" s="11"/>
      <c r="H25" s="10" t="str">
        <f t="shared" si="0"/>
        <v xml:space="preserve">No </v>
      </c>
      <c r="I25" s="14" t="s">
        <v>2674</v>
      </c>
    </row>
    <row r="26" spans="2:9">
      <c r="B26" s="75" t="s">
        <v>1899</v>
      </c>
      <c r="D26" s="10"/>
      <c r="F26" s="133"/>
      <c r="G26" s="11"/>
      <c r="H26" s="10" t="str">
        <f t="shared" si="0"/>
        <v xml:space="preserve">No </v>
      </c>
      <c r="I26" s="14" t="s">
        <v>2674</v>
      </c>
    </row>
    <row r="27" spans="2:9">
      <c r="B27" s="75" t="s">
        <v>1923</v>
      </c>
      <c r="D27" s="10"/>
      <c r="F27" s="133"/>
      <c r="G27" s="11"/>
      <c r="H27" s="10" t="str">
        <f t="shared" si="0"/>
        <v xml:space="preserve">No </v>
      </c>
      <c r="I27" s="14" t="s">
        <v>2674</v>
      </c>
    </row>
    <row r="28" spans="2:9">
      <c r="B28" s="75" t="s">
        <v>1934</v>
      </c>
      <c r="D28" s="10"/>
      <c r="F28" s="133"/>
      <c r="G28" s="11"/>
      <c r="H28" s="10" t="str">
        <f t="shared" si="0"/>
        <v xml:space="preserve">No </v>
      </c>
      <c r="I28" s="14" t="s">
        <v>2674</v>
      </c>
    </row>
    <row r="29" spans="2:9">
      <c r="B29" s="75" t="s">
        <v>1937</v>
      </c>
      <c r="D29" s="10"/>
      <c r="F29" s="133"/>
      <c r="G29" s="11"/>
      <c r="H29" s="10" t="str">
        <f t="shared" si="0"/>
        <v xml:space="preserve">No </v>
      </c>
      <c r="I29" s="14" t="s">
        <v>2674</v>
      </c>
    </row>
    <row r="30" spans="2:9">
      <c r="B30" s="75" t="s">
        <v>1952</v>
      </c>
      <c r="D30" s="10"/>
      <c r="F30" s="133"/>
      <c r="G30" s="11"/>
      <c r="H30" s="10" t="str">
        <f t="shared" si="0"/>
        <v xml:space="preserve">No </v>
      </c>
      <c r="I30" s="14" t="s">
        <v>2674</v>
      </c>
    </row>
    <row r="31" spans="2:9">
      <c r="B31" s="75" t="s">
        <v>1957</v>
      </c>
      <c r="D31" s="10"/>
      <c r="F31" s="133"/>
      <c r="G31" s="11"/>
      <c r="H31" s="10" t="str">
        <f t="shared" si="0"/>
        <v xml:space="preserve">No </v>
      </c>
      <c r="I31" s="14" t="s">
        <v>2674</v>
      </c>
    </row>
    <row r="32" spans="2:9">
      <c r="B32" s="75" t="s">
        <v>1971</v>
      </c>
      <c r="D32" s="10"/>
      <c r="F32" s="133"/>
      <c r="G32" s="11"/>
      <c r="H32" s="10" t="str">
        <f t="shared" si="0"/>
        <v xml:space="preserve">No </v>
      </c>
      <c r="I32" s="14" t="s">
        <v>2674</v>
      </c>
    </row>
    <row r="33" spans="2:26">
      <c r="B33" s="75" t="s">
        <v>2000</v>
      </c>
      <c r="D33" s="10"/>
      <c r="F33" s="133"/>
      <c r="G33" s="11"/>
      <c r="H33" s="10" t="str">
        <f t="shared" si="0"/>
        <v xml:space="preserve">No </v>
      </c>
      <c r="I33" s="14" t="s">
        <v>2674</v>
      </c>
    </row>
    <row r="34" spans="2:26">
      <c r="B34" s="75" t="s">
        <v>2004</v>
      </c>
      <c r="D34" s="10"/>
      <c r="F34" s="133"/>
      <c r="G34" s="11"/>
      <c r="H34" s="10" t="str">
        <f t="shared" si="0"/>
        <v xml:space="preserve">No </v>
      </c>
      <c r="I34" s="14" t="s">
        <v>2674</v>
      </c>
    </row>
    <row r="35" spans="2:26">
      <c r="B35" s="75" t="s">
        <v>2011</v>
      </c>
      <c r="D35" s="10"/>
      <c r="F35" s="133"/>
      <c r="G35" s="11"/>
      <c r="H35" s="10" t="str">
        <f t="shared" si="0"/>
        <v xml:space="preserve">No </v>
      </c>
      <c r="I35" s="14" t="s">
        <v>2674</v>
      </c>
    </row>
    <row r="36" spans="2:26">
      <c r="B36" s="75" t="s">
        <v>2257</v>
      </c>
      <c r="C36" s="77" t="str" cm="1">
        <f t="array" ref="C36">_xlfn._xlws.FILTER('4. AdministrativoyGestión'!B3:F19,'4. AdministrativoyGestión'!D3:D19="NO CUMPLE CONDICIÓN","")</f>
        <v/>
      </c>
      <c r="D36" s="10"/>
      <c r="E36" s="77"/>
      <c r="F36" s="5"/>
      <c r="G36" s="11"/>
      <c r="H36" s="10" t="str">
        <f t="shared" si="0"/>
        <v xml:space="preserve">No </v>
      </c>
      <c r="I36" s="14" t="s">
        <v>2676</v>
      </c>
    </row>
    <row r="37" spans="2:26">
      <c r="B37" s="75" t="s">
        <v>2258</v>
      </c>
      <c r="C37" s="77"/>
      <c r="D37" s="10"/>
      <c r="E37" s="77"/>
      <c r="F37" s="5"/>
      <c r="G37" s="11"/>
      <c r="H37" s="10" t="str">
        <f t="shared" si="0"/>
        <v xml:space="preserve">No </v>
      </c>
      <c r="I37" s="14" t="s">
        <v>2676</v>
      </c>
    </row>
    <row r="38" spans="2:26">
      <c r="B38" s="75" t="s">
        <v>2259</v>
      </c>
      <c r="C38" s="77"/>
      <c r="D38" s="10"/>
      <c r="E38" s="77"/>
      <c r="F38" s="5"/>
      <c r="G38" s="11"/>
      <c r="H38" s="10" t="str">
        <f t="shared" si="0"/>
        <v xml:space="preserve">No </v>
      </c>
      <c r="I38" s="14" t="s">
        <v>2676</v>
      </c>
    </row>
    <row r="39" spans="2:26">
      <c r="B39" s="75" t="s">
        <v>2260</v>
      </c>
      <c r="C39" s="77"/>
      <c r="D39" s="10"/>
      <c r="E39" s="77"/>
      <c r="F39" s="5"/>
      <c r="G39" s="11"/>
      <c r="H39" s="10" t="str">
        <f t="shared" si="0"/>
        <v xml:space="preserve">No </v>
      </c>
      <c r="I39" s="14" t="s">
        <v>2676</v>
      </c>
    </row>
    <row r="40" spans="2:26">
      <c r="B40" s="75" t="s">
        <v>2468</v>
      </c>
      <c r="C40" s="77"/>
      <c r="D40" s="10"/>
      <c r="E40" s="77"/>
      <c r="F40" s="5"/>
      <c r="G40" s="11"/>
      <c r="H40" s="10" t="str">
        <f t="shared" si="0"/>
        <v xml:space="preserve">No </v>
      </c>
      <c r="I40" s="14" t="s">
        <v>2676</v>
      </c>
    </row>
    <row r="41" spans="2:26" ht="30">
      <c r="B41" s="75" t="s">
        <v>2261</v>
      </c>
      <c r="C41" s="77" t="str" cm="1">
        <f t="array" ref="C41">_xlfn._xlws.FILTER('5. Familia,Comunidadesy Redes'!B3:F39,'5. Familia,Comunidadesy Redes'!D3:D39="NO CUMPLE CONDICIÓN","")</f>
        <v/>
      </c>
      <c r="D41" s="10"/>
      <c r="E41" s="77"/>
      <c r="F41" s="5"/>
      <c r="G41" s="11"/>
      <c r="H41" s="10" t="str">
        <f t="shared" si="0"/>
        <v xml:space="preserve">No </v>
      </c>
      <c r="I41" s="319" t="s">
        <v>2677</v>
      </c>
      <c r="J41" s="74"/>
      <c r="K41" s="74"/>
      <c r="L41" s="74"/>
      <c r="M41" s="74"/>
      <c r="N41" s="74"/>
      <c r="O41" s="74"/>
      <c r="P41" s="74"/>
      <c r="Q41" s="74"/>
      <c r="R41" s="74"/>
      <c r="S41" s="74"/>
      <c r="T41" s="74"/>
      <c r="U41" s="74"/>
      <c r="V41" s="74"/>
      <c r="W41" s="74"/>
      <c r="X41" s="74"/>
      <c r="Y41" s="74"/>
      <c r="Z41" s="74"/>
    </row>
    <row r="42" spans="2:26" ht="30">
      <c r="B42" s="75" t="s">
        <v>2263</v>
      </c>
      <c r="C42" s="77"/>
      <c r="D42" s="10"/>
      <c r="E42" s="77"/>
      <c r="F42" s="5"/>
      <c r="G42" s="11"/>
      <c r="H42" s="10" t="str">
        <f t="shared" si="0"/>
        <v xml:space="preserve">No </v>
      </c>
      <c r="I42" s="319" t="s">
        <v>2677</v>
      </c>
      <c r="J42" s="74"/>
      <c r="K42" s="74"/>
      <c r="L42" s="74"/>
      <c r="M42" s="74"/>
      <c r="N42" s="74"/>
      <c r="O42" s="74"/>
      <c r="P42" s="74"/>
      <c r="Q42" s="74"/>
      <c r="R42" s="74"/>
      <c r="S42" s="74"/>
      <c r="T42" s="74"/>
      <c r="U42" s="74"/>
      <c r="V42" s="74"/>
      <c r="W42" s="74"/>
      <c r="X42" s="74"/>
      <c r="Y42" s="74"/>
      <c r="Z42" s="74"/>
    </row>
    <row r="43" spans="2:26" ht="30">
      <c r="B43" s="75" t="s">
        <v>2264</v>
      </c>
      <c r="C43" s="77"/>
      <c r="D43" s="10"/>
      <c r="E43" s="77"/>
      <c r="F43" s="5"/>
      <c r="G43" s="11"/>
      <c r="H43" s="10" t="str">
        <f t="shared" si="0"/>
        <v xml:space="preserve">No </v>
      </c>
      <c r="I43" s="319" t="s">
        <v>2677</v>
      </c>
      <c r="J43" s="74"/>
      <c r="K43" s="74"/>
      <c r="L43" s="74"/>
      <c r="M43" s="74"/>
      <c r="N43" s="74"/>
      <c r="O43" s="74"/>
      <c r="P43" s="74"/>
      <c r="Q43" s="74"/>
      <c r="R43" s="74"/>
      <c r="S43" s="74"/>
      <c r="T43" s="74"/>
      <c r="U43" s="74"/>
      <c r="V43" s="74"/>
      <c r="W43" s="74"/>
      <c r="X43" s="74"/>
      <c r="Y43" s="74"/>
      <c r="Z43" s="74"/>
    </row>
    <row r="44" spans="2:26" ht="30">
      <c r="B44" s="75" t="s">
        <v>2265</v>
      </c>
      <c r="C44" s="77"/>
      <c r="D44" s="10"/>
      <c r="E44" s="77"/>
      <c r="F44" s="5"/>
      <c r="G44" s="11"/>
      <c r="H44" s="10" t="str">
        <f t="shared" si="0"/>
        <v xml:space="preserve">No </v>
      </c>
      <c r="I44" s="319" t="s">
        <v>2677</v>
      </c>
      <c r="J44" s="74"/>
      <c r="K44" s="74"/>
      <c r="L44" s="74"/>
      <c r="M44" s="74"/>
      <c r="N44" s="74"/>
      <c r="O44" s="74"/>
      <c r="P44" s="74"/>
      <c r="Q44" s="74"/>
      <c r="R44" s="74"/>
      <c r="S44" s="74"/>
      <c r="T44" s="74"/>
      <c r="U44" s="74"/>
      <c r="V44" s="74"/>
      <c r="W44" s="74"/>
      <c r="X44" s="74"/>
      <c r="Y44" s="74"/>
      <c r="Z44" s="74"/>
    </row>
    <row r="45" spans="2:26" ht="30">
      <c r="B45" s="75" t="s">
        <v>2266</v>
      </c>
      <c r="C45" s="77"/>
      <c r="D45" s="10"/>
      <c r="E45" s="77"/>
      <c r="F45" s="5"/>
      <c r="G45" s="11"/>
      <c r="H45" s="10" t="str">
        <f t="shared" si="0"/>
        <v xml:space="preserve">No </v>
      </c>
      <c r="I45" s="319" t="s">
        <v>2677</v>
      </c>
      <c r="J45" s="74"/>
      <c r="K45" s="74"/>
      <c r="L45" s="74"/>
      <c r="M45" s="74"/>
      <c r="N45" s="74"/>
      <c r="O45" s="74"/>
      <c r="P45" s="74"/>
      <c r="Q45" s="74"/>
      <c r="R45" s="74"/>
      <c r="S45" s="74"/>
      <c r="T45" s="74"/>
      <c r="U45" s="74"/>
      <c r="V45" s="74"/>
      <c r="W45" s="74"/>
      <c r="X45" s="74"/>
      <c r="Y45" s="74"/>
      <c r="Z45" s="74"/>
    </row>
    <row r="46" spans="2:26" ht="30">
      <c r="B46" s="75" t="s">
        <v>2267</v>
      </c>
      <c r="C46" s="77"/>
      <c r="D46" s="10"/>
      <c r="E46" s="77"/>
      <c r="F46" s="5"/>
      <c r="G46" s="11"/>
      <c r="H46" s="10" t="str">
        <f t="shared" si="0"/>
        <v xml:space="preserve">No </v>
      </c>
      <c r="I46" s="319" t="s">
        <v>2677</v>
      </c>
      <c r="J46" s="74"/>
      <c r="K46" s="74"/>
      <c r="L46" s="74"/>
      <c r="M46" s="74"/>
      <c r="N46" s="74"/>
      <c r="O46" s="74"/>
      <c r="P46" s="74"/>
      <c r="Q46" s="74"/>
      <c r="R46" s="74"/>
      <c r="S46" s="74"/>
      <c r="T46" s="74"/>
      <c r="U46" s="74"/>
      <c r="V46" s="74"/>
      <c r="W46" s="74"/>
      <c r="X46" s="74"/>
      <c r="Y46" s="74"/>
      <c r="Z46" s="74"/>
    </row>
    <row r="47" spans="2:26" ht="30">
      <c r="B47" s="75" t="s">
        <v>2503</v>
      </c>
      <c r="C47" s="77"/>
      <c r="D47" s="10"/>
      <c r="E47" s="77"/>
      <c r="F47" s="5"/>
      <c r="G47" s="11"/>
      <c r="H47" s="10" t="str">
        <f t="shared" si="0"/>
        <v xml:space="preserve">No </v>
      </c>
      <c r="I47" s="319" t="s">
        <v>2677</v>
      </c>
      <c r="J47" s="74"/>
      <c r="K47" s="74"/>
      <c r="L47" s="74"/>
      <c r="M47" s="74"/>
      <c r="N47" s="74"/>
      <c r="O47" s="74"/>
      <c r="P47" s="74"/>
      <c r="Q47" s="74"/>
      <c r="R47" s="74"/>
      <c r="S47" s="74"/>
      <c r="T47" s="74"/>
      <c r="U47" s="74"/>
      <c r="V47" s="74"/>
      <c r="W47" s="74"/>
      <c r="X47" s="74"/>
      <c r="Y47" s="74"/>
      <c r="Z47" s="74"/>
    </row>
    <row r="48" spans="2:26">
      <c r="B48" s="75" t="s">
        <v>2268</v>
      </c>
      <c r="C48" s="77" t="str" cm="1">
        <f t="array" ref="C48">_xlfn._xlws.FILTER('6. Proceso Pedagógico'!B3:F29,'6. Proceso Pedagógico'!D3:D29="NO CUMPLE CONDICIÓN","")</f>
        <v/>
      </c>
      <c r="D48" s="10"/>
      <c r="E48" s="77"/>
      <c r="F48" s="5"/>
      <c r="G48" s="11"/>
      <c r="H48" s="10" t="str">
        <f t="shared" si="0"/>
        <v xml:space="preserve">No </v>
      </c>
      <c r="I48" s="14" t="s">
        <v>2678</v>
      </c>
      <c r="J48" s="74"/>
      <c r="K48" s="74"/>
      <c r="L48" s="74"/>
      <c r="M48" s="74"/>
      <c r="N48" s="74"/>
      <c r="O48" s="74"/>
      <c r="P48" s="74"/>
      <c r="Q48" s="74"/>
      <c r="R48" s="74"/>
      <c r="S48" s="74"/>
      <c r="T48" s="74"/>
      <c r="U48" s="74"/>
      <c r="V48" s="74"/>
      <c r="W48" s="74"/>
      <c r="X48" s="74"/>
      <c r="Y48" s="74"/>
      <c r="Z48" s="74"/>
    </row>
    <row r="49" spans="2:26">
      <c r="B49" s="75" t="s">
        <v>2270</v>
      </c>
      <c r="C49" s="77"/>
      <c r="D49" s="10"/>
      <c r="E49" s="77"/>
      <c r="F49" s="5"/>
      <c r="G49" s="11"/>
      <c r="H49" s="10" t="str">
        <f t="shared" si="0"/>
        <v xml:space="preserve">No </v>
      </c>
      <c r="I49" s="14" t="s">
        <v>2678</v>
      </c>
      <c r="J49" s="74"/>
      <c r="K49" s="74"/>
      <c r="L49" s="74"/>
      <c r="M49" s="74"/>
      <c r="N49" s="74"/>
      <c r="O49" s="74"/>
      <c r="P49" s="74"/>
      <c r="Q49" s="74"/>
      <c r="R49" s="74"/>
      <c r="S49" s="74"/>
      <c r="T49" s="74"/>
      <c r="U49" s="74"/>
      <c r="V49" s="74"/>
      <c r="W49" s="74"/>
      <c r="X49" s="74"/>
      <c r="Y49" s="74"/>
      <c r="Z49" s="74"/>
    </row>
    <row r="50" spans="2:26">
      <c r="B50" s="75" t="s">
        <v>2271</v>
      </c>
      <c r="C50" s="77"/>
      <c r="D50" s="10"/>
      <c r="E50" s="77"/>
      <c r="F50" s="5"/>
      <c r="G50" s="11"/>
      <c r="H50" s="10" t="str">
        <f t="shared" si="0"/>
        <v xml:space="preserve">No </v>
      </c>
      <c r="I50" s="14" t="s">
        <v>2678</v>
      </c>
      <c r="J50" s="74"/>
      <c r="K50" s="74"/>
      <c r="L50" s="74"/>
      <c r="M50" s="74"/>
      <c r="N50" s="74"/>
      <c r="O50" s="74"/>
      <c r="P50" s="74"/>
      <c r="Q50" s="74"/>
      <c r="R50" s="74"/>
      <c r="S50" s="74"/>
      <c r="T50" s="74"/>
      <c r="U50" s="74"/>
      <c r="V50" s="74"/>
      <c r="W50" s="74"/>
      <c r="X50" s="74"/>
      <c r="Y50" s="74"/>
      <c r="Z50" s="74"/>
    </row>
    <row r="51" spans="2:26">
      <c r="B51" s="75" t="s">
        <v>2509</v>
      </c>
      <c r="C51" s="77"/>
      <c r="D51" s="10"/>
      <c r="E51" s="77"/>
      <c r="F51" s="5"/>
      <c r="G51" s="11"/>
      <c r="H51" s="10" t="str">
        <f t="shared" si="0"/>
        <v xml:space="preserve">No </v>
      </c>
      <c r="I51" s="14" t="s">
        <v>2678</v>
      </c>
      <c r="J51" s="74"/>
      <c r="K51" s="74"/>
      <c r="L51" s="74"/>
      <c r="M51" s="74"/>
      <c r="N51" s="74"/>
      <c r="O51" s="74"/>
      <c r="P51" s="74"/>
      <c r="Q51" s="74"/>
      <c r="R51" s="74"/>
      <c r="S51" s="74"/>
      <c r="T51" s="74"/>
      <c r="U51" s="74"/>
      <c r="V51" s="74"/>
      <c r="W51" s="74"/>
      <c r="X51" s="74"/>
      <c r="Y51" s="74"/>
      <c r="Z51" s="74"/>
    </row>
    <row r="52" spans="2:26">
      <c r="B52" s="75" t="s">
        <v>2515</v>
      </c>
      <c r="C52" s="77"/>
      <c r="D52" s="10"/>
      <c r="E52" s="77"/>
      <c r="F52" s="5"/>
      <c r="G52" s="11"/>
      <c r="H52" s="10" t="str">
        <f t="shared" si="0"/>
        <v xml:space="preserve">No </v>
      </c>
      <c r="I52" s="14" t="s">
        <v>2678</v>
      </c>
      <c r="J52" s="74"/>
      <c r="K52" s="74"/>
      <c r="L52" s="74"/>
      <c r="M52" s="74"/>
      <c r="N52" s="74"/>
      <c r="O52" s="74"/>
      <c r="P52" s="74"/>
      <c r="Q52" s="74"/>
      <c r="R52" s="74"/>
      <c r="S52" s="74"/>
      <c r="T52" s="74"/>
      <c r="U52" s="74"/>
      <c r="V52" s="74"/>
      <c r="W52" s="74"/>
      <c r="X52" s="74"/>
      <c r="Y52" s="74"/>
      <c r="Z52" s="74"/>
    </row>
    <row r="53" spans="2:26">
      <c r="B53" s="75" t="s">
        <v>2520</v>
      </c>
      <c r="C53" s="77"/>
      <c r="D53" s="10"/>
      <c r="E53" s="77"/>
      <c r="F53" s="5"/>
      <c r="G53" s="11"/>
      <c r="H53" s="10" t="str">
        <f t="shared" si="0"/>
        <v xml:space="preserve">No </v>
      </c>
      <c r="I53" s="14" t="s">
        <v>2678</v>
      </c>
      <c r="J53" s="74"/>
      <c r="K53" s="74"/>
      <c r="L53" s="74"/>
      <c r="M53" s="74"/>
      <c r="N53" s="74"/>
      <c r="O53" s="74"/>
      <c r="P53" s="74"/>
      <c r="Q53" s="74"/>
      <c r="R53" s="74"/>
      <c r="S53" s="74"/>
      <c r="T53" s="74"/>
      <c r="U53" s="74"/>
      <c r="V53" s="74"/>
      <c r="W53" s="74"/>
      <c r="X53" s="74"/>
      <c r="Y53" s="74"/>
      <c r="Z53" s="74"/>
    </row>
    <row r="54" spans="2:26">
      <c r="B54" s="75" t="s">
        <v>2272</v>
      </c>
      <c r="C54" s="77" t="str" cm="1">
        <f t="array" ref="C54">_xlfn._xlws.FILTER('7. Financiero '!B3:F18,'7. Financiero '!D3:D18="NO CUMPLE CONDICIÓN","")</f>
        <v/>
      </c>
      <c r="D54" s="10"/>
      <c r="E54" s="77"/>
      <c r="F54" s="5"/>
      <c r="G54" s="11"/>
      <c r="H54" s="10" t="str">
        <f t="shared" si="0"/>
        <v xml:space="preserve">No </v>
      </c>
      <c r="I54" s="14" t="s">
        <v>2680</v>
      </c>
    </row>
    <row r="55" spans="2:26">
      <c r="B55" s="75" t="s">
        <v>2463</v>
      </c>
      <c r="C55" s="77" t="str" cm="1">
        <f t="array" ref="C55">_xlfn._xlws.FILTER('8, Talento Humano '!B3:F26,'8, Talento Humano '!D3:D26="NO CUMPLE CONDICIÓN","")</f>
        <v/>
      </c>
      <c r="D55" s="10"/>
      <c r="E55" s="77"/>
      <c r="F55" s="5"/>
      <c r="G55" s="11"/>
      <c r="H55" s="10" t="str">
        <f t="shared" si="0"/>
        <v xml:space="preserve">No </v>
      </c>
      <c r="I55" s="14" t="s">
        <v>2679</v>
      </c>
    </row>
    <row r="56" spans="2:26">
      <c r="B56" s="75" t="s">
        <v>2489</v>
      </c>
      <c r="C56" s="77"/>
      <c r="D56" s="10"/>
      <c r="E56" s="77"/>
      <c r="F56" s="5"/>
      <c r="G56" s="11"/>
      <c r="H56" s="10" t="str">
        <f t="shared" si="0"/>
        <v xml:space="preserve">No </v>
      </c>
      <c r="I56" s="14" t="s">
        <v>2679</v>
      </c>
    </row>
    <row r="57" spans="2:26">
      <c r="B57" s="75" t="s">
        <v>2490</v>
      </c>
      <c r="C57" s="77"/>
      <c r="D57" s="10"/>
      <c r="E57" s="77"/>
      <c r="F57" s="5"/>
      <c r="G57" s="11"/>
      <c r="H57" s="10" t="str">
        <f t="shared" si="0"/>
        <v xml:space="preserve">No </v>
      </c>
      <c r="I57" s="14" t="s">
        <v>2679</v>
      </c>
    </row>
    <row r="58" spans="2:26">
      <c r="B58" s="75" t="s">
        <v>2528</v>
      </c>
      <c r="C58" s="77"/>
      <c r="D58" s="10"/>
      <c r="E58" s="77"/>
      <c r="F58" s="5"/>
      <c r="G58" s="11"/>
      <c r="H58" s="10" t="str">
        <f t="shared" si="0"/>
        <v xml:space="preserve">No </v>
      </c>
      <c r="I58" s="14" t="s">
        <v>2679</v>
      </c>
    </row>
    <row r="59" spans="2:26">
      <c r="B59" s="75" t="s">
        <v>2595</v>
      </c>
      <c r="C59" s="77"/>
      <c r="D59" s="10"/>
      <c r="E59" s="77"/>
      <c r="F59" s="5"/>
      <c r="G59" s="11"/>
      <c r="H59" s="10" t="str">
        <f t="shared" si="0"/>
        <v xml:space="preserve">No </v>
      </c>
      <c r="I59" s="14" t="s">
        <v>2679</v>
      </c>
    </row>
    <row r="60" spans="2:26">
      <c r="B60" s="75" t="s">
        <v>2603</v>
      </c>
      <c r="C60" s="77"/>
      <c r="D60" s="10"/>
      <c r="E60" s="77"/>
      <c r="F60" s="5"/>
      <c r="G60" s="11"/>
      <c r="H60" s="10" t="str">
        <f t="shared" si="0"/>
        <v xml:space="preserve">No </v>
      </c>
      <c r="I60" s="14" t="s">
        <v>2679</v>
      </c>
    </row>
  </sheetData>
  <sheetProtection algorithmName="SHA-512" hashValue="rym1QWBojUeAzaY9MtTOZpqkeh92M5/EWAvrtATU0/sxF+79gJpsLVagC/GMrgHtVUwefEU5GcrsPYYgMyw/Sw==" saltValue="X3ICWnVOVEXQqvEUb2Pb2g==" spinCount="100000" sheet="1" objects="1" scenarios="1"/>
  <phoneticPr fontId="32"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0"/>
  <sheetViews>
    <sheetView workbookViewId="0">
      <selection sqref="A1:G1"/>
    </sheetView>
  </sheetViews>
  <sheetFormatPr baseColWidth="10" defaultColWidth="11.42578125" defaultRowHeight="15.75"/>
  <cols>
    <col min="1" max="1" width="11.140625" style="147"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13" t="s">
        <v>2276</v>
      </c>
      <c r="B1" s="514"/>
      <c r="C1" s="514"/>
      <c r="D1" s="514"/>
      <c r="E1" s="514"/>
      <c r="F1" s="514"/>
      <c r="G1" s="515"/>
    </row>
    <row r="2" spans="1:7" ht="45.75" thickBot="1">
      <c r="A2" s="144" t="s">
        <v>2277</v>
      </c>
      <c r="B2" s="78" t="s">
        <v>1618</v>
      </c>
      <c r="C2" s="78" t="s">
        <v>1619</v>
      </c>
      <c r="D2" s="78" t="s">
        <v>1620</v>
      </c>
      <c r="E2" s="78" t="s">
        <v>1621</v>
      </c>
      <c r="F2" s="78" t="s">
        <v>2278</v>
      </c>
      <c r="G2" s="79" t="s">
        <v>2275</v>
      </c>
    </row>
    <row r="3" spans="1:7" ht="27">
      <c r="A3" s="145" t="str" cm="1">
        <f t="array" ref="A3">_xlfn._xlws.FILTER(TEMP!C3:I55,TEMP!E3:E55="NO CUMPLE CONDICIÓN","")</f>
        <v/>
      </c>
      <c r="B3" s="134"/>
      <c r="C3" s="135"/>
      <c r="D3" s="138"/>
      <c r="E3" s="148"/>
      <c r="F3" s="139"/>
      <c r="G3" s="140"/>
    </row>
    <row r="4" spans="1:7" ht="27">
      <c r="A4" s="146"/>
      <c r="B4" s="136"/>
      <c r="C4" s="137"/>
      <c r="D4" s="141"/>
      <c r="E4" s="149"/>
      <c r="F4" s="142"/>
      <c r="G4" s="143"/>
    </row>
    <row r="5" spans="1:7" ht="27">
      <c r="A5" s="146"/>
      <c r="B5" s="136"/>
      <c r="C5" s="137"/>
      <c r="D5" s="141"/>
      <c r="E5" s="149"/>
      <c r="F5" s="142"/>
      <c r="G5" s="143"/>
    </row>
    <row r="6" spans="1:7" ht="27">
      <c r="A6" s="146"/>
      <c r="B6" s="136"/>
      <c r="C6" s="137"/>
      <c r="D6" s="141"/>
      <c r="E6" s="149"/>
      <c r="F6" s="142"/>
      <c r="G6" s="143"/>
    </row>
    <row r="7" spans="1:7" ht="27">
      <c r="A7" s="146"/>
      <c r="B7" s="136"/>
      <c r="C7" s="137"/>
      <c r="D7" s="141"/>
      <c r="E7" s="149"/>
      <c r="F7" s="142"/>
      <c r="G7" s="143"/>
    </row>
    <row r="8" spans="1:7" ht="27">
      <c r="A8" s="146"/>
      <c r="B8" s="136"/>
      <c r="C8" s="137"/>
      <c r="D8" s="141"/>
      <c r="E8" s="149"/>
      <c r="F8" s="142"/>
      <c r="G8" s="143"/>
    </row>
    <row r="9" spans="1:7" ht="27">
      <c r="A9" s="146"/>
      <c r="B9" s="136"/>
      <c r="C9" s="137"/>
      <c r="D9" s="141"/>
      <c r="E9" s="149"/>
      <c r="F9" s="142"/>
      <c r="G9" s="143"/>
    </row>
    <row r="10" spans="1:7" ht="27">
      <c r="A10" s="146"/>
      <c r="B10" s="136"/>
      <c r="C10" s="137"/>
      <c r="D10" s="141"/>
      <c r="E10" s="149"/>
      <c r="F10" s="142"/>
      <c r="G10" s="143"/>
    </row>
    <row r="11" spans="1:7" ht="27">
      <c r="A11" s="146"/>
      <c r="B11" s="136"/>
      <c r="C11" s="137"/>
      <c r="D11" s="141"/>
      <c r="E11" s="149"/>
      <c r="F11" s="142"/>
      <c r="G11" s="143"/>
    </row>
    <row r="12" spans="1:7" ht="27">
      <c r="A12" s="146"/>
      <c r="B12" s="136"/>
      <c r="C12" s="137"/>
      <c r="D12" s="141"/>
      <c r="E12" s="149"/>
      <c r="F12" s="142"/>
      <c r="G12" s="143"/>
    </row>
    <row r="13" spans="1:7" ht="27">
      <c r="A13" s="146"/>
      <c r="B13" s="136"/>
      <c r="C13" s="137"/>
      <c r="D13" s="141"/>
      <c r="E13" s="149"/>
      <c r="F13" s="142"/>
      <c r="G13" s="143"/>
    </row>
    <row r="14" spans="1:7" ht="27">
      <c r="A14" s="146"/>
      <c r="B14" s="136"/>
      <c r="C14" s="137"/>
      <c r="D14" s="141"/>
      <c r="E14" s="149"/>
      <c r="F14" s="142"/>
      <c r="G14" s="143"/>
    </row>
    <row r="15" spans="1:7" ht="27">
      <c r="A15" s="146"/>
      <c r="B15" s="136"/>
      <c r="C15" s="137"/>
      <c r="D15" s="141"/>
      <c r="E15" s="149"/>
      <c r="F15" s="142"/>
      <c r="G15" s="143"/>
    </row>
    <row r="16" spans="1:7" ht="27">
      <c r="A16" s="146"/>
      <c r="B16" s="136"/>
      <c r="C16" s="137"/>
      <c r="D16" s="141"/>
      <c r="E16" s="149"/>
      <c r="F16" s="142"/>
      <c r="G16" s="143"/>
    </row>
    <row r="17" spans="1:7" ht="27">
      <c r="A17" s="146"/>
      <c r="B17" s="136"/>
      <c r="C17" s="137"/>
      <c r="D17" s="141"/>
      <c r="E17" s="149"/>
      <c r="F17" s="142"/>
      <c r="G17" s="143"/>
    </row>
    <row r="18" spans="1:7" ht="27">
      <c r="A18" s="146"/>
      <c r="B18" s="136"/>
      <c r="C18" s="137"/>
      <c r="D18" s="141"/>
      <c r="E18" s="149"/>
      <c r="F18" s="142"/>
      <c r="G18" s="143"/>
    </row>
    <row r="19" spans="1:7" ht="50.1" customHeight="1">
      <c r="A19" s="146"/>
      <c r="B19" s="136"/>
      <c r="C19" s="137"/>
      <c r="D19" s="141"/>
      <c r="E19" s="149"/>
      <c r="F19" s="142"/>
      <c r="G19" s="143"/>
    </row>
    <row r="20" spans="1:7" ht="50.1" customHeight="1">
      <c r="A20" s="146"/>
      <c r="B20" s="136"/>
      <c r="C20" s="137"/>
      <c r="D20" s="141"/>
      <c r="E20" s="149"/>
      <c r="F20" s="142"/>
      <c r="G20" s="143"/>
    </row>
    <row r="21" spans="1:7" ht="50.1" customHeight="1">
      <c r="A21" s="146"/>
      <c r="B21" s="136"/>
      <c r="C21" s="137"/>
      <c r="D21" s="141"/>
      <c r="E21" s="149"/>
      <c r="F21" s="142"/>
      <c r="G21" s="143"/>
    </row>
    <row r="22" spans="1:7" ht="50.1" customHeight="1">
      <c r="A22" s="146"/>
      <c r="B22" s="136"/>
      <c r="C22" s="137"/>
      <c r="D22" s="141"/>
      <c r="E22" s="149"/>
      <c r="F22" s="142"/>
      <c r="G22" s="143"/>
    </row>
    <row r="23" spans="1:7" ht="50.1" customHeight="1">
      <c r="A23" s="146"/>
      <c r="B23" s="136"/>
      <c r="C23" s="137"/>
      <c r="D23" s="141"/>
      <c r="E23" s="149"/>
      <c r="F23" s="142"/>
      <c r="G23" s="143"/>
    </row>
    <row r="24" spans="1:7" ht="50.1" customHeight="1">
      <c r="A24" s="146"/>
      <c r="B24" s="136"/>
      <c r="C24" s="137"/>
      <c r="D24" s="141"/>
      <c r="E24" s="149"/>
      <c r="F24" s="142"/>
      <c r="G24" s="143"/>
    </row>
    <row r="25" spans="1:7" ht="50.1" customHeight="1">
      <c r="A25" s="146"/>
      <c r="B25" s="136"/>
      <c r="C25" s="137"/>
      <c r="D25" s="141"/>
      <c r="E25" s="149"/>
      <c r="F25" s="142"/>
      <c r="G25" s="143"/>
    </row>
    <row r="26" spans="1:7" ht="50.1" customHeight="1">
      <c r="A26" s="146"/>
      <c r="B26" s="136"/>
      <c r="C26" s="137"/>
      <c r="D26" s="141"/>
      <c r="E26" s="149"/>
      <c r="F26" s="142"/>
      <c r="G26" s="143"/>
    </row>
    <row r="27" spans="1:7" ht="50.1" customHeight="1">
      <c r="A27" s="146"/>
      <c r="B27" s="136"/>
      <c r="C27" s="137"/>
      <c r="D27" s="141"/>
      <c r="E27" s="149"/>
      <c r="F27" s="142"/>
      <c r="G27" s="143"/>
    </row>
    <row r="28" spans="1:7" ht="50.1" customHeight="1">
      <c r="A28" s="146"/>
      <c r="B28" s="136"/>
      <c r="C28" s="137"/>
      <c r="D28" s="141"/>
      <c r="E28" s="149"/>
      <c r="F28" s="142"/>
      <c r="G28" s="143"/>
    </row>
    <row r="29" spans="1:7" ht="50.1" customHeight="1">
      <c r="A29" s="146"/>
      <c r="B29" s="136"/>
      <c r="C29" s="137"/>
      <c r="D29" s="141"/>
      <c r="E29" s="149"/>
      <c r="F29" s="142"/>
      <c r="G29" s="143"/>
    </row>
    <row r="30" spans="1:7" ht="50.1" customHeight="1">
      <c r="A30" s="146"/>
      <c r="B30" s="136"/>
      <c r="C30" s="137"/>
      <c r="D30" s="141"/>
      <c r="E30" s="149"/>
      <c r="F30" s="142"/>
      <c r="G30" s="143"/>
    </row>
    <row r="31" spans="1:7" ht="50.1" customHeight="1">
      <c r="A31" s="146"/>
      <c r="B31" s="136"/>
      <c r="C31" s="137"/>
      <c r="D31" s="141"/>
      <c r="E31" s="149"/>
      <c r="F31" s="142"/>
      <c r="G31" s="143"/>
    </row>
    <row r="32" spans="1:7" ht="50.1" customHeight="1">
      <c r="A32" s="146"/>
      <c r="B32" s="136"/>
      <c r="C32" s="137"/>
      <c r="D32" s="141"/>
      <c r="E32" s="149"/>
      <c r="F32" s="142"/>
      <c r="G32" s="143"/>
    </row>
    <row r="33" spans="1:7" ht="50.1" customHeight="1">
      <c r="A33" s="146"/>
      <c r="B33" s="136"/>
      <c r="C33" s="137"/>
      <c r="D33" s="141"/>
      <c r="E33" s="149"/>
      <c r="F33" s="142"/>
      <c r="G33" s="143"/>
    </row>
    <row r="34" spans="1:7" ht="50.1" customHeight="1">
      <c r="A34" s="146"/>
      <c r="B34" s="136"/>
      <c r="C34" s="137"/>
      <c r="D34" s="141"/>
      <c r="E34" s="149"/>
      <c r="F34" s="142"/>
      <c r="G34" s="143"/>
    </row>
    <row r="35" spans="1:7" ht="50.1" customHeight="1">
      <c r="A35" s="146"/>
      <c r="B35" s="136"/>
      <c r="C35" s="137"/>
      <c r="D35" s="141"/>
      <c r="E35" s="149"/>
      <c r="F35" s="142"/>
      <c r="G35" s="143"/>
    </row>
    <row r="36" spans="1:7" ht="50.1" customHeight="1">
      <c r="A36" s="146"/>
      <c r="B36" s="136"/>
      <c r="C36" s="137"/>
      <c r="D36" s="141"/>
      <c r="E36" s="149"/>
      <c r="F36" s="142"/>
      <c r="G36" s="143"/>
    </row>
    <row r="37" spans="1:7" ht="50.1" customHeight="1">
      <c r="A37" s="146"/>
      <c r="B37" s="136"/>
      <c r="C37" s="137"/>
      <c r="D37" s="141"/>
      <c r="E37" s="149"/>
      <c r="F37" s="142"/>
      <c r="G37" s="143"/>
    </row>
    <row r="38" spans="1:7" ht="50.1" customHeight="1">
      <c r="A38" s="146"/>
      <c r="B38" s="136"/>
      <c r="C38" s="137"/>
      <c r="D38" s="141"/>
      <c r="E38" s="149"/>
      <c r="F38" s="142"/>
      <c r="G38" s="143"/>
    </row>
    <row r="39" spans="1:7" ht="50.1" customHeight="1">
      <c r="A39" s="146"/>
      <c r="B39" s="136"/>
      <c r="C39" s="137"/>
      <c r="D39" s="141"/>
      <c r="E39" s="149"/>
      <c r="F39" s="142"/>
      <c r="G39" s="143"/>
    </row>
    <row r="40" spans="1:7" ht="50.1" customHeight="1">
      <c r="A40" s="146"/>
      <c r="B40" s="136"/>
      <c r="C40" s="137"/>
      <c r="D40" s="141"/>
      <c r="E40" s="149"/>
      <c r="F40" s="142"/>
      <c r="G40" s="143"/>
    </row>
  </sheetData>
  <sheetProtection algorithmName="SHA-512" hashValue="R1ocNqazZbfe2uSAHkW+iVDDiOWu5uLXYPfhl9paNJdj65es2ww6rctSM5CfpuBE+taC3zNEgRj4xX6d6tsG6w==" saltValue="ohdLjZLPITTx5WvOkP8xEw==" spinCount="100000" sheet="1" formatRows="0"/>
  <mergeCells count="1">
    <mergeCell ref="A1:G1"/>
  </mergeCells>
  <printOptions horizontalCentered="1"/>
  <pageMargins left="0.51181102362204722" right="0.51181102362204722" top="1.1811023622047245"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H18" sqref="H18"/>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17.42578125" customWidth="1"/>
  </cols>
  <sheetData>
    <row r="1" spans="1:5" ht="18" customHeight="1">
      <c r="A1" s="1"/>
      <c r="B1" s="1"/>
      <c r="C1" s="1"/>
      <c r="D1" s="1"/>
      <c r="E1" s="457" t="s">
        <v>2703</v>
      </c>
    </row>
    <row r="2" spans="1:5" ht="23.25" customHeight="1">
      <c r="A2" s="1"/>
      <c r="B2" s="459" t="s">
        <v>2586</v>
      </c>
      <c r="C2" s="459"/>
      <c r="D2" s="459"/>
      <c r="E2" s="458"/>
    </row>
    <row r="3" spans="1:5">
      <c r="B3" s="459"/>
      <c r="C3" s="459"/>
      <c r="D3" s="459"/>
      <c r="E3" s="458"/>
    </row>
    <row r="4" spans="1:5" ht="24" customHeight="1">
      <c r="A4" s="1"/>
      <c r="B4" s="459"/>
      <c r="C4" s="459"/>
      <c r="D4" s="459"/>
      <c r="E4" s="458"/>
    </row>
    <row r="5" spans="1:5" ht="30.6" customHeight="1">
      <c r="A5" s="1"/>
      <c r="B5" s="1"/>
      <c r="C5" s="1"/>
      <c r="D5" s="1"/>
      <c r="E5" s="458"/>
    </row>
    <row r="6" spans="1:5" ht="15.6" customHeight="1">
      <c r="A6" s="1"/>
      <c r="B6" s="1"/>
      <c r="C6" s="1"/>
      <c r="D6" s="1"/>
      <c r="E6" s="458"/>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55"/>
      <c r="B35" s="456"/>
      <c r="C35" s="456"/>
      <c r="D35" s="456"/>
      <c r="E35" s="456"/>
    </row>
    <row r="38" spans="1:5" ht="54" customHeight="1">
      <c r="A38" s="455" t="s">
        <v>1468</v>
      </c>
      <c r="B38" s="456"/>
      <c r="C38" s="456"/>
      <c r="D38" s="456"/>
      <c r="E38" s="456"/>
    </row>
  </sheetData>
  <sheetProtection algorithmName="SHA-512" hashValue="Z9S9TeGKNCEaYe99Ejqqwcp0/l25A1Opa+4FRr144BcbIE0XWNCEkxFrvKGARlTISTKgexIP+MLF7FMT/Q1BbA==" saltValue="Me9x8XpB+705AOcwB8cvXg=="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9"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8"/>
  <sheetViews>
    <sheetView zoomScaleNormal="100" workbookViewId="0">
      <selection sqref="A1:F1"/>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99" t="s">
        <v>2279</v>
      </c>
      <c r="B1" s="600"/>
      <c r="C1" s="600"/>
      <c r="D1" s="600"/>
      <c r="E1" s="600"/>
      <c r="F1" s="601"/>
    </row>
    <row r="2" spans="1:10" s="35" customFormat="1" ht="23.25" customHeight="1">
      <c r="A2" s="561" t="s">
        <v>1591</v>
      </c>
      <c r="B2" s="562"/>
      <c r="C2" s="562"/>
      <c r="D2" s="562"/>
      <c r="E2" s="562"/>
      <c r="F2" s="563"/>
      <c r="G2" s="32"/>
      <c r="H2" s="31"/>
    </row>
    <row r="3" spans="1:10" s="35" customFormat="1" ht="16.5" customHeight="1">
      <c r="A3" s="564"/>
      <c r="B3" s="565"/>
      <c r="C3" s="565"/>
      <c r="D3" s="565"/>
      <c r="E3" s="565"/>
      <c r="F3" s="566"/>
      <c r="G3" s="32"/>
      <c r="H3" s="31"/>
    </row>
    <row r="4" spans="1:10" s="35" customFormat="1" ht="168" customHeight="1" thickBot="1">
      <c r="A4" s="567"/>
      <c r="B4" s="568"/>
      <c r="C4" s="568"/>
      <c r="D4" s="568"/>
      <c r="E4" s="568"/>
      <c r="F4" s="569"/>
      <c r="G4" s="32"/>
      <c r="H4" s="31"/>
    </row>
    <row r="5" spans="1:10" ht="33" customHeight="1" thickBot="1">
      <c r="A5" s="557" t="s">
        <v>2280</v>
      </c>
      <c r="B5" s="558"/>
      <c r="C5" s="555" t="s">
        <v>2281</v>
      </c>
      <c r="D5" s="555"/>
      <c r="E5" s="555"/>
      <c r="F5" s="556"/>
    </row>
    <row r="6" spans="1:10" s="35" customFormat="1" ht="15.75" customHeight="1">
      <c r="A6" s="573" t="s">
        <v>2282</v>
      </c>
      <c r="B6" s="574"/>
      <c r="C6" s="602" t="s">
        <v>2283</v>
      </c>
      <c r="D6" s="602"/>
      <c r="E6" s="602"/>
      <c r="F6" s="603"/>
      <c r="G6" s="32"/>
      <c r="H6" s="32"/>
      <c r="I6" s="32"/>
      <c r="J6" s="32"/>
    </row>
    <row r="7" spans="1:10" ht="14.25" customHeight="1">
      <c r="A7" s="573"/>
      <c r="B7" s="574"/>
      <c r="C7" s="113" t="s">
        <v>2074</v>
      </c>
      <c r="D7" s="113" t="s">
        <v>2284</v>
      </c>
      <c r="E7" s="113" t="s">
        <v>2285</v>
      </c>
      <c r="F7" s="114" t="s">
        <v>2286</v>
      </c>
      <c r="G7" s="32"/>
      <c r="H7" s="32"/>
      <c r="I7" s="32"/>
      <c r="J7" s="32"/>
    </row>
    <row r="8" spans="1:10" s="14" customFormat="1" ht="15.75" customHeight="1">
      <c r="A8" s="604" t="s">
        <v>2287</v>
      </c>
      <c r="B8" s="605"/>
      <c r="C8" s="39">
        <f>+'2.Ambientes Edu. y Protecto'!D97</f>
        <v>0</v>
      </c>
      <c r="D8" s="39">
        <f>+'2.Ambientes Edu. y Protecto'!D98</f>
        <v>0</v>
      </c>
      <c r="E8" s="39">
        <f>+'2.Ambientes Edu. y Protecto'!D99</f>
        <v>15</v>
      </c>
      <c r="F8" s="115">
        <f>SUM(C8:E8)</f>
        <v>15</v>
      </c>
      <c r="G8" s="32"/>
      <c r="H8" s="32"/>
      <c r="I8" s="32"/>
      <c r="J8" s="32"/>
    </row>
    <row r="9" spans="1:10">
      <c r="A9" s="604" t="s">
        <v>2681</v>
      </c>
      <c r="B9" s="605"/>
      <c r="C9" s="83">
        <f>+'3. Salud y Nutrición '!D110</f>
        <v>0</v>
      </c>
      <c r="D9" s="83">
        <f>+'3. Salud y Nutrición '!D111</f>
        <v>0</v>
      </c>
      <c r="E9" s="83">
        <f>+'3. Salud y Nutrición '!D112</f>
        <v>18</v>
      </c>
      <c r="F9" s="115">
        <f t="shared" ref="F9:F14" si="0">SUM(C9:E9)</f>
        <v>18</v>
      </c>
      <c r="G9" s="32"/>
      <c r="H9" s="32"/>
      <c r="I9" s="32"/>
      <c r="J9" s="32"/>
    </row>
    <row r="10" spans="1:10">
      <c r="A10" s="604" t="s">
        <v>2682</v>
      </c>
      <c r="B10" s="605"/>
      <c r="C10" s="83">
        <f>+'4. AdministrativoyGestión'!D22</f>
        <v>0</v>
      </c>
      <c r="D10" s="83">
        <f>+'4. AdministrativoyGestión'!D23</f>
        <v>0</v>
      </c>
      <c r="E10" s="83">
        <f>+'4. AdministrativoyGestión'!D24</f>
        <v>5</v>
      </c>
      <c r="F10" s="115">
        <f t="shared" si="0"/>
        <v>5</v>
      </c>
      <c r="G10" s="32"/>
      <c r="H10" s="32"/>
      <c r="I10" s="32"/>
      <c r="J10" s="32"/>
    </row>
    <row r="11" spans="1:10">
      <c r="A11" s="604" t="s">
        <v>2683</v>
      </c>
      <c r="B11" s="605"/>
      <c r="C11" s="83">
        <f>+'5. Familia,Comunidadesy Redes'!D42</f>
        <v>0</v>
      </c>
      <c r="D11" s="83">
        <f>+'5. Familia,Comunidadesy Redes'!D43</f>
        <v>0</v>
      </c>
      <c r="E11" s="83">
        <f>+'5. Familia,Comunidadesy Redes'!D44</f>
        <v>7</v>
      </c>
      <c r="F11" s="115">
        <f t="shared" si="0"/>
        <v>7</v>
      </c>
      <c r="G11" s="32"/>
      <c r="H11" s="32"/>
      <c r="I11" s="32"/>
      <c r="J11" s="32"/>
    </row>
    <row r="12" spans="1:10">
      <c r="A12" s="604" t="s">
        <v>2684</v>
      </c>
      <c r="B12" s="605"/>
      <c r="C12" s="83">
        <f>+'6. Proceso Pedagógico'!D32</f>
        <v>0</v>
      </c>
      <c r="D12" s="83">
        <f>+'6. Proceso Pedagógico'!D33</f>
        <v>0</v>
      </c>
      <c r="E12" s="83">
        <f>+'6. Proceso Pedagógico'!D34</f>
        <v>6</v>
      </c>
      <c r="F12" s="115">
        <f t="shared" si="0"/>
        <v>6</v>
      </c>
      <c r="G12" s="32"/>
      <c r="H12" s="32"/>
      <c r="I12" s="32"/>
      <c r="J12" s="32"/>
    </row>
    <row r="13" spans="1:10">
      <c r="A13" s="604" t="s">
        <v>2289</v>
      </c>
      <c r="B13" s="605"/>
      <c r="C13" s="83">
        <f>+'7. Financiero '!D21</f>
        <v>0</v>
      </c>
      <c r="D13" s="83">
        <f>+'7. Financiero '!D22</f>
        <v>0</v>
      </c>
      <c r="E13" s="83">
        <f>+'7. Financiero '!D23</f>
        <v>1</v>
      </c>
      <c r="F13" s="115">
        <f t="shared" si="0"/>
        <v>1</v>
      </c>
      <c r="G13" s="32"/>
      <c r="H13" s="32"/>
      <c r="I13" s="32"/>
      <c r="J13" s="32"/>
    </row>
    <row r="14" spans="1:10">
      <c r="A14" s="604" t="s">
        <v>2288</v>
      </c>
      <c r="B14" s="605"/>
      <c r="C14" s="83">
        <f>+'8, Talento Humano '!D29</f>
        <v>0</v>
      </c>
      <c r="D14" s="83">
        <f>+'8, Talento Humano '!D30</f>
        <v>0</v>
      </c>
      <c r="E14" s="83">
        <f>+'8, Talento Humano '!D31</f>
        <v>6</v>
      </c>
      <c r="F14" s="115">
        <f t="shared" si="0"/>
        <v>6</v>
      </c>
      <c r="G14" s="32"/>
      <c r="H14" s="32"/>
      <c r="I14" s="32"/>
      <c r="J14" s="32"/>
    </row>
    <row r="15" spans="1:10">
      <c r="A15" s="591" t="s">
        <v>2290</v>
      </c>
      <c r="B15" s="592"/>
      <c r="C15" s="116">
        <f>SUM(C8:C14)</f>
        <v>0</v>
      </c>
      <c r="D15" s="116">
        <f>SUM(D8:D14)</f>
        <v>0</v>
      </c>
      <c r="E15" s="116">
        <f>SUM(E8:E14)</f>
        <v>58</v>
      </c>
      <c r="F15" s="117">
        <f>SUM(F8:F14)</f>
        <v>58</v>
      </c>
    </row>
    <row r="16" spans="1:10" ht="30.75" thickBot="1">
      <c r="A16" s="118"/>
      <c r="B16" s="119"/>
      <c r="C16" s="120" t="s">
        <v>2291</v>
      </c>
      <c r="D16" s="121" t="s">
        <v>2292</v>
      </c>
      <c r="E16" s="120" t="s">
        <v>2291</v>
      </c>
      <c r="F16" s="122"/>
    </row>
    <row r="17" spans="1:6">
      <c r="A17" s="570" t="s">
        <v>1595</v>
      </c>
      <c r="B17" s="571"/>
      <c r="C17" s="571"/>
      <c r="D17" s="571"/>
      <c r="E17" s="571"/>
      <c r="F17" s="572"/>
    </row>
    <row r="18" spans="1:6">
      <c r="A18" s="593"/>
      <c r="B18" s="594"/>
      <c r="C18" s="594"/>
      <c r="D18" s="594"/>
      <c r="E18" s="594"/>
      <c r="F18" s="595"/>
    </row>
    <row r="19" spans="1:6" ht="109.5" customHeight="1" thickBot="1">
      <c r="A19" s="596"/>
      <c r="B19" s="597"/>
      <c r="C19" s="597"/>
      <c r="D19" s="597"/>
      <c r="E19" s="597"/>
      <c r="F19" s="598"/>
    </row>
    <row r="20" spans="1:6" ht="25.5" customHeight="1">
      <c r="A20" s="570" t="s">
        <v>1597</v>
      </c>
      <c r="B20" s="571"/>
      <c r="C20" s="571"/>
      <c r="D20" s="571"/>
      <c r="E20" s="571"/>
      <c r="F20" s="572"/>
    </row>
    <row r="21" spans="1:6">
      <c r="A21" s="606"/>
      <c r="B21" s="607"/>
      <c r="C21" s="607"/>
      <c r="D21" s="607"/>
      <c r="E21" s="607"/>
      <c r="F21" s="608"/>
    </row>
    <row r="22" spans="1:6">
      <c r="A22" s="606"/>
      <c r="B22" s="607"/>
      <c r="C22" s="607"/>
      <c r="D22" s="607"/>
      <c r="E22" s="607"/>
      <c r="F22" s="608"/>
    </row>
    <row r="23" spans="1:6">
      <c r="A23" s="606"/>
      <c r="B23" s="607"/>
      <c r="C23" s="607"/>
      <c r="D23" s="607"/>
      <c r="E23" s="607"/>
      <c r="F23" s="608"/>
    </row>
    <row r="24" spans="1:6">
      <c r="A24" s="606"/>
      <c r="B24" s="607"/>
      <c r="C24" s="607"/>
      <c r="D24" s="607"/>
      <c r="E24" s="607"/>
      <c r="F24" s="608"/>
    </row>
    <row r="25" spans="1:6">
      <c r="A25" s="606"/>
      <c r="B25" s="607"/>
      <c r="C25" s="607"/>
      <c r="D25" s="607"/>
      <c r="E25" s="607"/>
      <c r="F25" s="608"/>
    </row>
    <row r="26" spans="1:6">
      <c r="A26" s="606"/>
      <c r="B26" s="607"/>
      <c r="C26" s="607"/>
      <c r="D26" s="607"/>
      <c r="E26" s="607"/>
      <c r="F26" s="608"/>
    </row>
    <row r="27" spans="1:6">
      <c r="A27" s="606"/>
      <c r="B27" s="607"/>
      <c r="C27" s="607"/>
      <c r="D27" s="607"/>
      <c r="E27" s="607"/>
      <c r="F27" s="608"/>
    </row>
    <row r="28" spans="1:6" ht="18" customHeight="1">
      <c r="A28" s="606"/>
      <c r="B28" s="607"/>
      <c r="C28" s="607"/>
      <c r="D28" s="607"/>
      <c r="E28" s="607"/>
      <c r="F28" s="608"/>
    </row>
    <row r="29" spans="1:6" ht="18" customHeight="1">
      <c r="A29" s="606"/>
      <c r="B29" s="607"/>
      <c r="C29" s="607"/>
      <c r="D29" s="607"/>
      <c r="E29" s="607"/>
      <c r="F29" s="608"/>
    </row>
    <row r="30" spans="1:6">
      <c r="A30" s="606"/>
      <c r="B30" s="607"/>
      <c r="C30" s="607"/>
      <c r="D30" s="607"/>
      <c r="E30" s="607"/>
      <c r="F30" s="608"/>
    </row>
    <row r="31" spans="1:6">
      <c r="A31" s="606"/>
      <c r="B31" s="607"/>
      <c r="C31" s="607"/>
      <c r="D31" s="607"/>
      <c r="E31" s="607"/>
      <c r="F31" s="608"/>
    </row>
    <row r="32" spans="1:6" ht="15" customHeight="1">
      <c r="A32" s="606"/>
      <c r="B32" s="607"/>
      <c r="C32" s="607"/>
      <c r="D32" s="607"/>
      <c r="E32" s="607"/>
      <c r="F32" s="608"/>
    </row>
    <row r="33" spans="1:10" ht="68.25" customHeight="1">
      <c r="A33" s="560" t="s">
        <v>2293</v>
      </c>
      <c r="B33" s="560"/>
      <c r="C33" s="559" t="s">
        <v>2294</v>
      </c>
      <c r="D33" s="559"/>
      <c r="E33" s="559"/>
      <c r="F33" s="559"/>
    </row>
    <row r="34" spans="1:10" ht="29.45" customHeight="1">
      <c r="A34" s="609" t="s">
        <v>2295</v>
      </c>
      <c r="B34" s="610"/>
      <c r="C34" s="610"/>
      <c r="D34" s="610"/>
      <c r="E34" s="610"/>
      <c r="F34" s="611"/>
      <c r="G34" s="41"/>
    </row>
    <row r="35" spans="1:10" ht="19.350000000000001" customHeight="1">
      <c r="A35" s="586" t="s">
        <v>2296</v>
      </c>
      <c r="B35" s="587"/>
      <c r="C35" s="588" t="s">
        <v>2297</v>
      </c>
      <c r="D35" s="589"/>
      <c r="E35" s="587"/>
      <c r="F35" s="42" t="s">
        <v>2298</v>
      </c>
      <c r="G35" s="41"/>
    </row>
    <row r="36" spans="1:10" ht="30" customHeight="1">
      <c r="A36" s="579"/>
      <c r="B36" s="580"/>
      <c r="C36" s="581"/>
      <c r="D36" s="582"/>
      <c r="E36" s="580"/>
      <c r="F36" s="123"/>
      <c r="G36" s="41"/>
      <c r="H36" s="40"/>
      <c r="I36" s="40"/>
      <c r="J36" s="40"/>
    </row>
    <row r="37" spans="1:10" ht="30" customHeight="1">
      <c r="A37" s="579"/>
      <c r="B37" s="580"/>
      <c r="C37" s="581"/>
      <c r="D37" s="582"/>
      <c r="E37" s="580"/>
      <c r="F37" s="123"/>
      <c r="G37" s="41"/>
    </row>
    <row r="38" spans="1:10" ht="30" customHeight="1">
      <c r="A38" s="579"/>
      <c r="B38" s="580"/>
      <c r="C38" s="581"/>
      <c r="D38" s="582"/>
      <c r="E38" s="580"/>
      <c r="F38" s="123"/>
      <c r="G38" s="41"/>
    </row>
    <row r="39" spans="1:10" ht="30" customHeight="1">
      <c r="A39" s="579"/>
      <c r="B39" s="580"/>
      <c r="C39" s="581"/>
      <c r="D39" s="582"/>
      <c r="E39" s="580"/>
      <c r="F39" s="123"/>
      <c r="G39" s="41"/>
    </row>
    <row r="40" spans="1:10" ht="30" customHeight="1" thickBot="1">
      <c r="A40" s="575"/>
      <c r="B40" s="576"/>
      <c r="C40" s="577"/>
      <c r="D40" s="578"/>
      <c r="E40" s="576"/>
      <c r="F40" s="124"/>
      <c r="G40" s="41"/>
    </row>
    <row r="41" spans="1:10" ht="15.75" thickBot="1">
      <c r="A41" s="590"/>
      <c r="B41" s="590"/>
      <c r="C41" s="590"/>
      <c r="D41" s="590"/>
      <c r="E41" s="590"/>
      <c r="F41" s="43"/>
      <c r="G41" s="41"/>
    </row>
    <row r="42" spans="1:10">
      <c r="A42" s="583" t="s">
        <v>2299</v>
      </c>
      <c r="B42" s="584"/>
      <c r="C42" s="584"/>
      <c r="D42" s="584"/>
      <c r="E42" s="584"/>
      <c r="F42" s="585"/>
      <c r="G42" s="41"/>
    </row>
    <row r="43" spans="1:10">
      <c r="A43" s="586" t="s">
        <v>2296</v>
      </c>
      <c r="B43" s="587"/>
      <c r="C43" s="588" t="s">
        <v>2297</v>
      </c>
      <c r="D43" s="589"/>
      <c r="E43" s="587"/>
      <c r="F43" s="42" t="s">
        <v>2298</v>
      </c>
      <c r="G43" s="41"/>
    </row>
    <row r="44" spans="1:10" ht="30" customHeight="1">
      <c r="A44" s="579"/>
      <c r="B44" s="580"/>
      <c r="C44" s="581"/>
      <c r="D44" s="582"/>
      <c r="E44" s="580"/>
      <c r="F44" s="123"/>
      <c r="G44" s="41"/>
    </row>
    <row r="45" spans="1:10" ht="30" customHeight="1">
      <c r="A45" s="579"/>
      <c r="B45" s="580"/>
      <c r="C45" s="581"/>
      <c r="D45" s="582"/>
      <c r="E45" s="580"/>
      <c r="F45" s="123"/>
      <c r="G45" s="41"/>
    </row>
    <row r="46" spans="1:10" ht="30" customHeight="1">
      <c r="A46" s="579"/>
      <c r="B46" s="580"/>
      <c r="C46" s="581"/>
      <c r="D46" s="582"/>
      <c r="E46" s="580"/>
      <c r="F46" s="123"/>
      <c r="G46" s="41"/>
    </row>
    <row r="47" spans="1:10" ht="30" customHeight="1">
      <c r="A47" s="579"/>
      <c r="B47" s="580"/>
      <c r="C47" s="581"/>
      <c r="D47" s="582"/>
      <c r="E47" s="580"/>
      <c r="F47" s="123"/>
      <c r="G47" s="41"/>
    </row>
    <row r="48" spans="1:10" ht="30" customHeight="1" thickBot="1">
      <c r="A48" s="575"/>
      <c r="B48" s="576"/>
      <c r="C48" s="577"/>
      <c r="D48" s="578"/>
      <c r="E48" s="576"/>
      <c r="F48" s="124"/>
      <c r="G48" s="41"/>
    </row>
  </sheetData>
  <sheetProtection algorithmName="SHA-512" hashValue="fTkRXC5fEGO8yoRlaR+gY1qJRpmCbnNKE9cy1juCKjS93gwBP4R74G6vV6fo7RAIh9cXb9NISQWArA7m96/yRg==" saltValue="yNyk7LYwHpb4UV0swe8XYA==" spinCount="100000" sheet="1" formatRows="0"/>
  <mergeCells count="49">
    <mergeCell ref="A1:F1"/>
    <mergeCell ref="A37:B37"/>
    <mergeCell ref="C6:F6"/>
    <mergeCell ref="A8:B8"/>
    <mergeCell ref="A9:B9"/>
    <mergeCell ref="A10:B10"/>
    <mergeCell ref="A11:B11"/>
    <mergeCell ref="A12:B12"/>
    <mergeCell ref="A13:B13"/>
    <mergeCell ref="A21:F32"/>
    <mergeCell ref="A20:F20"/>
    <mergeCell ref="A34:F34"/>
    <mergeCell ref="A14:B14"/>
    <mergeCell ref="A35:B35"/>
    <mergeCell ref="C35:E35"/>
    <mergeCell ref="A36:B36"/>
    <mergeCell ref="C36:E36"/>
    <mergeCell ref="A15:B15"/>
    <mergeCell ref="A18:F19"/>
    <mergeCell ref="C37:E37"/>
    <mergeCell ref="A40:B40"/>
    <mergeCell ref="C40:E40"/>
    <mergeCell ref="A41:B41"/>
    <mergeCell ref="C41:E41"/>
    <mergeCell ref="A38:B38"/>
    <mergeCell ref="C38:E38"/>
    <mergeCell ref="A39:B39"/>
    <mergeCell ref="C39:E39"/>
    <mergeCell ref="A42:F42"/>
    <mergeCell ref="A43:B43"/>
    <mergeCell ref="C43:E43"/>
    <mergeCell ref="A44:B44"/>
    <mergeCell ref="C44:E44"/>
    <mergeCell ref="A48:B48"/>
    <mergeCell ref="C48:E48"/>
    <mergeCell ref="A45:B45"/>
    <mergeCell ref="C45:E45"/>
    <mergeCell ref="A46:B46"/>
    <mergeCell ref="C46:E46"/>
    <mergeCell ref="A47:B47"/>
    <mergeCell ref="C47:E47"/>
    <mergeCell ref="C5:F5"/>
    <mergeCell ref="A5:B5"/>
    <mergeCell ref="C33:F33"/>
    <mergeCell ref="A33:B33"/>
    <mergeCell ref="A2:F2"/>
    <mergeCell ref="A3:F4"/>
    <mergeCell ref="A17:F17"/>
    <mergeCell ref="A6:B7"/>
  </mergeCells>
  <printOptions horizontalCentered="1"/>
  <pageMargins left="0.31496062992125984" right="0.31496062992125984"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710937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855468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85546875" customWidth="1"/>
    <col min="250" max="250" width="43.5703125" customWidth="1"/>
    <col min="251" max="251" width="7.28515625" customWidth="1"/>
    <col min="252" max="252" width="45" customWidth="1"/>
    <col min="253" max="253" width="29.42578125" customWidth="1"/>
    <col min="254" max="254" width="42.710937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855468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855468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c r="A1" s="612" t="s">
        <v>2300</v>
      </c>
      <c r="B1" s="612"/>
      <c r="C1" s="612"/>
      <c r="D1" s="612"/>
      <c r="E1" s="612"/>
      <c r="F1" s="612"/>
      <c r="G1" s="612"/>
      <c r="H1" s="612"/>
      <c r="I1" s="612"/>
      <c r="J1" s="612"/>
      <c r="K1" s="612"/>
      <c r="L1" s="612"/>
      <c r="M1" s="612"/>
      <c r="N1" s="612"/>
      <c r="O1" s="613"/>
      <c r="P1" s="614" t="s">
        <v>1602</v>
      </c>
      <c r="Q1" s="614"/>
      <c r="R1" s="614"/>
      <c r="S1" s="614"/>
      <c r="T1" s="614"/>
      <c r="U1" s="614"/>
      <c r="V1" s="614"/>
      <c r="W1" s="614"/>
      <c r="X1" s="614"/>
      <c r="Y1" s="614"/>
      <c r="Z1" s="614"/>
      <c r="AA1" s="614"/>
      <c r="AB1" s="614"/>
      <c r="AC1" s="614"/>
      <c r="AD1" s="614"/>
      <c r="AE1" s="614"/>
      <c r="AF1" s="614"/>
      <c r="AG1" s="614"/>
      <c r="AH1" s="615"/>
      <c r="AI1" s="616" t="s">
        <v>1606</v>
      </c>
      <c r="AJ1" s="616"/>
      <c r="AK1" s="616"/>
      <c r="AL1" s="616"/>
      <c r="AM1" s="616"/>
      <c r="AN1" s="616"/>
      <c r="AO1" s="616"/>
      <c r="AP1" s="616"/>
      <c r="AQ1" s="617" t="s">
        <v>1612</v>
      </c>
      <c r="AR1" s="618"/>
      <c r="AS1" s="618"/>
      <c r="AT1" s="618"/>
      <c r="AU1" s="618"/>
      <c r="AV1" s="618"/>
      <c r="AW1" s="618"/>
      <c r="AX1" s="618"/>
      <c r="AY1" s="618"/>
      <c r="AZ1" s="618"/>
      <c r="BA1" s="618"/>
      <c r="BB1" s="618"/>
      <c r="BC1" s="618"/>
      <c r="BD1" s="618"/>
      <c r="BE1" s="618"/>
      <c r="BF1" s="618"/>
      <c r="BG1" s="618"/>
      <c r="BH1" s="618"/>
      <c r="BI1" s="618"/>
      <c r="BJ1" s="618"/>
      <c r="BK1" s="619" t="s">
        <v>2301</v>
      </c>
      <c r="BL1" s="619"/>
      <c r="BM1" s="619"/>
      <c r="BN1" s="619"/>
      <c r="BO1" s="619"/>
      <c r="BP1" s="619"/>
      <c r="BQ1" s="619"/>
      <c r="BR1" s="619"/>
      <c r="BS1" s="619"/>
      <c r="BT1" s="619"/>
      <c r="BU1" s="619"/>
      <c r="BV1" s="619"/>
      <c r="BW1" s="619"/>
      <c r="BX1" s="619"/>
      <c r="BY1" s="619"/>
      <c r="BZ1" s="619"/>
      <c r="CA1" s="619"/>
      <c r="CB1" s="619"/>
      <c r="CC1" s="619"/>
      <c r="CD1" s="619"/>
      <c r="CE1" s="619"/>
      <c r="CF1" s="619"/>
      <c r="CG1" s="619"/>
      <c r="CH1" s="619"/>
      <c r="CI1" s="619"/>
      <c r="CJ1" s="619"/>
      <c r="CK1" s="619"/>
      <c r="CL1" s="619"/>
      <c r="CM1" s="619"/>
      <c r="CN1" s="619"/>
      <c r="CO1" s="619"/>
      <c r="CP1" s="619"/>
      <c r="CQ1" s="619"/>
      <c r="CR1" s="619"/>
      <c r="CS1" s="619"/>
      <c r="CT1" s="619"/>
      <c r="CU1" s="619"/>
      <c r="CV1" s="619"/>
      <c r="CW1" s="619"/>
      <c r="CX1" s="619"/>
      <c r="CY1" s="619"/>
      <c r="CZ1" s="619"/>
      <c r="DA1" s="619"/>
      <c r="DB1" s="619"/>
      <c r="DC1" s="619"/>
      <c r="DD1" s="619"/>
      <c r="DE1" s="619"/>
      <c r="DF1" s="619"/>
      <c r="DG1" s="619"/>
      <c r="DH1" s="619"/>
      <c r="DI1" s="619"/>
      <c r="DJ1" s="619"/>
      <c r="DK1" s="619"/>
      <c r="DL1" s="525" t="s">
        <v>2302</v>
      </c>
      <c r="DM1" s="525"/>
      <c r="DN1" s="525"/>
      <c r="DO1" s="525"/>
      <c r="DP1" s="525"/>
      <c r="DQ1" s="525"/>
      <c r="DR1" s="525"/>
      <c r="DS1" s="525"/>
      <c r="DT1" s="525"/>
      <c r="DU1" s="525"/>
      <c r="DV1" s="525"/>
      <c r="DW1" s="525"/>
      <c r="DX1" s="525"/>
      <c r="DY1" s="525"/>
      <c r="DZ1" s="525"/>
      <c r="EA1" s="525"/>
      <c r="EB1" s="525"/>
      <c r="EC1" s="525"/>
      <c r="ED1" s="525"/>
      <c r="EE1" s="525"/>
      <c r="EF1" s="525"/>
      <c r="EG1" s="525"/>
      <c r="EH1" s="525"/>
      <c r="EI1" s="525"/>
      <c r="EJ1" s="525"/>
      <c r="EK1" s="525"/>
      <c r="EL1" s="525"/>
      <c r="EM1" s="525"/>
      <c r="EN1" s="525"/>
      <c r="EO1" s="525"/>
      <c r="EP1" s="525"/>
      <c r="EQ1" s="525"/>
      <c r="ER1" s="525"/>
      <c r="ES1" s="525"/>
      <c r="ET1" s="525"/>
      <c r="EU1" s="525"/>
      <c r="EV1" s="525"/>
      <c r="EW1" s="525"/>
      <c r="EX1" s="525"/>
      <c r="EY1" s="525"/>
      <c r="EZ1" s="525"/>
      <c r="FA1" s="525"/>
      <c r="FB1" s="525"/>
      <c r="FC1" s="525"/>
      <c r="FD1" s="525"/>
      <c r="FE1" s="525"/>
      <c r="FF1" s="525"/>
      <c r="FG1" s="525"/>
      <c r="FH1" s="525"/>
      <c r="FI1" s="525"/>
      <c r="FJ1" s="525"/>
      <c r="FK1" s="525"/>
      <c r="FL1" s="525"/>
      <c r="FM1" s="623" t="s">
        <v>2303</v>
      </c>
      <c r="FN1" s="623"/>
      <c r="FO1" s="623"/>
      <c r="FP1" s="623"/>
      <c r="FQ1" s="623"/>
      <c r="FR1" s="623"/>
      <c r="FS1" s="623"/>
      <c r="FT1" s="623"/>
      <c r="FU1" s="623"/>
      <c r="FV1" s="623"/>
      <c r="FW1" s="623"/>
      <c r="FX1" s="623"/>
      <c r="FY1" s="623"/>
      <c r="FZ1" s="623"/>
      <c r="GA1" s="623"/>
      <c r="GB1" s="623"/>
      <c r="GC1" s="623"/>
      <c r="GD1" s="624" t="s">
        <v>2262</v>
      </c>
      <c r="GE1" s="625"/>
      <c r="GF1" s="625"/>
      <c r="GG1" s="625"/>
      <c r="GH1" s="625"/>
      <c r="GI1" s="625"/>
      <c r="GJ1" s="625"/>
      <c r="GK1" s="625"/>
      <c r="GL1" s="625"/>
      <c r="GM1" s="625"/>
      <c r="GN1" s="625"/>
      <c r="GO1" s="625"/>
      <c r="GP1" s="625"/>
      <c r="GQ1" s="625"/>
      <c r="GR1" s="625"/>
      <c r="GS1" s="625"/>
      <c r="GT1" s="625"/>
      <c r="GU1" s="625"/>
      <c r="GV1" s="625"/>
      <c r="GW1" s="625"/>
      <c r="GX1" s="625"/>
      <c r="GY1" s="626" t="s">
        <v>2269</v>
      </c>
      <c r="GZ1" s="626"/>
      <c r="HA1" s="626"/>
      <c r="HB1" s="626"/>
      <c r="HC1" s="626"/>
      <c r="HD1" s="626"/>
      <c r="HE1" s="626"/>
      <c r="HF1" s="626"/>
      <c r="HG1" s="626"/>
      <c r="HH1" s="626"/>
      <c r="HI1" s="626"/>
      <c r="HJ1" s="626"/>
      <c r="HK1" s="626"/>
      <c r="HL1" s="627" t="s">
        <v>2304</v>
      </c>
      <c r="HM1" s="627"/>
      <c r="HN1" s="627"/>
      <c r="HO1" s="627"/>
      <c r="HP1" s="627"/>
      <c r="HQ1" s="627"/>
      <c r="HR1" s="627"/>
      <c r="HS1" s="627"/>
      <c r="HT1" s="627"/>
      <c r="HU1" s="627"/>
      <c r="HV1" s="627"/>
      <c r="HW1" s="627"/>
      <c r="HX1" s="627"/>
      <c r="HY1" s="627"/>
      <c r="HZ1" s="627"/>
      <c r="IA1" s="627"/>
      <c r="IB1" s="627"/>
      <c r="IC1" s="627"/>
      <c r="ID1" s="627"/>
      <c r="IE1" s="627"/>
      <c r="IF1" s="627"/>
      <c r="IG1" s="620" t="s">
        <v>2305</v>
      </c>
      <c r="IH1" s="620"/>
      <c r="II1" s="620"/>
      <c r="IJ1" s="620"/>
      <c r="IK1" s="620"/>
      <c r="IL1" s="525" t="s">
        <v>2274</v>
      </c>
      <c r="IM1" s="525"/>
      <c r="IN1" s="525"/>
      <c r="IO1" s="525"/>
      <c r="IP1" s="525"/>
      <c r="IQ1" s="525"/>
      <c r="IR1" s="525"/>
      <c r="IS1" s="525"/>
      <c r="IT1" s="525"/>
      <c r="IU1" s="525"/>
      <c r="IV1" s="525"/>
      <c r="IW1" s="525"/>
      <c r="IX1" s="525"/>
      <c r="IY1" s="525"/>
      <c r="IZ1" s="525"/>
      <c r="JA1" s="525"/>
      <c r="JB1" s="525"/>
      <c r="JC1" s="621" t="s">
        <v>2306</v>
      </c>
      <c r="JD1" s="622"/>
      <c r="JE1" s="622"/>
      <c r="JF1" s="622"/>
      <c r="JG1" s="622"/>
      <c r="JH1" s="622"/>
      <c r="JI1" s="622"/>
      <c r="JJ1" s="622"/>
      <c r="JK1" s="622"/>
      <c r="JL1" s="622"/>
      <c r="JM1" s="622"/>
      <c r="JN1" s="622"/>
      <c r="JO1" s="622"/>
      <c r="JP1" s="622"/>
      <c r="JQ1" s="622"/>
      <c r="JR1" s="622"/>
      <c r="JS1" s="622"/>
      <c r="JT1" s="525" t="s">
        <v>2307</v>
      </c>
      <c r="JU1" s="525"/>
      <c r="JV1" s="525"/>
      <c r="JW1" s="525"/>
      <c r="JX1" s="525"/>
      <c r="JY1" s="525"/>
      <c r="JZ1" s="525"/>
      <c r="KA1" s="525"/>
      <c r="KB1" s="525"/>
      <c r="KC1" s="525"/>
      <c r="KD1" s="525"/>
      <c r="KE1" s="525"/>
      <c r="KF1" s="525"/>
      <c r="KG1" s="525"/>
      <c r="KH1" s="525"/>
      <c r="KI1" s="525"/>
      <c r="KJ1" s="525"/>
      <c r="KK1" s="525"/>
      <c r="KL1" s="525"/>
      <c r="KM1" s="525"/>
      <c r="KN1" s="525"/>
      <c r="KO1" s="525"/>
      <c r="KP1" s="525"/>
      <c r="KQ1" s="525"/>
      <c r="KR1" s="525"/>
      <c r="KS1" s="525"/>
      <c r="KT1" s="525"/>
      <c r="KU1" s="525"/>
      <c r="KV1" s="525"/>
      <c r="KW1" s="525"/>
      <c r="KX1" s="525"/>
      <c r="KY1" s="525"/>
      <c r="KZ1" s="525"/>
      <c r="LA1" s="525"/>
      <c r="LB1" s="525"/>
      <c r="LC1" s="525"/>
      <c r="LD1" s="525"/>
      <c r="LE1" s="525"/>
      <c r="LF1" s="525"/>
      <c r="LG1" s="525"/>
      <c r="LH1" s="525"/>
      <c r="LI1" s="525"/>
      <c r="LJ1" s="525"/>
      <c r="LK1" s="525"/>
      <c r="LL1" s="525"/>
      <c r="LM1" s="525"/>
      <c r="LN1" s="525"/>
      <c r="LO1" s="525"/>
      <c r="LP1" s="525"/>
    </row>
    <row r="2" spans="1:328" ht="45">
      <c r="A2" s="169" t="s">
        <v>1600</v>
      </c>
      <c r="B2" s="169" t="s">
        <v>1475</v>
      </c>
      <c r="C2" s="169" t="s">
        <v>1477</v>
      </c>
      <c r="D2" s="169" t="s">
        <v>1479</v>
      </c>
      <c r="E2" s="169" t="s">
        <v>1481</v>
      </c>
      <c r="F2" s="169" t="s">
        <v>1483</v>
      </c>
      <c r="G2" s="169" t="s">
        <v>1485</v>
      </c>
      <c r="H2" s="169" t="s">
        <v>1487</v>
      </c>
      <c r="I2" s="169" t="s">
        <v>1489</v>
      </c>
      <c r="J2" s="169" t="s">
        <v>1601</v>
      </c>
      <c r="K2" s="169" t="s">
        <v>1493</v>
      </c>
      <c r="L2" s="169" t="s">
        <v>1517</v>
      </c>
      <c r="M2" s="169" t="s">
        <v>1495</v>
      </c>
      <c r="N2" s="169" t="s">
        <v>1497</v>
      </c>
      <c r="O2" s="170" t="s">
        <v>1499</v>
      </c>
      <c r="P2" s="169" t="s">
        <v>1501</v>
      </c>
      <c r="Q2" s="169" t="s">
        <v>1603</v>
      </c>
      <c r="R2" s="169" t="s">
        <v>1504</v>
      </c>
      <c r="S2" s="169" t="s">
        <v>1505</v>
      </c>
      <c r="T2" s="169" t="s">
        <v>1506</v>
      </c>
      <c r="U2" s="169" t="s">
        <v>1479</v>
      </c>
      <c r="V2" s="169" t="s">
        <v>1604</v>
      </c>
      <c r="W2" s="169" t="s">
        <v>1509</v>
      </c>
      <c r="X2" s="169" t="s">
        <v>1605</v>
      </c>
      <c r="Y2" s="169" t="s">
        <v>1511</v>
      </c>
      <c r="Z2" s="169" t="s">
        <v>1513</v>
      </c>
      <c r="AA2" s="169" t="s">
        <v>1515</v>
      </c>
      <c r="AB2" s="169" t="s">
        <v>1517</v>
      </c>
      <c r="AC2" s="169" t="s">
        <v>1495</v>
      </c>
      <c r="AD2" s="169" t="s">
        <v>1497</v>
      </c>
      <c r="AE2" s="169" t="s">
        <v>1521</v>
      </c>
      <c r="AF2" s="169" t="s">
        <v>1523</v>
      </c>
      <c r="AG2" s="171" t="s">
        <v>1525</v>
      </c>
      <c r="AH2" s="172" t="s">
        <v>1527</v>
      </c>
      <c r="AI2" s="169" t="s">
        <v>1529</v>
      </c>
      <c r="AJ2" s="169" t="s">
        <v>1531</v>
      </c>
      <c r="AK2" s="169" t="s">
        <v>2308</v>
      </c>
      <c r="AL2" s="169" t="s">
        <v>1535</v>
      </c>
      <c r="AM2" s="173" t="s">
        <v>1537</v>
      </c>
      <c r="AN2" s="169" t="s">
        <v>1608</v>
      </c>
      <c r="AO2" s="169" t="s">
        <v>1543</v>
      </c>
      <c r="AP2" s="170" t="s">
        <v>1545</v>
      </c>
      <c r="AQ2" s="169" t="s">
        <v>1613</v>
      </c>
      <c r="AR2" s="169" t="s">
        <v>1550</v>
      </c>
      <c r="AS2" s="169" t="s">
        <v>1552</v>
      </c>
      <c r="AT2" s="169" t="s">
        <v>1554</v>
      </c>
      <c r="AU2" s="169" t="s">
        <v>1556</v>
      </c>
      <c r="AV2" s="169" t="s">
        <v>1558</v>
      </c>
      <c r="AW2" s="169" t="s">
        <v>1562</v>
      </c>
      <c r="AX2" s="169" t="s">
        <v>1564</v>
      </c>
      <c r="AY2" s="169" t="s">
        <v>1566</v>
      </c>
      <c r="AZ2" s="169" t="s">
        <v>1513</v>
      </c>
      <c r="BA2" s="169" t="s">
        <v>1614</v>
      </c>
      <c r="BB2" s="169" t="s">
        <v>1550</v>
      </c>
      <c r="BC2" s="169" t="s">
        <v>1552</v>
      </c>
      <c r="BD2" s="169" t="s">
        <v>1554</v>
      </c>
      <c r="BE2" s="169" t="s">
        <v>1556</v>
      </c>
      <c r="BF2" s="169" t="s">
        <v>1558</v>
      </c>
      <c r="BG2" s="169" t="s">
        <v>1562</v>
      </c>
      <c r="BH2" s="169" t="s">
        <v>1564</v>
      </c>
      <c r="BI2" s="169" t="s">
        <v>1566</v>
      </c>
      <c r="BJ2" s="170" t="s">
        <v>1513</v>
      </c>
      <c r="BK2" s="174" t="s">
        <v>2275</v>
      </c>
      <c r="BL2" s="174" t="s">
        <v>2309</v>
      </c>
      <c r="BM2" s="174" t="s">
        <v>2310</v>
      </c>
      <c r="BN2" s="174" t="s">
        <v>2311</v>
      </c>
      <c r="BO2" s="174" t="s">
        <v>1620</v>
      </c>
      <c r="BP2" s="174" t="s">
        <v>2309</v>
      </c>
      <c r="BQ2" s="174" t="s">
        <v>2310</v>
      </c>
      <c r="BR2" s="174" t="s">
        <v>2311</v>
      </c>
      <c r="BS2" s="174" t="s">
        <v>1620</v>
      </c>
      <c r="BT2" s="174" t="s">
        <v>2309</v>
      </c>
      <c r="BU2" s="174" t="s">
        <v>2310</v>
      </c>
      <c r="BV2" s="174" t="s">
        <v>2311</v>
      </c>
      <c r="BW2" s="174" t="s">
        <v>1620</v>
      </c>
      <c r="BX2" s="174" t="s">
        <v>2309</v>
      </c>
      <c r="BY2" s="174" t="s">
        <v>2310</v>
      </c>
      <c r="BZ2" s="174" t="s">
        <v>2311</v>
      </c>
      <c r="CA2" s="174" t="s">
        <v>1620</v>
      </c>
      <c r="CB2" s="174" t="s">
        <v>2309</v>
      </c>
      <c r="CC2" s="174" t="s">
        <v>2310</v>
      </c>
      <c r="CD2" s="174" t="s">
        <v>2311</v>
      </c>
      <c r="CE2" s="174" t="s">
        <v>1620</v>
      </c>
      <c r="CF2" s="174" t="s">
        <v>2309</v>
      </c>
      <c r="CG2" s="174" t="s">
        <v>2310</v>
      </c>
      <c r="CH2" s="174" t="s">
        <v>2311</v>
      </c>
      <c r="CI2" s="174" t="s">
        <v>1620</v>
      </c>
      <c r="CJ2" s="174" t="s">
        <v>2309</v>
      </c>
      <c r="CK2" s="174" t="s">
        <v>2310</v>
      </c>
      <c r="CL2" s="174" t="s">
        <v>2311</v>
      </c>
      <c r="CM2" s="174" t="s">
        <v>1620</v>
      </c>
      <c r="CN2" s="174" t="s">
        <v>2309</v>
      </c>
      <c r="CO2" s="174" t="s">
        <v>2310</v>
      </c>
      <c r="CP2" s="174" t="s">
        <v>2311</v>
      </c>
      <c r="CQ2" s="174" t="s">
        <v>1620</v>
      </c>
      <c r="CR2" s="174" t="s">
        <v>2309</v>
      </c>
      <c r="CS2" s="174" t="s">
        <v>2310</v>
      </c>
      <c r="CT2" s="174" t="s">
        <v>2311</v>
      </c>
      <c r="CU2" s="174" t="s">
        <v>1620</v>
      </c>
      <c r="CV2" s="174" t="s">
        <v>2309</v>
      </c>
      <c r="CW2" s="174" t="s">
        <v>2310</v>
      </c>
      <c r="CX2" s="174" t="s">
        <v>2311</v>
      </c>
      <c r="CY2" s="174" t="s">
        <v>1620</v>
      </c>
      <c r="CZ2" s="174" t="s">
        <v>2309</v>
      </c>
      <c r="DA2" s="174" t="s">
        <v>2310</v>
      </c>
      <c r="DB2" s="174" t="s">
        <v>2311</v>
      </c>
      <c r="DC2" s="174" t="s">
        <v>1620</v>
      </c>
      <c r="DD2" s="174" t="s">
        <v>2309</v>
      </c>
      <c r="DE2" s="174" t="s">
        <v>2310</v>
      </c>
      <c r="DF2" s="174" t="s">
        <v>2311</v>
      </c>
      <c r="DG2" s="174" t="s">
        <v>1620</v>
      </c>
      <c r="DH2" s="174" t="s">
        <v>2309</v>
      </c>
      <c r="DI2" s="174" t="s">
        <v>2310</v>
      </c>
      <c r="DJ2" s="174" t="s">
        <v>2311</v>
      </c>
      <c r="DK2" s="174" t="s">
        <v>1620</v>
      </c>
      <c r="DL2" s="175" t="s">
        <v>2275</v>
      </c>
      <c r="DM2" s="175" t="s">
        <v>2309</v>
      </c>
      <c r="DN2" s="175" t="s">
        <v>2310</v>
      </c>
      <c r="DO2" s="175" t="s">
        <v>2311</v>
      </c>
      <c r="DP2" s="175" t="s">
        <v>1620</v>
      </c>
      <c r="DQ2" s="175" t="s">
        <v>2309</v>
      </c>
      <c r="DR2" s="175" t="s">
        <v>2310</v>
      </c>
      <c r="DS2" s="175" t="s">
        <v>2311</v>
      </c>
      <c r="DT2" s="175" t="s">
        <v>1620</v>
      </c>
      <c r="DU2" s="175" t="s">
        <v>2309</v>
      </c>
      <c r="DV2" s="175" t="s">
        <v>2310</v>
      </c>
      <c r="DW2" s="175" t="s">
        <v>2311</v>
      </c>
      <c r="DX2" s="175" t="s">
        <v>1620</v>
      </c>
      <c r="DY2" s="175" t="s">
        <v>2309</v>
      </c>
      <c r="DZ2" s="175" t="s">
        <v>2310</v>
      </c>
      <c r="EA2" s="175" t="s">
        <v>2311</v>
      </c>
      <c r="EB2" s="175" t="s">
        <v>1620</v>
      </c>
      <c r="EC2" s="175" t="s">
        <v>2309</v>
      </c>
      <c r="ED2" s="175" t="s">
        <v>2310</v>
      </c>
      <c r="EE2" s="175" t="s">
        <v>2311</v>
      </c>
      <c r="EF2" s="175" t="s">
        <v>1620</v>
      </c>
      <c r="EG2" s="175" t="s">
        <v>2309</v>
      </c>
      <c r="EH2" s="175" t="s">
        <v>2310</v>
      </c>
      <c r="EI2" s="175" t="s">
        <v>2311</v>
      </c>
      <c r="EJ2" s="175" t="s">
        <v>1620</v>
      </c>
      <c r="EK2" s="175" t="s">
        <v>2309</v>
      </c>
      <c r="EL2" s="175" t="s">
        <v>2310</v>
      </c>
      <c r="EM2" s="175" t="s">
        <v>2311</v>
      </c>
      <c r="EN2" s="175" t="s">
        <v>1620</v>
      </c>
      <c r="EO2" s="175" t="s">
        <v>2309</v>
      </c>
      <c r="EP2" s="175" t="s">
        <v>2310</v>
      </c>
      <c r="EQ2" s="175" t="s">
        <v>2311</v>
      </c>
      <c r="ER2" s="175" t="s">
        <v>1620</v>
      </c>
      <c r="ES2" s="175" t="s">
        <v>2309</v>
      </c>
      <c r="ET2" s="175" t="s">
        <v>2310</v>
      </c>
      <c r="EU2" s="175" t="s">
        <v>2311</v>
      </c>
      <c r="EV2" s="175" t="s">
        <v>1620</v>
      </c>
      <c r="EW2" s="175" t="s">
        <v>2309</v>
      </c>
      <c r="EX2" s="175" t="s">
        <v>2310</v>
      </c>
      <c r="EY2" s="175" t="s">
        <v>2311</v>
      </c>
      <c r="EZ2" s="175" t="s">
        <v>1620</v>
      </c>
      <c r="FA2" s="175" t="s">
        <v>2309</v>
      </c>
      <c r="FB2" s="175" t="s">
        <v>2310</v>
      </c>
      <c r="FC2" s="175" t="s">
        <v>2311</v>
      </c>
      <c r="FD2" s="175" t="s">
        <v>1620</v>
      </c>
      <c r="FE2" s="175" t="s">
        <v>2309</v>
      </c>
      <c r="FF2" s="175" t="s">
        <v>2310</v>
      </c>
      <c r="FG2" s="175" t="s">
        <v>2311</v>
      </c>
      <c r="FH2" s="175" t="s">
        <v>1620</v>
      </c>
      <c r="FI2" s="175" t="s">
        <v>2309</v>
      </c>
      <c r="FJ2" s="175" t="s">
        <v>2310</v>
      </c>
      <c r="FK2" s="175" t="s">
        <v>2311</v>
      </c>
      <c r="FL2" s="175" t="s">
        <v>1620</v>
      </c>
      <c r="FM2" s="176" t="s">
        <v>2275</v>
      </c>
      <c r="FN2" s="176" t="s">
        <v>2309</v>
      </c>
      <c r="FO2" s="176" t="s">
        <v>2310</v>
      </c>
      <c r="FP2" s="176" t="s">
        <v>2311</v>
      </c>
      <c r="FQ2" s="176" t="s">
        <v>1620</v>
      </c>
      <c r="FR2" s="176" t="s">
        <v>2309</v>
      </c>
      <c r="FS2" s="176" t="s">
        <v>2310</v>
      </c>
      <c r="FT2" s="176" t="s">
        <v>2311</v>
      </c>
      <c r="FU2" s="176" t="s">
        <v>1620</v>
      </c>
      <c r="FV2" s="176" t="s">
        <v>2309</v>
      </c>
      <c r="FW2" s="176" t="s">
        <v>2310</v>
      </c>
      <c r="FX2" s="176" t="s">
        <v>2311</v>
      </c>
      <c r="FY2" s="176" t="s">
        <v>1620</v>
      </c>
      <c r="FZ2" s="176" t="s">
        <v>2309</v>
      </c>
      <c r="GA2" s="176" t="s">
        <v>2310</v>
      </c>
      <c r="GB2" s="176" t="s">
        <v>2311</v>
      </c>
      <c r="GC2" s="176" t="s">
        <v>1620</v>
      </c>
      <c r="GD2" s="87" t="s">
        <v>2275</v>
      </c>
      <c r="GE2" s="87" t="s">
        <v>2309</v>
      </c>
      <c r="GF2" s="87" t="s">
        <v>2310</v>
      </c>
      <c r="GG2" s="87" t="s">
        <v>2311</v>
      </c>
      <c r="GH2" s="87" t="s">
        <v>1620</v>
      </c>
      <c r="GI2" s="87" t="s">
        <v>2309</v>
      </c>
      <c r="GJ2" s="87" t="s">
        <v>2310</v>
      </c>
      <c r="GK2" s="87" t="s">
        <v>2311</v>
      </c>
      <c r="GL2" s="87" t="s">
        <v>1620</v>
      </c>
      <c r="GM2" s="87" t="s">
        <v>2309</v>
      </c>
      <c r="GN2" s="87" t="s">
        <v>2310</v>
      </c>
      <c r="GO2" s="87" t="s">
        <v>2311</v>
      </c>
      <c r="GP2" s="87" t="s">
        <v>1620</v>
      </c>
      <c r="GQ2" s="87" t="s">
        <v>2309</v>
      </c>
      <c r="GR2" s="87" t="s">
        <v>2310</v>
      </c>
      <c r="GS2" s="87" t="s">
        <v>2311</v>
      </c>
      <c r="GT2" s="87" t="s">
        <v>1620</v>
      </c>
      <c r="GU2" s="87" t="s">
        <v>2309</v>
      </c>
      <c r="GV2" s="87" t="s">
        <v>2310</v>
      </c>
      <c r="GW2" s="87" t="s">
        <v>2311</v>
      </c>
      <c r="GX2" s="178" t="s">
        <v>1620</v>
      </c>
      <c r="GY2" s="177" t="s">
        <v>2275</v>
      </c>
      <c r="GZ2" s="177" t="s">
        <v>2309</v>
      </c>
      <c r="HA2" s="177" t="s">
        <v>2310</v>
      </c>
      <c r="HB2" s="177" t="s">
        <v>2311</v>
      </c>
      <c r="HC2" s="177" t="s">
        <v>1620</v>
      </c>
      <c r="HD2" s="177" t="s">
        <v>2309</v>
      </c>
      <c r="HE2" s="177" t="s">
        <v>2310</v>
      </c>
      <c r="HF2" s="177" t="s">
        <v>2311</v>
      </c>
      <c r="HG2" s="177" t="s">
        <v>1620</v>
      </c>
      <c r="HH2" s="177" t="s">
        <v>2309</v>
      </c>
      <c r="HI2" s="177" t="s">
        <v>2310</v>
      </c>
      <c r="HJ2" s="177" t="s">
        <v>2311</v>
      </c>
      <c r="HK2" s="177" t="s">
        <v>1620</v>
      </c>
      <c r="HL2" s="179" t="s">
        <v>2275</v>
      </c>
      <c r="HM2" s="179" t="s">
        <v>2309</v>
      </c>
      <c r="HN2" s="179" t="s">
        <v>2310</v>
      </c>
      <c r="HO2" s="179" t="s">
        <v>2311</v>
      </c>
      <c r="HP2" s="179" t="s">
        <v>1620</v>
      </c>
      <c r="HQ2" s="179" t="s">
        <v>2309</v>
      </c>
      <c r="HR2" s="179" t="s">
        <v>2310</v>
      </c>
      <c r="HS2" s="179" t="s">
        <v>2311</v>
      </c>
      <c r="HT2" s="179" t="s">
        <v>1620</v>
      </c>
      <c r="HU2" s="179" t="s">
        <v>2309</v>
      </c>
      <c r="HV2" s="179" t="s">
        <v>2310</v>
      </c>
      <c r="HW2" s="179" t="s">
        <v>2311</v>
      </c>
      <c r="HX2" s="179" t="s">
        <v>1620</v>
      </c>
      <c r="HY2" s="179" t="s">
        <v>2309</v>
      </c>
      <c r="HZ2" s="179" t="s">
        <v>2310</v>
      </c>
      <c r="IA2" s="179" t="s">
        <v>2311</v>
      </c>
      <c r="IB2" s="179" t="s">
        <v>1620</v>
      </c>
      <c r="IC2" s="179" t="s">
        <v>2309</v>
      </c>
      <c r="ID2" s="179" t="s">
        <v>2310</v>
      </c>
      <c r="IE2" s="179" t="s">
        <v>2311</v>
      </c>
      <c r="IF2" s="179" t="s">
        <v>1620</v>
      </c>
      <c r="IG2" s="180" t="s">
        <v>2312</v>
      </c>
      <c r="IH2" s="180" t="s">
        <v>2309</v>
      </c>
      <c r="II2" s="180" t="s">
        <v>2310</v>
      </c>
      <c r="IJ2" s="180" t="s">
        <v>2311</v>
      </c>
      <c r="IK2" s="180" t="s">
        <v>1620</v>
      </c>
      <c r="IL2" s="175" t="s">
        <v>2312</v>
      </c>
      <c r="IM2" s="175" t="s">
        <v>2309</v>
      </c>
      <c r="IN2" s="175" t="s">
        <v>2310</v>
      </c>
      <c r="IO2" s="175" t="s">
        <v>2311</v>
      </c>
      <c r="IP2" s="175" t="s">
        <v>1620</v>
      </c>
      <c r="IQ2" s="175" t="s">
        <v>2309</v>
      </c>
      <c r="IR2" s="175" t="s">
        <v>2310</v>
      </c>
      <c r="IS2" s="175" t="s">
        <v>2311</v>
      </c>
      <c r="IT2" s="175" t="s">
        <v>1620</v>
      </c>
      <c r="IU2" s="175" t="s">
        <v>2309</v>
      </c>
      <c r="IV2" s="175" t="s">
        <v>2310</v>
      </c>
      <c r="IW2" s="175" t="s">
        <v>2311</v>
      </c>
      <c r="IX2" s="175" t="s">
        <v>1620</v>
      </c>
      <c r="IY2" s="175" t="s">
        <v>2309</v>
      </c>
      <c r="IZ2" s="175" t="s">
        <v>2310</v>
      </c>
      <c r="JA2" s="175" t="s">
        <v>2311</v>
      </c>
      <c r="JB2" s="175" t="s">
        <v>1620</v>
      </c>
      <c r="JC2" s="181" t="s">
        <v>2312</v>
      </c>
      <c r="JD2" s="181" t="s">
        <v>2309</v>
      </c>
      <c r="JE2" s="181" t="s">
        <v>2310</v>
      </c>
      <c r="JF2" s="181" t="s">
        <v>2311</v>
      </c>
      <c r="JG2" s="181" t="s">
        <v>1620</v>
      </c>
      <c r="JH2" s="181" t="s">
        <v>2309</v>
      </c>
      <c r="JI2" s="181" t="s">
        <v>2310</v>
      </c>
      <c r="JJ2" s="181" t="s">
        <v>2311</v>
      </c>
      <c r="JK2" s="181" t="s">
        <v>1620</v>
      </c>
      <c r="JL2" s="181" t="s">
        <v>2309</v>
      </c>
      <c r="JM2" s="181" t="s">
        <v>2310</v>
      </c>
      <c r="JN2" s="181" t="s">
        <v>2311</v>
      </c>
      <c r="JO2" s="181" t="s">
        <v>1620</v>
      </c>
      <c r="JP2" s="181" t="s">
        <v>2309</v>
      </c>
      <c r="JQ2" s="181" t="s">
        <v>2310</v>
      </c>
      <c r="JR2" s="181" t="s">
        <v>2311</v>
      </c>
      <c r="JS2" s="181" t="s">
        <v>1620</v>
      </c>
      <c r="JT2" s="175" t="s">
        <v>2312</v>
      </c>
      <c r="JU2" s="175" t="s">
        <v>2309</v>
      </c>
      <c r="JV2" s="175" t="s">
        <v>2310</v>
      </c>
      <c r="JW2" s="175" t="s">
        <v>2311</v>
      </c>
      <c r="JX2" s="175" t="s">
        <v>1620</v>
      </c>
      <c r="JY2" s="175" t="s">
        <v>2309</v>
      </c>
      <c r="JZ2" s="175" t="s">
        <v>2310</v>
      </c>
      <c r="KA2" s="175" t="s">
        <v>2311</v>
      </c>
      <c r="KB2" s="175" t="s">
        <v>1620</v>
      </c>
      <c r="KC2" s="175" t="s">
        <v>2309</v>
      </c>
      <c r="KD2" s="175" t="s">
        <v>2310</v>
      </c>
      <c r="KE2" s="175" t="s">
        <v>2311</v>
      </c>
      <c r="KF2" s="175" t="s">
        <v>1620</v>
      </c>
      <c r="KG2" s="175" t="s">
        <v>2309</v>
      </c>
      <c r="KH2" s="175" t="s">
        <v>2310</v>
      </c>
      <c r="KI2" s="175" t="s">
        <v>2311</v>
      </c>
      <c r="KJ2" s="175" t="s">
        <v>1620</v>
      </c>
      <c r="KK2" s="175" t="s">
        <v>2309</v>
      </c>
      <c r="KL2" s="175" t="s">
        <v>2310</v>
      </c>
      <c r="KM2" s="175" t="s">
        <v>2311</v>
      </c>
      <c r="KN2" s="175" t="s">
        <v>1620</v>
      </c>
      <c r="KO2" s="175" t="s">
        <v>2309</v>
      </c>
      <c r="KP2" s="175" t="s">
        <v>2310</v>
      </c>
      <c r="KQ2" s="175" t="s">
        <v>2311</v>
      </c>
      <c r="KR2" s="175" t="s">
        <v>1620</v>
      </c>
      <c r="KS2" s="175" t="s">
        <v>2309</v>
      </c>
      <c r="KT2" s="175" t="s">
        <v>2310</v>
      </c>
      <c r="KU2" s="175" t="s">
        <v>2311</v>
      </c>
      <c r="KV2" s="175" t="s">
        <v>1620</v>
      </c>
      <c r="KW2" s="175" t="s">
        <v>2309</v>
      </c>
      <c r="KX2" s="175" t="s">
        <v>2310</v>
      </c>
      <c r="KY2" s="175" t="s">
        <v>2311</v>
      </c>
      <c r="KZ2" s="175" t="s">
        <v>1620</v>
      </c>
      <c r="LA2" s="175" t="s">
        <v>2309</v>
      </c>
      <c r="LB2" s="175" t="s">
        <v>2310</v>
      </c>
      <c r="LC2" s="175" t="s">
        <v>2311</v>
      </c>
      <c r="LD2" s="175" t="s">
        <v>1620</v>
      </c>
      <c r="LE2" s="175" t="s">
        <v>2309</v>
      </c>
      <c r="LF2" s="175" t="s">
        <v>2310</v>
      </c>
      <c r="LG2" s="175" t="s">
        <v>2311</v>
      </c>
      <c r="LH2" s="175" t="s">
        <v>1620</v>
      </c>
      <c r="LI2" s="175" t="s">
        <v>2309</v>
      </c>
      <c r="LJ2" s="175" t="s">
        <v>2310</v>
      </c>
      <c r="LK2" s="175" t="s">
        <v>2311</v>
      </c>
      <c r="LL2" s="175" t="s">
        <v>1620</v>
      </c>
      <c r="LM2" s="175" t="s">
        <v>2309</v>
      </c>
      <c r="LN2" s="175" t="s">
        <v>2310</v>
      </c>
      <c r="LO2" s="175" t="s">
        <v>2311</v>
      </c>
      <c r="LP2" s="175" t="s">
        <v>1620</v>
      </c>
    </row>
    <row r="3" spans="1:328" ht="45">
      <c r="A3" s="182">
        <f>+'1. Información General'!B2</f>
        <v>0</v>
      </c>
      <c r="B3" s="83">
        <f>+'1. Información General'!F2</f>
        <v>0</v>
      </c>
      <c r="C3" s="182">
        <f>+'1. Información General'!B3</f>
        <v>0</v>
      </c>
      <c r="D3" s="183">
        <f>+'1. Información General'!F3</f>
        <v>0</v>
      </c>
      <c r="E3" s="83">
        <f>+'1. Información General'!B4</f>
        <v>0</v>
      </c>
      <c r="F3" s="83">
        <f>+'1. Información General'!D4</f>
        <v>0</v>
      </c>
      <c r="G3" s="83">
        <f>+'1. Información General'!B5</f>
        <v>0</v>
      </c>
      <c r="H3" s="83">
        <f>+'1. Información General'!D5</f>
        <v>0</v>
      </c>
      <c r="I3" s="83">
        <f>+'1. Información General'!B6</f>
        <v>0</v>
      </c>
      <c r="J3" s="182">
        <f>+'1. Información General'!D6</f>
        <v>0</v>
      </c>
      <c r="K3" s="182">
        <f>+'1. Información General'!B7</f>
        <v>0</v>
      </c>
      <c r="L3" s="183">
        <f>+'1. Información General'!F7</f>
        <v>0</v>
      </c>
      <c r="M3" s="83">
        <f>+'1. Información General'!B8</f>
        <v>0</v>
      </c>
      <c r="N3" s="83">
        <f>+'1. Información General'!D8</f>
        <v>0</v>
      </c>
      <c r="O3" s="182">
        <f>+'1. Información General'!F8</f>
        <v>0</v>
      </c>
      <c r="P3" s="182">
        <f>+'1. Información General'!B11</f>
        <v>0</v>
      </c>
      <c r="Q3" s="83">
        <f>+'1. Información General'!F11</f>
        <v>0</v>
      </c>
      <c r="R3" s="83">
        <f>+'1. Información General'!B12</f>
        <v>0</v>
      </c>
      <c r="S3" s="83">
        <f>+'1. Información General'!D12</f>
        <v>0</v>
      </c>
      <c r="T3" s="182">
        <f>+'1. Información General'!B13</f>
        <v>0</v>
      </c>
      <c r="U3" s="183">
        <f>+'1. Información General'!F13</f>
        <v>0</v>
      </c>
      <c r="V3" s="83">
        <f>+'1. Información General'!B14</f>
        <v>0</v>
      </c>
      <c r="W3" s="182">
        <f>+'1. Información General'!D14</f>
        <v>0</v>
      </c>
      <c r="X3" s="83">
        <f>+'1. Información General'!B15</f>
        <v>0</v>
      </c>
      <c r="Y3" s="83">
        <f>+'1. Información General'!D15</f>
        <v>0</v>
      </c>
      <c r="Z3" s="83">
        <f>+'1. Información General'!F15</f>
        <v>0</v>
      </c>
      <c r="AA3" s="182">
        <f>+'1. Información General'!B16</f>
        <v>0</v>
      </c>
      <c r="AB3" s="183">
        <f>+'1. Información General'!F16</f>
        <v>0</v>
      </c>
      <c r="AC3" s="83">
        <f>+'1. Información General'!B17</f>
        <v>0</v>
      </c>
      <c r="AD3" s="83">
        <f>+'1. Información General'!D17</f>
        <v>0</v>
      </c>
      <c r="AE3" s="83">
        <f>+'1. Información General'!F17</f>
        <v>0</v>
      </c>
      <c r="AF3" s="83">
        <f>+'1. Información General'!B18</f>
        <v>0</v>
      </c>
      <c r="AG3" s="83" t="str">
        <f>+'1. Información General'!D18</f>
        <v xml:space="preserve"> </v>
      </c>
      <c r="AH3" s="83" t="str">
        <f>+'1. Información General'!F18</f>
        <v xml:space="preserve"> </v>
      </c>
      <c r="AI3" s="83">
        <f>+'1. Información General'!B21</f>
        <v>0</v>
      </c>
      <c r="AJ3" s="184">
        <f>+'1. Información General'!D21</f>
        <v>0</v>
      </c>
      <c r="AK3" s="184">
        <f>+'1. Información General'!F21</f>
        <v>0</v>
      </c>
      <c r="AL3" s="83" t="str">
        <f>+'1. Información General'!B23</f>
        <v>PROMOCIÓN Y PREVENCIÓN</v>
      </c>
      <c r="AM3" s="182" t="str">
        <f>+'1. Información General'!D23</f>
        <v>PRIMERA INFANCIA</v>
      </c>
      <c r="AN3" s="182">
        <f>+'1. Información General'!B24</f>
        <v>0</v>
      </c>
      <c r="AO3" s="182" t="str">
        <f>+'1. Información General'!B33</f>
        <v>INSTITUCIONAL</v>
      </c>
      <c r="AP3" s="182" t="str">
        <f>+'1. Información General'!E33</f>
        <v>CENTRO DE DESARROLLO INFANTIL - CDI</v>
      </c>
      <c r="AQ3" s="182">
        <f>+'1. Información General'!B36</f>
        <v>0</v>
      </c>
      <c r="AR3" s="182">
        <f>+'1. Información General'!D36</f>
        <v>0</v>
      </c>
      <c r="AS3" s="83">
        <f>+'1. Información General'!B37</f>
        <v>0</v>
      </c>
      <c r="AT3" s="184">
        <f>+'1. Información General'!D37</f>
        <v>0</v>
      </c>
      <c r="AU3" s="184">
        <f>+'1. Información General'!F37</f>
        <v>0</v>
      </c>
      <c r="AV3" s="182">
        <f>+'1. Información General'!B38</f>
        <v>0</v>
      </c>
      <c r="AW3" s="83">
        <f>+'1. Información General'!F38</f>
        <v>0</v>
      </c>
      <c r="AX3" s="83">
        <f>+'1. Información General'!B39</f>
        <v>0</v>
      </c>
      <c r="AY3" s="83">
        <f>+'1. Información General'!D39</f>
        <v>0</v>
      </c>
      <c r="AZ3" s="83">
        <f>+'1. Información General'!F39</f>
        <v>0</v>
      </c>
      <c r="BA3" s="182">
        <f>+'1. Información General'!B40</f>
        <v>0</v>
      </c>
      <c r="BB3" s="182">
        <f>+'1. Información General'!D40</f>
        <v>0</v>
      </c>
      <c r="BC3" s="83">
        <f>+'1. Información General'!B41</f>
        <v>0</v>
      </c>
      <c r="BD3" s="184">
        <f>+'1. Información General'!D41</f>
        <v>0</v>
      </c>
      <c r="BE3" s="184">
        <f>+'1. Información General'!F41</f>
        <v>0</v>
      </c>
      <c r="BF3" s="182">
        <f>+'1. Información General'!B42</f>
        <v>0</v>
      </c>
      <c r="BG3" s="83">
        <f>+'1. Información General'!F42</f>
        <v>0</v>
      </c>
      <c r="BH3" s="83">
        <f>+'1. Información General'!B43</f>
        <v>0</v>
      </c>
      <c r="BI3" s="83">
        <f>+'1. Información General'!D43</f>
        <v>0</v>
      </c>
      <c r="BJ3" s="185">
        <f>+'1. Información General'!F43</f>
        <v>0</v>
      </c>
      <c r="BK3" s="64" t="s">
        <v>2301</v>
      </c>
      <c r="BL3" s="39" t="e">
        <f>+#REF!</f>
        <v>#REF!</v>
      </c>
      <c r="BM3" s="64" t="e">
        <f>+#REF!</f>
        <v>#REF!</v>
      </c>
      <c r="BN3" s="64" t="e">
        <f>+#REF!</f>
        <v>#REF!</v>
      </c>
      <c r="BO3" s="64" t="e">
        <f>+#REF!</f>
        <v>#REF!</v>
      </c>
      <c r="BP3" s="39" t="e">
        <f>+#REF!</f>
        <v>#REF!</v>
      </c>
      <c r="BQ3" s="64" t="e">
        <f>+#REF!</f>
        <v>#REF!</v>
      </c>
      <c r="BR3" s="64" t="e">
        <f>+#REF!</f>
        <v>#REF!</v>
      </c>
      <c r="BS3" s="64" t="e">
        <f>+#REF!</f>
        <v>#REF!</v>
      </c>
      <c r="BT3" s="39" t="e">
        <f>+#REF!</f>
        <v>#REF!</v>
      </c>
      <c r="BU3" s="64" t="e">
        <f>+#REF!</f>
        <v>#REF!</v>
      </c>
      <c r="BV3" s="64" t="e">
        <f>+#REF!</f>
        <v>#REF!</v>
      </c>
      <c r="BW3" s="64" t="e">
        <f>+#REF!</f>
        <v>#REF!</v>
      </c>
      <c r="BX3" s="39" t="e">
        <f>+#REF!</f>
        <v>#REF!</v>
      </c>
      <c r="BY3" s="64" t="e">
        <f>+#REF!</f>
        <v>#REF!</v>
      </c>
      <c r="BZ3" s="64" t="e">
        <f>+#REF!</f>
        <v>#REF!</v>
      </c>
      <c r="CA3" s="64" t="e">
        <f>+#REF!</f>
        <v>#REF!</v>
      </c>
      <c r="CB3" s="39" t="e">
        <f>+#REF!</f>
        <v>#REF!</v>
      </c>
      <c r="CC3" s="64" t="e">
        <f>+#REF!</f>
        <v>#REF!</v>
      </c>
      <c r="CD3" s="64" t="e">
        <f>+#REF!</f>
        <v>#REF!</v>
      </c>
      <c r="CE3" s="64" t="e">
        <f>+#REF!</f>
        <v>#REF!</v>
      </c>
      <c r="CF3" s="39" t="e">
        <f>+#REF!</f>
        <v>#REF!</v>
      </c>
      <c r="CG3" s="64" t="e" cm="1">
        <f t="array" ref="CG3">+#REF!</f>
        <v>#REF!</v>
      </c>
      <c r="CH3" s="64"/>
      <c r="CI3" s="64"/>
      <c r="CJ3" s="39" t="e" cm="1">
        <f t="array" ref="CJ3">+#REF!</f>
        <v>#REF!</v>
      </c>
      <c r="CK3" s="64"/>
      <c r="CL3" s="64"/>
      <c r="CM3" s="64"/>
      <c r="CN3" s="39" t="e" cm="1">
        <f t="array" ref="CN3">+#REF!</f>
        <v>#REF!</v>
      </c>
      <c r="CO3" s="64"/>
      <c r="CP3" s="64"/>
      <c r="CQ3" s="64"/>
      <c r="CR3" s="39" t="e" cm="1">
        <f t="array" ref="CR3">+#REF!</f>
        <v>#REF!</v>
      </c>
      <c r="CS3" s="64"/>
      <c r="CT3" s="64"/>
      <c r="CU3" s="64"/>
      <c r="CV3" s="39" t="e" cm="1">
        <f t="array" ref="CV3">+#REF!</f>
        <v>#REF!</v>
      </c>
      <c r="CW3" s="64"/>
      <c r="CX3" s="64"/>
      <c r="CY3" s="64"/>
      <c r="CZ3" s="39" t="e" cm="1">
        <f t="array" ref="CZ3">+#REF!</f>
        <v>#REF!</v>
      </c>
      <c r="DA3" s="64"/>
      <c r="DB3" s="64"/>
      <c r="DC3" s="64"/>
      <c r="DD3" s="39" t="e" cm="1">
        <f t="array" ref="DD3">+#REF!</f>
        <v>#REF!</v>
      </c>
      <c r="DE3" s="64"/>
      <c r="DF3" s="64"/>
      <c r="DG3" s="64"/>
      <c r="DH3" s="39" t="e" cm="1">
        <f t="array" ref="DH3">+#REF!</f>
        <v>#REF!</v>
      </c>
      <c r="DI3" s="64"/>
      <c r="DJ3" s="64"/>
      <c r="DK3" s="64"/>
      <c r="DL3" s="39" t="s">
        <v>2302</v>
      </c>
      <c r="DM3" s="39" t="e" cm="1">
        <f t="array" ref="DM3">+#REF!</f>
        <v>#REF!</v>
      </c>
      <c r="DN3" s="64"/>
      <c r="DO3" s="64"/>
      <c r="DP3" s="64"/>
      <c r="DQ3" s="186" t="e" cm="1">
        <f t="array" ref="DQ3">+#REF!</f>
        <v>#REF!</v>
      </c>
      <c r="DR3" s="64"/>
      <c r="DS3" s="64"/>
      <c r="DT3" s="64"/>
      <c r="DU3" s="39" t="e" cm="1">
        <f t="array" ref="DU3">+#REF!</f>
        <v>#REF!</v>
      </c>
      <c r="DV3" s="64"/>
      <c r="DW3" s="64"/>
      <c r="DX3" s="64"/>
      <c r="DY3" s="39" t="e" cm="1">
        <f t="array" ref="DY3">+#REF!</f>
        <v>#REF!</v>
      </c>
      <c r="DZ3" s="64"/>
      <c r="EA3" s="64"/>
      <c r="EB3" s="64"/>
      <c r="EC3" s="39" t="e" cm="1">
        <f t="array" ref="EC3">+#REF!</f>
        <v>#REF!</v>
      </c>
      <c r="ED3" s="64"/>
      <c r="EE3" s="64"/>
      <c r="EF3" s="64"/>
      <c r="EG3" s="39" t="e" cm="1">
        <f t="array" ref="EG3">+#REF!</f>
        <v>#REF!</v>
      </c>
      <c r="EH3" s="64"/>
      <c r="EI3" s="64"/>
      <c r="EJ3" s="64"/>
      <c r="EK3" s="39" t="e" cm="1">
        <f t="array" ref="EK3">+#REF!</f>
        <v>#REF!</v>
      </c>
      <c r="EL3" s="64"/>
      <c r="EM3" s="64"/>
      <c r="EN3" s="64"/>
      <c r="EO3" s="39" t="e" cm="1">
        <f t="array" ref="EO3">+#REF!</f>
        <v>#REF!</v>
      </c>
      <c r="EP3" s="64"/>
      <c r="EQ3" s="64"/>
      <c r="ER3" s="64"/>
      <c r="ES3" s="39" t="e" cm="1">
        <f t="array" ref="ES3">+#REF!</f>
        <v>#REF!</v>
      </c>
      <c r="ET3" s="64"/>
      <c r="EU3" s="64"/>
      <c r="EV3" s="64"/>
      <c r="EW3" s="39" t="e" cm="1">
        <f t="array" ref="EW3">+#REF!</f>
        <v>#REF!</v>
      </c>
      <c r="EX3" s="64"/>
      <c r="EY3" s="64"/>
      <c r="EZ3" s="64"/>
      <c r="FA3" s="39" t="e" cm="1">
        <f t="array" ref="FA3">+#REF!</f>
        <v>#REF!</v>
      </c>
      <c r="FB3" s="64"/>
      <c r="FC3" s="64"/>
      <c r="FD3" s="64"/>
      <c r="FE3" s="39" t="e" cm="1">
        <f t="array" ref="FE3">+#REF!</f>
        <v>#REF!</v>
      </c>
      <c r="FF3" s="64"/>
      <c r="FG3" s="64"/>
      <c r="FH3" s="64"/>
      <c r="FI3" s="39" t="e" cm="1">
        <f t="array" ref="FI3">+#REF!</f>
        <v>#REF!</v>
      </c>
      <c r="FJ3" s="64"/>
      <c r="FK3" s="64"/>
      <c r="FL3" s="64"/>
      <c r="FM3" s="83" t="s">
        <v>2303</v>
      </c>
      <c r="FN3" s="39" t="e" cm="1">
        <f t="array" ref="FN3">+#REF!</f>
        <v>#REF!</v>
      </c>
      <c r="FO3" s="64"/>
      <c r="FP3" s="64"/>
      <c r="FQ3" s="64"/>
      <c r="FR3" s="186" t="e" cm="1">
        <f t="array" ref="FR3">+#REF!</f>
        <v>#REF!</v>
      </c>
      <c r="FS3" s="64"/>
      <c r="FT3" s="64"/>
      <c r="FU3" s="64"/>
      <c r="FV3" s="39" t="e" cm="1">
        <f t="array" ref="FV3">+#REF!</f>
        <v>#REF!</v>
      </c>
      <c r="FW3" s="64"/>
      <c r="FX3" s="64"/>
      <c r="FY3" s="64"/>
      <c r="FZ3" s="39" t="e" cm="1">
        <f t="array" ref="FZ3">+#REF!</f>
        <v>#REF!</v>
      </c>
      <c r="GA3" s="64"/>
      <c r="GB3" s="64"/>
      <c r="GC3" s="64"/>
      <c r="GD3" s="83" t="s">
        <v>2262</v>
      </c>
      <c r="GE3" s="39" t="e" cm="1">
        <f t="array" ref="GE3">+#REF!</f>
        <v>#REF!</v>
      </c>
      <c r="GF3" s="64"/>
      <c r="GG3" s="64"/>
      <c r="GH3" s="64"/>
      <c r="GI3" s="186" t="e" cm="1">
        <f t="array" ref="GI3">+#REF!</f>
        <v>#REF!</v>
      </c>
      <c r="GJ3" s="64"/>
      <c r="GK3" s="64"/>
      <c r="GL3" s="64"/>
      <c r="GM3" s="39" t="e" cm="1">
        <f t="array" ref="GM3">+#REF!</f>
        <v>#REF!</v>
      </c>
      <c r="GN3" s="64"/>
      <c r="GO3" s="64"/>
      <c r="GP3" s="64"/>
      <c r="GQ3" s="39" t="e" cm="1">
        <f t="array" ref="GQ3">+#REF!</f>
        <v>#REF!</v>
      </c>
      <c r="GR3" s="64"/>
      <c r="GS3" s="64"/>
      <c r="GT3" s="64"/>
      <c r="GU3" s="39" t="e" cm="1">
        <f t="array" ref="GU3">+#REF!</f>
        <v>#REF!</v>
      </c>
      <c r="GV3" s="64"/>
      <c r="GW3" s="64"/>
      <c r="GX3" s="187"/>
      <c r="GY3" s="83" t="s">
        <v>2269</v>
      </c>
      <c r="GZ3" s="39" t="e" cm="1">
        <f t="array" ref="GZ3">+#REF!</f>
        <v>#REF!</v>
      </c>
      <c r="HA3" s="64"/>
      <c r="HB3" s="64"/>
      <c r="HC3" s="64"/>
      <c r="HD3" s="39" t="e" cm="1">
        <f t="array" ref="HD3">+#REF!</f>
        <v>#REF!</v>
      </c>
      <c r="HE3" s="64"/>
      <c r="HF3" s="64"/>
      <c r="HG3" s="64"/>
      <c r="HH3" s="39" t="e" cm="1">
        <f t="array" ref="HH3">+#REF!</f>
        <v>#REF!</v>
      </c>
      <c r="HI3" s="64"/>
      <c r="HJ3" s="64"/>
      <c r="HK3" s="64"/>
      <c r="HL3" s="83" t="s">
        <v>2304</v>
      </c>
      <c r="HM3" s="39" t="e" cm="1">
        <f t="array" ref="HM3">+#REF!</f>
        <v>#REF!</v>
      </c>
      <c r="HN3" s="64"/>
      <c r="HO3" s="64"/>
      <c r="HP3" s="64"/>
      <c r="HQ3" s="186" t="e" cm="1">
        <f t="array" ref="HQ3">+#REF!</f>
        <v>#REF!</v>
      </c>
      <c r="HR3" s="64"/>
      <c r="HS3" s="64"/>
      <c r="HT3" s="64"/>
      <c r="HU3" s="39" t="e" cm="1">
        <f t="array" ref="HU3">+#REF!</f>
        <v>#REF!</v>
      </c>
      <c r="HV3" s="64"/>
      <c r="HW3" s="64"/>
      <c r="HX3" s="64"/>
      <c r="HY3" s="39" t="e" cm="1">
        <f t="array" ref="HY3">+#REF!</f>
        <v>#REF!</v>
      </c>
      <c r="HZ3" s="64"/>
      <c r="IA3" s="64"/>
      <c r="IB3" s="64"/>
      <c r="IC3" s="39" t="e" cm="1">
        <f t="array" ref="IC3">+#REF!</f>
        <v>#REF!</v>
      </c>
      <c r="ID3" s="64"/>
      <c r="IE3" s="64"/>
      <c r="IF3" s="64"/>
      <c r="IG3" s="83" t="s">
        <v>2273</v>
      </c>
      <c r="IH3" s="39" t="e" cm="1">
        <f t="array" ref="IH3">+#REF!</f>
        <v>#REF!</v>
      </c>
      <c r="II3" s="64"/>
      <c r="IJ3" s="64"/>
      <c r="IK3" s="64"/>
      <c r="IL3" s="83" t="s">
        <v>2274</v>
      </c>
      <c r="IM3" s="39" t="e" cm="1">
        <f t="array" ref="IM3">+#REF!</f>
        <v>#REF!</v>
      </c>
      <c r="IN3" s="64"/>
      <c r="IO3" s="64"/>
      <c r="IP3" s="64"/>
      <c r="IQ3" s="39" t="e" cm="1">
        <f t="array" ref="IQ3">+#REF!</f>
        <v>#REF!</v>
      </c>
      <c r="IR3" s="64"/>
      <c r="IS3" s="64"/>
      <c r="IT3" s="64"/>
      <c r="IU3" s="39" t="e" cm="1">
        <f t="array" ref="IU3">+#REF!</f>
        <v>#REF!</v>
      </c>
      <c r="IV3" s="64"/>
      <c r="IW3" s="64"/>
      <c r="IX3" s="64"/>
      <c r="IY3" s="39" t="e" cm="1">
        <f t="array" ref="IY3">+#REF!</f>
        <v>#REF!</v>
      </c>
      <c r="IZ3" s="64"/>
      <c r="JA3" s="64"/>
      <c r="JB3" s="64"/>
      <c r="JC3" s="39" t="s">
        <v>2306</v>
      </c>
      <c r="JD3" s="39" t="e" cm="1">
        <f t="array" ref="JD3">+#REF!</f>
        <v>#REF!</v>
      </c>
      <c r="JE3" s="64"/>
      <c r="JF3" s="64"/>
      <c r="JG3" s="64"/>
      <c r="JH3" s="39" t="e" cm="1">
        <f t="array" ref="JH3">+#REF!</f>
        <v>#REF!</v>
      </c>
      <c r="JI3" s="64"/>
      <c r="JJ3" s="64"/>
      <c r="JK3" s="64"/>
      <c r="JL3" s="39" t="e" cm="1">
        <f t="array" ref="JL3">+#REF!</f>
        <v>#REF!</v>
      </c>
      <c r="JM3" s="64"/>
      <c r="JN3" s="64"/>
      <c r="JO3" s="64"/>
      <c r="JP3" s="39" t="e" cm="1">
        <f t="array" ref="JP3">+#REF!</f>
        <v>#REF!</v>
      </c>
      <c r="JQ3" s="64"/>
      <c r="JR3" s="64"/>
      <c r="JS3" s="64"/>
      <c r="JT3" s="39" t="s">
        <v>2307</v>
      </c>
      <c r="JU3" s="39" t="e" cm="1">
        <f t="array" ref="JU3">+#REF!</f>
        <v>#REF!</v>
      </c>
      <c r="JV3" s="64"/>
      <c r="JW3" s="64"/>
      <c r="JX3" s="64"/>
      <c r="JY3" s="39" t="e" cm="1">
        <f t="array" ref="JY3">+#REF!</f>
        <v>#REF!</v>
      </c>
      <c r="JZ3" s="64"/>
      <c r="KA3" s="64"/>
      <c r="KB3" s="64"/>
      <c r="KC3" s="39" t="e" cm="1">
        <f t="array" ref="KC3">+#REF!</f>
        <v>#REF!</v>
      </c>
      <c r="KD3" s="64"/>
      <c r="KE3" s="64"/>
      <c r="KF3" s="64"/>
      <c r="KG3" s="39" t="e" cm="1">
        <f t="array" ref="KG3">+#REF!</f>
        <v>#REF!</v>
      </c>
      <c r="KH3" s="64"/>
      <c r="KI3" s="64"/>
      <c r="KJ3" s="64"/>
      <c r="KK3" s="39" t="e" cm="1">
        <f t="array" ref="KK3">+#REF!</f>
        <v>#REF!</v>
      </c>
      <c r="KL3" s="64"/>
      <c r="KM3" s="64"/>
      <c r="KN3" s="64"/>
      <c r="KO3" s="39" t="e" cm="1">
        <f t="array" ref="KO3">+#REF!</f>
        <v>#REF!</v>
      </c>
      <c r="KP3" s="64"/>
      <c r="KQ3" s="64"/>
      <c r="KR3" s="64"/>
      <c r="KS3" s="39" t="e" cm="1">
        <f t="array" ref="KS3">+#REF!</f>
        <v>#REF!</v>
      </c>
      <c r="KT3" s="64"/>
      <c r="KU3" s="64"/>
      <c r="KV3" s="64"/>
      <c r="KW3" s="39" t="e" cm="1">
        <f t="array" ref="KW3">+#REF!</f>
        <v>#REF!</v>
      </c>
      <c r="KX3" s="64"/>
      <c r="KY3" s="64"/>
      <c r="KZ3" s="64"/>
      <c r="LA3" s="39" t="e" cm="1">
        <f t="array" ref="LA3">+#REF!</f>
        <v>#REF!</v>
      </c>
      <c r="LB3" s="64"/>
      <c r="LC3" s="64"/>
      <c r="LD3" s="64"/>
      <c r="LE3" s="39" t="e" cm="1">
        <f t="array" ref="LE3">+#REF!</f>
        <v>#REF!</v>
      </c>
      <c r="LF3" s="64"/>
      <c r="LG3" s="64"/>
      <c r="LH3" s="64"/>
      <c r="LI3" s="39" t="e" cm="1">
        <f t="array" ref="LI3">+#REF!</f>
        <v>#REF!</v>
      </c>
      <c r="LJ3" s="64"/>
      <c r="LK3" s="64"/>
      <c r="LL3" s="64"/>
      <c r="LM3" s="39" t="e" cm="1">
        <f t="array" ref="LM3">+#REF!</f>
        <v>#REF!</v>
      </c>
      <c r="LN3" s="64"/>
      <c r="LO3" s="64"/>
      <c r="LP3" s="64"/>
    </row>
  </sheetData>
  <sheetProtection algorithmName="SHA-512" hashValue="DZqmkSeKKjAGk+H+J5QvBlRM8Ns2BalZWt9j4PbarFZ6hKVH+JY4Db/Aa3DSMtV/wubt8tiJnZBiKmZHPXscrA==" saltValue="rheFxVfcGDR+SyZ3vC9Tkw==" spinCount="100000" sheet="1" objects="1" scenarios="1" formatRows="0"/>
  <mergeCells count="14">
    <mergeCell ref="IG1:IK1"/>
    <mergeCell ref="IL1:JB1"/>
    <mergeCell ref="JC1:JS1"/>
    <mergeCell ref="JT1:LP1"/>
    <mergeCell ref="DL1:FL1"/>
    <mergeCell ref="FM1:GC1"/>
    <mergeCell ref="GD1:GX1"/>
    <mergeCell ref="GY1:HK1"/>
    <mergeCell ref="HL1:IF1"/>
    <mergeCell ref="A1:O1"/>
    <mergeCell ref="P1:AH1"/>
    <mergeCell ref="AI1:AP1"/>
    <mergeCell ref="AQ1:BJ1"/>
    <mergeCell ref="BK1:DK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D4" sqref="D4"/>
    </sheetView>
  </sheetViews>
  <sheetFormatPr baseColWidth="10" defaultColWidth="11.42578125" defaultRowHeight="14.25"/>
  <cols>
    <col min="1" max="1" width="5.42578125" style="96" customWidth="1"/>
    <col min="2" max="2" width="24.7109375" style="96" customWidth="1"/>
    <col min="3" max="3" width="54" style="96" customWidth="1"/>
    <col min="4" max="4" width="86.5703125" style="96" customWidth="1"/>
    <col min="5" max="7" width="41" style="192" customWidth="1"/>
    <col min="8" max="8" width="33" style="192" customWidth="1"/>
    <col min="9" max="10" width="37.42578125" style="96" customWidth="1"/>
    <col min="11" max="11" width="32.42578125" style="96" customWidth="1"/>
    <col min="12" max="12" width="36.28515625" style="96" customWidth="1"/>
    <col min="13" max="13" width="20.85546875" style="96" customWidth="1"/>
    <col min="14" max="14" width="27.42578125" style="96" customWidth="1"/>
    <col min="15" max="15" width="34" style="96" customWidth="1"/>
    <col min="16" max="17" width="40.5703125" style="96" customWidth="1"/>
    <col min="18" max="18" width="68.7109375" style="96" customWidth="1"/>
    <col min="19" max="19" width="11.42578125" style="96"/>
    <col min="20" max="20" width="101" style="96" hidden="1" customWidth="1"/>
    <col min="21" max="16384" width="11.42578125" style="96"/>
  </cols>
  <sheetData>
    <row r="1" spans="1:20" ht="42.75">
      <c r="A1" s="629" t="s">
        <v>2313</v>
      </c>
      <c r="B1" s="629"/>
      <c r="C1" s="629"/>
      <c r="D1" s="629"/>
      <c r="E1" s="629"/>
      <c r="F1" s="629"/>
      <c r="G1" s="629"/>
      <c r="H1" s="629"/>
      <c r="I1" s="629"/>
      <c r="J1" s="629"/>
      <c r="K1" s="629"/>
      <c r="L1" s="629"/>
      <c r="M1" s="629"/>
      <c r="N1" s="629"/>
      <c r="O1" s="629"/>
      <c r="P1" s="629"/>
      <c r="Q1" s="629"/>
      <c r="R1" s="629"/>
      <c r="T1" s="193" t="s">
        <v>2314</v>
      </c>
    </row>
    <row r="2" spans="1:20" ht="42.75" customHeight="1">
      <c r="A2" s="628" t="s">
        <v>2315</v>
      </c>
      <c r="B2" s="628"/>
      <c r="C2" s="628"/>
      <c r="D2" s="628"/>
      <c r="E2" s="634" t="s">
        <v>2316</v>
      </c>
      <c r="F2" s="634"/>
      <c r="G2" s="634"/>
      <c r="H2" s="634"/>
      <c r="I2" s="628" t="s">
        <v>2317</v>
      </c>
      <c r="J2" s="628"/>
      <c r="K2" s="628"/>
      <c r="L2" s="628"/>
      <c r="M2" s="628"/>
      <c r="N2" s="628"/>
      <c r="O2" s="628"/>
      <c r="P2" s="201" t="s">
        <v>2318</v>
      </c>
      <c r="Q2" s="628" t="s">
        <v>2319</v>
      </c>
      <c r="R2" s="628"/>
      <c r="T2" s="193" t="s">
        <v>2320</v>
      </c>
    </row>
    <row r="3" spans="1:20" ht="85.5" customHeight="1">
      <c r="A3" s="200" t="s">
        <v>2321</v>
      </c>
      <c r="B3" s="200" t="s">
        <v>2322</v>
      </c>
      <c r="C3" s="200" t="s">
        <v>2323</v>
      </c>
      <c r="D3" s="200" t="s">
        <v>2324</v>
      </c>
      <c r="E3" s="197" t="s">
        <v>2325</v>
      </c>
      <c r="F3" s="197" t="s">
        <v>2326</v>
      </c>
      <c r="G3" s="197" t="s">
        <v>2327</v>
      </c>
      <c r="H3" s="197" t="s">
        <v>2328</v>
      </c>
      <c r="I3" s="200" t="s">
        <v>2329</v>
      </c>
      <c r="J3" s="200" t="s">
        <v>2330</v>
      </c>
      <c r="K3" s="200" t="s">
        <v>2331</v>
      </c>
      <c r="L3" s="200" t="s">
        <v>2332</v>
      </c>
      <c r="M3" s="200" t="s">
        <v>2333</v>
      </c>
      <c r="N3" s="200" t="s">
        <v>2334</v>
      </c>
      <c r="O3" s="200" t="s">
        <v>2335</v>
      </c>
      <c r="P3" s="197" t="s">
        <v>2336</v>
      </c>
      <c r="Q3" s="200" t="s">
        <v>2337</v>
      </c>
      <c r="R3" s="200" t="s">
        <v>2338</v>
      </c>
      <c r="T3" s="193" t="s">
        <v>2339</v>
      </c>
    </row>
    <row r="4" spans="1:20" s="190" customFormat="1" ht="306">
      <c r="A4" s="194">
        <v>1</v>
      </c>
      <c r="B4" s="194">
        <f>+'Condiciones NO cumplimiento'!G3</f>
        <v>0</v>
      </c>
      <c r="C4" s="198">
        <f>+'Condiciones NO cumplimiento'!F3</f>
        <v>0</v>
      </c>
      <c r="D4" s="198">
        <f>+'Condiciones NO cumplimiento'!D3</f>
        <v>0</v>
      </c>
      <c r="E4" s="188" t="s">
        <v>2340</v>
      </c>
      <c r="F4" s="188" t="s">
        <v>2341</v>
      </c>
      <c r="G4" s="188" t="s">
        <v>2342</v>
      </c>
      <c r="H4" s="188" t="s">
        <v>2343</v>
      </c>
      <c r="I4" s="189" t="s">
        <v>2344</v>
      </c>
      <c r="J4" s="189"/>
      <c r="K4" s="189" t="s">
        <v>2345</v>
      </c>
      <c r="L4" s="189" t="s">
        <v>2346</v>
      </c>
      <c r="M4" s="189" t="s">
        <v>2347</v>
      </c>
      <c r="N4" s="189" t="s">
        <v>2348</v>
      </c>
      <c r="O4" s="189" t="s">
        <v>2349</v>
      </c>
      <c r="P4" s="189" t="s">
        <v>2350</v>
      </c>
      <c r="Q4" s="189"/>
      <c r="R4" s="189"/>
    </row>
    <row r="5" spans="1:20" s="190" customFormat="1" ht="306">
      <c r="A5" s="194">
        <v>2</v>
      </c>
      <c r="B5" s="194">
        <f>+'Condiciones NO cumplimiento'!G4</f>
        <v>0</v>
      </c>
      <c r="C5" s="198">
        <f>+'Condiciones NO cumplimiento'!F4</f>
        <v>0</v>
      </c>
      <c r="D5" s="198">
        <f>+'Condiciones NO cumplimiento'!D4</f>
        <v>0</v>
      </c>
      <c r="E5" s="188" t="s">
        <v>2340</v>
      </c>
      <c r="F5" s="188" t="s">
        <v>2341</v>
      </c>
      <c r="G5" s="188" t="s">
        <v>2342</v>
      </c>
      <c r="H5" s="188" t="s">
        <v>2343</v>
      </c>
      <c r="I5" s="189" t="s">
        <v>2344</v>
      </c>
      <c r="J5" s="189"/>
      <c r="K5" s="189" t="s">
        <v>2345</v>
      </c>
      <c r="L5" s="189" t="s">
        <v>2346</v>
      </c>
      <c r="M5" s="189" t="s">
        <v>2347</v>
      </c>
      <c r="N5" s="189" t="s">
        <v>2348</v>
      </c>
      <c r="O5" s="189" t="s">
        <v>2349</v>
      </c>
      <c r="P5" s="189" t="s">
        <v>2350</v>
      </c>
      <c r="Q5" s="189"/>
      <c r="R5" s="189"/>
    </row>
    <row r="6" spans="1:20" s="190" customFormat="1" ht="306">
      <c r="A6" s="194">
        <v>3</v>
      </c>
      <c r="B6" s="194">
        <f>+'Condiciones NO cumplimiento'!G5</f>
        <v>0</v>
      </c>
      <c r="C6" s="198">
        <f>+'Condiciones NO cumplimiento'!F5</f>
        <v>0</v>
      </c>
      <c r="D6" s="198">
        <f>+'Condiciones NO cumplimiento'!D5</f>
        <v>0</v>
      </c>
      <c r="E6" s="188" t="s">
        <v>2340</v>
      </c>
      <c r="F6" s="188" t="s">
        <v>2341</v>
      </c>
      <c r="G6" s="188" t="s">
        <v>2342</v>
      </c>
      <c r="H6" s="188" t="s">
        <v>2343</v>
      </c>
      <c r="I6" s="191" t="s">
        <v>2344</v>
      </c>
      <c r="J6" s="191"/>
      <c r="K6" s="191" t="s">
        <v>2345</v>
      </c>
      <c r="L6" s="191" t="s">
        <v>2346</v>
      </c>
      <c r="M6" s="189" t="s">
        <v>2347</v>
      </c>
      <c r="N6" s="189" t="s">
        <v>2348</v>
      </c>
      <c r="O6" s="189" t="s">
        <v>2349</v>
      </c>
      <c r="P6" s="189" t="s">
        <v>2350</v>
      </c>
      <c r="Q6" s="189"/>
      <c r="R6" s="189"/>
    </row>
    <row r="7" spans="1:20" s="190" customFormat="1" ht="306">
      <c r="A7" s="194">
        <v>4</v>
      </c>
      <c r="B7" s="194">
        <f>+'Condiciones NO cumplimiento'!G6</f>
        <v>0</v>
      </c>
      <c r="C7" s="198">
        <f>+'Condiciones NO cumplimiento'!F6</f>
        <v>0</v>
      </c>
      <c r="D7" s="198">
        <f>+'Condiciones NO cumplimiento'!D6</f>
        <v>0</v>
      </c>
      <c r="E7" s="188" t="s">
        <v>2340</v>
      </c>
      <c r="F7" s="188" t="s">
        <v>2341</v>
      </c>
      <c r="G7" s="188" t="s">
        <v>2342</v>
      </c>
      <c r="H7" s="188" t="s">
        <v>2343</v>
      </c>
      <c r="I7" s="191" t="s">
        <v>2344</v>
      </c>
      <c r="J7" s="191"/>
      <c r="K7" s="191" t="s">
        <v>2345</v>
      </c>
      <c r="L7" s="191" t="s">
        <v>2346</v>
      </c>
      <c r="M7" s="189" t="s">
        <v>2347</v>
      </c>
      <c r="N7" s="189" t="s">
        <v>2348</v>
      </c>
      <c r="O7" s="189" t="s">
        <v>2349</v>
      </c>
      <c r="P7" s="189" t="s">
        <v>2350</v>
      </c>
      <c r="Q7" s="189"/>
      <c r="R7" s="189"/>
    </row>
    <row r="8" spans="1:20" s="190" customFormat="1" ht="306">
      <c r="A8" s="194">
        <v>5</v>
      </c>
      <c r="B8" s="194">
        <f>+'Condiciones NO cumplimiento'!G7</f>
        <v>0</v>
      </c>
      <c r="C8" s="198">
        <f>+'Condiciones NO cumplimiento'!F7</f>
        <v>0</v>
      </c>
      <c r="D8" s="198">
        <f>+'Condiciones NO cumplimiento'!D7</f>
        <v>0</v>
      </c>
      <c r="E8" s="188" t="s">
        <v>2340</v>
      </c>
      <c r="F8" s="188" t="s">
        <v>2341</v>
      </c>
      <c r="G8" s="188" t="s">
        <v>2342</v>
      </c>
      <c r="H8" s="188" t="s">
        <v>2343</v>
      </c>
      <c r="I8" s="191" t="s">
        <v>2344</v>
      </c>
      <c r="J8" s="191"/>
      <c r="K8" s="191" t="s">
        <v>2345</v>
      </c>
      <c r="L8" s="191" t="s">
        <v>2346</v>
      </c>
      <c r="M8" s="189" t="s">
        <v>2347</v>
      </c>
      <c r="N8" s="189" t="s">
        <v>2348</v>
      </c>
      <c r="O8" s="189" t="s">
        <v>2349</v>
      </c>
      <c r="P8" s="189" t="s">
        <v>2350</v>
      </c>
      <c r="Q8" s="189"/>
      <c r="R8" s="189"/>
    </row>
    <row r="9" spans="1:20" s="190" customFormat="1" ht="306">
      <c r="A9" s="194">
        <v>6</v>
      </c>
      <c r="B9" s="194">
        <f>+'Condiciones NO cumplimiento'!G8</f>
        <v>0</v>
      </c>
      <c r="C9" s="198">
        <f>+'Condiciones NO cumplimiento'!F8</f>
        <v>0</v>
      </c>
      <c r="D9" s="198">
        <f>+'Condiciones NO cumplimiento'!D8</f>
        <v>0</v>
      </c>
      <c r="E9" s="188" t="s">
        <v>2340</v>
      </c>
      <c r="F9" s="188" t="s">
        <v>2341</v>
      </c>
      <c r="G9" s="188" t="s">
        <v>2342</v>
      </c>
      <c r="H9" s="188" t="s">
        <v>2343</v>
      </c>
      <c r="I9" s="189" t="s">
        <v>2344</v>
      </c>
      <c r="J9" s="189"/>
      <c r="K9" s="189" t="s">
        <v>2345</v>
      </c>
      <c r="L9" s="189" t="s">
        <v>2346</v>
      </c>
      <c r="M9" s="189" t="s">
        <v>2347</v>
      </c>
      <c r="N9" s="189" t="s">
        <v>2348</v>
      </c>
      <c r="O9" s="189" t="s">
        <v>2349</v>
      </c>
      <c r="P9" s="189" t="s">
        <v>2350</v>
      </c>
      <c r="Q9" s="189"/>
      <c r="R9" s="189"/>
    </row>
    <row r="10" spans="1:20" s="190" customFormat="1" ht="306">
      <c r="A10" s="194">
        <v>7</v>
      </c>
      <c r="B10" s="194">
        <f>+'Condiciones NO cumplimiento'!G9</f>
        <v>0</v>
      </c>
      <c r="C10" s="198">
        <f>+'Condiciones NO cumplimiento'!F9</f>
        <v>0</v>
      </c>
      <c r="D10" s="198">
        <f>+'Condiciones NO cumplimiento'!D9</f>
        <v>0</v>
      </c>
      <c r="E10" s="188" t="s">
        <v>2340</v>
      </c>
      <c r="F10" s="188" t="s">
        <v>2341</v>
      </c>
      <c r="G10" s="188" t="s">
        <v>2342</v>
      </c>
      <c r="H10" s="188" t="s">
        <v>2343</v>
      </c>
      <c r="I10" s="189" t="s">
        <v>2344</v>
      </c>
      <c r="J10" s="189"/>
      <c r="K10" s="189" t="s">
        <v>2345</v>
      </c>
      <c r="L10" s="189" t="s">
        <v>2346</v>
      </c>
      <c r="M10" s="189" t="s">
        <v>2347</v>
      </c>
      <c r="N10" s="189" t="s">
        <v>2348</v>
      </c>
      <c r="O10" s="189" t="s">
        <v>2349</v>
      </c>
      <c r="P10" s="189" t="s">
        <v>2350</v>
      </c>
      <c r="Q10" s="189"/>
      <c r="R10" s="189"/>
    </row>
    <row r="11" spans="1:20" s="190" customFormat="1" ht="306">
      <c r="A11" s="194">
        <v>8</v>
      </c>
      <c r="B11" s="194">
        <f>+'Condiciones NO cumplimiento'!G10</f>
        <v>0</v>
      </c>
      <c r="C11" s="198">
        <f>+'Condiciones NO cumplimiento'!F10</f>
        <v>0</v>
      </c>
      <c r="D11" s="198">
        <f>+'Condiciones NO cumplimiento'!D10</f>
        <v>0</v>
      </c>
      <c r="E11" s="188" t="s">
        <v>2340</v>
      </c>
      <c r="F11" s="188" t="s">
        <v>2341</v>
      </c>
      <c r="G11" s="188" t="s">
        <v>2342</v>
      </c>
      <c r="H11" s="188" t="s">
        <v>2343</v>
      </c>
      <c r="I11" s="191" t="s">
        <v>2344</v>
      </c>
      <c r="J11" s="191"/>
      <c r="K11" s="191" t="s">
        <v>2345</v>
      </c>
      <c r="L11" s="191" t="s">
        <v>2346</v>
      </c>
      <c r="M11" s="189" t="s">
        <v>2347</v>
      </c>
      <c r="N11" s="189" t="s">
        <v>2348</v>
      </c>
      <c r="O11" s="189" t="s">
        <v>2349</v>
      </c>
      <c r="P11" s="189" t="s">
        <v>2350</v>
      </c>
      <c r="Q11" s="189"/>
      <c r="R11" s="189"/>
    </row>
    <row r="12" spans="1:20" s="190" customFormat="1" ht="306">
      <c r="A12" s="194">
        <v>9</v>
      </c>
      <c r="B12" s="194">
        <f>+'Condiciones NO cumplimiento'!G11</f>
        <v>0</v>
      </c>
      <c r="C12" s="198">
        <f>+'Condiciones NO cumplimiento'!F11</f>
        <v>0</v>
      </c>
      <c r="D12" s="198">
        <f>+'Condiciones NO cumplimiento'!D11</f>
        <v>0</v>
      </c>
      <c r="E12" s="188" t="s">
        <v>2340</v>
      </c>
      <c r="F12" s="188" t="s">
        <v>2341</v>
      </c>
      <c r="G12" s="188" t="s">
        <v>2342</v>
      </c>
      <c r="H12" s="188" t="s">
        <v>2343</v>
      </c>
      <c r="I12" s="191" t="s">
        <v>2344</v>
      </c>
      <c r="J12" s="191"/>
      <c r="K12" s="191" t="s">
        <v>2345</v>
      </c>
      <c r="L12" s="191" t="s">
        <v>2346</v>
      </c>
      <c r="M12" s="189" t="s">
        <v>2347</v>
      </c>
      <c r="N12" s="189" t="s">
        <v>2348</v>
      </c>
      <c r="O12" s="189" t="s">
        <v>2349</v>
      </c>
      <c r="P12" s="189" t="s">
        <v>2350</v>
      </c>
      <c r="Q12" s="189"/>
      <c r="R12" s="189"/>
    </row>
    <row r="13" spans="1:20" s="190" customFormat="1" ht="306">
      <c r="A13" s="194">
        <v>10</v>
      </c>
      <c r="B13" s="194">
        <f>+'Condiciones NO cumplimiento'!G12</f>
        <v>0</v>
      </c>
      <c r="C13" s="198">
        <f>+'Condiciones NO cumplimiento'!F12</f>
        <v>0</v>
      </c>
      <c r="D13" s="198">
        <f>+'Condiciones NO cumplimiento'!D12</f>
        <v>0</v>
      </c>
      <c r="E13" s="188" t="s">
        <v>2340</v>
      </c>
      <c r="F13" s="188" t="s">
        <v>2341</v>
      </c>
      <c r="G13" s="188" t="s">
        <v>2342</v>
      </c>
      <c r="H13" s="188" t="s">
        <v>2343</v>
      </c>
      <c r="I13" s="191" t="s">
        <v>2344</v>
      </c>
      <c r="J13" s="191"/>
      <c r="K13" s="191" t="s">
        <v>2345</v>
      </c>
      <c r="L13" s="191" t="s">
        <v>2346</v>
      </c>
      <c r="M13" s="189" t="s">
        <v>2347</v>
      </c>
      <c r="N13" s="189" t="s">
        <v>2348</v>
      </c>
      <c r="O13" s="189" t="s">
        <v>2349</v>
      </c>
      <c r="P13" s="189" t="s">
        <v>2350</v>
      </c>
      <c r="Q13" s="189"/>
      <c r="R13" s="189"/>
    </row>
    <row r="14" spans="1:20" s="190" customFormat="1" ht="306">
      <c r="A14" s="194">
        <v>11</v>
      </c>
      <c r="B14" s="194">
        <f>+'Condiciones NO cumplimiento'!G13</f>
        <v>0</v>
      </c>
      <c r="C14" s="198">
        <f>+'Condiciones NO cumplimiento'!F13</f>
        <v>0</v>
      </c>
      <c r="D14" s="198">
        <f>+'Condiciones NO cumplimiento'!D13</f>
        <v>0</v>
      </c>
      <c r="E14" s="188" t="s">
        <v>2340</v>
      </c>
      <c r="F14" s="188" t="s">
        <v>2341</v>
      </c>
      <c r="G14" s="188" t="s">
        <v>2342</v>
      </c>
      <c r="H14" s="188" t="s">
        <v>2343</v>
      </c>
      <c r="I14" s="189" t="s">
        <v>2344</v>
      </c>
      <c r="J14" s="189"/>
      <c r="K14" s="189" t="s">
        <v>2345</v>
      </c>
      <c r="L14" s="189" t="s">
        <v>2346</v>
      </c>
      <c r="M14" s="189" t="s">
        <v>2347</v>
      </c>
      <c r="N14" s="189" t="s">
        <v>2348</v>
      </c>
      <c r="O14" s="189" t="s">
        <v>2349</v>
      </c>
      <c r="P14" s="189" t="s">
        <v>2350</v>
      </c>
      <c r="Q14" s="189"/>
      <c r="R14" s="189"/>
    </row>
    <row r="15" spans="1:20" s="190" customFormat="1" ht="306">
      <c r="A15" s="194">
        <v>12</v>
      </c>
      <c r="B15" s="194">
        <f>+'Condiciones NO cumplimiento'!G14</f>
        <v>0</v>
      </c>
      <c r="C15" s="198">
        <f>+'Condiciones NO cumplimiento'!F14</f>
        <v>0</v>
      </c>
      <c r="D15" s="198">
        <f>+'Condiciones NO cumplimiento'!D14</f>
        <v>0</v>
      </c>
      <c r="E15" s="188" t="s">
        <v>2340</v>
      </c>
      <c r="F15" s="188" t="s">
        <v>2341</v>
      </c>
      <c r="G15" s="188" t="s">
        <v>2342</v>
      </c>
      <c r="H15" s="188" t="s">
        <v>2343</v>
      </c>
      <c r="I15" s="189" t="s">
        <v>2344</v>
      </c>
      <c r="J15" s="189"/>
      <c r="K15" s="189" t="s">
        <v>2345</v>
      </c>
      <c r="L15" s="189" t="s">
        <v>2346</v>
      </c>
      <c r="M15" s="189" t="s">
        <v>2347</v>
      </c>
      <c r="N15" s="189" t="s">
        <v>2348</v>
      </c>
      <c r="O15" s="189" t="s">
        <v>2349</v>
      </c>
      <c r="P15" s="189" t="s">
        <v>2350</v>
      </c>
      <c r="Q15" s="189"/>
      <c r="R15" s="189"/>
    </row>
    <row r="16" spans="1:20" s="190" customFormat="1" ht="306">
      <c r="A16" s="194">
        <v>13</v>
      </c>
      <c r="B16" s="194">
        <f>+'Condiciones NO cumplimiento'!G15</f>
        <v>0</v>
      </c>
      <c r="C16" s="198">
        <f>+'Condiciones NO cumplimiento'!F15</f>
        <v>0</v>
      </c>
      <c r="D16" s="198">
        <f>+'Condiciones NO cumplimiento'!D15</f>
        <v>0</v>
      </c>
      <c r="E16" s="188" t="s">
        <v>2340</v>
      </c>
      <c r="F16" s="188" t="s">
        <v>2341</v>
      </c>
      <c r="G16" s="188" t="s">
        <v>2342</v>
      </c>
      <c r="H16" s="188" t="s">
        <v>2343</v>
      </c>
      <c r="I16" s="191" t="s">
        <v>2344</v>
      </c>
      <c r="J16" s="191"/>
      <c r="K16" s="191" t="s">
        <v>2345</v>
      </c>
      <c r="L16" s="191" t="s">
        <v>2346</v>
      </c>
      <c r="M16" s="189" t="s">
        <v>2347</v>
      </c>
      <c r="N16" s="189" t="s">
        <v>2348</v>
      </c>
      <c r="O16" s="189" t="s">
        <v>2349</v>
      </c>
      <c r="P16" s="189" t="s">
        <v>2350</v>
      </c>
      <c r="Q16" s="189"/>
      <c r="R16" s="189"/>
    </row>
    <row r="17" spans="1:18" s="190" customFormat="1" ht="306">
      <c r="A17" s="194">
        <v>14</v>
      </c>
      <c r="B17" s="194">
        <f>+'Condiciones NO cumplimiento'!G16</f>
        <v>0</v>
      </c>
      <c r="C17" s="198">
        <f>+'Condiciones NO cumplimiento'!F16</f>
        <v>0</v>
      </c>
      <c r="D17" s="198">
        <f>+'Condiciones NO cumplimiento'!D16</f>
        <v>0</v>
      </c>
      <c r="E17" s="188" t="s">
        <v>2340</v>
      </c>
      <c r="F17" s="188" t="s">
        <v>2341</v>
      </c>
      <c r="G17" s="188" t="s">
        <v>2342</v>
      </c>
      <c r="H17" s="188" t="s">
        <v>2343</v>
      </c>
      <c r="I17" s="191" t="s">
        <v>2344</v>
      </c>
      <c r="J17" s="191"/>
      <c r="K17" s="191" t="s">
        <v>2345</v>
      </c>
      <c r="L17" s="191" t="s">
        <v>2346</v>
      </c>
      <c r="M17" s="189" t="s">
        <v>2347</v>
      </c>
      <c r="N17" s="189" t="s">
        <v>2348</v>
      </c>
      <c r="O17" s="189" t="s">
        <v>2349</v>
      </c>
      <c r="P17" s="189" t="s">
        <v>2350</v>
      </c>
      <c r="Q17" s="189"/>
      <c r="R17" s="189"/>
    </row>
    <row r="18" spans="1:18" s="190" customFormat="1" ht="306">
      <c r="A18" s="194">
        <v>15</v>
      </c>
      <c r="B18" s="194">
        <f>+'Condiciones NO cumplimiento'!G17</f>
        <v>0</v>
      </c>
      <c r="C18" s="198">
        <f>+'Condiciones NO cumplimiento'!F17</f>
        <v>0</v>
      </c>
      <c r="D18" s="198">
        <f>+'Condiciones NO cumplimiento'!D17</f>
        <v>0</v>
      </c>
      <c r="E18" s="188" t="s">
        <v>2340</v>
      </c>
      <c r="F18" s="188" t="s">
        <v>2341</v>
      </c>
      <c r="G18" s="188" t="s">
        <v>2342</v>
      </c>
      <c r="H18" s="188" t="s">
        <v>2343</v>
      </c>
      <c r="I18" s="191" t="s">
        <v>2344</v>
      </c>
      <c r="J18" s="191"/>
      <c r="K18" s="191" t="s">
        <v>2345</v>
      </c>
      <c r="L18" s="191" t="s">
        <v>2346</v>
      </c>
      <c r="M18" s="189" t="s">
        <v>2347</v>
      </c>
      <c r="N18" s="189" t="s">
        <v>2348</v>
      </c>
      <c r="O18" s="189" t="s">
        <v>2349</v>
      </c>
      <c r="P18" s="189" t="s">
        <v>2350</v>
      </c>
      <c r="Q18" s="189"/>
      <c r="R18" s="189"/>
    </row>
    <row r="19" spans="1:18" s="190" customFormat="1" ht="306">
      <c r="A19" s="194">
        <v>16</v>
      </c>
      <c r="B19" s="194">
        <f>+'Condiciones NO cumplimiento'!G18</f>
        <v>0</v>
      </c>
      <c r="C19" s="198">
        <f>+'Condiciones NO cumplimiento'!F18</f>
        <v>0</v>
      </c>
      <c r="D19" s="198">
        <f>+'Condiciones NO cumplimiento'!D18</f>
        <v>0</v>
      </c>
      <c r="E19" s="188" t="s">
        <v>2340</v>
      </c>
      <c r="F19" s="188" t="s">
        <v>2341</v>
      </c>
      <c r="G19" s="188" t="s">
        <v>2342</v>
      </c>
      <c r="H19" s="188" t="s">
        <v>2343</v>
      </c>
      <c r="I19" s="189" t="s">
        <v>2344</v>
      </c>
      <c r="J19" s="189"/>
      <c r="K19" s="189" t="s">
        <v>2345</v>
      </c>
      <c r="L19" s="189" t="s">
        <v>2346</v>
      </c>
      <c r="M19" s="189" t="s">
        <v>2347</v>
      </c>
      <c r="N19" s="189" t="s">
        <v>2348</v>
      </c>
      <c r="O19" s="189" t="s">
        <v>2349</v>
      </c>
      <c r="P19" s="189" t="s">
        <v>2350</v>
      </c>
      <c r="Q19" s="189"/>
      <c r="R19" s="189"/>
    </row>
    <row r="20" spans="1:18" s="190" customFormat="1" ht="306">
      <c r="A20" s="194">
        <v>17</v>
      </c>
      <c r="B20" s="194">
        <f>+'Condiciones NO cumplimiento'!G19</f>
        <v>0</v>
      </c>
      <c r="C20" s="198">
        <f>+'Condiciones NO cumplimiento'!F19</f>
        <v>0</v>
      </c>
      <c r="D20" s="198">
        <f>+'Condiciones NO cumplimiento'!D19</f>
        <v>0</v>
      </c>
      <c r="E20" s="188" t="s">
        <v>2340</v>
      </c>
      <c r="F20" s="188" t="s">
        <v>2341</v>
      </c>
      <c r="G20" s="188" t="s">
        <v>2342</v>
      </c>
      <c r="H20" s="188" t="s">
        <v>2343</v>
      </c>
      <c r="I20" s="191" t="s">
        <v>2344</v>
      </c>
      <c r="J20" s="191"/>
      <c r="K20" s="191" t="s">
        <v>2345</v>
      </c>
      <c r="L20" s="191" t="s">
        <v>2346</v>
      </c>
      <c r="M20" s="189" t="s">
        <v>2347</v>
      </c>
      <c r="N20" s="189" t="s">
        <v>2348</v>
      </c>
      <c r="O20" s="189" t="s">
        <v>2349</v>
      </c>
      <c r="P20" s="189" t="s">
        <v>2350</v>
      </c>
      <c r="Q20" s="189"/>
      <c r="R20" s="189"/>
    </row>
    <row r="21" spans="1:18" s="190" customFormat="1" ht="306">
      <c r="A21" s="194">
        <v>18</v>
      </c>
      <c r="B21" s="194">
        <f>+'Condiciones NO cumplimiento'!G20</f>
        <v>0</v>
      </c>
      <c r="C21" s="198">
        <f>+'Condiciones NO cumplimiento'!F20</f>
        <v>0</v>
      </c>
      <c r="D21" s="198">
        <f>+'Condiciones NO cumplimiento'!D20</f>
        <v>0</v>
      </c>
      <c r="E21" s="188" t="s">
        <v>2340</v>
      </c>
      <c r="F21" s="188" t="s">
        <v>2341</v>
      </c>
      <c r="G21" s="188" t="s">
        <v>2342</v>
      </c>
      <c r="H21" s="188" t="s">
        <v>2343</v>
      </c>
      <c r="I21" s="191" t="s">
        <v>2344</v>
      </c>
      <c r="J21" s="191"/>
      <c r="K21" s="191" t="s">
        <v>2345</v>
      </c>
      <c r="L21" s="191" t="s">
        <v>2346</v>
      </c>
      <c r="M21" s="189" t="s">
        <v>2347</v>
      </c>
      <c r="N21" s="189" t="s">
        <v>2348</v>
      </c>
      <c r="O21" s="189" t="s">
        <v>2349</v>
      </c>
      <c r="P21" s="189" t="s">
        <v>2350</v>
      </c>
      <c r="Q21" s="189"/>
      <c r="R21" s="189"/>
    </row>
    <row r="22" spans="1:18" s="190" customFormat="1" ht="306">
      <c r="A22" s="194">
        <v>19</v>
      </c>
      <c r="B22" s="194">
        <f>+'Condiciones NO cumplimiento'!G21</f>
        <v>0</v>
      </c>
      <c r="C22" s="198">
        <f>+'Condiciones NO cumplimiento'!F21</f>
        <v>0</v>
      </c>
      <c r="D22" s="198">
        <f>+'Condiciones NO cumplimiento'!D21</f>
        <v>0</v>
      </c>
      <c r="E22" s="188" t="s">
        <v>2340</v>
      </c>
      <c r="F22" s="188" t="s">
        <v>2341</v>
      </c>
      <c r="G22" s="188" t="s">
        <v>2342</v>
      </c>
      <c r="H22" s="188" t="s">
        <v>2343</v>
      </c>
      <c r="I22" s="191" t="s">
        <v>2344</v>
      </c>
      <c r="J22" s="191"/>
      <c r="K22" s="191" t="s">
        <v>2345</v>
      </c>
      <c r="L22" s="191" t="s">
        <v>2346</v>
      </c>
      <c r="M22" s="189" t="s">
        <v>2347</v>
      </c>
      <c r="N22" s="189" t="s">
        <v>2348</v>
      </c>
      <c r="O22" s="189" t="s">
        <v>2349</v>
      </c>
      <c r="P22" s="189" t="s">
        <v>2350</v>
      </c>
      <c r="Q22" s="189"/>
      <c r="R22" s="189"/>
    </row>
    <row r="23" spans="1:18" ht="306">
      <c r="A23" s="194">
        <v>20</v>
      </c>
      <c r="B23" s="194">
        <f>+'Condiciones NO cumplimiento'!G22</f>
        <v>0</v>
      </c>
      <c r="C23" s="198">
        <f>+'Condiciones NO cumplimiento'!F22</f>
        <v>0</v>
      </c>
      <c r="D23" s="198">
        <f>+'Condiciones NO cumplimiento'!D22</f>
        <v>0</v>
      </c>
      <c r="E23" s="188" t="s">
        <v>2340</v>
      </c>
      <c r="F23" s="188" t="s">
        <v>2341</v>
      </c>
      <c r="G23" s="188" t="s">
        <v>2342</v>
      </c>
      <c r="H23" s="188" t="s">
        <v>2343</v>
      </c>
      <c r="I23" s="191" t="s">
        <v>2344</v>
      </c>
      <c r="J23" s="191"/>
      <c r="K23" s="191" t="s">
        <v>2345</v>
      </c>
      <c r="L23" s="191" t="s">
        <v>2346</v>
      </c>
      <c r="M23" s="189" t="s">
        <v>2347</v>
      </c>
      <c r="N23" s="189" t="s">
        <v>2348</v>
      </c>
      <c r="O23" s="189" t="s">
        <v>2349</v>
      </c>
      <c r="P23" s="189" t="s">
        <v>2350</v>
      </c>
      <c r="Q23" s="189"/>
      <c r="R23" s="189"/>
    </row>
    <row r="24" spans="1:18" ht="306">
      <c r="A24" s="194">
        <v>21</v>
      </c>
      <c r="B24" s="194">
        <f>+'Condiciones NO cumplimiento'!G23</f>
        <v>0</v>
      </c>
      <c r="C24" s="198">
        <f>+'Condiciones NO cumplimiento'!F23</f>
        <v>0</v>
      </c>
      <c r="D24" s="198">
        <f>+'Condiciones NO cumplimiento'!D23</f>
        <v>0</v>
      </c>
      <c r="E24" s="188" t="s">
        <v>2340</v>
      </c>
      <c r="F24" s="188" t="s">
        <v>2341</v>
      </c>
      <c r="G24" s="188" t="s">
        <v>2342</v>
      </c>
      <c r="H24" s="188" t="s">
        <v>2343</v>
      </c>
      <c r="I24" s="191" t="s">
        <v>2344</v>
      </c>
      <c r="J24" s="191"/>
      <c r="K24" s="191" t="s">
        <v>2345</v>
      </c>
      <c r="L24" s="191" t="s">
        <v>2346</v>
      </c>
      <c r="M24" s="189" t="s">
        <v>2347</v>
      </c>
      <c r="N24" s="189" t="s">
        <v>2348</v>
      </c>
      <c r="O24" s="199" t="s">
        <v>2349</v>
      </c>
      <c r="P24" s="199" t="s">
        <v>2350</v>
      </c>
      <c r="Q24" s="199"/>
      <c r="R24" s="199"/>
    </row>
    <row r="25" spans="1:18" ht="306">
      <c r="A25" s="194">
        <v>22</v>
      </c>
      <c r="B25" s="194">
        <f>+'Condiciones NO cumplimiento'!G24</f>
        <v>0</v>
      </c>
      <c r="C25" s="198">
        <f>+'Condiciones NO cumplimiento'!F24</f>
        <v>0</v>
      </c>
      <c r="D25" s="198">
        <f>+'Condiciones NO cumplimiento'!D24</f>
        <v>0</v>
      </c>
      <c r="E25" s="188" t="s">
        <v>2340</v>
      </c>
      <c r="F25" s="188" t="s">
        <v>2341</v>
      </c>
      <c r="G25" s="188" t="s">
        <v>2342</v>
      </c>
      <c r="H25" s="188" t="s">
        <v>2343</v>
      </c>
      <c r="I25" s="191" t="s">
        <v>2344</v>
      </c>
      <c r="J25" s="191"/>
      <c r="K25" s="191" t="s">
        <v>2345</v>
      </c>
      <c r="L25" s="191" t="s">
        <v>2346</v>
      </c>
      <c r="M25" s="189" t="s">
        <v>2347</v>
      </c>
      <c r="N25" s="189" t="s">
        <v>2348</v>
      </c>
      <c r="O25" s="199" t="s">
        <v>2349</v>
      </c>
      <c r="P25" s="199" t="s">
        <v>2350</v>
      </c>
      <c r="Q25" s="199"/>
      <c r="R25" s="199"/>
    </row>
    <row r="26" spans="1:18" ht="306">
      <c r="A26" s="194">
        <v>23</v>
      </c>
      <c r="B26" s="194">
        <f>+'Condiciones NO cumplimiento'!G25</f>
        <v>0</v>
      </c>
      <c r="C26" s="198">
        <f>+'Condiciones NO cumplimiento'!F25</f>
        <v>0</v>
      </c>
      <c r="D26" s="198">
        <f>+'Condiciones NO cumplimiento'!D25</f>
        <v>0</v>
      </c>
      <c r="E26" s="188" t="s">
        <v>2340</v>
      </c>
      <c r="F26" s="188" t="s">
        <v>2341</v>
      </c>
      <c r="G26" s="188" t="s">
        <v>2342</v>
      </c>
      <c r="H26" s="188" t="s">
        <v>2343</v>
      </c>
      <c r="I26" s="191" t="s">
        <v>2344</v>
      </c>
      <c r="J26" s="191"/>
      <c r="K26" s="191" t="s">
        <v>2345</v>
      </c>
      <c r="L26" s="191" t="s">
        <v>2346</v>
      </c>
      <c r="M26" s="189" t="s">
        <v>2347</v>
      </c>
      <c r="N26" s="189" t="s">
        <v>2348</v>
      </c>
      <c r="O26" s="199" t="s">
        <v>2349</v>
      </c>
      <c r="P26" s="199" t="s">
        <v>2350</v>
      </c>
      <c r="Q26" s="199"/>
      <c r="R26" s="199"/>
    </row>
    <row r="27" spans="1:18" ht="306">
      <c r="A27" s="194">
        <v>24</v>
      </c>
      <c r="B27" s="194">
        <f>+'Condiciones NO cumplimiento'!G26</f>
        <v>0</v>
      </c>
      <c r="C27" s="198">
        <f>+'Condiciones NO cumplimiento'!F26</f>
        <v>0</v>
      </c>
      <c r="D27" s="198">
        <f>+'Condiciones NO cumplimiento'!D26</f>
        <v>0</v>
      </c>
      <c r="E27" s="188" t="s">
        <v>2340</v>
      </c>
      <c r="F27" s="188" t="s">
        <v>2341</v>
      </c>
      <c r="G27" s="188" t="s">
        <v>2342</v>
      </c>
      <c r="H27" s="188" t="s">
        <v>2343</v>
      </c>
      <c r="I27" s="191" t="s">
        <v>2344</v>
      </c>
      <c r="J27" s="191"/>
      <c r="K27" s="191" t="s">
        <v>2345</v>
      </c>
      <c r="L27" s="191" t="s">
        <v>2346</v>
      </c>
      <c r="M27" s="189" t="s">
        <v>2347</v>
      </c>
      <c r="N27" s="189" t="s">
        <v>2348</v>
      </c>
      <c r="O27" s="199" t="s">
        <v>2349</v>
      </c>
      <c r="P27" s="199" t="s">
        <v>2350</v>
      </c>
      <c r="Q27" s="199"/>
      <c r="R27" s="199"/>
    </row>
    <row r="28" spans="1:18" ht="306">
      <c r="A28" s="194">
        <v>25</v>
      </c>
      <c r="B28" s="194">
        <f>+'Condiciones NO cumplimiento'!G27</f>
        <v>0</v>
      </c>
      <c r="C28" s="198">
        <f>+'Condiciones NO cumplimiento'!F27</f>
        <v>0</v>
      </c>
      <c r="D28" s="198">
        <f>+'Condiciones NO cumplimiento'!D27</f>
        <v>0</v>
      </c>
      <c r="E28" s="188" t="s">
        <v>2340</v>
      </c>
      <c r="F28" s="188" t="s">
        <v>2341</v>
      </c>
      <c r="G28" s="188" t="s">
        <v>2342</v>
      </c>
      <c r="H28" s="188" t="s">
        <v>2343</v>
      </c>
      <c r="I28" s="191" t="s">
        <v>2344</v>
      </c>
      <c r="J28" s="191"/>
      <c r="K28" s="191" t="s">
        <v>2345</v>
      </c>
      <c r="L28" s="191" t="s">
        <v>2346</v>
      </c>
      <c r="M28" s="189" t="s">
        <v>2347</v>
      </c>
      <c r="N28" s="189" t="s">
        <v>2348</v>
      </c>
      <c r="O28" s="199" t="s">
        <v>2349</v>
      </c>
      <c r="P28" s="199" t="s">
        <v>2350</v>
      </c>
      <c r="Q28" s="199"/>
      <c r="R28" s="199"/>
    </row>
    <row r="29" spans="1:18" ht="306">
      <c r="A29" s="194">
        <v>26</v>
      </c>
      <c r="B29" s="194">
        <f>+'Condiciones NO cumplimiento'!G28</f>
        <v>0</v>
      </c>
      <c r="C29" s="198">
        <f>+'Condiciones NO cumplimiento'!F28</f>
        <v>0</v>
      </c>
      <c r="D29" s="198">
        <f>+'Condiciones NO cumplimiento'!D28</f>
        <v>0</v>
      </c>
      <c r="E29" s="188" t="s">
        <v>2340</v>
      </c>
      <c r="F29" s="188" t="s">
        <v>2341</v>
      </c>
      <c r="G29" s="188" t="s">
        <v>2342</v>
      </c>
      <c r="H29" s="188" t="s">
        <v>2343</v>
      </c>
      <c r="I29" s="191" t="s">
        <v>2344</v>
      </c>
      <c r="J29" s="191"/>
      <c r="K29" s="191" t="s">
        <v>2345</v>
      </c>
      <c r="L29" s="191" t="s">
        <v>2346</v>
      </c>
      <c r="M29" s="189" t="s">
        <v>2347</v>
      </c>
      <c r="N29" s="189" t="s">
        <v>2348</v>
      </c>
      <c r="O29" s="199" t="s">
        <v>2349</v>
      </c>
      <c r="P29" s="199" t="s">
        <v>2350</v>
      </c>
      <c r="Q29" s="199"/>
      <c r="R29" s="199"/>
    </row>
    <row r="30" spans="1:18" ht="306">
      <c r="A30" s="194">
        <v>27</v>
      </c>
      <c r="B30" s="194">
        <f>+'Condiciones NO cumplimiento'!G29</f>
        <v>0</v>
      </c>
      <c r="C30" s="198">
        <f>+'Condiciones NO cumplimiento'!F29</f>
        <v>0</v>
      </c>
      <c r="D30" s="198">
        <f>+'Condiciones NO cumplimiento'!D29</f>
        <v>0</v>
      </c>
      <c r="E30" s="188" t="s">
        <v>2340</v>
      </c>
      <c r="F30" s="188" t="s">
        <v>2341</v>
      </c>
      <c r="G30" s="188" t="s">
        <v>2342</v>
      </c>
      <c r="H30" s="188" t="s">
        <v>2343</v>
      </c>
      <c r="I30" s="191" t="s">
        <v>2344</v>
      </c>
      <c r="J30" s="191"/>
      <c r="K30" s="191" t="s">
        <v>2345</v>
      </c>
      <c r="L30" s="191" t="s">
        <v>2346</v>
      </c>
      <c r="M30" s="189" t="s">
        <v>2347</v>
      </c>
      <c r="N30" s="189" t="s">
        <v>2348</v>
      </c>
      <c r="O30" s="199" t="s">
        <v>2349</v>
      </c>
      <c r="P30" s="199" t="s">
        <v>2350</v>
      </c>
      <c r="Q30" s="199"/>
      <c r="R30" s="199"/>
    </row>
    <row r="31" spans="1:18" ht="306">
      <c r="A31" s="194">
        <v>28</v>
      </c>
      <c r="B31" s="194">
        <f>+'Condiciones NO cumplimiento'!G30</f>
        <v>0</v>
      </c>
      <c r="C31" s="198">
        <f>+'Condiciones NO cumplimiento'!F30</f>
        <v>0</v>
      </c>
      <c r="D31" s="198">
        <f>+'Condiciones NO cumplimiento'!D30</f>
        <v>0</v>
      </c>
      <c r="E31" s="188" t="s">
        <v>2340</v>
      </c>
      <c r="F31" s="188" t="s">
        <v>2341</v>
      </c>
      <c r="G31" s="188" t="s">
        <v>2342</v>
      </c>
      <c r="H31" s="188" t="s">
        <v>2343</v>
      </c>
      <c r="I31" s="191" t="s">
        <v>2344</v>
      </c>
      <c r="J31" s="191"/>
      <c r="K31" s="191" t="s">
        <v>2345</v>
      </c>
      <c r="L31" s="191" t="s">
        <v>2346</v>
      </c>
      <c r="M31" s="189" t="s">
        <v>2347</v>
      </c>
      <c r="N31" s="189" t="s">
        <v>2348</v>
      </c>
      <c r="O31" s="199" t="s">
        <v>2349</v>
      </c>
      <c r="P31" s="199" t="s">
        <v>2350</v>
      </c>
      <c r="Q31" s="199"/>
      <c r="R31" s="199"/>
    </row>
    <row r="32" spans="1:18" ht="306">
      <c r="A32" s="194">
        <v>29</v>
      </c>
      <c r="B32" s="194">
        <f>+'Condiciones NO cumplimiento'!G31</f>
        <v>0</v>
      </c>
      <c r="C32" s="198">
        <f>+'Condiciones NO cumplimiento'!F31</f>
        <v>0</v>
      </c>
      <c r="D32" s="198">
        <f>+'Condiciones NO cumplimiento'!D31</f>
        <v>0</v>
      </c>
      <c r="E32" s="188" t="s">
        <v>2340</v>
      </c>
      <c r="F32" s="188" t="s">
        <v>2341</v>
      </c>
      <c r="G32" s="188" t="s">
        <v>2342</v>
      </c>
      <c r="H32" s="188" t="s">
        <v>2343</v>
      </c>
      <c r="I32" s="191" t="s">
        <v>2344</v>
      </c>
      <c r="J32" s="191"/>
      <c r="K32" s="191" t="s">
        <v>2345</v>
      </c>
      <c r="L32" s="191" t="s">
        <v>2346</v>
      </c>
      <c r="M32" s="189" t="s">
        <v>2347</v>
      </c>
      <c r="N32" s="189" t="s">
        <v>2348</v>
      </c>
      <c r="O32" s="199" t="s">
        <v>2349</v>
      </c>
      <c r="P32" s="199" t="s">
        <v>2350</v>
      </c>
      <c r="Q32" s="199"/>
      <c r="R32" s="199"/>
    </row>
    <row r="33" spans="1:18" ht="306">
      <c r="A33" s="194">
        <v>30</v>
      </c>
      <c r="B33" s="194">
        <f>+'Condiciones NO cumplimiento'!G32</f>
        <v>0</v>
      </c>
      <c r="C33" s="198">
        <f>+'Condiciones NO cumplimiento'!F32</f>
        <v>0</v>
      </c>
      <c r="D33" s="198">
        <f>+'Condiciones NO cumplimiento'!D32</f>
        <v>0</v>
      </c>
      <c r="E33" s="188" t="s">
        <v>2340</v>
      </c>
      <c r="F33" s="188" t="s">
        <v>2341</v>
      </c>
      <c r="G33" s="188" t="s">
        <v>2342</v>
      </c>
      <c r="H33" s="188" t="s">
        <v>2343</v>
      </c>
      <c r="I33" s="191" t="s">
        <v>2344</v>
      </c>
      <c r="J33" s="191"/>
      <c r="K33" s="191" t="s">
        <v>2345</v>
      </c>
      <c r="L33" s="191" t="s">
        <v>2346</v>
      </c>
      <c r="M33" s="189" t="s">
        <v>2347</v>
      </c>
      <c r="N33" s="189" t="s">
        <v>2348</v>
      </c>
      <c r="O33" s="199" t="s">
        <v>2349</v>
      </c>
      <c r="P33" s="199" t="s">
        <v>2350</v>
      </c>
      <c r="Q33" s="199"/>
      <c r="R33" s="199"/>
    </row>
    <row r="34" spans="1:18" ht="39" customHeight="1">
      <c r="A34" s="630" t="s">
        <v>2351</v>
      </c>
      <c r="B34" s="630"/>
      <c r="C34" s="631" t="s">
        <v>2320</v>
      </c>
      <c r="D34" s="632"/>
      <c r="E34" s="632"/>
      <c r="F34" s="632"/>
      <c r="G34" s="632"/>
      <c r="H34" s="633"/>
      <c r="I34" s="196"/>
      <c r="J34" s="196"/>
      <c r="K34" s="196"/>
      <c r="L34" s="196"/>
      <c r="M34" s="195"/>
      <c r="N34" s="195"/>
      <c r="O34" s="195"/>
      <c r="P34" s="195"/>
      <c r="Q34" s="195"/>
      <c r="R34" s="195"/>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2:E98"/>
  <sheetViews>
    <sheetView zoomScale="110" zoomScaleNormal="110" workbookViewId="0">
      <selection activeCell="A8" sqref="A8"/>
    </sheetView>
  </sheetViews>
  <sheetFormatPr baseColWidth="10" defaultColWidth="11.42578125" defaultRowHeight="15"/>
  <cols>
    <col min="1" max="1" width="86.85546875" style="84" customWidth="1"/>
    <col min="2" max="2" width="150.85546875" style="30" customWidth="1"/>
  </cols>
  <sheetData>
    <row r="2" spans="1:5" ht="17.25" thickBot="1">
      <c r="A2" s="465" t="s">
        <v>2587</v>
      </c>
      <c r="B2" s="466"/>
    </row>
    <row r="3" spans="1:5" ht="17.25" customHeight="1">
      <c r="A3" s="159" t="s">
        <v>1469</v>
      </c>
      <c r="B3" s="159" t="s">
        <v>1470</v>
      </c>
      <c r="E3" t="str">
        <f>UPPER(D2)</f>
        <v/>
      </c>
    </row>
    <row r="4" spans="1:5" ht="17.25" thickBot="1">
      <c r="A4" s="465" t="s">
        <v>1471</v>
      </c>
      <c r="B4" s="466"/>
    </row>
    <row r="5" spans="1:5" ht="16.5">
      <c r="A5" s="467" t="s">
        <v>1472</v>
      </c>
      <c r="B5" s="467"/>
    </row>
    <row r="6" spans="1:5">
      <c r="A6" s="84" t="s">
        <v>1473</v>
      </c>
      <c r="B6" s="30" t="s">
        <v>1474</v>
      </c>
    </row>
    <row r="7" spans="1:5">
      <c r="A7" s="84" t="s">
        <v>1475</v>
      </c>
      <c r="B7" s="30" t="s">
        <v>1476</v>
      </c>
    </row>
    <row r="8" spans="1:5">
      <c r="A8" s="84" t="s">
        <v>1477</v>
      </c>
      <c r="B8" s="30" t="s">
        <v>1478</v>
      </c>
    </row>
    <row r="9" spans="1:5">
      <c r="A9" s="84" t="s">
        <v>1479</v>
      </c>
      <c r="B9" s="30" t="s">
        <v>1480</v>
      </c>
    </row>
    <row r="10" spans="1:5" ht="17.25" customHeight="1">
      <c r="A10" s="84" t="s">
        <v>1481</v>
      </c>
      <c r="B10" s="30" t="s">
        <v>1482</v>
      </c>
    </row>
    <row r="11" spans="1:5">
      <c r="A11" s="84" t="s">
        <v>1483</v>
      </c>
      <c r="B11" s="30" t="s">
        <v>1484</v>
      </c>
    </row>
    <row r="12" spans="1:5">
      <c r="A12" s="84" t="s">
        <v>1485</v>
      </c>
      <c r="B12" s="30" t="s">
        <v>1486</v>
      </c>
    </row>
    <row r="13" spans="1:5">
      <c r="A13" s="84" t="s">
        <v>1487</v>
      </c>
      <c r="B13" s="30" t="s">
        <v>1488</v>
      </c>
    </row>
    <row r="14" spans="1:5">
      <c r="A14" s="84" t="s">
        <v>1489</v>
      </c>
      <c r="B14" s="30" t="s">
        <v>1490</v>
      </c>
    </row>
    <row r="15" spans="1:5" ht="17.25" customHeight="1">
      <c r="A15" s="84" t="s">
        <v>1491</v>
      </c>
      <c r="B15" s="30" t="s">
        <v>1492</v>
      </c>
    </row>
    <row r="16" spans="1:5">
      <c r="A16" s="84" t="s">
        <v>1493</v>
      </c>
      <c r="B16" s="30" t="s">
        <v>1494</v>
      </c>
    </row>
    <row r="17" spans="1:2">
      <c r="A17" s="84" t="s">
        <v>1495</v>
      </c>
      <c r="B17" s="30" t="s">
        <v>1496</v>
      </c>
    </row>
    <row r="18" spans="1:2">
      <c r="A18" s="84" t="s">
        <v>1497</v>
      </c>
      <c r="B18" s="30" t="s">
        <v>1498</v>
      </c>
    </row>
    <row r="19" spans="1:2" ht="15.75" thickBot="1">
      <c r="A19" s="84" t="s">
        <v>1499</v>
      </c>
      <c r="B19" s="30" t="s">
        <v>1500</v>
      </c>
    </row>
    <row r="20" spans="1:2" ht="16.5">
      <c r="A20" s="467" t="s">
        <v>2475</v>
      </c>
      <c r="B20" s="467"/>
    </row>
    <row r="21" spans="1:2" ht="30">
      <c r="A21" s="160" t="s">
        <v>2476</v>
      </c>
      <c r="B21" s="30" t="s">
        <v>2477</v>
      </c>
    </row>
    <row r="22" spans="1:2">
      <c r="A22" s="84" t="s">
        <v>2478</v>
      </c>
      <c r="B22" s="30" t="s">
        <v>1474</v>
      </c>
    </row>
    <row r="23" spans="1:2">
      <c r="A23" s="84" t="s">
        <v>1502</v>
      </c>
      <c r="B23" s="30" t="s">
        <v>1503</v>
      </c>
    </row>
    <row r="24" spans="1:2">
      <c r="A24" s="84" t="s">
        <v>2482</v>
      </c>
      <c r="B24" s="30" t="s">
        <v>2479</v>
      </c>
    </row>
    <row r="25" spans="1:2">
      <c r="A25" s="84" t="s">
        <v>2483</v>
      </c>
      <c r="B25" s="30" t="s">
        <v>2485</v>
      </c>
    </row>
    <row r="26" spans="1:2">
      <c r="A26" s="84" t="s">
        <v>2481</v>
      </c>
      <c r="B26" s="30" t="s">
        <v>2484</v>
      </c>
    </row>
    <row r="27" spans="1:2">
      <c r="A27" s="84" t="s">
        <v>1479</v>
      </c>
      <c r="B27" s="30" t="s">
        <v>2480</v>
      </c>
    </row>
    <row r="28" spans="1:2">
      <c r="A28" s="84" t="s">
        <v>1507</v>
      </c>
      <c r="B28" s="30" t="s">
        <v>1508</v>
      </c>
    </row>
    <row r="29" spans="1:2" ht="30">
      <c r="A29" s="84" t="s">
        <v>1509</v>
      </c>
      <c r="B29" s="30" t="s">
        <v>1510</v>
      </c>
    </row>
    <row r="30" spans="1:2">
      <c r="A30" s="84" t="s">
        <v>2487</v>
      </c>
      <c r="B30" s="30" t="s">
        <v>1512</v>
      </c>
    </row>
    <row r="31" spans="1:2">
      <c r="A31" s="84" t="s">
        <v>1513</v>
      </c>
      <c r="B31" s="30" t="s">
        <v>1514</v>
      </c>
    </row>
    <row r="32" spans="1:2">
      <c r="A32" s="84" t="s">
        <v>1515</v>
      </c>
      <c r="B32" s="30" t="s">
        <v>1516</v>
      </c>
    </row>
    <row r="33" spans="1:2">
      <c r="A33" s="84" t="s">
        <v>1517</v>
      </c>
      <c r="B33" s="30" t="s">
        <v>1518</v>
      </c>
    </row>
    <row r="34" spans="1:2">
      <c r="A34" s="84" t="s">
        <v>1495</v>
      </c>
      <c r="B34" s="30" t="s">
        <v>1519</v>
      </c>
    </row>
    <row r="35" spans="1:2">
      <c r="A35" s="84" t="s">
        <v>1497</v>
      </c>
      <c r="B35" s="30" t="s">
        <v>1520</v>
      </c>
    </row>
    <row r="36" spans="1:2">
      <c r="A36" s="84" t="s">
        <v>1521</v>
      </c>
      <c r="B36" s="30" t="s">
        <v>1522</v>
      </c>
    </row>
    <row r="37" spans="1:2" ht="75">
      <c r="A37" s="84" t="s">
        <v>1523</v>
      </c>
      <c r="B37" s="30" t="s">
        <v>1524</v>
      </c>
    </row>
    <row r="38" spans="1:2">
      <c r="A38" s="84" t="s">
        <v>1525</v>
      </c>
      <c r="B38" s="30" t="s">
        <v>1526</v>
      </c>
    </row>
    <row r="39" spans="1:2" ht="15.75" thickBot="1">
      <c r="A39" s="84" t="s">
        <v>1527</v>
      </c>
      <c r="B39" s="30" t="s">
        <v>1526</v>
      </c>
    </row>
    <row r="40" spans="1:2" ht="16.5">
      <c r="A40" s="467" t="s">
        <v>1528</v>
      </c>
      <c r="B40" s="467"/>
    </row>
    <row r="41" spans="1:2">
      <c r="A41" s="84" t="s">
        <v>1529</v>
      </c>
      <c r="B41" s="30" t="s">
        <v>1530</v>
      </c>
    </row>
    <row r="42" spans="1:2">
      <c r="A42" s="84" t="s">
        <v>1531</v>
      </c>
      <c r="B42" s="30" t="s">
        <v>1532</v>
      </c>
    </row>
    <row r="43" spans="1:2">
      <c r="A43" s="84" t="s">
        <v>1533</v>
      </c>
      <c r="B43" s="30" t="s">
        <v>1534</v>
      </c>
    </row>
    <row r="44" spans="1:2">
      <c r="A44" s="84" t="s">
        <v>1535</v>
      </c>
      <c r="B44" s="30" t="s">
        <v>1536</v>
      </c>
    </row>
    <row r="45" spans="1:2">
      <c r="A45" s="84" t="s">
        <v>1537</v>
      </c>
      <c r="B45" s="30" t="s">
        <v>1538</v>
      </c>
    </row>
    <row r="46" spans="1:2">
      <c r="A46" s="84" t="s">
        <v>1539</v>
      </c>
      <c r="B46" s="161" t="s">
        <v>1540</v>
      </c>
    </row>
    <row r="47" spans="1:2">
      <c r="A47" s="84" t="s">
        <v>1541</v>
      </c>
      <c r="B47" s="161" t="s">
        <v>1542</v>
      </c>
    </row>
    <row r="48" spans="1:2">
      <c r="A48" s="84" t="s">
        <v>1543</v>
      </c>
      <c r="B48" s="30" t="s">
        <v>1544</v>
      </c>
    </row>
    <row r="49" spans="1:2" ht="15.75" thickBot="1">
      <c r="A49" s="84" t="s">
        <v>1545</v>
      </c>
      <c r="B49" s="30" t="s">
        <v>1546</v>
      </c>
    </row>
    <row r="50" spans="1:2" ht="16.5">
      <c r="A50" s="467" t="s">
        <v>1547</v>
      </c>
      <c r="B50" s="467"/>
    </row>
    <row r="51" spans="1:2">
      <c r="A51" s="84" t="s">
        <v>1548</v>
      </c>
      <c r="B51" s="30" t="s">
        <v>1549</v>
      </c>
    </row>
    <row r="52" spans="1:2">
      <c r="A52" s="84" t="s">
        <v>1550</v>
      </c>
      <c r="B52" s="30" t="s">
        <v>1551</v>
      </c>
    </row>
    <row r="53" spans="1:2">
      <c r="A53" s="84" t="s">
        <v>1552</v>
      </c>
      <c r="B53" s="30" t="s">
        <v>1553</v>
      </c>
    </row>
    <row r="54" spans="1:2">
      <c r="A54" s="84" t="s">
        <v>1554</v>
      </c>
      <c r="B54" s="30" t="s">
        <v>1555</v>
      </c>
    </row>
    <row r="55" spans="1:2">
      <c r="A55" s="84" t="s">
        <v>1556</v>
      </c>
      <c r="B55" s="30" t="s">
        <v>1557</v>
      </c>
    </row>
    <row r="56" spans="1:2">
      <c r="A56" s="84" t="s">
        <v>1558</v>
      </c>
      <c r="B56" s="30" t="s">
        <v>1559</v>
      </c>
    </row>
    <row r="57" spans="1:2">
      <c r="A57" s="84" t="s">
        <v>1560</v>
      </c>
      <c r="B57" s="30" t="s">
        <v>1561</v>
      </c>
    </row>
    <row r="58" spans="1:2">
      <c r="A58" s="84" t="s">
        <v>1562</v>
      </c>
      <c r="B58" s="30" t="s">
        <v>1563</v>
      </c>
    </row>
    <row r="59" spans="1:2">
      <c r="A59" s="84" t="s">
        <v>1564</v>
      </c>
      <c r="B59" s="30" t="s">
        <v>1565</v>
      </c>
    </row>
    <row r="60" spans="1:2">
      <c r="A60" s="84" t="s">
        <v>1566</v>
      </c>
      <c r="B60" s="30" t="s">
        <v>1567</v>
      </c>
    </row>
    <row r="61" spans="1:2" ht="65.25" customHeight="1">
      <c r="A61" s="84" t="s">
        <v>1513</v>
      </c>
      <c r="B61" s="30" t="s">
        <v>2588</v>
      </c>
    </row>
    <row r="62" spans="1:2" ht="16.5">
      <c r="A62" s="460" t="s">
        <v>1568</v>
      </c>
      <c r="B62" s="461"/>
    </row>
    <row r="63" spans="1:2">
      <c r="A63" s="469" t="s">
        <v>1569</v>
      </c>
      <c r="B63" s="162" t="s">
        <v>1570</v>
      </c>
    </row>
    <row r="64" spans="1:2">
      <c r="A64" s="469"/>
      <c r="B64" s="163" t="s">
        <v>1571</v>
      </c>
    </row>
    <row r="65" spans="1:2">
      <c r="A65" s="469"/>
      <c r="B65" s="164" t="s">
        <v>1572</v>
      </c>
    </row>
    <row r="66" spans="1:2">
      <c r="A66" s="469"/>
      <c r="B66" s="165" t="s">
        <v>2583</v>
      </c>
    </row>
    <row r="67" spans="1:2">
      <c r="A67" s="469"/>
      <c r="B67" s="166" t="s">
        <v>1573</v>
      </c>
    </row>
    <row r="68" spans="1:2">
      <c r="A68" s="253" t="s">
        <v>1574</v>
      </c>
      <c r="B68" s="162" t="s">
        <v>1575</v>
      </c>
    </row>
    <row r="69" spans="1:2" ht="90">
      <c r="A69" s="253" t="s">
        <v>1576</v>
      </c>
      <c r="B69" s="162" t="s">
        <v>1577</v>
      </c>
    </row>
    <row r="70" spans="1:2" ht="45">
      <c r="A70" s="253" t="s">
        <v>1578</v>
      </c>
      <c r="B70" s="162" t="s">
        <v>1579</v>
      </c>
    </row>
    <row r="71" spans="1:2">
      <c r="A71" s="470" t="s">
        <v>1583</v>
      </c>
      <c r="B71" s="471"/>
    </row>
    <row r="72" spans="1:2" ht="30">
      <c r="A72" s="255" t="s">
        <v>1584</v>
      </c>
      <c r="B72" s="256" t="s">
        <v>1585</v>
      </c>
    </row>
    <row r="73" spans="1:2" ht="16.5">
      <c r="A73" s="474" t="s">
        <v>2471</v>
      </c>
      <c r="B73" s="475"/>
    </row>
    <row r="74" spans="1:2" ht="54.75" customHeight="1">
      <c r="A74" s="252" t="s">
        <v>2500</v>
      </c>
      <c r="B74" s="252" t="s">
        <v>2501</v>
      </c>
    </row>
    <row r="75" spans="1:2" ht="33">
      <c r="A75" s="252" t="s">
        <v>2502</v>
      </c>
      <c r="B75" s="287" t="s">
        <v>2472</v>
      </c>
    </row>
    <row r="76" spans="1:2" ht="24.75" customHeight="1">
      <c r="A76" s="252" t="s">
        <v>2578</v>
      </c>
      <c r="B76" s="287" t="s">
        <v>2473</v>
      </c>
    </row>
    <row r="77" spans="1:2" ht="74.25" customHeight="1">
      <c r="A77" s="252" t="s">
        <v>2496</v>
      </c>
      <c r="B77" s="287" t="s">
        <v>2575</v>
      </c>
    </row>
    <row r="78" spans="1:2" ht="23.25" customHeight="1">
      <c r="A78" s="472" t="s">
        <v>1582</v>
      </c>
      <c r="B78" s="472"/>
    </row>
    <row r="79" spans="1:2" ht="255.75" customHeight="1">
      <c r="A79" s="254" t="s">
        <v>2504</v>
      </c>
      <c r="B79" s="257" t="s">
        <v>1581</v>
      </c>
    </row>
    <row r="80" spans="1:2" ht="144.75" customHeight="1">
      <c r="A80" s="252" t="s">
        <v>2554</v>
      </c>
      <c r="B80" s="252" t="s">
        <v>2573</v>
      </c>
    </row>
    <row r="81" spans="1:2">
      <c r="A81" s="462" t="s">
        <v>1580</v>
      </c>
      <c r="B81" s="463"/>
    </row>
    <row r="82" spans="1:2" ht="201.75" customHeight="1">
      <c r="A82" s="252" t="s">
        <v>2524</v>
      </c>
      <c r="B82" s="251" t="s">
        <v>1581</v>
      </c>
    </row>
    <row r="83" spans="1:2">
      <c r="A83" s="476" t="s">
        <v>2474</v>
      </c>
      <c r="B83" s="477"/>
    </row>
    <row r="84" spans="1:2" ht="36" customHeight="1">
      <c r="A84" s="252" t="s">
        <v>2531</v>
      </c>
      <c r="B84" s="252" t="s">
        <v>2532</v>
      </c>
    </row>
    <row r="85" spans="1:2" ht="36" customHeight="1">
      <c r="A85" s="252" t="s">
        <v>2657</v>
      </c>
      <c r="B85" s="252" t="s">
        <v>2658</v>
      </c>
    </row>
    <row r="86" spans="1:2" ht="73.5" customHeight="1">
      <c r="A86" s="252" t="s">
        <v>2570</v>
      </c>
      <c r="B86" s="252" t="s">
        <v>2574</v>
      </c>
    </row>
    <row r="87" spans="1:2" ht="16.5">
      <c r="A87" s="473" t="s">
        <v>1586</v>
      </c>
      <c r="B87" s="473"/>
    </row>
    <row r="88" spans="1:2" ht="30">
      <c r="A88" s="315" t="s">
        <v>1587</v>
      </c>
      <c r="B88" s="256" t="s">
        <v>1588</v>
      </c>
    </row>
    <row r="89" spans="1:2" ht="16.5">
      <c r="A89" s="468" t="s">
        <v>2486</v>
      </c>
      <c r="B89" s="468"/>
    </row>
    <row r="90" spans="1:2" ht="66.75" customHeight="1">
      <c r="A90" s="287" t="s">
        <v>1589</v>
      </c>
      <c r="B90" s="287" t="s">
        <v>2702</v>
      </c>
    </row>
    <row r="91" spans="1:2" ht="16.5">
      <c r="A91" s="464" t="s">
        <v>1590</v>
      </c>
      <c r="B91" s="464"/>
    </row>
    <row r="92" spans="1:2" ht="30">
      <c r="A92" s="253" t="s">
        <v>1591</v>
      </c>
      <c r="B92" s="162" t="s">
        <v>1592</v>
      </c>
    </row>
    <row r="93" spans="1:2" ht="30">
      <c r="A93" s="253" t="s">
        <v>1593</v>
      </c>
      <c r="B93" s="162" t="s">
        <v>1594</v>
      </c>
    </row>
    <row r="94" spans="1:2" ht="30">
      <c r="A94" s="253" t="s">
        <v>1595</v>
      </c>
      <c r="B94" s="162" t="s">
        <v>1596</v>
      </c>
    </row>
    <row r="95" spans="1:2">
      <c r="A95" s="253" t="s">
        <v>1597</v>
      </c>
      <c r="B95" s="162" t="s">
        <v>1598</v>
      </c>
    </row>
    <row r="98" spans="2:2" ht="24">
      <c r="B98" s="452" t="s">
        <v>2211</v>
      </c>
    </row>
  </sheetData>
  <sheetProtection algorithmName="SHA-512" hashValue="QqkSYSfkPvnOOCsl4kD5Z/3y7CC9aJm/YTmJ3CTIIa0+gG/irksHOFPW6QQsHy+ZDNKNGHDojHbK82dy6TGqcQ==" saltValue="Y8Nm2PQ11D9VI1Si6NT5tw==" spinCount="100000" sheet="1" formatRows="0"/>
  <mergeCells count="16">
    <mergeCell ref="A62:B62"/>
    <mergeCell ref="A81:B81"/>
    <mergeCell ref="A91:B91"/>
    <mergeCell ref="A2:B2"/>
    <mergeCell ref="A4:B4"/>
    <mergeCell ref="A5:B5"/>
    <mergeCell ref="A20:B20"/>
    <mergeCell ref="A40:B40"/>
    <mergeCell ref="A50:B50"/>
    <mergeCell ref="A89:B89"/>
    <mergeCell ref="A63:A67"/>
    <mergeCell ref="A71:B71"/>
    <mergeCell ref="A78:B78"/>
    <mergeCell ref="A87:B87"/>
    <mergeCell ref="A73:B73"/>
    <mergeCell ref="A83:B8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DE VERIFICACIÓN  DE LAS CONDICIONES  DE PRESTACIÓN DEL SERVICIO
INTERNADO&amp;RINXX.IVC
Versión 1
Página &amp;P de &amp;N 
XX/XX/2025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57C00"/>
    <pageSetUpPr fitToPage="1"/>
  </sheetPr>
  <dimension ref="A1:F43"/>
  <sheetViews>
    <sheetView zoomScale="110" zoomScaleNormal="110" workbookViewId="0">
      <selection activeCell="E7" sqref="E7"/>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80" t="s">
        <v>1599</v>
      </c>
      <c r="B1" s="481"/>
      <c r="C1" s="481"/>
      <c r="D1" s="481"/>
      <c r="E1" s="481"/>
      <c r="F1" s="482"/>
    </row>
    <row r="2" spans="1:6" ht="29.25" customHeight="1" thickBot="1">
      <c r="A2" s="12" t="s">
        <v>1600</v>
      </c>
      <c r="B2" s="478"/>
      <c r="C2" s="478"/>
      <c r="D2" s="479"/>
      <c r="E2" s="12" t="s">
        <v>1475</v>
      </c>
      <c r="F2" s="98"/>
    </row>
    <row r="3" spans="1:6" ht="36" customHeight="1" thickBot="1">
      <c r="A3" s="12" t="s">
        <v>1477</v>
      </c>
      <c r="B3" s="478"/>
      <c r="C3" s="478"/>
      <c r="D3" s="478"/>
      <c r="E3" s="12" t="s">
        <v>1479</v>
      </c>
      <c r="F3" s="99"/>
    </row>
    <row r="4" spans="1:6" ht="33.6" customHeight="1" thickBot="1">
      <c r="A4" s="12" t="s">
        <v>1481</v>
      </c>
      <c r="B4" s="100"/>
      <c r="C4" s="12" t="s">
        <v>1483</v>
      </c>
      <c r="D4" s="483"/>
      <c r="E4" s="483"/>
      <c r="F4" s="484"/>
    </row>
    <row r="5" spans="1:6" ht="30.75" thickBot="1">
      <c r="A5" s="12" t="s">
        <v>1485</v>
      </c>
      <c r="B5" s="98"/>
      <c r="C5" s="12" t="s">
        <v>1487</v>
      </c>
      <c r="D5" s="478"/>
      <c r="E5" s="478"/>
      <c r="F5" s="479"/>
    </row>
    <row r="6" spans="1:6" ht="45.75" thickBot="1">
      <c r="A6" s="12" t="s">
        <v>1489</v>
      </c>
      <c r="B6" s="98"/>
      <c r="C6" s="21" t="s">
        <v>1601</v>
      </c>
      <c r="D6" s="478"/>
      <c r="E6" s="478"/>
      <c r="F6" s="479"/>
    </row>
    <row r="7" spans="1:6" ht="31.5" customHeight="1" thickBot="1">
      <c r="A7" s="12" t="s">
        <v>1493</v>
      </c>
      <c r="B7" s="478"/>
      <c r="C7" s="478"/>
      <c r="D7" s="479"/>
      <c r="E7" s="12" t="s">
        <v>1517</v>
      </c>
      <c r="F7" s="99"/>
    </row>
    <row r="8" spans="1:6" ht="30" customHeight="1" thickBot="1">
      <c r="A8" s="12" t="s">
        <v>1495</v>
      </c>
      <c r="B8" s="98"/>
      <c r="C8" s="12" t="s">
        <v>1497</v>
      </c>
      <c r="D8" s="98"/>
      <c r="E8" s="12" t="s">
        <v>1499</v>
      </c>
      <c r="F8" s="98"/>
    </row>
    <row r="9" spans="1:6" ht="9" customHeight="1" thickBot="1">
      <c r="A9" s="28"/>
      <c r="B9" s="28"/>
      <c r="C9" s="28"/>
      <c r="D9" s="28"/>
      <c r="E9" s="28"/>
      <c r="F9" s="28"/>
    </row>
    <row r="10" spans="1:6" ht="15.75" thickBot="1">
      <c r="A10" s="507" t="s">
        <v>2571</v>
      </c>
      <c r="B10" s="508"/>
      <c r="C10" s="508"/>
      <c r="D10" s="508"/>
      <c r="E10" s="508"/>
      <c r="F10" s="509"/>
    </row>
    <row r="11" spans="1:6" ht="45.75" thickBot="1">
      <c r="A11" s="12" t="s">
        <v>2478</v>
      </c>
      <c r="B11" s="478"/>
      <c r="C11" s="478"/>
      <c r="D11" s="479"/>
      <c r="E11" s="12" t="s">
        <v>1603</v>
      </c>
      <c r="F11" s="98"/>
    </row>
    <row r="12" spans="1:6" ht="53.25" customHeight="1" thickBot="1">
      <c r="A12" s="12" t="s">
        <v>2482</v>
      </c>
      <c r="B12" s="100"/>
      <c r="C12" s="12" t="s">
        <v>2483</v>
      </c>
      <c r="D12" s="483"/>
      <c r="E12" s="483"/>
      <c r="F12" s="484"/>
    </row>
    <row r="13" spans="1:6" ht="30.75" thickBot="1">
      <c r="A13" s="12" t="s">
        <v>2481</v>
      </c>
      <c r="B13" s="478"/>
      <c r="C13" s="478"/>
      <c r="D13" s="478"/>
      <c r="E13" s="12" t="s">
        <v>1479</v>
      </c>
      <c r="F13" s="99"/>
    </row>
    <row r="14" spans="1:6" ht="60.75" thickBot="1">
      <c r="A14" s="12" t="s">
        <v>1604</v>
      </c>
      <c r="B14" s="154"/>
      <c r="C14" s="12" t="s">
        <v>1509</v>
      </c>
      <c r="D14" s="478"/>
      <c r="E14" s="478"/>
      <c r="F14" s="479"/>
    </row>
    <row r="15" spans="1:6" ht="37.5" customHeight="1" thickBot="1">
      <c r="A15" s="12" t="s">
        <v>1605</v>
      </c>
      <c r="B15" s="98"/>
      <c r="C15" s="12" t="s">
        <v>1511</v>
      </c>
      <c r="D15" s="98"/>
      <c r="E15" s="12" t="s">
        <v>1513</v>
      </c>
      <c r="F15" s="98"/>
    </row>
    <row r="16" spans="1:6" ht="45.75" thickBot="1">
      <c r="A16" s="12" t="s">
        <v>1515</v>
      </c>
      <c r="B16" s="478"/>
      <c r="C16" s="478"/>
      <c r="D16" s="479"/>
      <c r="E16" s="12" t="s">
        <v>1517</v>
      </c>
      <c r="F16" s="99"/>
    </row>
    <row r="17" spans="1:6" ht="22.35" customHeight="1" thickBot="1">
      <c r="A17" s="12" t="s">
        <v>1495</v>
      </c>
      <c r="B17" s="98"/>
      <c r="C17" s="12" t="s">
        <v>1497</v>
      </c>
      <c r="D17" s="98"/>
      <c r="E17" s="12" t="s">
        <v>1521</v>
      </c>
      <c r="F17" s="98"/>
    </row>
    <row r="18" spans="1:6" ht="48.6" customHeight="1" thickBot="1">
      <c r="A18" s="12" t="s">
        <v>1523</v>
      </c>
      <c r="B18" s="158"/>
      <c r="C18" s="156" t="s">
        <v>1525</v>
      </c>
      <c r="D18" s="155" t="str">
        <f>IFERROR(LEFT($B$18,FIND(",",$B$18)-1)," ")</f>
        <v xml:space="preserve"> </v>
      </c>
      <c r="E18" s="157" t="s">
        <v>1527</v>
      </c>
      <c r="F18" s="155" t="str">
        <f>IFERROR(RIGHT($B$18,FIND(",",$B$18))," ")</f>
        <v xml:space="preserve"> </v>
      </c>
    </row>
    <row r="19" spans="1:6" ht="15.75" thickBot="1">
      <c r="A19" s="28"/>
      <c r="B19" s="28"/>
      <c r="C19" s="28"/>
      <c r="D19" s="28"/>
      <c r="E19" s="28"/>
      <c r="F19" s="28"/>
    </row>
    <row r="20" spans="1:6" ht="15.75" thickBot="1">
      <c r="A20" s="480" t="s">
        <v>1606</v>
      </c>
      <c r="B20" s="481"/>
      <c r="C20" s="481"/>
      <c r="D20" s="481"/>
      <c r="E20" s="481"/>
      <c r="F20" s="482"/>
    </row>
    <row r="21" spans="1:6" ht="30.75" thickBot="1">
      <c r="A21" s="12" t="s">
        <v>1529</v>
      </c>
      <c r="B21" s="101"/>
      <c r="C21" s="12" t="s">
        <v>1531</v>
      </c>
      <c r="D21" s="102"/>
      <c r="E21" s="12" t="s">
        <v>1607</v>
      </c>
      <c r="F21" s="102"/>
    </row>
    <row r="22" spans="1:6" ht="30.75" thickBot="1">
      <c r="A22" s="12" t="s">
        <v>2700</v>
      </c>
      <c r="B22" s="500"/>
      <c r="C22" s="500"/>
      <c r="D22" s="500"/>
      <c r="E22" s="21" t="s">
        <v>2701</v>
      </c>
      <c r="F22" s="101"/>
    </row>
    <row r="23" spans="1:6" ht="35.25" customHeight="1" thickBot="1">
      <c r="A23" s="12" t="s">
        <v>1535</v>
      </c>
      <c r="B23" s="415" t="s">
        <v>2659</v>
      </c>
      <c r="C23" s="13" t="s">
        <v>1537</v>
      </c>
      <c r="D23" s="501" t="s">
        <v>2660</v>
      </c>
      <c r="E23" s="501"/>
      <c r="F23" s="502"/>
    </row>
    <row r="24" spans="1:6" ht="45.75" customHeight="1" thickBot="1">
      <c r="A24" s="12" t="s">
        <v>1608</v>
      </c>
      <c r="B24" s="503"/>
      <c r="C24" s="503"/>
      <c r="D24" s="503"/>
      <c r="E24" s="503"/>
      <c r="F24" s="504"/>
    </row>
    <row r="25" spans="1:6" ht="23.25" customHeight="1" thickBot="1">
      <c r="A25" s="488" t="s">
        <v>1609</v>
      </c>
      <c r="B25" s="485" t="s">
        <v>2649</v>
      </c>
      <c r="C25" s="486"/>
      <c r="D25" s="486"/>
      <c r="E25" s="486"/>
      <c r="F25" s="487"/>
    </row>
    <row r="26" spans="1:6" ht="20.25" customHeight="1" thickBot="1">
      <c r="A26" s="489"/>
      <c r="B26" s="86" t="s">
        <v>1610</v>
      </c>
      <c r="C26" s="86" t="s">
        <v>1611</v>
      </c>
      <c r="D26" s="491" t="s">
        <v>2656</v>
      </c>
      <c r="E26" s="492"/>
      <c r="F26" s="493"/>
    </row>
    <row r="27" spans="1:6" ht="19.5" customHeight="1">
      <c r="A27" s="489"/>
      <c r="B27" s="416" t="b">
        <v>0</v>
      </c>
      <c r="C27" s="55" t="s">
        <v>2650</v>
      </c>
      <c r="D27" s="494"/>
      <c r="E27" s="495"/>
      <c r="F27" s="496"/>
    </row>
    <row r="28" spans="1:6" ht="19.5" customHeight="1">
      <c r="A28" s="489"/>
      <c r="B28" s="416" t="b">
        <v>0</v>
      </c>
      <c r="C28" s="55" t="s">
        <v>2651</v>
      </c>
      <c r="D28" s="494"/>
      <c r="E28" s="495"/>
      <c r="F28" s="496"/>
    </row>
    <row r="29" spans="1:6" ht="18" customHeight="1">
      <c r="A29" s="489"/>
      <c r="B29" s="416" t="b">
        <v>0</v>
      </c>
      <c r="C29" s="55" t="s">
        <v>2652</v>
      </c>
      <c r="D29" s="494"/>
      <c r="E29" s="495"/>
      <c r="F29" s="496"/>
    </row>
    <row r="30" spans="1:6" ht="33.75" customHeight="1">
      <c r="A30" s="489"/>
      <c r="B30" s="416" t="b">
        <v>0</v>
      </c>
      <c r="C30" s="55" t="s">
        <v>2653</v>
      </c>
      <c r="D30" s="494"/>
      <c r="E30" s="495"/>
      <c r="F30" s="496"/>
    </row>
    <row r="31" spans="1:6" ht="31.5" customHeight="1">
      <c r="A31" s="489"/>
      <c r="B31" s="416" t="b">
        <v>0</v>
      </c>
      <c r="C31" s="55" t="s">
        <v>2654</v>
      </c>
      <c r="D31" s="494"/>
      <c r="E31" s="495"/>
      <c r="F31" s="496"/>
    </row>
    <row r="32" spans="1:6" ht="20.25" customHeight="1" thickBot="1">
      <c r="A32" s="490"/>
      <c r="B32" s="416" t="b">
        <v>0</v>
      </c>
      <c r="C32" s="55" t="s">
        <v>2655</v>
      </c>
      <c r="D32" s="497"/>
      <c r="E32" s="498"/>
      <c r="F32" s="499"/>
    </row>
    <row r="33" spans="1:6" ht="31.5" customHeight="1" thickBot="1">
      <c r="A33" s="12" t="s">
        <v>1543</v>
      </c>
      <c r="B33" s="505" t="s">
        <v>108</v>
      </c>
      <c r="C33" s="506"/>
      <c r="D33" s="85" t="s">
        <v>1545</v>
      </c>
      <c r="E33" s="505" t="s">
        <v>101</v>
      </c>
      <c r="F33" s="506"/>
    </row>
    <row r="34" spans="1:6" ht="8.25" customHeight="1" thickBot="1"/>
    <row r="35" spans="1:6" ht="15.75" thickBot="1">
      <c r="A35" s="480" t="s">
        <v>1612</v>
      </c>
      <c r="B35" s="481"/>
      <c r="C35" s="481"/>
      <c r="D35" s="481"/>
      <c r="E35" s="481"/>
      <c r="F35" s="482"/>
    </row>
    <row r="36" spans="1:6" ht="20.25" customHeight="1" thickBot="1">
      <c r="A36" s="12" t="s">
        <v>1613</v>
      </c>
      <c r="B36" s="100"/>
      <c r="C36" s="12" t="s">
        <v>1550</v>
      </c>
      <c r="D36" s="483"/>
      <c r="E36" s="483"/>
      <c r="F36" s="484"/>
    </row>
    <row r="37" spans="1:6" ht="30.75" thickBot="1">
      <c r="A37" s="12" t="s">
        <v>1552</v>
      </c>
      <c r="B37" s="167"/>
      <c r="C37" s="12" t="s">
        <v>1554</v>
      </c>
      <c r="D37" s="168"/>
      <c r="E37" s="12" t="s">
        <v>1556</v>
      </c>
      <c r="F37" s="168"/>
    </row>
    <row r="38" spans="1:6" ht="30.75" thickBot="1">
      <c r="A38" s="12" t="s">
        <v>1558</v>
      </c>
      <c r="B38" s="478"/>
      <c r="C38" s="478"/>
      <c r="D38" s="478"/>
      <c r="E38" s="12" t="s">
        <v>1562</v>
      </c>
      <c r="F38" s="98"/>
    </row>
    <row r="39" spans="1:6" ht="30.75" thickBot="1">
      <c r="A39" s="12" t="s">
        <v>1564</v>
      </c>
      <c r="B39" s="98"/>
      <c r="C39" s="12" t="s">
        <v>1566</v>
      </c>
      <c r="D39" s="98"/>
      <c r="E39" s="12" t="s">
        <v>1513</v>
      </c>
      <c r="F39" s="98"/>
    </row>
    <row r="40" spans="1:6" ht="20.25" customHeight="1" thickBot="1">
      <c r="A40" s="12" t="s">
        <v>1614</v>
      </c>
      <c r="B40" s="100"/>
      <c r="C40" s="12" t="s">
        <v>1550</v>
      </c>
      <c r="D40" s="483"/>
      <c r="E40" s="483"/>
      <c r="F40" s="484"/>
    </row>
    <row r="41" spans="1:6" ht="30.75" thickBot="1">
      <c r="A41" s="12" t="s">
        <v>1552</v>
      </c>
      <c r="B41" s="167"/>
      <c r="C41" s="12" t="s">
        <v>1554</v>
      </c>
      <c r="D41" s="168"/>
      <c r="E41" s="12" t="s">
        <v>1556</v>
      </c>
      <c r="F41" s="168"/>
    </row>
    <row r="42" spans="1:6" ht="30.75" thickBot="1">
      <c r="A42" s="12" t="s">
        <v>1558</v>
      </c>
      <c r="B42" s="478"/>
      <c r="C42" s="478"/>
      <c r="D42" s="478"/>
      <c r="E42" s="12" t="s">
        <v>1562</v>
      </c>
      <c r="F42" s="167"/>
    </row>
    <row r="43" spans="1:6" ht="30.75" thickBot="1">
      <c r="A43" s="12" t="s">
        <v>1564</v>
      </c>
      <c r="B43" s="167"/>
      <c r="C43" s="12" t="s">
        <v>1566</v>
      </c>
      <c r="D43" s="167"/>
      <c r="E43" s="12" t="s">
        <v>1513</v>
      </c>
      <c r="F43" s="167"/>
    </row>
  </sheetData>
  <sheetProtection algorithmName="SHA-512" hashValue="Kei4C8QaJNrUMc2+aUA5WwRpAxFsENwZ3ZQnOf4Cn/QwEod6lRNd5vKb8XRrgKbyCSLxR50IwLEHonkhjm3YKg==" saltValue="DuLO6XXXq+u1s/suoYomzg=="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D26:F26"/>
    <mergeCell ref="D27: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 D26 B26:C32" xr:uid="{722CFB5A-B9F8-4335-835B-FB1DC70144FE}"/>
    <dataValidation type="list" allowBlank="1" showInputMessage="1" showErrorMessage="1" sqref="B14" xr:uid="{8AE1877A-584B-4A08-BAF4-CD1730A60BA7}">
      <formula1>"Propiedad ICBF,En Comodato,En Convenio Interadministrativo,Propiedad del Operador,Arriendo,Propiedad Entidad Territorial,Otro"</formula1>
    </dataValidation>
    <dataValidation type="list" allowBlank="1" showInputMessage="1" showErrorMessage="1" sqref="D40:F40" xr:uid="{1436D67C-3B23-448E-9F97-4C086BC5E0A2}">
      <formula1>INDIRECT($B$40)</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F6C7-457D-4B76-A410-D0300382A6C0}">
  <sheetPr>
    <tabColor rgb="FFFFFF00"/>
    <pageSetUpPr fitToPage="1"/>
  </sheetPr>
  <dimension ref="A1:G99"/>
  <sheetViews>
    <sheetView zoomScale="80" zoomScaleNormal="80" zoomScalePageLayoutView="60" workbookViewId="0"/>
  </sheetViews>
  <sheetFormatPr baseColWidth="10" defaultColWidth="11.42578125" defaultRowHeight="15"/>
  <cols>
    <col min="1" max="1" width="7.42578125" style="91" customWidth="1"/>
    <col min="2" max="2" width="7.85546875" style="14" customWidth="1"/>
    <col min="3" max="3" width="108" style="96" customWidth="1"/>
    <col min="4" max="4" width="21.140625" customWidth="1"/>
    <col min="5" max="5" width="90.85546875" customWidth="1"/>
    <col min="6" max="6" width="37.42578125" customWidth="1"/>
    <col min="7" max="7" width="11.42578125" hidden="1" customWidth="1"/>
  </cols>
  <sheetData>
    <row r="1" spans="1:7" s="35" customFormat="1" ht="21.75" customHeight="1" thickBot="1">
      <c r="A1" s="322" t="s">
        <v>1734</v>
      </c>
      <c r="B1" s="510" t="s">
        <v>1615</v>
      </c>
      <c r="C1" s="511"/>
      <c r="D1" s="511"/>
      <c r="E1" s="512"/>
      <c r="F1" s="31"/>
    </row>
    <row r="2" spans="1:7" s="33" customFormat="1" ht="59.25" customHeight="1" thickBot="1">
      <c r="A2" s="88" t="s">
        <v>1616</v>
      </c>
      <c r="B2" s="51" t="s">
        <v>1617</v>
      </c>
      <c r="C2" s="54" t="s">
        <v>1618</v>
      </c>
      <c r="D2" s="52" t="s">
        <v>1619</v>
      </c>
      <c r="E2" s="212" t="s">
        <v>1620</v>
      </c>
      <c r="F2" s="213" t="s">
        <v>1621</v>
      </c>
    </row>
    <row r="3" spans="1:7" ht="48.95" customHeight="1">
      <c r="A3" s="89"/>
      <c r="B3" s="45" t="s">
        <v>1622</v>
      </c>
      <c r="C3" s="214" t="s">
        <v>2387</v>
      </c>
      <c r="D3" s="66" t="str">
        <f>IF(COUNTIF(D4:D4,"NO CUMPLE")&gt;0,"NO CUMPLE CONDICIÓN",IF(COUNTIF(D4:D4,"CUMPLE")=0,"NO APLICA","CUMPLE"))</f>
        <v>NO APLICA</v>
      </c>
      <c r="E3" s="326" t="str">
        <f>CONCATENATE(IF(D4="NO CUMPLE",CONCATENATE(E4," / "),""))</f>
        <v/>
      </c>
      <c r="F3" s="332" t="s">
        <v>2388</v>
      </c>
      <c r="G3" s="14">
        <f>IF(D3="CUMPLE",1,IF(D3="NO CUMPLE CONDICIÓN",2,3))</f>
        <v>3</v>
      </c>
    </row>
    <row r="4" spans="1:7" ht="323.25" customHeight="1">
      <c r="A4" s="90" t="s">
        <v>1623</v>
      </c>
      <c r="B4" s="46" t="s">
        <v>1624</v>
      </c>
      <c r="C4" s="329" t="s">
        <v>2389</v>
      </c>
      <c r="D4" s="292"/>
      <c r="E4" s="327"/>
      <c r="F4" s="333" t="s">
        <v>2388</v>
      </c>
      <c r="G4" s="14"/>
    </row>
    <row r="5" spans="1:7" ht="112.5" customHeight="1">
      <c r="B5" s="48" t="s">
        <v>1625</v>
      </c>
      <c r="C5" s="81" t="s">
        <v>2390</v>
      </c>
      <c r="D5" s="67" t="str">
        <f>IF(COUNTIF(D6:D8,"NO CUMPLE")&gt;0,"NO CUMPLE CONDICIÓN",IF(COUNTIF(D6:D8,"CUMPLE")=0,"NO APLICA","CUMPLE"))</f>
        <v>NO APLICA</v>
      </c>
      <c r="E5" s="61" t="str">
        <f>CONCATENATE(IF(D6="NO CUMPLE",CONCATENATE(E6," / "),""),IF(D7="NO CUMPLE",CONCATENATE(E7," / "),""),IF(D8="NO CUMPLE",CONCATENATE(E8," / "),""))</f>
        <v/>
      </c>
      <c r="F5" s="330" t="s">
        <v>2391</v>
      </c>
      <c r="G5" s="14">
        <f t="shared" ref="G5:G93" si="0">IF(D5="CUMPLE",1,IF(D5="NO CUMPLE CONDICIÓN",2,3))</f>
        <v>3</v>
      </c>
    </row>
    <row r="6" spans="1:7" ht="118.5" customHeight="1">
      <c r="A6" s="90" t="s">
        <v>1623</v>
      </c>
      <c r="B6" s="46" t="s">
        <v>1626</v>
      </c>
      <c r="C6" s="47" t="s">
        <v>1735</v>
      </c>
      <c r="D6" s="108"/>
      <c r="E6" s="328"/>
      <c r="F6" s="333" t="s">
        <v>2391</v>
      </c>
      <c r="G6" s="14"/>
    </row>
    <row r="7" spans="1:7" ht="159">
      <c r="A7" s="90" t="s">
        <v>1623</v>
      </c>
      <c r="B7" s="46" t="s">
        <v>2606</v>
      </c>
      <c r="C7" s="47" t="s">
        <v>1736</v>
      </c>
      <c r="D7" s="108"/>
      <c r="E7" s="328"/>
      <c r="F7" s="333" t="s">
        <v>2391</v>
      </c>
      <c r="G7" s="14"/>
    </row>
    <row r="8" spans="1:7" ht="282.75" customHeight="1">
      <c r="A8" s="90" t="s">
        <v>1623</v>
      </c>
      <c r="B8" s="46" t="s">
        <v>2607</v>
      </c>
      <c r="C8" s="47" t="s">
        <v>1737</v>
      </c>
      <c r="D8" s="108"/>
      <c r="E8" s="328"/>
      <c r="F8" s="333" t="s">
        <v>2391</v>
      </c>
      <c r="G8" s="14"/>
    </row>
    <row r="9" spans="1:7" ht="42.75">
      <c r="B9" s="48" t="s">
        <v>1627</v>
      </c>
      <c r="C9" s="209" t="s">
        <v>1738</v>
      </c>
      <c r="D9" s="67" t="str">
        <f>IF(COUNTIF(D10:D16,"NO CUMPLE")&gt;0,"NO CUMPLE CONDICIÓN",IF(COUNTIF(D10:D16,"CUMPLE")=0,"NO APLICA","CUMPLE"))</f>
        <v>NO APLICA</v>
      </c>
      <c r="E9" s="61" t="str">
        <f>CONCATENATE(IF(D10="NO CUMPLE",CONCATENATE(E10," / "),""),IF(D11="NO CUMPLE",CONCATENATE(E11," / "),""),IF(D12="NO CUMPLE",CONCATENATE(E12," / "),""),IF(D13="NO CUMPLE",CONCATENATE(E13," / "),""),IF(D14="NO CUMPLE",CONCATENATE(E14," / "),""),IF(D15="NO CUMPLE",CONCATENATE(E15," / "),""),IF(D16="NO CUMPLE",CONCATENATE(E16," / "),""))</f>
        <v/>
      </c>
      <c r="F9" s="330" t="s">
        <v>2392</v>
      </c>
      <c r="G9" s="14">
        <f t="shared" si="0"/>
        <v>3</v>
      </c>
    </row>
    <row r="10" spans="1:7" ht="213.75">
      <c r="A10" s="90" t="s">
        <v>1623</v>
      </c>
      <c r="B10" s="46" t="s">
        <v>1628</v>
      </c>
      <c r="C10" s="47" t="s">
        <v>2393</v>
      </c>
      <c r="D10" s="108"/>
      <c r="E10" s="103"/>
      <c r="F10" s="333" t="s">
        <v>2394</v>
      </c>
      <c r="G10" s="14"/>
    </row>
    <row r="11" spans="1:7" ht="92.45" customHeight="1">
      <c r="A11" s="90" t="s">
        <v>1623</v>
      </c>
      <c r="B11" s="46" t="s">
        <v>2608</v>
      </c>
      <c r="C11" s="47" t="s">
        <v>1739</v>
      </c>
      <c r="D11" s="108"/>
      <c r="E11" s="103"/>
      <c r="F11" s="333" t="s">
        <v>2394</v>
      </c>
      <c r="G11" s="14"/>
    </row>
    <row r="12" spans="1:7" ht="71.25">
      <c r="A12" s="90" t="s">
        <v>1623</v>
      </c>
      <c r="B12" s="46" t="s">
        <v>2609</v>
      </c>
      <c r="C12" s="47" t="s">
        <v>1740</v>
      </c>
      <c r="D12" s="108"/>
      <c r="E12" s="103"/>
      <c r="F12" s="333" t="s">
        <v>2394</v>
      </c>
      <c r="G12" s="14"/>
    </row>
    <row r="13" spans="1:7" ht="57.75">
      <c r="A13" s="90" t="s">
        <v>1623</v>
      </c>
      <c r="B13" s="46" t="s">
        <v>2610</v>
      </c>
      <c r="C13" s="47" t="s">
        <v>1741</v>
      </c>
      <c r="D13" s="108"/>
      <c r="E13" s="103"/>
      <c r="F13" s="333" t="s">
        <v>2394</v>
      </c>
      <c r="G13" s="14"/>
    </row>
    <row r="14" spans="1:7" ht="190.5" customHeight="1">
      <c r="A14" s="318" t="s">
        <v>2584</v>
      </c>
      <c r="B14" s="46" t="s">
        <v>2611</v>
      </c>
      <c r="C14" s="47" t="s">
        <v>2590</v>
      </c>
      <c r="D14" s="108"/>
      <c r="E14" s="103"/>
      <c r="F14" s="333" t="s">
        <v>2395</v>
      </c>
      <c r="G14" s="14"/>
    </row>
    <row r="15" spans="1:7" ht="400.5">
      <c r="A15" s="318" t="s">
        <v>2584</v>
      </c>
      <c r="B15" s="46" t="s">
        <v>2612</v>
      </c>
      <c r="C15" s="47" t="s">
        <v>2589</v>
      </c>
      <c r="D15" s="108"/>
      <c r="E15" s="103"/>
      <c r="F15" s="333" t="s">
        <v>2395</v>
      </c>
      <c r="G15" s="14"/>
    </row>
    <row r="16" spans="1:7" ht="63.6" customHeight="1">
      <c r="A16" s="90" t="s">
        <v>1623</v>
      </c>
      <c r="B16" s="46" t="s">
        <v>2613</v>
      </c>
      <c r="C16" s="47" t="s">
        <v>1742</v>
      </c>
      <c r="D16" s="292"/>
      <c r="E16" s="331"/>
      <c r="F16" s="333" t="s">
        <v>2395</v>
      </c>
      <c r="G16" s="14"/>
    </row>
    <row r="17" spans="1:7" ht="65.099999999999994" customHeight="1">
      <c r="B17" s="48" t="s">
        <v>1629</v>
      </c>
      <c r="C17" s="209" t="s">
        <v>1743</v>
      </c>
      <c r="D17" s="67" t="str">
        <f>IF(COUNTIF(D18:D18,"NO CUMPLE")&gt;0,"NO CUMPLE CONDICIÓN",IF(COUNTIF(D18:D18,"CUMPLE")=0,"NO APLICA","CUMPLE"))</f>
        <v>NO APLICA</v>
      </c>
      <c r="E17" s="61" t="str">
        <f>CONCATENATE(IF(D18="NO CUMPLE",CONCATENATE(E18," / "),""))</f>
        <v/>
      </c>
      <c r="F17" s="330" t="s">
        <v>2396</v>
      </c>
      <c r="G17" s="14">
        <f t="shared" si="0"/>
        <v>3</v>
      </c>
    </row>
    <row r="18" spans="1:7" ht="213.75">
      <c r="A18" s="90" t="s">
        <v>1623</v>
      </c>
      <c r="B18" s="46" t="s">
        <v>1630</v>
      </c>
      <c r="C18" s="47" t="s">
        <v>1744</v>
      </c>
      <c r="D18" s="108"/>
      <c r="E18" s="103"/>
      <c r="F18" s="333" t="s">
        <v>2396</v>
      </c>
      <c r="G18" s="14"/>
    </row>
    <row r="19" spans="1:7" ht="43.5" customHeight="1">
      <c r="B19" s="48" t="s">
        <v>1631</v>
      </c>
      <c r="C19" s="81" t="s">
        <v>1745</v>
      </c>
      <c r="D19" s="67" t="str">
        <f>IF(COUNTIF(D20:D21,"NO CUMPLE")&gt;0,"NO CUMPLE CONDICIÓN",IF(COUNTIF(D20:D21,"CUMPLE")=0,"NO APLICA","CUMPLE"))</f>
        <v>NO APLICA</v>
      </c>
      <c r="E19" s="61" t="str">
        <f>CONCATENATE(IF(D20="NO CUMPLE",CONCATENATE(E20," / "),""),IF(D21="NO CUMPLE",CONCATENATE(E21," / "),""))</f>
        <v/>
      </c>
      <c r="F19" s="330" t="s">
        <v>2397</v>
      </c>
      <c r="G19" s="14">
        <f t="shared" si="0"/>
        <v>3</v>
      </c>
    </row>
    <row r="20" spans="1:7" ht="294" customHeight="1">
      <c r="A20" s="90" t="s">
        <v>1623</v>
      </c>
      <c r="B20" s="46" t="s">
        <v>1632</v>
      </c>
      <c r="C20" s="47" t="s">
        <v>1746</v>
      </c>
      <c r="D20" s="108"/>
      <c r="E20" s="327"/>
      <c r="F20" s="333" t="s">
        <v>2397</v>
      </c>
      <c r="G20" s="14"/>
    </row>
    <row r="21" spans="1:7" ht="79.5" customHeight="1">
      <c r="A21" s="90" t="s">
        <v>1623</v>
      </c>
      <c r="B21" s="46" t="s">
        <v>1633</v>
      </c>
      <c r="C21" s="47" t="s">
        <v>2398</v>
      </c>
      <c r="D21" s="108"/>
      <c r="E21" s="327"/>
      <c r="F21" s="333" t="s">
        <v>2397</v>
      </c>
      <c r="G21" s="14"/>
    </row>
    <row r="22" spans="1:7" ht="41.25">
      <c r="B22" s="48" t="s">
        <v>1634</v>
      </c>
      <c r="C22" s="215" t="s">
        <v>1747</v>
      </c>
      <c r="D22" s="67" t="str">
        <f>IF(COUNTIF(D23:D25,"NO CUMPLE")&gt;0,"NO CUMPLE CONDICIÓN",IF(COUNTIF(D23:D25,"CUMPLE")=0,"NO APLICA","CUMPLE"))</f>
        <v>NO APLICA</v>
      </c>
      <c r="E22" s="61" t="str">
        <f>CONCATENATE(IF(D23="NO CUMPLE",CONCATENATE(E23," / "),""),IF(D24="NO CUMPLE",CONCATENATE(E24," / "),""),IF(D25="NO CUMPLE",CONCATENATE(E25," / "),""))</f>
        <v/>
      </c>
      <c r="F22" s="334" t="s">
        <v>2399</v>
      </c>
      <c r="G22" s="14">
        <f t="shared" si="0"/>
        <v>3</v>
      </c>
    </row>
    <row r="23" spans="1:7" ht="307.5" customHeight="1">
      <c r="A23" s="90" t="s">
        <v>1623</v>
      </c>
      <c r="B23" s="46" t="s">
        <v>1635</v>
      </c>
      <c r="C23" s="49" t="s">
        <v>2400</v>
      </c>
      <c r="D23" s="108"/>
      <c r="E23" s="327"/>
      <c r="F23" s="333" t="s">
        <v>2401</v>
      </c>
      <c r="G23" s="14"/>
    </row>
    <row r="24" spans="1:7" ht="167.25" customHeight="1">
      <c r="A24" s="90" t="s">
        <v>1623</v>
      </c>
      <c r="B24" s="46" t="s">
        <v>1636</v>
      </c>
      <c r="C24" s="49" t="s">
        <v>2402</v>
      </c>
      <c r="D24" s="108"/>
      <c r="E24" s="327"/>
      <c r="F24" s="333" t="s">
        <v>2401</v>
      </c>
      <c r="G24" s="14"/>
    </row>
    <row r="25" spans="1:7" ht="87.95" customHeight="1">
      <c r="A25" s="90" t="s">
        <v>1623</v>
      </c>
      <c r="B25" s="46" t="s">
        <v>1637</v>
      </c>
      <c r="C25" s="49" t="s">
        <v>1748</v>
      </c>
      <c r="D25" s="108"/>
      <c r="E25" s="327"/>
      <c r="F25" s="333" t="s">
        <v>2401</v>
      </c>
      <c r="G25" s="14"/>
    </row>
    <row r="26" spans="1:7" ht="60" customHeight="1">
      <c r="B26" s="48" t="s">
        <v>1638</v>
      </c>
      <c r="C26" s="215" t="s">
        <v>1749</v>
      </c>
      <c r="D26" s="67" t="str">
        <f>IF(COUNTIF(D27:D28,"NO CUMPLE")&gt;0,"NO CUMPLE CONDICIÓN",IF(COUNTIF(D27:D28,"CUMPLE")=0,"NO APLICA","CUMPLE"))</f>
        <v>NO APLICA</v>
      </c>
      <c r="E26" s="61" t="str">
        <f>CONCATENATE(IF(D27="NO CUMPLE",CONCATENATE(E27," / "),""),IF(D28="NO CUMPLE",CONCATENATE(E28," / "),""))</f>
        <v/>
      </c>
      <c r="F26" s="334" t="s">
        <v>2403</v>
      </c>
      <c r="G26" s="14">
        <f t="shared" ref="G26" si="1">IF(D26="CUMPLE",1,IF(D26="NO CUMPLE CONDICIÓN",2,3))</f>
        <v>3</v>
      </c>
    </row>
    <row r="27" spans="1:7" ht="68.45" customHeight="1">
      <c r="A27" s="90" t="s">
        <v>1623</v>
      </c>
      <c r="B27" s="46" t="s">
        <v>1639</v>
      </c>
      <c r="C27" s="47" t="s">
        <v>1750</v>
      </c>
      <c r="D27" s="108"/>
      <c r="E27" s="327"/>
      <c r="F27" s="333" t="s">
        <v>2403</v>
      </c>
      <c r="G27" s="14"/>
    </row>
    <row r="28" spans="1:7" ht="56.45" customHeight="1">
      <c r="A28" s="90" t="s">
        <v>1623</v>
      </c>
      <c r="B28" s="46" t="s">
        <v>1639</v>
      </c>
      <c r="C28" s="47" t="s">
        <v>1751</v>
      </c>
      <c r="D28" s="108"/>
      <c r="E28" s="328"/>
      <c r="F28" s="333" t="s">
        <v>2403</v>
      </c>
      <c r="G28" s="14"/>
    </row>
    <row r="29" spans="1:7" s="14" customFormat="1" ht="96" customHeight="1">
      <c r="A29" s="89"/>
      <c r="B29" s="48" t="s">
        <v>1640</v>
      </c>
      <c r="C29" s="215" t="s">
        <v>1752</v>
      </c>
      <c r="D29" s="67" t="str">
        <f>IF(COUNTIF(D32:D41,"NO CUMPLE")&gt;0,"NO CUMPLE CONDICIÓN",IF(COUNTIF(D32:D41,"CUMPLE")=0,"NO APLICA","CUMPLE"))</f>
        <v>NO APLICA</v>
      </c>
      <c r="E29" s="61" t="str">
        <f>CONCATENATE(IF(D32="NO CUMPLE",CONCATENATE(E32," / "),""),IF(D33="NO CUMPLE",CONCATENATE(E33," / "),""),IF(D34="NO CUMPLE",CONCATENATE(E34," / "),""),IF(D35="NO CUMPLE",CONCATENATE(E35," / "),""),IF(D36="NO CUMPLE",CONCATENATE(E36," / "),""),IF(D37="NO CUMPLE",CONCATENATE(E37," / "),""),IF(D38="NO CUMPLE",CONCATENATE(E38," / "),""),IF(D39="NO CUMPLE",CONCATENATE(E39," / "),""),IF(D40="NO CUMPLE",CONCATENATE(E40," / "),""),IF(D41="NO CUMPLE",CONCATENATE(E41," / "),""))</f>
        <v/>
      </c>
      <c r="F29" s="334" t="s">
        <v>2404</v>
      </c>
      <c r="G29" s="14">
        <f t="shared" ref="G29:G31" si="2">IF(D29="CUMPLE",1,IF(D29="NO CUMPLE CONDICIÓN",2,3))</f>
        <v>3</v>
      </c>
    </row>
    <row r="30" spans="1:7" s="14" customFormat="1" ht="96" customHeight="1">
      <c r="A30" s="89"/>
      <c r="B30" s="48" t="s">
        <v>1640</v>
      </c>
      <c r="C30" s="215" t="s">
        <v>1752</v>
      </c>
      <c r="D30" s="67" t="str">
        <f>IF(COUNTIF(D42:D51,"NO CUMPLE")&gt;0,"NO CUMPLE CONDICIÓN",IF(COUNTIF(D42:D51,"CUMPLE")=0,"NO APLICA","CUMPLE"))</f>
        <v>NO APLICA</v>
      </c>
      <c r="E30" s="61" t="str">
        <f>CONCATENATE(IF(D42="NO CUMPLE",CONCATENATE(E42," / "),""),IF(D43="NO CUMPLE",CONCATENATE(E43," / "),""),IF(D44="NO CUMPLE",CONCATENATE(E44," / "),""),IF(D45="NO CUMPLE",CONCATENATE(E45," / "),""),IF(D46="NO CUMPLE",CONCATENATE(E46," / "),""),IF(D47="NO CUMPLE",CONCATENATE(E47," / "),""),IF(D48="NO CUMPLE",CONCATENATE(E48," / "),""),IF(D49="NO CUMPLE",CONCATENATE(E49," / "),""),IF(D50="NO CUMPLE",CONCATENATE(E50," / "),""),IF(D51="NO CUMPLE",CONCATENATE(E51," / "),""))</f>
        <v/>
      </c>
      <c r="F30" s="334" t="s">
        <v>2404</v>
      </c>
      <c r="G30" s="14">
        <f t="shared" si="2"/>
        <v>3</v>
      </c>
    </row>
    <row r="31" spans="1:7" s="14" customFormat="1" ht="96" customHeight="1">
      <c r="A31" s="89"/>
      <c r="B31" s="48" t="s">
        <v>1640</v>
      </c>
      <c r="C31" s="215" t="s">
        <v>1752</v>
      </c>
      <c r="D31" s="67" t="str">
        <f>IF(COUNTIF(D52:D61,"NO CUMPLE")&gt;0,"NO CUMPLE CONDICIÓN",IF(COUNTIF(D52:D61,"CUMPLE")=0,"NO APLICA","CUMPLE"))</f>
        <v>NO APLICA</v>
      </c>
      <c r="E31" s="61" t="str">
        <f>CONCATENATE(IF(D52="NO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f>
        <v/>
      </c>
      <c r="F31" s="334" t="s">
        <v>2404</v>
      </c>
      <c r="G31" s="14">
        <f t="shared" si="2"/>
        <v>3</v>
      </c>
    </row>
    <row r="32" spans="1:7" ht="45" customHeight="1">
      <c r="A32" s="90" t="s">
        <v>1623</v>
      </c>
      <c r="B32" s="46" t="s">
        <v>1641</v>
      </c>
      <c r="C32" s="55" t="s">
        <v>1753</v>
      </c>
      <c r="D32" s="108"/>
      <c r="E32" s="328"/>
      <c r="F32" s="333" t="s">
        <v>2404</v>
      </c>
      <c r="G32" s="14"/>
    </row>
    <row r="33" spans="1:7" ht="96.75" customHeight="1">
      <c r="A33" s="90" t="s">
        <v>1623</v>
      </c>
      <c r="B33" s="46" t="s">
        <v>1642</v>
      </c>
      <c r="C33" s="55" t="s">
        <v>1754</v>
      </c>
      <c r="D33" s="108"/>
      <c r="E33" s="328"/>
      <c r="F33" s="333" t="s">
        <v>2404</v>
      </c>
      <c r="G33" s="14"/>
    </row>
    <row r="34" spans="1:7" ht="92.25" customHeight="1">
      <c r="A34" s="90" t="s">
        <v>1623</v>
      </c>
      <c r="B34" s="46" t="s">
        <v>1643</v>
      </c>
      <c r="C34" s="55" t="s">
        <v>1755</v>
      </c>
      <c r="D34" s="108"/>
      <c r="E34" s="328"/>
      <c r="F34" s="333" t="s">
        <v>2404</v>
      </c>
      <c r="G34" s="14"/>
    </row>
    <row r="35" spans="1:7" ht="33" customHeight="1">
      <c r="A35" s="90" t="s">
        <v>1623</v>
      </c>
      <c r="B35" s="46" t="s">
        <v>1644</v>
      </c>
      <c r="C35" s="55" t="s">
        <v>1756</v>
      </c>
      <c r="D35" s="108"/>
      <c r="E35" s="328"/>
      <c r="F35" s="333" t="s">
        <v>2404</v>
      </c>
      <c r="G35" s="14"/>
    </row>
    <row r="36" spans="1:7" ht="33" customHeight="1">
      <c r="A36" s="90" t="s">
        <v>1623</v>
      </c>
      <c r="B36" s="46" t="s">
        <v>1645</v>
      </c>
      <c r="C36" s="55" t="s">
        <v>1757</v>
      </c>
      <c r="D36" s="108"/>
      <c r="E36" s="328"/>
      <c r="F36" s="333" t="s">
        <v>2404</v>
      </c>
      <c r="G36" s="14"/>
    </row>
    <row r="37" spans="1:7" ht="60.95" customHeight="1">
      <c r="A37" s="90" t="s">
        <v>1623</v>
      </c>
      <c r="B37" s="46" t="s">
        <v>1646</v>
      </c>
      <c r="C37" s="55" t="s">
        <v>1758</v>
      </c>
      <c r="D37" s="108"/>
      <c r="E37" s="328"/>
      <c r="F37" s="333" t="s">
        <v>2404</v>
      </c>
      <c r="G37" s="14"/>
    </row>
    <row r="38" spans="1:7" ht="40.5" customHeight="1">
      <c r="A38" s="90" t="s">
        <v>1623</v>
      </c>
      <c r="B38" s="46" t="s">
        <v>1647</v>
      </c>
      <c r="C38" s="55" t="s">
        <v>1759</v>
      </c>
      <c r="D38" s="108"/>
      <c r="E38" s="327"/>
      <c r="F38" s="333" t="s">
        <v>2404</v>
      </c>
      <c r="G38" s="14"/>
    </row>
    <row r="39" spans="1:7" ht="33" customHeight="1">
      <c r="A39" s="90" t="s">
        <v>1623</v>
      </c>
      <c r="B39" s="46" t="s">
        <v>1648</v>
      </c>
      <c r="C39" s="55" t="s">
        <v>1760</v>
      </c>
      <c r="D39" s="108"/>
      <c r="E39" s="328"/>
      <c r="F39" s="333" t="s">
        <v>2404</v>
      </c>
      <c r="G39" s="14"/>
    </row>
    <row r="40" spans="1:7" ht="45" customHeight="1">
      <c r="A40" s="90" t="s">
        <v>1623</v>
      </c>
      <c r="B40" s="46" t="s">
        <v>1649</v>
      </c>
      <c r="C40" s="55" t="s">
        <v>1761</v>
      </c>
      <c r="D40" s="108"/>
      <c r="E40" s="328"/>
      <c r="F40" s="333" t="s">
        <v>2404</v>
      </c>
      <c r="G40" s="14"/>
    </row>
    <row r="41" spans="1:7" ht="33" customHeight="1">
      <c r="A41" s="90" t="s">
        <v>1623</v>
      </c>
      <c r="B41" s="46" t="s">
        <v>1650</v>
      </c>
      <c r="C41" s="55" t="s">
        <v>1762</v>
      </c>
      <c r="D41" s="108"/>
      <c r="E41" s="328"/>
      <c r="F41" s="333" t="s">
        <v>2404</v>
      </c>
      <c r="G41" s="14"/>
    </row>
    <row r="42" spans="1:7" ht="33" customHeight="1">
      <c r="A42" s="90" t="s">
        <v>1623</v>
      </c>
      <c r="B42" s="46" t="s">
        <v>1651</v>
      </c>
      <c r="C42" s="55" t="s">
        <v>1763</v>
      </c>
      <c r="D42" s="108"/>
      <c r="E42" s="328"/>
      <c r="F42" s="333" t="s">
        <v>2404</v>
      </c>
      <c r="G42" s="14"/>
    </row>
    <row r="43" spans="1:7" ht="33" customHeight="1">
      <c r="A43" s="90" t="s">
        <v>1623</v>
      </c>
      <c r="B43" s="46" t="s">
        <v>1652</v>
      </c>
      <c r="C43" s="55" t="s">
        <v>1764</v>
      </c>
      <c r="D43" s="108"/>
      <c r="E43" s="327"/>
      <c r="F43" s="333" t="s">
        <v>2404</v>
      </c>
      <c r="G43" s="14"/>
    </row>
    <row r="44" spans="1:7" ht="45.95" customHeight="1">
      <c r="A44" s="90" t="s">
        <v>1623</v>
      </c>
      <c r="B44" s="46" t="s">
        <v>1653</v>
      </c>
      <c r="C44" s="55" t="s">
        <v>1765</v>
      </c>
      <c r="D44" s="108"/>
      <c r="E44" s="327"/>
      <c r="F44" s="333" t="s">
        <v>2404</v>
      </c>
      <c r="G44" s="14"/>
    </row>
    <row r="45" spans="1:7" ht="65.45" customHeight="1">
      <c r="A45" s="90" t="s">
        <v>1623</v>
      </c>
      <c r="B45" s="46" t="s">
        <v>1654</v>
      </c>
      <c r="C45" s="55" t="s">
        <v>1766</v>
      </c>
      <c r="D45" s="108"/>
      <c r="E45" s="328"/>
      <c r="F45" s="333" t="s">
        <v>2404</v>
      </c>
      <c r="G45" s="14"/>
    </row>
    <row r="46" spans="1:7" ht="101.25">
      <c r="A46" s="90" t="s">
        <v>1623</v>
      </c>
      <c r="B46" s="46" t="s">
        <v>1655</v>
      </c>
      <c r="C46" s="55" t="s">
        <v>1767</v>
      </c>
      <c r="D46" s="108"/>
      <c r="E46" s="328"/>
      <c r="F46" s="333" t="s">
        <v>2404</v>
      </c>
      <c r="G46" s="14"/>
    </row>
    <row r="47" spans="1:7" ht="51.75" customHeight="1">
      <c r="A47" s="90" t="s">
        <v>1623</v>
      </c>
      <c r="B47" s="46" t="s">
        <v>1656</v>
      </c>
      <c r="C47" s="58" t="s">
        <v>1768</v>
      </c>
      <c r="D47" s="108"/>
      <c r="E47" s="328"/>
      <c r="F47" s="333" t="s">
        <v>2404</v>
      </c>
      <c r="G47" s="14"/>
    </row>
    <row r="48" spans="1:7" ht="33" customHeight="1">
      <c r="A48" s="90" t="s">
        <v>1623</v>
      </c>
      <c r="B48" s="46" t="s">
        <v>1657</v>
      </c>
      <c r="C48" s="55" t="s">
        <v>1769</v>
      </c>
      <c r="D48" s="108"/>
      <c r="E48" s="328"/>
      <c r="F48" s="333" t="s">
        <v>2404</v>
      </c>
      <c r="G48" s="14"/>
    </row>
    <row r="49" spans="1:7" ht="33" customHeight="1">
      <c r="A49" s="90" t="s">
        <v>1623</v>
      </c>
      <c r="B49" s="46" t="s">
        <v>1658</v>
      </c>
      <c r="C49" s="55" t="s">
        <v>1770</v>
      </c>
      <c r="D49" s="108"/>
      <c r="E49" s="328"/>
      <c r="F49" s="333" t="s">
        <v>2404</v>
      </c>
      <c r="G49" s="14"/>
    </row>
    <row r="50" spans="1:7" ht="47.45" customHeight="1">
      <c r="A50" s="90" t="s">
        <v>1623</v>
      </c>
      <c r="B50" s="46" t="s">
        <v>1659</v>
      </c>
      <c r="C50" s="55" t="s">
        <v>1771</v>
      </c>
      <c r="D50" s="108"/>
      <c r="E50" s="327"/>
      <c r="F50" s="333" t="s">
        <v>2404</v>
      </c>
      <c r="G50" s="14"/>
    </row>
    <row r="51" spans="1:7" ht="47.45" customHeight="1">
      <c r="A51" s="90" t="s">
        <v>1623</v>
      </c>
      <c r="B51" s="46" t="s">
        <v>1660</v>
      </c>
      <c r="C51" s="55" t="s">
        <v>1772</v>
      </c>
      <c r="D51" s="108"/>
      <c r="E51" s="327"/>
      <c r="F51" s="333" t="s">
        <v>2404</v>
      </c>
      <c r="G51" s="14"/>
    </row>
    <row r="52" spans="1:7" ht="50.45" customHeight="1">
      <c r="A52" s="90" t="s">
        <v>1623</v>
      </c>
      <c r="B52" s="46" t="s">
        <v>1661</v>
      </c>
      <c r="C52" s="55" t="s">
        <v>1773</v>
      </c>
      <c r="D52" s="108"/>
      <c r="E52" s="327"/>
      <c r="F52" s="333" t="s">
        <v>2404</v>
      </c>
      <c r="G52" s="14"/>
    </row>
    <row r="53" spans="1:7" ht="71.45" customHeight="1">
      <c r="A53" s="90" t="s">
        <v>1623</v>
      </c>
      <c r="B53" s="46" t="s">
        <v>1662</v>
      </c>
      <c r="C53" s="55" t="s">
        <v>1774</v>
      </c>
      <c r="D53" s="108"/>
      <c r="E53" s="327"/>
      <c r="F53" s="333" t="s">
        <v>2404</v>
      </c>
      <c r="G53" s="14"/>
    </row>
    <row r="54" spans="1:7" ht="33" customHeight="1">
      <c r="A54" s="90" t="s">
        <v>1623</v>
      </c>
      <c r="B54" s="46" t="s">
        <v>1663</v>
      </c>
      <c r="C54" s="55" t="s">
        <v>1775</v>
      </c>
      <c r="D54" s="108"/>
      <c r="E54" s="327"/>
      <c r="F54" s="333" t="s">
        <v>2404</v>
      </c>
      <c r="G54" s="14"/>
    </row>
    <row r="55" spans="1:7" ht="86.25">
      <c r="A55" s="90" t="s">
        <v>1623</v>
      </c>
      <c r="B55" s="46" t="s">
        <v>1664</v>
      </c>
      <c r="C55" s="55" t="s">
        <v>1776</v>
      </c>
      <c r="D55" s="108"/>
      <c r="E55" s="327"/>
      <c r="F55" s="333" t="s">
        <v>2404</v>
      </c>
      <c r="G55" s="14"/>
    </row>
    <row r="56" spans="1:7" ht="33" customHeight="1">
      <c r="A56" s="90" t="s">
        <v>1623</v>
      </c>
      <c r="B56" s="46" t="s">
        <v>1665</v>
      </c>
      <c r="C56" s="55" t="s">
        <v>1777</v>
      </c>
      <c r="D56" s="108"/>
      <c r="E56" s="327"/>
      <c r="F56" s="333" t="s">
        <v>2404</v>
      </c>
      <c r="G56" s="14"/>
    </row>
    <row r="57" spans="1:7" ht="50.45" customHeight="1">
      <c r="A57" s="90" t="s">
        <v>1623</v>
      </c>
      <c r="B57" s="46" t="s">
        <v>1666</v>
      </c>
      <c r="C57" s="55" t="s">
        <v>1778</v>
      </c>
      <c r="D57" s="108"/>
      <c r="E57" s="327"/>
      <c r="F57" s="333" t="s">
        <v>2404</v>
      </c>
      <c r="G57" s="14"/>
    </row>
    <row r="58" spans="1:7" ht="39.6" customHeight="1">
      <c r="A58" s="90" t="s">
        <v>1623</v>
      </c>
      <c r="B58" s="46" t="s">
        <v>1667</v>
      </c>
      <c r="C58" s="55" t="s">
        <v>1779</v>
      </c>
      <c r="D58" s="108"/>
      <c r="E58" s="327"/>
      <c r="F58" s="333" t="s">
        <v>2404</v>
      </c>
      <c r="G58" s="14"/>
    </row>
    <row r="59" spans="1:7" ht="39.6" customHeight="1">
      <c r="A59" s="90" t="s">
        <v>1623</v>
      </c>
      <c r="B59" s="46" t="s">
        <v>1668</v>
      </c>
      <c r="C59" s="55" t="s">
        <v>1780</v>
      </c>
      <c r="D59" s="108"/>
      <c r="E59" s="328"/>
      <c r="F59" s="333" t="s">
        <v>2404</v>
      </c>
      <c r="G59" s="14"/>
    </row>
    <row r="60" spans="1:7" ht="39.6" customHeight="1">
      <c r="A60" s="90" t="s">
        <v>1623</v>
      </c>
      <c r="B60" s="46" t="s">
        <v>1669</v>
      </c>
      <c r="C60" s="55" t="s">
        <v>1781</v>
      </c>
      <c r="D60" s="108"/>
      <c r="E60" s="327"/>
      <c r="F60" s="333" t="s">
        <v>2404</v>
      </c>
      <c r="G60" s="14"/>
    </row>
    <row r="61" spans="1:7" ht="43.5" customHeight="1">
      <c r="A61" s="90" t="s">
        <v>1623</v>
      </c>
      <c r="B61" s="46" t="s">
        <v>1670</v>
      </c>
      <c r="C61" s="55" t="s">
        <v>1782</v>
      </c>
      <c r="D61" s="108"/>
      <c r="E61" s="327"/>
      <c r="F61" s="333" t="s">
        <v>2404</v>
      </c>
      <c r="G61" s="14"/>
    </row>
    <row r="62" spans="1:7" s="14" customFormat="1" ht="107.25" customHeight="1">
      <c r="A62" s="89"/>
      <c r="B62" s="48" t="s">
        <v>2614</v>
      </c>
      <c r="C62" s="215" t="s">
        <v>1783</v>
      </c>
      <c r="D62" s="67" t="str">
        <f>IF(COUNTIF(D63:D67,"NO CUMPLE")&gt;0,"NO CUMPLE CONDICIÓN",IF(COUNTIF(D63:D67,"CUMPLE")=0,"NO APLICA","CUMPLE"))</f>
        <v>NO APLICA</v>
      </c>
      <c r="E62" s="61" t="str">
        <f>CONCATENATE(IF(D63="NO CUMPLE",CONCATENATE(E63," / "),""),IF(D64="NO CUMPLE",CONCATENATE(E64," / "),""),IF(D65="NO CUMPLE",CONCATENATE(E65," / "),""),IF(D66="NO CUMPLE",CONCATENATE(E66," / "),""),IF(D67="NO CUMPLE",CONCATENATE(E67," / "),""))</f>
        <v/>
      </c>
      <c r="F62" s="334" t="s">
        <v>2405</v>
      </c>
      <c r="G62" s="14">
        <f t="shared" ref="G62" si="3">IF(D62="CUMPLE",1,IF(D62="NO CUMPLE CONDICIÓN",2,3))</f>
        <v>3</v>
      </c>
    </row>
    <row r="63" spans="1:7" ht="155.25" customHeight="1">
      <c r="A63" s="90" t="s">
        <v>1623</v>
      </c>
      <c r="B63" s="46" t="s">
        <v>2615</v>
      </c>
      <c r="C63" s="216" t="s">
        <v>1784</v>
      </c>
      <c r="D63" s="108"/>
      <c r="E63" s="327"/>
      <c r="F63" s="333" t="s">
        <v>2405</v>
      </c>
      <c r="G63" s="14"/>
    </row>
    <row r="64" spans="1:7" ht="93" customHeight="1">
      <c r="A64" s="90" t="s">
        <v>1623</v>
      </c>
      <c r="B64" s="46" t="s">
        <v>2616</v>
      </c>
      <c r="C64" s="47" t="s">
        <v>1785</v>
      </c>
      <c r="D64" s="108"/>
      <c r="E64" s="327"/>
      <c r="F64" s="333" t="s">
        <v>2405</v>
      </c>
      <c r="G64" s="14"/>
    </row>
    <row r="65" spans="1:7" ht="96.95" customHeight="1">
      <c r="A65" s="90" t="s">
        <v>1623</v>
      </c>
      <c r="B65" s="46" t="s">
        <v>2617</v>
      </c>
      <c r="C65" s="49" t="s">
        <v>1786</v>
      </c>
      <c r="D65" s="108"/>
      <c r="E65" s="327"/>
      <c r="F65" s="333" t="s">
        <v>2405</v>
      </c>
      <c r="G65" s="14"/>
    </row>
    <row r="66" spans="1:7" ht="114.95" customHeight="1">
      <c r="A66" s="90" t="s">
        <v>1623</v>
      </c>
      <c r="B66" s="46" t="s">
        <v>2618</v>
      </c>
      <c r="C66" s="47" t="s">
        <v>1787</v>
      </c>
      <c r="D66" s="108"/>
      <c r="E66" s="327"/>
      <c r="F66" s="333" t="s">
        <v>2405</v>
      </c>
      <c r="G66" s="14"/>
    </row>
    <row r="67" spans="1:7" ht="89.45" customHeight="1">
      <c r="A67" s="90" t="s">
        <v>1623</v>
      </c>
      <c r="B67" s="46" t="s">
        <v>2619</v>
      </c>
      <c r="C67" s="47" t="s">
        <v>1788</v>
      </c>
      <c r="D67" s="108"/>
      <c r="E67" s="327"/>
      <c r="F67" s="333" t="s">
        <v>2405</v>
      </c>
      <c r="G67" s="14"/>
    </row>
    <row r="68" spans="1:7" ht="129">
      <c r="A68" s="453" t="s">
        <v>1789</v>
      </c>
      <c r="B68" s="48" t="s">
        <v>2620</v>
      </c>
      <c r="C68" s="215" t="s">
        <v>1790</v>
      </c>
      <c r="D68" s="67" t="str">
        <f>IF(COUNTIF(D70:D76,"NO CUMPLE")&gt;0,"NO CUMPLE CONDICIÓN",IF(COUNTIF(D70:D76,"CUMPLE")=0,"NO APLICA","CUMPLE"))</f>
        <v>NO APLICA</v>
      </c>
      <c r="E68" s="61" t="str">
        <f>CONCATENATE(IF(D70="NO CUMPLE",CONCATENATE(E70," / "),""),IF(D71="NO CUMPLE",CONCATENATE(E71," / "),""),IF(D72="NO CUMPLE",CONCATENATE(E72," / "),""),IF(D73="NO CUMPLE",CONCATENATE(E73," / "),""),IF(D74="NO CUMPLE",CONCATENATE(E74," / "),""),IF(D75="NO CUMPLE",CONCATENATE(E75," / "),""),IF(D76="NO CUMPLE",CONCATENATE(E76," / "),""))</f>
        <v/>
      </c>
      <c r="F68" s="334" t="s">
        <v>2406</v>
      </c>
      <c r="G68" s="14">
        <f t="shared" ref="G68:G69" si="4">IF(D68="CUMPLE",1,IF(D68="NO CUMPLE CONDICIÓN",2,3))</f>
        <v>3</v>
      </c>
    </row>
    <row r="69" spans="1:7" ht="129">
      <c r="A69" s="217"/>
      <c r="B69" s="48" t="s">
        <v>2620</v>
      </c>
      <c r="C69" s="215" t="s">
        <v>1790</v>
      </c>
      <c r="D69" s="67" t="str">
        <f>IF(COUNTIF(D77:D86,"NO CUMPLE")&gt;0,"NO CUMPLE CONDICIÓN",IF(COUNTIF(D77:D86,"CUMPLE")=0,"NO APLICA","CUMPLE"))</f>
        <v>NO APLICA</v>
      </c>
      <c r="E69" s="61" t="str">
        <f>CONCATENATE(IF(D77="NO CUMPLE",CONCATENATE(E77," / "),""),IF(D78="NO CUMPLE",CONCATENATE(E78," / "),""),IF(D79="NO CUMPLE",CONCATENATE(E79," / "),""),IF(D80="NO CUMPLE",CONCATENATE(E80," / "),""),IF(D81="NO CUMPLE",CONCATENATE(E81," / "),""),IF(D82="NO CUMPLE",CONCATENATE(E82," / "),""),IF(D83="NO CUMPLE",CONCATENATE(E83," / "),""),IF(D84="NO CUMPLE",CONCATENATE(E84," / "),""),IF(D85="NO CUMPLE",CONCATENATE(E85," / "),""),IF(D86="NO CUMPLE",CONCATENATE(E86," / "),""))</f>
        <v/>
      </c>
      <c r="F69" s="334" t="s">
        <v>2406</v>
      </c>
      <c r="G69" s="14">
        <f t="shared" si="4"/>
        <v>3</v>
      </c>
    </row>
    <row r="70" spans="1:7" ht="100.5">
      <c r="A70" s="90" t="s">
        <v>1623</v>
      </c>
      <c r="B70" s="46" t="s">
        <v>2621</v>
      </c>
      <c r="C70" s="55" t="s">
        <v>1791</v>
      </c>
      <c r="D70" s="108"/>
      <c r="E70" s="103"/>
      <c r="F70" s="333" t="s">
        <v>2406</v>
      </c>
      <c r="G70" s="14"/>
    </row>
    <row r="71" spans="1:7" ht="44.45" customHeight="1">
      <c r="A71" s="90" t="s">
        <v>1623</v>
      </c>
      <c r="B71" s="46" t="s">
        <v>2622</v>
      </c>
      <c r="C71" s="55" t="s">
        <v>1792</v>
      </c>
      <c r="D71" s="108"/>
      <c r="E71" s="103"/>
      <c r="F71" s="333" t="s">
        <v>2406</v>
      </c>
      <c r="G71" s="14"/>
    </row>
    <row r="72" spans="1:7" ht="80.25" customHeight="1">
      <c r="A72" s="90" t="s">
        <v>1623</v>
      </c>
      <c r="B72" s="46" t="s">
        <v>2623</v>
      </c>
      <c r="C72" s="58" t="s">
        <v>1793</v>
      </c>
      <c r="D72" s="108"/>
      <c r="E72" s="103"/>
      <c r="F72" s="333" t="s">
        <v>2406</v>
      </c>
      <c r="G72" s="14"/>
    </row>
    <row r="73" spans="1:7" ht="55.5" customHeight="1">
      <c r="A73" s="90" t="s">
        <v>1623</v>
      </c>
      <c r="B73" s="46" t="s">
        <v>2624</v>
      </c>
      <c r="C73" s="55" t="s">
        <v>1794</v>
      </c>
      <c r="D73" s="108"/>
      <c r="E73" s="103"/>
      <c r="F73" s="333" t="s">
        <v>2406</v>
      </c>
      <c r="G73" s="14"/>
    </row>
    <row r="74" spans="1:7" ht="138.75" customHeight="1">
      <c r="A74" s="90" t="s">
        <v>1623</v>
      </c>
      <c r="B74" s="46" t="s">
        <v>2625</v>
      </c>
      <c r="C74" s="55" t="s">
        <v>1795</v>
      </c>
      <c r="D74" s="108"/>
      <c r="E74" s="103"/>
      <c r="F74" s="333" t="s">
        <v>2406</v>
      </c>
      <c r="G74" s="14"/>
    </row>
    <row r="75" spans="1:7" ht="78.599999999999994" customHeight="1">
      <c r="A75" s="90" t="s">
        <v>1623</v>
      </c>
      <c r="B75" s="46" t="s">
        <v>2626</v>
      </c>
      <c r="C75" s="55" t="s">
        <v>1796</v>
      </c>
      <c r="D75" s="108"/>
      <c r="E75" s="103"/>
      <c r="F75" s="333" t="s">
        <v>2406</v>
      </c>
      <c r="G75" s="14"/>
    </row>
    <row r="76" spans="1:7" ht="78.599999999999994" customHeight="1">
      <c r="A76" s="90" t="s">
        <v>1623</v>
      </c>
      <c r="B76" s="46" t="s">
        <v>2627</v>
      </c>
      <c r="C76" s="55" t="s">
        <v>2407</v>
      </c>
      <c r="D76" s="108"/>
      <c r="E76" s="103"/>
      <c r="F76" s="333" t="s">
        <v>2408</v>
      </c>
      <c r="G76" s="14"/>
    </row>
    <row r="77" spans="1:7" ht="59.1" customHeight="1">
      <c r="A77" s="90" t="s">
        <v>1623</v>
      </c>
      <c r="B77" s="46" t="s">
        <v>2628</v>
      </c>
      <c r="C77" s="55" t="s">
        <v>1797</v>
      </c>
      <c r="D77" s="108"/>
      <c r="E77" s="103"/>
      <c r="F77" s="333" t="s">
        <v>2406</v>
      </c>
      <c r="G77" s="14"/>
    </row>
    <row r="78" spans="1:7" ht="38.25" customHeight="1">
      <c r="A78" s="90" t="s">
        <v>1623</v>
      </c>
      <c r="B78" s="46" t="s">
        <v>2629</v>
      </c>
      <c r="C78" s="55" t="s">
        <v>1798</v>
      </c>
      <c r="D78" s="108"/>
      <c r="E78" s="103"/>
      <c r="F78" s="333" t="s">
        <v>2406</v>
      </c>
      <c r="G78" s="14"/>
    </row>
    <row r="79" spans="1:7" ht="54" customHeight="1">
      <c r="A79" s="90" t="s">
        <v>1623</v>
      </c>
      <c r="B79" s="46" t="s">
        <v>2630</v>
      </c>
      <c r="C79" s="55" t="s">
        <v>1799</v>
      </c>
      <c r="D79" s="108"/>
      <c r="E79" s="103"/>
      <c r="F79" s="333" t="s">
        <v>2406</v>
      </c>
      <c r="G79" s="14"/>
    </row>
    <row r="80" spans="1:7" ht="78" customHeight="1">
      <c r="A80" s="90" t="s">
        <v>1623</v>
      </c>
      <c r="B80" s="46" t="s">
        <v>2631</v>
      </c>
      <c r="C80" s="55" t="s">
        <v>1800</v>
      </c>
      <c r="D80" s="108"/>
      <c r="E80" s="103"/>
      <c r="F80" s="333" t="s">
        <v>2406</v>
      </c>
      <c r="G80" s="14"/>
    </row>
    <row r="81" spans="1:7" ht="42.6" customHeight="1">
      <c r="A81" s="90" t="s">
        <v>1623</v>
      </c>
      <c r="B81" s="46" t="s">
        <v>2632</v>
      </c>
      <c r="C81" s="55" t="s">
        <v>1801</v>
      </c>
      <c r="D81" s="108"/>
      <c r="E81" s="103"/>
      <c r="F81" s="333" t="s">
        <v>2406</v>
      </c>
      <c r="G81" s="14"/>
    </row>
    <row r="82" spans="1:7" ht="42.6" customHeight="1">
      <c r="A82" s="90" t="s">
        <v>1623</v>
      </c>
      <c r="B82" s="46" t="s">
        <v>2633</v>
      </c>
      <c r="C82" s="55" t="s">
        <v>1802</v>
      </c>
      <c r="D82" s="108"/>
      <c r="E82" s="103"/>
      <c r="F82" s="333" t="s">
        <v>2406</v>
      </c>
      <c r="G82" s="14"/>
    </row>
    <row r="83" spans="1:7" ht="38.25" customHeight="1">
      <c r="A83" s="90" t="s">
        <v>1623</v>
      </c>
      <c r="B83" s="46" t="s">
        <v>2634</v>
      </c>
      <c r="C83" s="55" t="s">
        <v>1803</v>
      </c>
      <c r="D83" s="108"/>
      <c r="E83" s="103"/>
      <c r="F83" s="333" t="s">
        <v>2406</v>
      </c>
      <c r="G83" s="14"/>
    </row>
    <row r="84" spans="1:7" ht="38.25" customHeight="1">
      <c r="A84" s="90" t="s">
        <v>1623</v>
      </c>
      <c r="B84" s="46" t="s">
        <v>2635</v>
      </c>
      <c r="C84" s="55" t="s">
        <v>1804</v>
      </c>
      <c r="D84" s="108"/>
      <c r="E84" s="103"/>
      <c r="F84" s="333" t="s">
        <v>2406</v>
      </c>
      <c r="G84" s="14"/>
    </row>
    <row r="85" spans="1:7" ht="53.25" customHeight="1">
      <c r="A85" s="90" t="s">
        <v>1623</v>
      </c>
      <c r="B85" s="46" t="s">
        <v>2636</v>
      </c>
      <c r="C85" s="47" t="s">
        <v>1805</v>
      </c>
      <c r="D85" s="108"/>
      <c r="E85" s="103"/>
      <c r="F85" s="333" t="s">
        <v>2406</v>
      </c>
      <c r="G85" s="14"/>
    </row>
    <row r="86" spans="1:7" ht="59.25" customHeight="1">
      <c r="A86" s="90" t="s">
        <v>1623</v>
      </c>
      <c r="B86" s="46" t="s">
        <v>2637</v>
      </c>
      <c r="C86" s="47" t="s">
        <v>1806</v>
      </c>
      <c r="D86" s="108"/>
      <c r="E86" s="103"/>
      <c r="F86" s="333" t="s">
        <v>2406</v>
      </c>
      <c r="G86" s="14"/>
    </row>
    <row r="87" spans="1:7" ht="132" customHeight="1">
      <c r="B87" s="48" t="s">
        <v>2638</v>
      </c>
      <c r="C87" s="81" t="s">
        <v>1807</v>
      </c>
      <c r="D87" s="67" t="str">
        <f>IF(COUNTIF(D88:D92,"NO CUMPLE")&gt;0,"NO CUMPLE CONDICIÓN",IF(COUNTIF(D88:D92,"CUMPLE")=0,"NO APLICA","CUMPLE"))</f>
        <v>NO APLICA</v>
      </c>
      <c r="E87" s="61" t="str">
        <f>CONCATENATE(IF(D88="NO CUMPLE",CONCATENATE(E88," / "),""),IF(D89="NO CUMPLE",CONCATENATE(E89," / "),""),IF(D90="NO CUMPLE",CONCATENATE(E90," / "),""),IF(D91="NO CUMPLE",CONCATENATE(E91," / "),""),IF(D92="NO CUMPLE",CONCATENATE(E92," / "),""))</f>
        <v/>
      </c>
      <c r="F87" s="330" t="s">
        <v>2409</v>
      </c>
      <c r="G87" s="14">
        <f t="shared" si="0"/>
        <v>3</v>
      </c>
    </row>
    <row r="88" spans="1:7" ht="57.6" customHeight="1">
      <c r="A88" s="90" t="s">
        <v>1623</v>
      </c>
      <c r="B88" s="46" t="s">
        <v>2639</v>
      </c>
      <c r="C88" s="55" t="s">
        <v>2410</v>
      </c>
      <c r="D88" s="108"/>
      <c r="E88" s="105"/>
      <c r="F88" s="333" t="s">
        <v>2411</v>
      </c>
      <c r="G88" s="14"/>
    </row>
    <row r="89" spans="1:7" ht="57.6" customHeight="1">
      <c r="A89" s="90" t="s">
        <v>1623</v>
      </c>
      <c r="B89" s="46" t="s">
        <v>2640</v>
      </c>
      <c r="C89" s="55" t="s">
        <v>2412</v>
      </c>
      <c r="D89" s="108"/>
      <c r="E89" s="105"/>
      <c r="F89" s="333" t="s">
        <v>2411</v>
      </c>
      <c r="G89" s="14"/>
    </row>
    <row r="90" spans="1:7" ht="57">
      <c r="A90" s="90" t="s">
        <v>1623</v>
      </c>
      <c r="B90" s="46" t="s">
        <v>2641</v>
      </c>
      <c r="C90" s="55" t="s">
        <v>1808</v>
      </c>
      <c r="D90" s="108"/>
      <c r="E90" s="105"/>
      <c r="F90" s="333" t="s">
        <v>2411</v>
      </c>
      <c r="G90" s="14"/>
    </row>
    <row r="91" spans="1:7" ht="57.6" customHeight="1">
      <c r="A91" s="90" t="s">
        <v>1623</v>
      </c>
      <c r="B91" s="46" t="s">
        <v>2642</v>
      </c>
      <c r="C91" s="55" t="s">
        <v>2413</v>
      </c>
      <c r="D91" s="108"/>
      <c r="E91" s="105"/>
      <c r="F91" s="333" t="s">
        <v>2411</v>
      </c>
      <c r="G91" s="14"/>
    </row>
    <row r="92" spans="1:7" ht="57.6" customHeight="1">
      <c r="A92" s="90" t="s">
        <v>1623</v>
      </c>
      <c r="B92" s="46" t="s">
        <v>2643</v>
      </c>
      <c r="C92" s="55" t="s">
        <v>1809</v>
      </c>
      <c r="D92" s="108"/>
      <c r="E92" s="105"/>
      <c r="F92" s="333" t="s">
        <v>2411</v>
      </c>
      <c r="G92" s="14"/>
    </row>
    <row r="93" spans="1:7" s="14" customFormat="1" ht="41.45" customHeight="1">
      <c r="A93" s="89"/>
      <c r="B93" s="48" t="s">
        <v>2644</v>
      </c>
      <c r="C93" s="215" t="s">
        <v>1810</v>
      </c>
      <c r="D93" s="67" t="str">
        <f>IF(COUNTIF(D94:D94,"NO CUMPLE")&gt;0,"NO CUMPLE CONDICIÓN",IF(COUNTIF(D94:D94,"CUMPLE")=0,"NO APLICA","CUMPLE"))</f>
        <v>NO APLICA</v>
      </c>
      <c r="E93" s="61" t="str">
        <f>CONCATENATE(IF(D94="NO CUMPLE",CONCATENATE(E94," / "),""))</f>
        <v/>
      </c>
      <c r="F93" s="334" t="s">
        <v>2414</v>
      </c>
      <c r="G93" s="14">
        <f t="shared" si="0"/>
        <v>3</v>
      </c>
    </row>
    <row r="94" spans="1:7" ht="63" customHeight="1" thickBot="1">
      <c r="A94" s="90" t="s">
        <v>1623</v>
      </c>
      <c r="B94" s="50" t="s">
        <v>2645</v>
      </c>
      <c r="C94" s="80" t="s">
        <v>2415</v>
      </c>
      <c r="D94" s="109"/>
      <c r="E94" s="107"/>
      <c r="F94" s="335" t="s">
        <v>2416</v>
      </c>
      <c r="G94" s="14"/>
    </row>
    <row r="97" spans="3:4" hidden="1">
      <c r="C97" s="82" t="s">
        <v>1671</v>
      </c>
      <c r="D97">
        <f>COUNTIF(G3:G94,1)</f>
        <v>0</v>
      </c>
    </row>
    <row r="98" spans="3:4" hidden="1">
      <c r="C98" s="82" t="s">
        <v>1672</v>
      </c>
      <c r="D98">
        <f>COUNTIF(G3:G94,2)</f>
        <v>0</v>
      </c>
    </row>
    <row r="99" spans="3:4" hidden="1">
      <c r="C99" s="82" t="s">
        <v>1673</v>
      </c>
      <c r="D99">
        <f>COUNTIF(G3:G94,3)</f>
        <v>15</v>
      </c>
    </row>
  </sheetData>
  <sheetProtection algorithmName="SHA-512" hashValue="V7MzNogxIjFcOibgulhX2A6jGmS7P9JzIZCGskSjyziRK/udyoYo7mgFgauTbzWYX+SkRnHk30C7PplvOBxtOQ==" saltValue="3iew9khI3zpvWGG59MjdmQ==" spinCount="100000" sheet="1" formatRows="0" autoFilter="0"/>
  <mergeCells count="1">
    <mergeCell ref="B1:E1"/>
  </mergeCells>
  <conditionalFormatting sqref="D3">
    <cfRule type="cellIs" dxfId="122" priority="29" operator="equal">
      <formula>"NO CUMPLE CONDICIÓN"</formula>
    </cfRule>
    <cfRule type="cellIs" dxfId="121" priority="30" operator="equal">
      <formula>"No Cumple"</formula>
    </cfRule>
  </conditionalFormatting>
  <conditionalFormatting sqref="D5">
    <cfRule type="cellIs" dxfId="120" priority="27" operator="equal">
      <formula>"NO CUMPLE CONDICIÓN"</formula>
    </cfRule>
    <cfRule type="cellIs" dxfId="119" priority="28" operator="equal">
      <formula>"No Cumple"</formula>
    </cfRule>
  </conditionalFormatting>
  <conditionalFormatting sqref="D9">
    <cfRule type="cellIs" dxfId="118" priority="25" operator="equal">
      <formula>"NO CUMPLE CONDICIÓN"</formula>
    </cfRule>
    <cfRule type="cellIs" dxfId="117" priority="26" operator="equal">
      <formula>"No Cumple"</formula>
    </cfRule>
  </conditionalFormatting>
  <conditionalFormatting sqref="D17">
    <cfRule type="cellIs" dxfId="116" priority="23" operator="equal">
      <formula>"NO CUMPLE CONDICIÓN"</formula>
    </cfRule>
    <cfRule type="cellIs" dxfId="115" priority="24" operator="equal">
      <formula>"No Cumple"</formula>
    </cfRule>
  </conditionalFormatting>
  <conditionalFormatting sqref="D19">
    <cfRule type="cellIs" dxfId="114" priority="21" operator="equal">
      <formula>"NO CUMPLE CONDICIÓN"</formula>
    </cfRule>
    <cfRule type="cellIs" dxfId="113" priority="22" operator="equal">
      <formula>"No Cumple"</formula>
    </cfRule>
  </conditionalFormatting>
  <conditionalFormatting sqref="D22">
    <cfRule type="cellIs" dxfId="112" priority="19" operator="equal">
      <formula>"NO CUMPLE CONDICIÓN"</formula>
    </cfRule>
    <cfRule type="cellIs" dxfId="111" priority="20" operator="equal">
      <formula>"No Cumple"</formula>
    </cfRule>
  </conditionalFormatting>
  <conditionalFormatting sqref="D26">
    <cfRule type="cellIs" dxfId="110" priority="17" operator="equal">
      <formula>"NO CUMPLE CONDICIÓN"</formula>
    </cfRule>
    <cfRule type="cellIs" dxfId="109" priority="18" operator="equal">
      <formula>"No Cumple"</formula>
    </cfRule>
  </conditionalFormatting>
  <conditionalFormatting sqref="D29:D31">
    <cfRule type="cellIs" dxfId="108" priority="15" operator="equal">
      <formula>"NO CUMPLE CONDICIÓN"</formula>
    </cfRule>
    <cfRule type="cellIs" dxfId="107" priority="16" operator="equal">
      <formula>"No Cumple"</formula>
    </cfRule>
  </conditionalFormatting>
  <conditionalFormatting sqref="D62">
    <cfRule type="cellIs" dxfId="106" priority="13" operator="equal">
      <formula>"NO CUMPLE CONDICIÓN"</formula>
    </cfRule>
    <cfRule type="cellIs" dxfId="105" priority="14" operator="equal">
      <formula>"No Cumple"</formula>
    </cfRule>
  </conditionalFormatting>
  <conditionalFormatting sqref="D68:D69">
    <cfRule type="cellIs" dxfId="104" priority="5" operator="equal">
      <formula>"NO CUMPLE CONDICIÓN"</formula>
    </cfRule>
    <cfRule type="cellIs" dxfId="103" priority="6" operator="equal">
      <formula>"No Cumple"</formula>
    </cfRule>
  </conditionalFormatting>
  <conditionalFormatting sqref="D87">
    <cfRule type="cellIs" dxfId="102" priority="3" operator="equal">
      <formula>"NO CUMPLE CONDICIÓN"</formula>
    </cfRule>
    <cfRule type="cellIs" dxfId="101" priority="4" operator="equal">
      <formula>"No Cumple"</formula>
    </cfRule>
  </conditionalFormatting>
  <conditionalFormatting sqref="D93">
    <cfRule type="cellIs" dxfId="100" priority="1" operator="equal">
      <formula>"NO CUMPLE CONDICIÓN"</formula>
    </cfRule>
    <cfRule type="cellIs" dxfId="99" priority="2" operator="equal">
      <formula>"No Cumple"</formula>
    </cfRule>
  </conditionalFormatting>
  <dataValidations count="2">
    <dataValidation type="list" allowBlank="1" showInputMessage="1" showErrorMessage="1" sqref="D6:D8 D28 D84:D86 D14:D16 D11:D12 D59 D45:D49 D39:D42 D32:D37 D73:D82" xr:uid="{F5304B78-55EE-413D-83E2-1BD505ADDEBB}">
      <formula1>"CUMPLE,NO CUMPLE,NO APLICA"</formula1>
    </dataValidation>
    <dataValidation type="list" allowBlank="1" showInputMessage="1" showErrorMessage="1" sqref="D60:D61 D83 D18 D4 D20:D21 D13 D10 D23:D25 D27 D94 D43:D44 D38 D70:D72 D50:D58 D63:D67 D88:D92" xr:uid="{16506271-92EC-4FD7-BA87-84AD6D661899}">
      <formula1>"CUMPLE,NO CUMPLE"</formula1>
    </dataValidation>
  </dataValidations>
  <hyperlinks>
    <hyperlink ref="A68" location="'Tabla 1. Áreas y Baños'!Área_de_impresión" display="Click" xr:uid="{5B6A7D82-FF8C-42F4-800E-B0FF86BA6F4E}"/>
    <hyperlink ref="A1" location="PORTADA!A1" display="Portada" xr:uid="{62A04088-5A9F-4089-9AF7-B05D0AC1BA7A}"/>
  </hyperlinks>
  <printOptions horizontalCentered="1"/>
  <pageMargins left="0.39370078740157483" right="0.39370078740157483" top="1.1811023622047245" bottom="0.74803149606299213" header="0.31496062992125984" footer="0.31496062992125984"/>
  <pageSetup scale="57"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04CB-94F1-4454-9A86-58D92CF4D3B6}">
  <sheetPr>
    <tabColor rgb="FFF2CEEF"/>
    <pageSetUpPr fitToPage="1"/>
  </sheetPr>
  <dimension ref="A1:G112"/>
  <sheetViews>
    <sheetView zoomScale="85" zoomScaleNormal="85" workbookViewId="0"/>
  </sheetViews>
  <sheetFormatPr baseColWidth="10" defaultColWidth="11.42578125" defaultRowHeight="15"/>
  <cols>
    <col min="1" max="1" width="9.28515625" style="91" customWidth="1"/>
    <col min="2" max="2" width="7.140625" style="14" customWidth="1"/>
    <col min="3" max="3" width="88.42578125" customWidth="1"/>
    <col min="4" max="4" width="19.85546875" customWidth="1"/>
    <col min="5" max="5" width="99" customWidth="1"/>
    <col min="6" max="6" width="53.140625" style="249" customWidth="1"/>
    <col min="7" max="7" width="11.42578125" style="14" hidden="1" customWidth="1"/>
  </cols>
  <sheetData>
    <row r="1" spans="1:7" s="35" customFormat="1" ht="20.25" customHeight="1" thickBot="1">
      <c r="A1" s="306" t="s">
        <v>1811</v>
      </c>
      <c r="B1" s="513" t="s">
        <v>1674</v>
      </c>
      <c r="C1" s="514"/>
      <c r="D1" s="514"/>
      <c r="E1" s="515"/>
      <c r="F1" s="242"/>
      <c r="G1" s="62"/>
    </row>
    <row r="2" spans="1:7" s="33" customFormat="1" ht="74.25" customHeight="1" thickBot="1">
      <c r="A2" s="230" t="s">
        <v>1616</v>
      </c>
      <c r="B2" s="231" t="s">
        <v>1617</v>
      </c>
      <c r="C2" s="232" t="s">
        <v>1618</v>
      </c>
      <c r="D2" s="233" t="s">
        <v>1619</v>
      </c>
      <c r="E2" s="53" t="s">
        <v>1620</v>
      </c>
      <c r="F2" s="349" t="s">
        <v>1621</v>
      </c>
      <c r="G2" s="44"/>
    </row>
    <row r="3" spans="1:7" ht="112.5" customHeight="1">
      <c r="A3" s="234"/>
      <c r="B3" s="45" t="s">
        <v>1675</v>
      </c>
      <c r="C3" s="214" t="s">
        <v>1812</v>
      </c>
      <c r="D3" s="66" t="str">
        <f>IF(COUNTIF(D4:D5,"NO CUMPLE")&gt;0,"NO CUMPLE CONDICIÓN",IF(COUNTIF(D4:D5,"CUMPLE")=0,"NO APLICA","CUMPLE"))</f>
        <v>NO APLICA</v>
      </c>
      <c r="E3" s="326" t="str">
        <f>CONCATENATE(IF(D4="NO CUMPLE",CONCATENATE(E4," / "),""),(IF(D5="NO CUMPLE",CONCATENATE(E5," / "),"")))</f>
        <v/>
      </c>
      <c r="F3" s="336" t="s">
        <v>1813</v>
      </c>
      <c r="G3" s="14">
        <f>IF(D3="CUMPLE",1,IF(D3="NO CUMPLE CONDICIÓN",2,3))</f>
        <v>3</v>
      </c>
    </row>
    <row r="4" spans="1:7" s="36" customFormat="1" ht="148.5">
      <c r="A4" s="235" t="s">
        <v>1676</v>
      </c>
      <c r="B4" s="56" t="s">
        <v>1814</v>
      </c>
      <c r="C4" s="207" t="s">
        <v>1815</v>
      </c>
      <c r="D4" s="292"/>
      <c r="E4" s="236"/>
      <c r="F4" s="337" t="s">
        <v>1813</v>
      </c>
      <c r="G4" s="237"/>
    </row>
    <row r="5" spans="1:7" s="36" customFormat="1" ht="56.1" customHeight="1">
      <c r="A5" s="235" t="s">
        <v>1676</v>
      </c>
      <c r="B5" s="56" t="s">
        <v>1816</v>
      </c>
      <c r="C5" s="207" t="s">
        <v>1817</v>
      </c>
      <c r="D5" s="292"/>
      <c r="E5" s="236"/>
      <c r="F5" s="337" t="s">
        <v>1818</v>
      </c>
      <c r="G5" s="237"/>
    </row>
    <row r="6" spans="1:7" s="36" customFormat="1" ht="111.75" customHeight="1">
      <c r="A6" s="238"/>
      <c r="B6" s="48" t="s">
        <v>1819</v>
      </c>
      <c r="C6" s="209" t="s">
        <v>1820</v>
      </c>
      <c r="D6" s="67" t="str">
        <f>IF(COUNTIF(D7:D10,"NO CUMPLE")&gt;0,"NO CUMPLE CONDICIÓN",IF(COUNTIF(D7:D10,"CUMPLE")=0,"NO APLICA","CUMPLE"))</f>
        <v>NO APLICA</v>
      </c>
      <c r="E6" s="61" t="str">
        <f>CONCATENATE(IF(D7="NO CUMPLE",CONCATENATE(E7," / "),""),IF(D8="NO CUMPLE",CONCATENATE(E8," / "),""),IF(D9="NO CUMPLE",CONCATENATE(E9," / "),""),IF(D10="NO CUMPLE",CONCATENATE(E10," / "),""))</f>
        <v/>
      </c>
      <c r="F6" s="336" t="s">
        <v>1821</v>
      </c>
      <c r="G6" s="14">
        <f>IF(D6="CUMPLE",1,IF(D6="NO CUMPLE CONDICIÓN",2,3))</f>
        <v>3</v>
      </c>
    </row>
    <row r="7" spans="1:7" s="36" customFormat="1" ht="173.25">
      <c r="A7" s="235" t="s">
        <v>1676</v>
      </c>
      <c r="B7" s="56" t="s">
        <v>1677</v>
      </c>
      <c r="C7" s="207" t="s">
        <v>1822</v>
      </c>
      <c r="D7" s="292"/>
      <c r="E7" s="236"/>
      <c r="F7" s="337" t="s">
        <v>1823</v>
      </c>
      <c r="G7" s="237"/>
    </row>
    <row r="8" spans="1:7" s="36" customFormat="1" ht="173.25">
      <c r="A8" s="235" t="s">
        <v>1676</v>
      </c>
      <c r="B8" s="56" t="s">
        <v>1678</v>
      </c>
      <c r="C8" s="207" t="s">
        <v>1824</v>
      </c>
      <c r="D8" s="292"/>
      <c r="E8" s="236"/>
      <c r="F8" s="337" t="s">
        <v>1825</v>
      </c>
      <c r="G8" s="237"/>
    </row>
    <row r="9" spans="1:7" s="36" customFormat="1" ht="99.75" customHeight="1">
      <c r="A9" s="235" t="s">
        <v>1676</v>
      </c>
      <c r="B9" s="56" t="s">
        <v>1679</v>
      </c>
      <c r="C9" s="207" t="s">
        <v>1826</v>
      </c>
      <c r="D9" s="292"/>
      <c r="E9" s="236"/>
      <c r="F9" s="337" t="s">
        <v>1827</v>
      </c>
      <c r="G9" s="237"/>
    </row>
    <row r="10" spans="1:7" s="36" customFormat="1" ht="137.44999999999999" customHeight="1">
      <c r="A10" s="235" t="s">
        <v>1676</v>
      </c>
      <c r="B10" s="56" t="s">
        <v>1828</v>
      </c>
      <c r="C10" s="207" t="s">
        <v>2686</v>
      </c>
      <c r="D10" s="292"/>
      <c r="E10" s="236"/>
      <c r="F10" s="337" t="s">
        <v>1829</v>
      </c>
      <c r="G10" s="237"/>
    </row>
    <row r="11" spans="1:7" s="36" customFormat="1" ht="97.5" customHeight="1">
      <c r="A11" s="238"/>
      <c r="B11" s="48" t="s">
        <v>1830</v>
      </c>
      <c r="C11" s="209" t="s">
        <v>1831</v>
      </c>
      <c r="D11" s="67" t="str">
        <f>IF(COUNTIF(D12:D12,"NO CUMPLE")&gt;0,"NO CUMPLE CONDICIÓN",IF(COUNTIF(D12:D12,"CUMPLE")=0,"NO APLICA","CUMPLE"))</f>
        <v>NO APLICA</v>
      </c>
      <c r="E11" s="61" t="str">
        <f>CONCATENATE(IF(D12="NO CUMPLE",CONCATENATE(E12," / "),""))</f>
        <v/>
      </c>
      <c r="F11" s="336" t="s">
        <v>1832</v>
      </c>
      <c r="G11" s="14">
        <f>IF(D11="CUMPLE",1,IF(D11="NO CUMPLE CONDICIÓN",2,3))</f>
        <v>3</v>
      </c>
    </row>
    <row r="12" spans="1:7" s="36" customFormat="1" ht="255" customHeight="1">
      <c r="A12" s="235" t="s">
        <v>1676</v>
      </c>
      <c r="B12" s="56" t="s">
        <v>1680</v>
      </c>
      <c r="C12" s="207" t="s">
        <v>1833</v>
      </c>
      <c r="D12" s="292"/>
      <c r="E12" s="236"/>
      <c r="F12" s="337" t="s">
        <v>1834</v>
      </c>
      <c r="G12" s="237"/>
    </row>
    <row r="13" spans="1:7" s="36" customFormat="1" ht="107.1" customHeight="1">
      <c r="A13" s="238"/>
      <c r="B13" s="48" t="s">
        <v>1835</v>
      </c>
      <c r="C13" s="209" t="s">
        <v>1836</v>
      </c>
      <c r="D13" s="67" t="str">
        <f>IF(COUNTIF(D15:D21,"NO CUMPLE")&gt;0,"NO CUMPLE CONDICIÓN",IF(COUNTIF(D15:D21,"CUMPLE")=0,"NO APLICA","CUMPLE"))</f>
        <v>NO APLICA</v>
      </c>
      <c r="E13" s="61" t="str">
        <f>CONCATENATE(IF(D15="NO CUMPLE",CONCATENATE(E15," / "),""),IF(D16="NO CUMPLE",CONCATENATE(E16," / "),""),IF(D17="NO CUMPLE",CONCATENATE(E17," / "),""),IF(D18="NO CUMPLE",CONCATENATE(E18," / "),""),IF(D19="NO CUMPLE",CONCATENATE(E19," / "),""),IF(D20="NO CUMPLE",CONCATENATE(E20," / "),""),IF(D21="NO CUMPLE",CONCATENATE(E21," / "),""))</f>
        <v/>
      </c>
      <c r="F13" s="336" t="s">
        <v>1837</v>
      </c>
      <c r="G13" s="14">
        <f>IF(D13="CUMPLE",1,IF(D13="NO CUMPLE CONDICIÓN",2,3))</f>
        <v>3</v>
      </c>
    </row>
    <row r="14" spans="1:7" s="36" customFormat="1" ht="107.1" customHeight="1">
      <c r="A14" s="238"/>
      <c r="B14" s="48" t="s">
        <v>1835</v>
      </c>
      <c r="C14" s="209" t="s">
        <v>1836</v>
      </c>
      <c r="D14" s="67" t="str">
        <f>IF(COUNTIF(D22:D27,"NO CUMPLE")&gt;0,"NO CUMPLE CONDICIÓN",IF(COUNTIF(D22:D27,"CUMPLE")=0,"NO APLICA","CUMPLE"))</f>
        <v>NO APLICA</v>
      </c>
      <c r="E14" s="61" t="str">
        <f>CONCATENATE(IF(D22="NO CUMPLE",CONCATENATE(E22," / "),""),IF(D23="NO CUMPLE",CONCATENATE(E23," / "),""),IF(D24="NO CUMPLE",CONCATENATE(E24," / "),""),IF(D25="NO CUMPLE",CONCATENATE(E25," / "),""),IF(D26="NO CUMPLE",CONCATENATE(E26," / "),""),IF(D27="NO CUMPLE",CONCATENATE(E27," / "),""))</f>
        <v/>
      </c>
      <c r="F14" s="336" t="s">
        <v>1837</v>
      </c>
      <c r="G14" s="14">
        <f>IF(D14="CUMPLE",1,IF(D14="NO CUMPLE CONDICIÓN",2,3))</f>
        <v>3</v>
      </c>
    </row>
    <row r="15" spans="1:7" s="36" customFormat="1" ht="105" customHeight="1">
      <c r="A15" s="235" t="s">
        <v>1676</v>
      </c>
      <c r="B15" s="56" t="s">
        <v>1682</v>
      </c>
      <c r="C15" s="207" t="s">
        <v>1838</v>
      </c>
      <c r="D15" s="292"/>
      <c r="E15" s="236"/>
      <c r="F15" s="337" t="s">
        <v>1839</v>
      </c>
      <c r="G15" s="237"/>
    </row>
    <row r="16" spans="1:7" s="36" customFormat="1" ht="93.6" customHeight="1">
      <c r="A16" s="235" t="s">
        <v>1676</v>
      </c>
      <c r="B16" s="56" t="s">
        <v>1683</v>
      </c>
      <c r="C16" s="207" t="s">
        <v>1840</v>
      </c>
      <c r="D16" s="292"/>
      <c r="E16" s="236"/>
      <c r="F16" s="337" t="s">
        <v>1841</v>
      </c>
      <c r="G16" s="237"/>
    </row>
    <row r="17" spans="1:7" s="36" customFormat="1" ht="213.75">
      <c r="A17" s="235" t="s">
        <v>1676</v>
      </c>
      <c r="B17" s="56" t="s">
        <v>1685</v>
      </c>
      <c r="C17" s="207" t="s">
        <v>2381</v>
      </c>
      <c r="D17" s="292"/>
      <c r="E17" s="236"/>
      <c r="F17" s="337" t="s">
        <v>1842</v>
      </c>
      <c r="G17" s="237"/>
    </row>
    <row r="18" spans="1:7" s="36" customFormat="1" ht="144" customHeight="1">
      <c r="A18" s="235" t="s">
        <v>1676</v>
      </c>
      <c r="B18" s="56" t="s">
        <v>1843</v>
      </c>
      <c r="C18" s="207" t="s">
        <v>2579</v>
      </c>
      <c r="D18" s="292"/>
      <c r="E18" s="236"/>
      <c r="F18" s="337" t="s">
        <v>1844</v>
      </c>
      <c r="G18" s="237"/>
    </row>
    <row r="19" spans="1:7" s="36" customFormat="1" ht="68.25" customHeight="1">
      <c r="A19" s="235" t="s">
        <v>1676</v>
      </c>
      <c r="B19" s="56" t="s">
        <v>1845</v>
      </c>
      <c r="C19" s="207" t="s">
        <v>1846</v>
      </c>
      <c r="D19" s="292"/>
      <c r="E19" s="236"/>
      <c r="F19" s="337" t="s">
        <v>1837</v>
      </c>
      <c r="G19" s="237"/>
    </row>
    <row r="20" spans="1:7" s="36" customFormat="1" ht="93.75" customHeight="1">
      <c r="A20" s="235" t="s">
        <v>1676</v>
      </c>
      <c r="B20" s="56" t="s">
        <v>1847</v>
      </c>
      <c r="C20" s="207" t="s">
        <v>2382</v>
      </c>
      <c r="D20" s="292"/>
      <c r="E20" s="236"/>
      <c r="F20" s="337" t="s">
        <v>1848</v>
      </c>
      <c r="G20" s="237"/>
    </row>
    <row r="21" spans="1:7" s="36" customFormat="1" ht="66.75" customHeight="1">
      <c r="A21" s="235" t="s">
        <v>1676</v>
      </c>
      <c r="B21" s="56" t="s">
        <v>1849</v>
      </c>
      <c r="C21" s="207" t="s">
        <v>1850</v>
      </c>
      <c r="D21" s="292"/>
      <c r="E21" s="105"/>
      <c r="F21" s="338" t="s">
        <v>1851</v>
      </c>
      <c r="G21" s="237"/>
    </row>
    <row r="22" spans="1:7" ht="143.25">
      <c r="A22" s="235" t="s">
        <v>1676</v>
      </c>
      <c r="B22" s="56" t="s">
        <v>1852</v>
      </c>
      <c r="C22" s="47" t="s">
        <v>2580</v>
      </c>
      <c r="D22" s="292"/>
      <c r="E22" s="105"/>
      <c r="F22" s="337" t="s">
        <v>1853</v>
      </c>
    </row>
    <row r="23" spans="1:7" ht="315">
      <c r="A23" s="235" t="s">
        <v>1676</v>
      </c>
      <c r="B23" s="56" t="s">
        <v>1854</v>
      </c>
      <c r="C23" s="207" t="s">
        <v>2581</v>
      </c>
      <c r="D23" s="292"/>
      <c r="E23" s="105"/>
      <c r="F23" s="337" t="s">
        <v>1855</v>
      </c>
    </row>
    <row r="24" spans="1:7" ht="95.25" customHeight="1">
      <c r="A24" s="235" t="s">
        <v>1676</v>
      </c>
      <c r="B24" s="56" t="s">
        <v>1856</v>
      </c>
      <c r="C24" s="207" t="s">
        <v>1857</v>
      </c>
      <c r="D24" s="292"/>
      <c r="E24" s="105"/>
      <c r="F24" s="337" t="s">
        <v>1858</v>
      </c>
    </row>
    <row r="25" spans="1:7" ht="132" customHeight="1">
      <c r="A25" s="235" t="s">
        <v>1676</v>
      </c>
      <c r="B25" s="56" t="s">
        <v>1859</v>
      </c>
      <c r="C25" s="207" t="s">
        <v>1860</v>
      </c>
      <c r="D25" s="292"/>
      <c r="E25" s="105"/>
      <c r="F25" s="337" t="s">
        <v>1837</v>
      </c>
    </row>
    <row r="26" spans="1:7" ht="111" customHeight="1">
      <c r="A26" s="235" t="s">
        <v>1676</v>
      </c>
      <c r="B26" s="56" t="s">
        <v>1861</v>
      </c>
      <c r="C26" s="207" t="s">
        <v>1862</v>
      </c>
      <c r="D26" s="292"/>
      <c r="E26" s="105"/>
      <c r="F26" s="337" t="s">
        <v>1863</v>
      </c>
    </row>
    <row r="27" spans="1:7" ht="102" customHeight="1">
      <c r="A27" s="235" t="s">
        <v>1676</v>
      </c>
      <c r="B27" s="56" t="s">
        <v>1864</v>
      </c>
      <c r="C27" s="207" t="s">
        <v>1865</v>
      </c>
      <c r="D27" s="292"/>
      <c r="E27" s="105"/>
      <c r="F27" s="337" t="s">
        <v>1866</v>
      </c>
    </row>
    <row r="28" spans="1:7" ht="228" customHeight="1">
      <c r="A28" s="239"/>
      <c r="B28" s="346" t="s">
        <v>1867</v>
      </c>
      <c r="C28" s="209" t="s">
        <v>1868</v>
      </c>
      <c r="D28" s="67" t="str">
        <f>IF(COUNTIF(D29:D32,"NO CUMPLE")&gt;0,"NO CUMPLE CONDICIÓN",IF(COUNTIF(D29:D32,"CUMPLE")=0,"NO APLICA","CUMPLE"))</f>
        <v>NO APLICA</v>
      </c>
      <c r="E28" s="61" t="str">
        <f>CONCATENATE(IF(D29="NO CUMPLE",CONCATENATE(E29," / "),""),IF(D30="NO CUMPLE",CONCATENATE(E30," / "),""),IF(D31="NO CUMPLE",CONCATENATE(E31," / "),""),IF(D32="NO CUMPLE",CONCATENATE(E32," / "),""))</f>
        <v/>
      </c>
      <c r="F28" s="336" t="s">
        <v>1869</v>
      </c>
      <c r="G28" s="14">
        <f>IF(D28="CUMPLE",1,IF(D28="NO CUMPLE CONDICIÓN",2,3))</f>
        <v>3</v>
      </c>
    </row>
    <row r="29" spans="1:7" ht="176.25" customHeight="1">
      <c r="A29" s="235" t="s">
        <v>1676</v>
      </c>
      <c r="B29" s="46" t="s">
        <v>1687</v>
      </c>
      <c r="C29" s="47" t="s">
        <v>1870</v>
      </c>
      <c r="D29" s="292"/>
      <c r="E29" s="103"/>
      <c r="F29" s="338" t="s">
        <v>1871</v>
      </c>
    </row>
    <row r="30" spans="1:7" ht="183" customHeight="1">
      <c r="A30" s="235" t="s">
        <v>1676</v>
      </c>
      <c r="B30" s="46" t="s">
        <v>1688</v>
      </c>
      <c r="C30" s="47" t="s">
        <v>1872</v>
      </c>
      <c r="D30" s="292"/>
      <c r="E30" s="103"/>
      <c r="F30" s="338" t="s">
        <v>1873</v>
      </c>
    </row>
    <row r="31" spans="1:7" ht="183" customHeight="1">
      <c r="A31" s="235" t="s">
        <v>1676</v>
      </c>
      <c r="B31" s="46" t="s">
        <v>1689</v>
      </c>
      <c r="C31" s="47" t="s">
        <v>1874</v>
      </c>
      <c r="D31" s="292"/>
      <c r="E31" s="103"/>
      <c r="F31" s="338" t="s">
        <v>1875</v>
      </c>
    </row>
    <row r="32" spans="1:7" s="36" customFormat="1" ht="140.25" customHeight="1">
      <c r="A32" s="235" t="s">
        <v>1676</v>
      </c>
      <c r="B32" s="46" t="s">
        <v>1690</v>
      </c>
      <c r="C32" s="207" t="s">
        <v>1876</v>
      </c>
      <c r="D32" s="292"/>
      <c r="E32" s="104"/>
      <c r="F32" s="337" t="s">
        <v>1877</v>
      </c>
      <c r="G32" s="237"/>
    </row>
    <row r="33" spans="1:7" ht="39.6" customHeight="1">
      <c r="A33" s="238"/>
      <c r="B33" s="48" t="s">
        <v>1878</v>
      </c>
      <c r="C33" s="209" t="s">
        <v>1879</v>
      </c>
      <c r="D33" s="67" t="str">
        <f>IF(COUNTIF(D34:D36,"NO CUMPLE")&gt;0,"NO CUMPLE CONDICIÓN",IF(COUNTIF(D34:D36,"CUMPLE")=0,"NO APLICA","CUMPLE"))</f>
        <v>NO APLICA</v>
      </c>
      <c r="E33" s="61" t="str">
        <f>CONCATENATE(IF(D34="NO CUMPLE",CONCATENATE(E34," / "),""),IF(D35="NO CUMPLE",CONCATENATE(E35," / "),""),IF(D36="NO CUMPLE",CONCATENATE(E36," / "),""))</f>
        <v/>
      </c>
      <c r="F33" s="339" t="s">
        <v>1880</v>
      </c>
      <c r="G33" s="14">
        <f>IF(D33="CUMPLE",1,IF(D33="NO CUMPLE CONDICIÓN",2,3))</f>
        <v>3</v>
      </c>
    </row>
    <row r="34" spans="1:7" ht="156.75" customHeight="1">
      <c r="A34" s="235" t="s">
        <v>1676</v>
      </c>
      <c r="B34" s="56" t="s">
        <v>1691</v>
      </c>
      <c r="C34" s="47" t="s">
        <v>1881</v>
      </c>
      <c r="D34" s="292"/>
      <c r="E34" s="105"/>
      <c r="F34" s="340" t="s">
        <v>1882</v>
      </c>
    </row>
    <row r="35" spans="1:7" ht="106.5" customHeight="1">
      <c r="A35" s="235" t="s">
        <v>1676</v>
      </c>
      <c r="B35" s="56" t="s">
        <v>1692</v>
      </c>
      <c r="C35" s="207" t="s">
        <v>1883</v>
      </c>
      <c r="D35" s="292"/>
      <c r="E35" s="105"/>
      <c r="F35" s="340" t="s">
        <v>1882</v>
      </c>
    </row>
    <row r="36" spans="1:7" ht="108.75" customHeight="1">
      <c r="A36" s="235" t="s">
        <v>1676</v>
      </c>
      <c r="B36" s="56" t="s">
        <v>1693</v>
      </c>
      <c r="C36" s="47" t="s">
        <v>1884</v>
      </c>
      <c r="D36" s="292"/>
      <c r="E36" s="105"/>
      <c r="F36" s="340" t="s">
        <v>1882</v>
      </c>
    </row>
    <row r="37" spans="1:7" ht="66" customHeight="1">
      <c r="A37" s="239"/>
      <c r="B37" s="48" t="s">
        <v>1885</v>
      </c>
      <c r="C37" s="209" t="s">
        <v>1886</v>
      </c>
      <c r="D37" s="67" t="str">
        <f>IF(COUNTIF(D39:D43,"NO CUMPLE")&gt;0,"NO CUMPLE CONDICIÓN",IF(COUNTIF(D39:D43,"CUMPLE")=0,"NO APLICA","CUMPLE"))</f>
        <v>NO APLICA</v>
      </c>
      <c r="E37" s="61" t="str">
        <f>CONCATENATE(IF(D39="NO CUMPLE",CONCATENATE(E39," / "),""),IF(D40="NO CUMPLE",CONCATENATE(E40," / "),""),IF(D41="NO CUMPLE",CONCATENATE(E41," / "),""),IF(D42="NO CUMPLE",CONCATENATE(E42," / "),""),IF(D43="NO CUMPLE",CONCATENATE(E43," / "),""))</f>
        <v/>
      </c>
      <c r="F37" s="336" t="s">
        <v>1887</v>
      </c>
      <c r="G37" s="14">
        <f>IF(D37="CUMPLE",1,IF(D37="NO CUMPLE CONDICIÓN",2,3))</f>
        <v>3</v>
      </c>
    </row>
    <row r="38" spans="1:7" ht="21.95" customHeight="1">
      <c r="A38" s="239"/>
      <c r="B38" s="370"/>
      <c r="C38" s="243" t="s">
        <v>1888</v>
      </c>
      <c r="D38" s="244"/>
      <c r="E38" s="245"/>
      <c r="F38" s="341"/>
    </row>
    <row r="39" spans="1:7" ht="96.6" customHeight="1">
      <c r="A39" s="235" t="s">
        <v>1676</v>
      </c>
      <c r="B39" s="56" t="s">
        <v>1694</v>
      </c>
      <c r="C39" s="207" t="s">
        <v>1889</v>
      </c>
      <c r="D39" s="292"/>
      <c r="E39" s="105"/>
      <c r="F39" s="338" t="s">
        <v>1681</v>
      </c>
    </row>
    <row r="40" spans="1:7" ht="99" customHeight="1">
      <c r="A40" s="235" t="s">
        <v>1676</v>
      </c>
      <c r="B40" s="56" t="s">
        <v>1890</v>
      </c>
      <c r="C40" s="207" t="s">
        <v>1891</v>
      </c>
      <c r="D40" s="292"/>
      <c r="E40" s="105"/>
      <c r="F40" s="338" t="s">
        <v>1681</v>
      </c>
    </row>
    <row r="41" spans="1:7" ht="95.45" customHeight="1">
      <c r="A41" s="235" t="s">
        <v>1676</v>
      </c>
      <c r="B41" s="56" t="s">
        <v>1892</v>
      </c>
      <c r="C41" s="207" t="s">
        <v>1893</v>
      </c>
      <c r="D41" s="292"/>
      <c r="E41" s="105"/>
      <c r="F41" s="338" t="s">
        <v>1681</v>
      </c>
    </row>
    <row r="42" spans="1:7" ht="84.95" customHeight="1">
      <c r="A42" s="235" t="s">
        <v>1676</v>
      </c>
      <c r="B42" s="56" t="s">
        <v>1894</v>
      </c>
      <c r="C42" s="207" t="s">
        <v>1895</v>
      </c>
      <c r="D42" s="292"/>
      <c r="E42" s="105"/>
      <c r="F42" s="338" t="s">
        <v>1896</v>
      </c>
    </row>
    <row r="43" spans="1:7" ht="102.95" customHeight="1">
      <c r="A43" s="235" t="s">
        <v>1676</v>
      </c>
      <c r="B43" s="56" t="s">
        <v>1897</v>
      </c>
      <c r="C43" s="207" t="s">
        <v>1898</v>
      </c>
      <c r="D43" s="292"/>
      <c r="E43" s="105"/>
      <c r="F43" s="338" t="s">
        <v>1681</v>
      </c>
    </row>
    <row r="44" spans="1:7" ht="188.25" customHeight="1">
      <c r="A44" s="240"/>
      <c r="B44" s="48" t="s">
        <v>1899</v>
      </c>
      <c r="C44" s="209" t="s">
        <v>1900</v>
      </c>
      <c r="D44" s="67" t="str">
        <f>IF(COUNTIF(D45:D55,"NO CUMPLE")&gt;0,"NO CUMPLE CONDICIÓN",IF(COUNTIF(D45:D55,"CUMPLE")=0,"NO APLICA","CUMPLE"))</f>
        <v>NO APLICA</v>
      </c>
      <c r="E44" s="61" t="str">
        <f>CONCATENATE(IF(D45="NO CUMPLE",CONCATENATE(E45," / "),""),IF(D46="NO CUMPLE",CONCATENATE(E46," / "),""),IF(D47="NO CUMPLE",CONCATENATE(E47," / "),""),IF(D49="NO CUMPLE",CONCATENATE(E49," / "),""),IF(D50="NO CUMPLE",CONCATENATE(E50," / "),""),IF(D51="NO CUMPLE",CONCATENATE(E51," / "),""),IF(D52="NO CUMPLE",CONCATENATE(E52," / "),""),IF(D53="NO CUMPLE",CONCATENATE(E53," / "),""),IF(D54="NO CUMPLE",CONCATENATE(E54," / "),""),IF(D55="NO CUMPLE",CONCATENATE(E55," / "),""))</f>
        <v/>
      </c>
      <c r="F44" s="336" t="s">
        <v>1901</v>
      </c>
      <c r="G44" s="14">
        <f>IF(D44="CUMPLE",1,IF(D44="NO CUMPLE CONDICIÓN",2,3))</f>
        <v>3</v>
      </c>
    </row>
    <row r="45" spans="1:7" ht="229.5">
      <c r="A45" s="235" t="s">
        <v>1676</v>
      </c>
      <c r="B45" s="46" t="s">
        <v>1695</v>
      </c>
      <c r="C45" s="207" t="s">
        <v>2383</v>
      </c>
      <c r="D45" s="292"/>
      <c r="E45" s="106"/>
      <c r="F45" s="337" t="s">
        <v>1902</v>
      </c>
    </row>
    <row r="46" spans="1:7" ht="138" customHeight="1">
      <c r="A46" s="235" t="s">
        <v>1676</v>
      </c>
      <c r="B46" s="46" t="s">
        <v>1696</v>
      </c>
      <c r="C46" s="47" t="s">
        <v>1684</v>
      </c>
      <c r="D46" s="292"/>
      <c r="E46" s="105"/>
      <c r="F46" s="337" t="s">
        <v>1903</v>
      </c>
    </row>
    <row r="47" spans="1:7" ht="116.45" customHeight="1">
      <c r="A47" s="235" t="s">
        <v>1676</v>
      </c>
      <c r="B47" s="46" t="s">
        <v>1697</v>
      </c>
      <c r="C47" s="207" t="s">
        <v>1904</v>
      </c>
      <c r="D47" s="292"/>
      <c r="E47" s="105"/>
      <c r="F47" s="337" t="s">
        <v>1686</v>
      </c>
    </row>
    <row r="48" spans="1:7" ht="52.5" customHeight="1">
      <c r="A48" s="239"/>
      <c r="B48" s="370"/>
      <c r="C48" s="208" t="s">
        <v>1905</v>
      </c>
      <c r="D48" s="204"/>
      <c r="E48" s="300"/>
      <c r="F48" s="341"/>
    </row>
    <row r="49" spans="1:7" ht="174" customHeight="1">
      <c r="A49" s="235" t="s">
        <v>1676</v>
      </c>
      <c r="B49" s="56" t="s">
        <v>1698</v>
      </c>
      <c r="C49" s="207" t="s">
        <v>1906</v>
      </c>
      <c r="D49" s="292"/>
      <c r="E49" s="105"/>
      <c r="F49" s="337" t="s">
        <v>1907</v>
      </c>
    </row>
    <row r="50" spans="1:7" ht="126.95" customHeight="1">
      <c r="A50" s="235" t="s">
        <v>1676</v>
      </c>
      <c r="B50" s="56" t="s">
        <v>1699</v>
      </c>
      <c r="C50" s="207" t="s">
        <v>1908</v>
      </c>
      <c r="D50" s="292"/>
      <c r="E50" s="105"/>
      <c r="F50" s="337" t="s">
        <v>1909</v>
      </c>
    </row>
    <row r="51" spans="1:7" ht="55.5" customHeight="1">
      <c r="A51" s="235"/>
      <c r="B51" s="56" t="s">
        <v>1910</v>
      </c>
      <c r="C51" s="207" t="s">
        <v>1911</v>
      </c>
      <c r="D51" s="292"/>
      <c r="E51" s="105"/>
      <c r="F51" s="337" t="s">
        <v>1912</v>
      </c>
    </row>
    <row r="52" spans="1:7" ht="165.95" customHeight="1">
      <c r="A52" s="235" t="s">
        <v>1676</v>
      </c>
      <c r="B52" s="56" t="s">
        <v>1913</v>
      </c>
      <c r="C52" s="207" t="s">
        <v>1914</v>
      </c>
      <c r="D52" s="108"/>
      <c r="E52" s="106"/>
      <c r="F52" s="337" t="s">
        <v>1902</v>
      </c>
    </row>
    <row r="53" spans="1:7" ht="105" customHeight="1">
      <c r="A53" s="235" t="s">
        <v>1676</v>
      </c>
      <c r="B53" s="46" t="s">
        <v>1915</v>
      </c>
      <c r="C53" s="207" t="s">
        <v>1916</v>
      </c>
      <c r="D53" s="292"/>
      <c r="E53" s="106"/>
      <c r="F53" s="337" t="s">
        <v>1917</v>
      </c>
    </row>
    <row r="54" spans="1:7" ht="97.5" customHeight="1">
      <c r="A54" s="235" t="s">
        <v>1676</v>
      </c>
      <c r="B54" s="46" t="s">
        <v>1918</v>
      </c>
      <c r="C54" s="207" t="s">
        <v>1919</v>
      </c>
      <c r="D54" s="292"/>
      <c r="E54" s="106"/>
      <c r="F54" s="337" t="s">
        <v>1920</v>
      </c>
    </row>
    <row r="55" spans="1:7" ht="195" customHeight="1">
      <c r="A55" s="235" t="s">
        <v>1676</v>
      </c>
      <c r="B55" s="46" t="s">
        <v>1921</v>
      </c>
      <c r="C55" s="207" t="s">
        <v>2582</v>
      </c>
      <c r="D55" s="292"/>
      <c r="E55" s="106"/>
      <c r="F55" s="337" t="s">
        <v>1922</v>
      </c>
    </row>
    <row r="56" spans="1:7" s="36" customFormat="1" ht="90.95" customHeight="1">
      <c r="A56" s="238"/>
      <c r="B56" s="48" t="s">
        <v>1923</v>
      </c>
      <c r="C56" s="209" t="s">
        <v>1924</v>
      </c>
      <c r="D56" s="67" t="str">
        <f>IF(COUNTIF(D57:D61,"NO CUMPLE")&gt;0,"NO CUMPLE CONDICIÓN",IF(COUNTIF(D57:D61,"CUMPLE")=0,"NO APLICA","CUMPLE"))</f>
        <v>NO APLICA</v>
      </c>
      <c r="E56" s="61" t="str">
        <f>CONCATENATE(IF(D57="NO CUMPLE",CONCATENATE(E57," / "),""),IF(D58="NO CUMPLE",CONCATENATE(E58," / "),""),IF(D60="NO CUMPLE",CONCATENATE(E60," / "),""),IF(D61="NO CUMPLE",CONCATENATE(E61," / "),""))</f>
        <v/>
      </c>
      <c r="F56" s="336" t="s">
        <v>1925</v>
      </c>
      <c r="G56" s="14">
        <f>IF(D56="CUMPLE",1,IF(D56="NO CUMPLE CONDICIÓN",2,3))</f>
        <v>3</v>
      </c>
    </row>
    <row r="57" spans="1:7" s="36" customFormat="1" ht="160.5" customHeight="1">
      <c r="A57" s="235" t="s">
        <v>1676</v>
      </c>
      <c r="B57" s="56" t="s">
        <v>1701</v>
      </c>
      <c r="C57" s="207" t="s">
        <v>1926</v>
      </c>
      <c r="D57" s="292"/>
      <c r="E57" s="106"/>
      <c r="F57" s="337" t="s">
        <v>1927</v>
      </c>
      <c r="G57" s="14"/>
    </row>
    <row r="58" spans="1:7" s="36" customFormat="1" ht="131.25" customHeight="1">
      <c r="A58" s="235" t="s">
        <v>1676</v>
      </c>
      <c r="B58" s="56" t="s">
        <v>1702</v>
      </c>
      <c r="C58" s="207" t="s">
        <v>1928</v>
      </c>
      <c r="D58" s="292"/>
      <c r="E58" s="106"/>
      <c r="F58" s="337" t="s">
        <v>1929</v>
      </c>
      <c r="G58" s="14"/>
    </row>
    <row r="59" spans="1:7" s="36" customFormat="1" ht="56.25" customHeight="1">
      <c r="A59" s="239"/>
      <c r="B59" s="370"/>
      <c r="C59" s="208" t="s">
        <v>1930</v>
      </c>
      <c r="D59" s="204"/>
      <c r="E59" s="300"/>
      <c r="F59" s="341"/>
      <c r="G59" s="14"/>
    </row>
    <row r="60" spans="1:7" s="36" customFormat="1" ht="108.75" customHeight="1">
      <c r="A60" s="235" t="s">
        <v>1676</v>
      </c>
      <c r="B60" s="56" t="s">
        <v>1703</v>
      </c>
      <c r="C60" s="207" t="s">
        <v>1931</v>
      </c>
      <c r="D60" s="292"/>
      <c r="E60" s="106"/>
      <c r="F60" s="337" t="s">
        <v>1929</v>
      </c>
      <c r="G60" s="14"/>
    </row>
    <row r="61" spans="1:7" s="36" customFormat="1" ht="68.25" customHeight="1">
      <c r="A61" s="235" t="s">
        <v>1676</v>
      </c>
      <c r="B61" s="56" t="s">
        <v>1704</v>
      </c>
      <c r="C61" s="207" t="s">
        <v>1932</v>
      </c>
      <c r="D61" s="292"/>
      <c r="E61" s="347"/>
      <c r="F61" s="337" t="s">
        <v>1933</v>
      </c>
      <c r="G61" s="14"/>
    </row>
    <row r="62" spans="1:7" ht="134.44999999999999" customHeight="1">
      <c r="A62" s="240"/>
      <c r="B62" s="48" t="s">
        <v>1934</v>
      </c>
      <c r="C62" s="209" t="s">
        <v>1935</v>
      </c>
      <c r="D62" s="67" t="str">
        <f>IF(COUNTIF(D63:D63,"NO CUMPLE")&gt;0,"NO CUMPLE CONDICIÓN",IF(COUNTIF(D63:D63,"CUMPLE")=0,"NO APLICA","CUMPLE"))</f>
        <v>NO APLICA</v>
      </c>
      <c r="E62" s="61" t="str">
        <f>CONCATENATE(IF(D63="NO CUMPLE",CONCATENATE(E63," / "),""))</f>
        <v/>
      </c>
      <c r="F62" s="336" t="s">
        <v>1936</v>
      </c>
      <c r="G62" s="14">
        <f>IF(D62="CUMPLE",1,IF(D62="NO CUMPLE CONDICIÓN",2,3))</f>
        <v>3</v>
      </c>
    </row>
    <row r="63" spans="1:7" ht="119.1" customHeight="1">
      <c r="A63" s="235" t="s">
        <v>1676</v>
      </c>
      <c r="B63" s="46" t="s">
        <v>1709</v>
      </c>
      <c r="C63" s="47" t="s">
        <v>2384</v>
      </c>
      <c r="D63" s="292"/>
      <c r="E63" s="105"/>
      <c r="F63" s="337" t="s">
        <v>1936</v>
      </c>
    </row>
    <row r="64" spans="1:7" ht="86.25" customHeight="1">
      <c r="A64" s="240"/>
      <c r="B64" s="48" t="s">
        <v>1937</v>
      </c>
      <c r="C64" s="209" t="s">
        <v>1938</v>
      </c>
      <c r="D64" s="67" t="str">
        <f>IF(COUNTIF(D65:D70,"NO CUMPLE")&gt;0,"NO CUMPLE CONDICIÓN",IF(COUNTIF(D65:D70,"CUMPLE")=0,"NO APLICA","CUMPLE"))</f>
        <v>NO APLICA</v>
      </c>
      <c r="E64" s="61" t="str">
        <f>CONCATENATE(IF(D65="NO CUMPLE",CONCATENATE(E65," / "),""),IF(D66="NO CUMPLE",CONCATENATE(E66," / "),""),IF(D68="NO CUMPLE",CONCATENATE(E68," / "),""),IF(D69="NO CUMPLE",CONCATENATE(E69," / "),""),IF(D70="NO CUMPLE",CONCATENATE(E70," / "),""))</f>
        <v/>
      </c>
      <c r="F64" s="336" t="s">
        <v>1939</v>
      </c>
      <c r="G64" s="14">
        <f>IF(D64="CUMPLE",1,IF(D64="NO CUMPLE CONDICIÓN",2,3))</f>
        <v>3</v>
      </c>
    </row>
    <row r="65" spans="1:7" ht="110.45" customHeight="1">
      <c r="A65" s="235" t="s">
        <v>1676</v>
      </c>
      <c r="B65" s="46" t="s">
        <v>1717</v>
      </c>
      <c r="C65" s="207" t="s">
        <v>2385</v>
      </c>
      <c r="D65" s="108"/>
      <c r="E65" s="105"/>
      <c r="F65" s="338" t="s">
        <v>1940</v>
      </c>
    </row>
    <row r="66" spans="1:7" ht="114.6" customHeight="1">
      <c r="A66" s="235" t="s">
        <v>1676</v>
      </c>
      <c r="B66" s="46" t="s">
        <v>1720</v>
      </c>
      <c r="C66" s="207" t="s">
        <v>1941</v>
      </c>
      <c r="D66" s="108"/>
      <c r="E66" s="105"/>
      <c r="F66" s="338" t="s">
        <v>1942</v>
      </c>
    </row>
    <row r="67" spans="1:7" ht="27.75" customHeight="1">
      <c r="A67" s="239"/>
      <c r="B67" s="370"/>
      <c r="C67" s="208" t="s">
        <v>1700</v>
      </c>
      <c r="D67" s="204"/>
      <c r="E67" s="300"/>
      <c r="F67" s="341"/>
    </row>
    <row r="68" spans="1:7" ht="119.25" customHeight="1">
      <c r="A68" s="235" t="s">
        <v>1676</v>
      </c>
      <c r="B68" s="56" t="s">
        <v>1943</v>
      </c>
      <c r="C68" s="207" t="s">
        <v>1944</v>
      </c>
      <c r="D68" s="108"/>
      <c r="E68" s="105"/>
      <c r="F68" s="338" t="s">
        <v>1945</v>
      </c>
    </row>
    <row r="69" spans="1:7" ht="83.25" customHeight="1">
      <c r="A69" s="235" t="s">
        <v>1676</v>
      </c>
      <c r="B69" s="56" t="s">
        <v>1946</v>
      </c>
      <c r="C69" s="207" t="s">
        <v>1947</v>
      </c>
      <c r="D69" s="108"/>
      <c r="E69" s="105"/>
      <c r="F69" s="338" t="s">
        <v>1948</v>
      </c>
    </row>
    <row r="70" spans="1:7" s="36" customFormat="1" ht="116.25" customHeight="1">
      <c r="A70" s="235" t="s">
        <v>1676</v>
      </c>
      <c r="B70" s="56" t="s">
        <v>1949</v>
      </c>
      <c r="C70" s="207" t="s">
        <v>1950</v>
      </c>
      <c r="D70" s="108"/>
      <c r="E70" s="105"/>
      <c r="F70" s="338" t="s">
        <v>1951</v>
      </c>
      <c r="G70" s="14"/>
    </row>
    <row r="71" spans="1:7" ht="60" customHeight="1">
      <c r="A71" s="238"/>
      <c r="B71" s="48" t="s">
        <v>1952</v>
      </c>
      <c r="C71" s="209" t="s">
        <v>1953</v>
      </c>
      <c r="D71" s="67" t="str">
        <f>IF(COUNTIF(D72:D72,"NO CUMPLE")&gt;0,"NO CUMPLE CONDICIÓN",IF(COUNTIF(D72:D72,"CUMPLE")=0,"NO APLICA","CUMPLE"))</f>
        <v>NO APLICA</v>
      </c>
      <c r="E71" s="61" t="str">
        <f>CONCATENATE(IF(D72="NO CUMPLE",CONCATENATE(E72," / "),""))</f>
        <v/>
      </c>
      <c r="F71" s="336" t="s">
        <v>1954</v>
      </c>
      <c r="G71" s="14">
        <f>IF(D71="CUMPLE",1,IF(D71="NO CUMPLE CONDICIÓN",2,3))</f>
        <v>3</v>
      </c>
    </row>
    <row r="72" spans="1:7" ht="94.5" customHeight="1">
      <c r="A72" s="235" t="s">
        <v>1676</v>
      </c>
      <c r="B72" s="56" t="s">
        <v>1723</v>
      </c>
      <c r="C72" s="207" t="s">
        <v>1955</v>
      </c>
      <c r="D72" s="108"/>
      <c r="E72" s="236"/>
      <c r="F72" s="337" t="s">
        <v>1956</v>
      </c>
    </row>
    <row r="73" spans="1:7" ht="142.5" customHeight="1">
      <c r="A73" s="239"/>
      <c r="B73" s="48" t="s">
        <v>1957</v>
      </c>
      <c r="C73" s="209" t="s">
        <v>1958</v>
      </c>
      <c r="D73" s="67" t="str">
        <f>IF(COUNTIF(D75:D81,"NO CUMPLE")&gt;0,"NO CUMPLE CONDICIÓN",IF(COUNTIF(D75:D81,"CUMPLE")=0,"NO APLICA","CUMPLE"))</f>
        <v>NO APLICA</v>
      </c>
      <c r="E73" s="61" t="str">
        <f>CONCATENATE(IF(D75="NO CUMPLE",CONCATENATE(E75," / "),""),IF(D76="NO CUMPLE",CONCATENATE(E76," / "),""),IF(D77="NO CUMPLE",CONCATENATE(E77," / "),""),IF(D78="NO CUMPLE",CONCATENATE(E78," / "),""),IF(D79="NO CUMPLE",CONCATENATE(E79," / "),""),IF(D80="NO CUMPLE",CONCATENATE(E80," / "),""),IF(D81="NO CUMPLE",CONCATENATE(E81," / "),""))</f>
        <v/>
      </c>
      <c r="F73" s="342" t="s">
        <v>1959</v>
      </c>
      <c r="G73" s="14">
        <f>IF(D73="CUMPLE",1,IF(D73="NO CUMPLE CONDICIÓN",2,3))</f>
        <v>3</v>
      </c>
    </row>
    <row r="74" spans="1:7" ht="36" customHeight="1">
      <c r="A74" s="238"/>
      <c r="B74" s="370"/>
      <c r="C74" s="243" t="s">
        <v>1700</v>
      </c>
      <c r="D74" s="244"/>
      <c r="E74" s="245"/>
      <c r="F74" s="341"/>
    </row>
    <row r="75" spans="1:7" ht="156.75">
      <c r="A75" s="235" t="s">
        <v>1676</v>
      </c>
      <c r="B75" s="46" t="s">
        <v>1725</v>
      </c>
      <c r="C75" s="47" t="s">
        <v>1960</v>
      </c>
      <c r="D75" s="108"/>
      <c r="E75" s="105"/>
      <c r="F75" s="338" t="s">
        <v>1961</v>
      </c>
    </row>
    <row r="76" spans="1:7" ht="222" customHeight="1">
      <c r="A76" s="235" t="s">
        <v>1676</v>
      </c>
      <c r="B76" s="46" t="s">
        <v>1726</v>
      </c>
      <c r="C76" s="207" t="s">
        <v>1962</v>
      </c>
      <c r="D76" s="108"/>
      <c r="E76" s="105"/>
      <c r="F76" s="338" t="s">
        <v>1963</v>
      </c>
    </row>
    <row r="77" spans="1:7" s="36" customFormat="1" ht="256.5">
      <c r="A77" s="235" t="s">
        <v>1676</v>
      </c>
      <c r="B77" s="46" t="s">
        <v>1728</v>
      </c>
      <c r="C77" s="207" t="s">
        <v>1964</v>
      </c>
      <c r="D77" s="108"/>
      <c r="E77" s="105"/>
      <c r="F77" s="338" t="s">
        <v>1965</v>
      </c>
      <c r="G77" s="14"/>
    </row>
    <row r="78" spans="1:7" ht="156.75" customHeight="1">
      <c r="A78" s="235" t="s">
        <v>1676</v>
      </c>
      <c r="B78" s="46" t="s">
        <v>1730</v>
      </c>
      <c r="C78" s="246" t="s">
        <v>1966</v>
      </c>
      <c r="D78" s="108"/>
      <c r="E78" s="105"/>
      <c r="F78" s="338" t="s">
        <v>1967</v>
      </c>
    </row>
    <row r="79" spans="1:7" ht="79.5" customHeight="1">
      <c r="A79" s="235" t="s">
        <v>1676</v>
      </c>
      <c r="B79" s="46" t="s">
        <v>1732</v>
      </c>
      <c r="C79" s="207" t="s">
        <v>1705</v>
      </c>
      <c r="D79" s="108"/>
      <c r="E79" s="105"/>
      <c r="F79" s="338" t="s">
        <v>1968</v>
      </c>
    </row>
    <row r="80" spans="1:7" ht="124.5" customHeight="1">
      <c r="A80" s="235" t="s">
        <v>1676</v>
      </c>
      <c r="B80" s="46" t="s">
        <v>1733</v>
      </c>
      <c r="C80" s="207" t="s">
        <v>2386</v>
      </c>
      <c r="D80" s="108"/>
      <c r="E80" s="105"/>
      <c r="F80" s="338" t="s">
        <v>1706</v>
      </c>
    </row>
    <row r="81" spans="1:7" ht="114" customHeight="1">
      <c r="A81" s="235" t="s">
        <v>1676</v>
      </c>
      <c r="B81" s="46" t="s">
        <v>1969</v>
      </c>
      <c r="C81" s="207" t="s">
        <v>1707</v>
      </c>
      <c r="D81" s="108"/>
      <c r="E81" s="106"/>
      <c r="F81" s="337" t="s">
        <v>1970</v>
      </c>
    </row>
    <row r="82" spans="1:7" ht="137.25" customHeight="1">
      <c r="A82" s="240"/>
      <c r="B82" s="48" t="s">
        <v>1971</v>
      </c>
      <c r="C82" s="209" t="s">
        <v>1708</v>
      </c>
      <c r="D82" s="67" t="str">
        <f>IF(COUNTIF(D83:D94,"NO CUMPLE")&gt;0,"NO CUMPLE CONDICIÓN",IF(COUNTIF(D83:D94,"CUMPLE")=0,"NO APLICA","CUMPLE"))</f>
        <v>NO APLICA</v>
      </c>
      <c r="E82" s="61" t="str">
        <f>CONCATENATE(IF(D83="NO CUMPLE",CONCATENATE(E83," / "),""),IF(D84="NO CUMPLE",CONCATENATE(E84," / "),""),IF(D85="NO CUMPLE",CONCATENATE(E85," / "),""),IF(D86="NO CUMPLE",CONCATENATE(E86," / "),""),IF(D87="NO CUMPLE",CONCATENATE(E87," / "),""),IF(D88="NO CUMPLE",CONCATENATE(E88," / "),""),IF(D89="NO CUMPLE",CONCATENATE(E89," / "),""),IF(D90="NO CUMPLE",CONCATENATE(E90," / "),""),IF(D92="NO CUMPLE",CONCATENATE(E92," / "),""),IF(D93="NO CUMPLE",CONCATENATE(E93," / "),""),IF(D94="NO CUMPLE",CONCATENATE(E94," / "),""))</f>
        <v/>
      </c>
      <c r="F82" s="336" t="s">
        <v>1972</v>
      </c>
      <c r="G82" s="14">
        <f>IF(D82="CUMPLE",1,IF(D82="NO CUMPLE CONDICIÓN",2,3))</f>
        <v>3</v>
      </c>
    </row>
    <row r="83" spans="1:7" ht="155.44999999999999" customHeight="1">
      <c r="A83" s="235" t="s">
        <v>1676</v>
      </c>
      <c r="B83" s="46" t="s">
        <v>1973</v>
      </c>
      <c r="C83" s="207" t="s">
        <v>1710</v>
      </c>
      <c r="D83" s="108"/>
      <c r="E83" s="105"/>
      <c r="F83" s="338" t="s">
        <v>1974</v>
      </c>
    </row>
    <row r="84" spans="1:7" ht="137.1" customHeight="1">
      <c r="A84" s="235" t="s">
        <v>1676</v>
      </c>
      <c r="B84" s="46" t="s">
        <v>1975</v>
      </c>
      <c r="C84" s="207" t="s">
        <v>1711</v>
      </c>
      <c r="D84" s="108"/>
      <c r="E84" s="105"/>
      <c r="F84" s="338" t="s">
        <v>1976</v>
      </c>
    </row>
    <row r="85" spans="1:7" ht="118.5" customHeight="1">
      <c r="A85" s="235" t="s">
        <v>1676</v>
      </c>
      <c r="B85" s="46" t="s">
        <v>1977</v>
      </c>
      <c r="C85" s="207" t="s">
        <v>1712</v>
      </c>
      <c r="D85" s="108"/>
      <c r="E85" s="105"/>
      <c r="F85" s="338" t="s">
        <v>1978</v>
      </c>
    </row>
    <row r="86" spans="1:7" ht="141.6" customHeight="1">
      <c r="A86" s="235" t="s">
        <v>1676</v>
      </c>
      <c r="B86" s="46" t="s">
        <v>1979</v>
      </c>
      <c r="C86" s="207" t="s">
        <v>1713</v>
      </c>
      <c r="D86" s="108"/>
      <c r="E86" s="105"/>
      <c r="F86" s="338" t="s">
        <v>1980</v>
      </c>
    </row>
    <row r="87" spans="1:7" ht="148.5">
      <c r="A87" s="235" t="s">
        <v>1676</v>
      </c>
      <c r="B87" s="46" t="s">
        <v>1981</v>
      </c>
      <c r="C87" s="207" t="s">
        <v>1982</v>
      </c>
      <c r="D87" s="108"/>
      <c r="E87" s="103"/>
      <c r="F87" s="343" t="s">
        <v>1983</v>
      </c>
    </row>
    <row r="88" spans="1:7" ht="135">
      <c r="A88" s="235" t="s">
        <v>1676</v>
      </c>
      <c r="B88" s="46" t="s">
        <v>1984</v>
      </c>
      <c r="C88" s="207" t="s">
        <v>1714</v>
      </c>
      <c r="D88" s="108"/>
      <c r="E88" s="105"/>
      <c r="F88" s="338" t="s">
        <v>1985</v>
      </c>
    </row>
    <row r="89" spans="1:7" ht="135">
      <c r="A89" s="235" t="s">
        <v>1676</v>
      </c>
      <c r="B89" s="46" t="s">
        <v>1986</v>
      </c>
      <c r="C89" s="207" t="s">
        <v>1987</v>
      </c>
      <c r="D89" s="108"/>
      <c r="E89" s="103"/>
      <c r="F89" s="343" t="s">
        <v>1988</v>
      </c>
    </row>
    <row r="90" spans="1:7" ht="135">
      <c r="A90" s="235" t="s">
        <v>1676</v>
      </c>
      <c r="B90" s="46" t="s">
        <v>1989</v>
      </c>
      <c r="C90" s="207" t="s">
        <v>1990</v>
      </c>
      <c r="D90" s="247"/>
      <c r="E90" s="103"/>
      <c r="F90" s="338" t="s">
        <v>1991</v>
      </c>
    </row>
    <row r="91" spans="1:7" ht="48" customHeight="1">
      <c r="A91" s="235"/>
      <c r="B91" s="370"/>
      <c r="C91" s="208" t="s">
        <v>1700</v>
      </c>
      <c r="D91" s="298"/>
      <c r="E91" s="299"/>
      <c r="F91" s="341"/>
    </row>
    <row r="92" spans="1:7" ht="118.5" customHeight="1">
      <c r="A92" s="235" t="s">
        <v>1676</v>
      </c>
      <c r="B92" s="56" t="s">
        <v>1992</v>
      </c>
      <c r="C92" s="207" t="s">
        <v>1993</v>
      </c>
      <c r="D92" s="108"/>
      <c r="E92" s="105"/>
      <c r="F92" s="338" t="s">
        <v>1994</v>
      </c>
    </row>
    <row r="93" spans="1:7" ht="78" customHeight="1">
      <c r="A93" s="235" t="s">
        <v>1676</v>
      </c>
      <c r="B93" s="56" t="s">
        <v>1995</v>
      </c>
      <c r="C93" s="207" t="s">
        <v>1996</v>
      </c>
      <c r="D93" s="108"/>
      <c r="E93" s="105"/>
      <c r="F93" s="338" t="s">
        <v>1994</v>
      </c>
    </row>
    <row r="94" spans="1:7" ht="63.75" customHeight="1">
      <c r="A94" s="235" t="s">
        <v>1676</v>
      </c>
      <c r="B94" s="56" t="s">
        <v>1997</v>
      </c>
      <c r="C94" s="207" t="s">
        <v>1998</v>
      </c>
      <c r="D94" s="292"/>
      <c r="E94" s="348"/>
      <c r="F94" s="338" t="s">
        <v>1999</v>
      </c>
    </row>
    <row r="95" spans="1:7" ht="63.95" customHeight="1">
      <c r="A95" s="240"/>
      <c r="B95" s="48" t="s">
        <v>2000</v>
      </c>
      <c r="C95" s="209" t="s">
        <v>1715</v>
      </c>
      <c r="D95" s="67" t="str">
        <f>IF(COUNTIF(D96:D97,"NO CUMPLE")&gt;0,"NO CUMPLE CONDICIÓN",IF(COUNTIF(D96:D97,"CUMPLE")=0,"NO APLICA","CUMPLE"))</f>
        <v>NO APLICA</v>
      </c>
      <c r="E95" s="61" t="str">
        <f>CONCATENATE(IF(D96="NO CUMPLE",CONCATENATE(E96," / "),""),(IF(D97="NO CUMPLE",CONCATENATE(E97," / "),"")))</f>
        <v/>
      </c>
      <c r="F95" s="336" t="s">
        <v>1716</v>
      </c>
      <c r="G95" s="14">
        <f>IF(D95="CUMPLE",1,IF(D95="NO CUMPLE CONDICIÓN",2,3))</f>
        <v>3</v>
      </c>
    </row>
    <row r="96" spans="1:7" ht="154.5" customHeight="1">
      <c r="A96" s="235" t="s">
        <v>1676</v>
      </c>
      <c r="B96" s="46" t="s">
        <v>2001</v>
      </c>
      <c r="C96" s="207" t="s">
        <v>1718</v>
      </c>
      <c r="D96" s="108"/>
      <c r="E96" s="105"/>
      <c r="F96" s="338" t="s">
        <v>1719</v>
      </c>
    </row>
    <row r="97" spans="1:7" ht="92.25" customHeight="1">
      <c r="A97" s="235" t="s">
        <v>1676</v>
      </c>
      <c r="B97" s="46" t="s">
        <v>2002</v>
      </c>
      <c r="C97" s="47" t="s">
        <v>1721</v>
      </c>
      <c r="D97" s="108"/>
      <c r="E97" s="105"/>
      <c r="F97" s="338" t="s">
        <v>2003</v>
      </c>
    </row>
    <row r="98" spans="1:7" ht="94.5" customHeight="1">
      <c r="A98" s="240"/>
      <c r="B98" s="48" t="s">
        <v>2004</v>
      </c>
      <c r="C98" s="209" t="s">
        <v>1722</v>
      </c>
      <c r="D98" s="67" t="str">
        <f>IF(COUNTIF(D99:D100,"NO CUMPLE")&gt;0,"NO CUMPLE CONDICIÓN",IF(COUNTIF(D99:D100,"CUMPLE")=0,"NO APLICA","CUMPLE"))</f>
        <v>NO APLICA</v>
      </c>
      <c r="E98" s="61" t="str">
        <f>CONCATENATE(IF(D99="NO CUMPLE",CONCATENATE(E99," / "),""),(IF(D100="NO CUMPLE",CONCATENATE(E100," / "),"")))</f>
        <v/>
      </c>
      <c r="F98" s="336" t="s">
        <v>2005</v>
      </c>
      <c r="G98" s="14">
        <f>IF(D98="CUMPLE",1,IF(D98="NO CUMPLE CONDICIÓN",2,3))</f>
        <v>3</v>
      </c>
    </row>
    <row r="99" spans="1:7" ht="81.75" customHeight="1">
      <c r="A99" s="235" t="s">
        <v>1676</v>
      </c>
      <c r="B99" s="46" t="s">
        <v>2006</v>
      </c>
      <c r="C99" s="207" t="s">
        <v>2007</v>
      </c>
      <c r="D99" s="108"/>
      <c r="E99" s="105"/>
      <c r="F99" s="338" t="s">
        <v>2008</v>
      </c>
    </row>
    <row r="100" spans="1:7" ht="99" customHeight="1">
      <c r="A100" s="235"/>
      <c r="B100" s="46" t="s">
        <v>2009</v>
      </c>
      <c r="C100" s="207" t="s">
        <v>2010</v>
      </c>
      <c r="D100" s="108"/>
      <c r="E100" s="105"/>
      <c r="F100" s="338" t="s">
        <v>2005</v>
      </c>
    </row>
    <row r="101" spans="1:7" ht="79.5" customHeight="1">
      <c r="A101" s="240"/>
      <c r="B101" s="48" t="s">
        <v>2011</v>
      </c>
      <c r="C101" s="209" t="s">
        <v>1724</v>
      </c>
      <c r="D101" s="67" t="str">
        <f>IF(COUNTIF(D102:D107,"NO CUMPLE")&gt;0,"NO CUMPLE CONDICIÓN",IF(COUNTIF(D102:D107,"CUMPLE")=0,"NO APLICA","CUMPLE"))</f>
        <v>NO APLICA</v>
      </c>
      <c r="E101" s="61" t="str">
        <f>CONCATENATE(IF(D102="NO CUMPLE",CONCATENATE(E102," / "),""),IF(D103="NO CUMPLE",CONCATENATE(E103," / "),""),IF(D104="NO CUMPLE",CONCATENATE(E104," / "),""),IF(D105="NO CUMPLE",CONCATENATE(E105," / "),""),IF(D106="NO CUMPLE",CONCATENATE(E106," / "),""),IF(D107="NO CUMPLE",CONCATENATE(E107," / "),""))</f>
        <v/>
      </c>
      <c r="F101" s="336" t="s">
        <v>2012</v>
      </c>
      <c r="G101" s="14">
        <f>IF(D101="CUMPLE",1,IF(D101="NO CUMPLE CONDICIÓN",2,3))</f>
        <v>3</v>
      </c>
    </row>
    <row r="102" spans="1:7" ht="74.25" customHeight="1">
      <c r="A102" s="235" t="s">
        <v>1676</v>
      </c>
      <c r="B102" s="46" t="s">
        <v>2013</v>
      </c>
      <c r="C102" s="207" t="s">
        <v>2014</v>
      </c>
      <c r="D102" s="108"/>
      <c r="E102" s="105"/>
      <c r="F102" s="338" t="s">
        <v>2015</v>
      </c>
    </row>
    <row r="103" spans="1:7" ht="97.5" customHeight="1">
      <c r="A103" s="235" t="s">
        <v>1676</v>
      </c>
      <c r="B103" s="46" t="s">
        <v>2016</v>
      </c>
      <c r="C103" s="207" t="s">
        <v>1727</v>
      </c>
      <c r="D103" s="108"/>
      <c r="E103" s="105"/>
      <c r="F103" s="338" t="s">
        <v>2017</v>
      </c>
    </row>
    <row r="104" spans="1:7" ht="53.25" customHeight="1">
      <c r="A104" s="235" t="s">
        <v>1676</v>
      </c>
      <c r="B104" s="46" t="s">
        <v>2018</v>
      </c>
      <c r="C104" s="207" t="s">
        <v>1729</v>
      </c>
      <c r="D104" s="108"/>
      <c r="E104" s="105"/>
      <c r="F104" s="338" t="s">
        <v>2019</v>
      </c>
    </row>
    <row r="105" spans="1:7" ht="47.25" customHeight="1">
      <c r="A105" s="235" t="s">
        <v>1676</v>
      </c>
      <c r="B105" s="46" t="s">
        <v>2020</v>
      </c>
      <c r="C105" s="207" t="s">
        <v>1731</v>
      </c>
      <c r="D105" s="108"/>
      <c r="E105" s="105"/>
      <c r="F105" s="338" t="s">
        <v>2019</v>
      </c>
    </row>
    <row r="106" spans="1:7" ht="54">
      <c r="A106" s="235" t="s">
        <v>1676</v>
      </c>
      <c r="B106" s="56" t="s">
        <v>2021</v>
      </c>
      <c r="C106" s="207" t="s">
        <v>2022</v>
      </c>
      <c r="D106" s="108"/>
      <c r="E106" s="105"/>
      <c r="F106" s="344" t="s">
        <v>2019</v>
      </c>
    </row>
    <row r="107" spans="1:7" ht="267" customHeight="1" thickBot="1">
      <c r="A107" s="241" t="s">
        <v>1676</v>
      </c>
      <c r="B107" s="258" t="s">
        <v>2023</v>
      </c>
      <c r="C107" s="248" t="s">
        <v>2024</v>
      </c>
      <c r="D107" s="109"/>
      <c r="E107" s="107"/>
      <c r="F107" s="345" t="s">
        <v>2025</v>
      </c>
    </row>
    <row r="110" spans="1:7" hidden="1">
      <c r="C110" s="82" t="s">
        <v>1671</v>
      </c>
      <c r="D110" s="14">
        <f>COUNTIF(G3:G107,1)</f>
        <v>0</v>
      </c>
    </row>
    <row r="111" spans="1:7" hidden="1">
      <c r="C111" s="82" t="s">
        <v>1672</v>
      </c>
      <c r="D111" s="14">
        <f>COUNTIF(G3:G107,2)</f>
        <v>0</v>
      </c>
    </row>
    <row r="112" spans="1:7" hidden="1">
      <c r="C112" s="82" t="s">
        <v>1673</v>
      </c>
      <c r="D112" s="14">
        <f>COUNTIF(G3:G107,3)</f>
        <v>18</v>
      </c>
    </row>
  </sheetData>
  <sheetProtection algorithmName="SHA-512" hashValue="ze7Eo+nCl/nLEd1AgCOn6jp0a5s//QFwVMOBa2AJHbln4Tc8kRbH1NXjMKAIx4flmMupb9qYriqIaNCLWGJf5Q==" saltValue="vspP7A8ETQlXVte0TnQKDg==" spinCount="100000" sheet="1" formatRows="0" autoFilter="0"/>
  <mergeCells count="1">
    <mergeCell ref="B1:E1"/>
  </mergeCells>
  <conditionalFormatting sqref="D3">
    <cfRule type="cellIs" dxfId="98" priority="34" operator="equal">
      <formula>"No Cumple"</formula>
    </cfRule>
    <cfRule type="cellIs" dxfId="97" priority="33" operator="equal">
      <formula>"NO CUMPLE CONDICIÓN"</formula>
    </cfRule>
  </conditionalFormatting>
  <conditionalFormatting sqref="D6">
    <cfRule type="cellIs" dxfId="96" priority="32" operator="equal">
      <formula>"No Cumple"</formula>
    </cfRule>
    <cfRule type="cellIs" dxfId="95" priority="31" operator="equal">
      <formula>"NO CUMPLE CONDICIÓN"</formula>
    </cfRule>
  </conditionalFormatting>
  <conditionalFormatting sqref="D11">
    <cfRule type="cellIs" dxfId="94" priority="30" operator="equal">
      <formula>"No Cumple"</formula>
    </cfRule>
    <cfRule type="cellIs" dxfId="93" priority="29" operator="equal">
      <formula>"NO CUMPLE CONDICIÓN"</formula>
    </cfRule>
  </conditionalFormatting>
  <conditionalFormatting sqref="D13:D14">
    <cfRule type="cellIs" dxfId="92" priority="28" operator="equal">
      <formula>"No Cumple"</formula>
    </cfRule>
    <cfRule type="cellIs" dxfId="91" priority="27" operator="equal">
      <formula>"NO CUMPLE CONDICIÓN"</formula>
    </cfRule>
  </conditionalFormatting>
  <conditionalFormatting sqref="D28">
    <cfRule type="cellIs" dxfId="90" priority="26" operator="equal">
      <formula>"No Cumple"</formula>
    </cfRule>
    <cfRule type="cellIs" dxfId="89" priority="25" operator="equal">
      <formula>"NO CUMPLE CONDICIÓN"</formula>
    </cfRule>
  </conditionalFormatting>
  <conditionalFormatting sqref="D33">
    <cfRule type="cellIs" dxfId="88" priority="24" operator="equal">
      <formula>"No Cumple"</formula>
    </cfRule>
    <cfRule type="cellIs" dxfId="87" priority="23" operator="equal">
      <formula>"NO CUMPLE CONDICIÓN"</formula>
    </cfRule>
  </conditionalFormatting>
  <conditionalFormatting sqref="D37">
    <cfRule type="cellIs" dxfId="86" priority="22" operator="equal">
      <formula>"No Cumple"</formula>
    </cfRule>
    <cfRule type="cellIs" dxfId="85" priority="21" operator="equal">
      <formula>"NO CUMPLE CONDICIÓN"</formula>
    </cfRule>
  </conditionalFormatting>
  <conditionalFormatting sqref="D44">
    <cfRule type="cellIs" dxfId="84" priority="20" operator="equal">
      <formula>"No Cumple"</formula>
    </cfRule>
    <cfRule type="cellIs" dxfId="83" priority="19" operator="equal">
      <formula>"NO CUMPLE CONDICIÓN"</formula>
    </cfRule>
  </conditionalFormatting>
  <conditionalFormatting sqref="D56">
    <cfRule type="cellIs" dxfId="82" priority="17" operator="equal">
      <formula>"NO CUMPLE CONDICIÓN"</formula>
    </cfRule>
    <cfRule type="cellIs" dxfId="81" priority="18" operator="equal">
      <formula>"No Cumple"</formula>
    </cfRule>
  </conditionalFormatting>
  <conditionalFormatting sqref="D62">
    <cfRule type="cellIs" dxfId="80" priority="16" operator="equal">
      <formula>"No Cumple"</formula>
    </cfRule>
    <cfRule type="cellIs" dxfId="79" priority="15" operator="equal">
      <formula>"NO CUMPLE CONDICIÓN"</formula>
    </cfRule>
  </conditionalFormatting>
  <conditionalFormatting sqref="D64">
    <cfRule type="cellIs" dxfId="78" priority="14" operator="equal">
      <formula>"No Cumple"</formula>
    </cfRule>
    <cfRule type="cellIs" dxfId="77" priority="13" operator="equal">
      <formula>"NO CUMPLE CONDICIÓN"</formula>
    </cfRule>
  </conditionalFormatting>
  <conditionalFormatting sqref="D71">
    <cfRule type="cellIs" dxfId="76" priority="12" operator="equal">
      <formula>"No Cumple"</formula>
    </cfRule>
    <cfRule type="cellIs" dxfId="75" priority="11" operator="equal">
      <formula>"NO CUMPLE CONDICIÓN"</formula>
    </cfRule>
  </conditionalFormatting>
  <conditionalFormatting sqref="D73">
    <cfRule type="cellIs" dxfId="74" priority="10" operator="equal">
      <formula>"No Cumple"</formula>
    </cfRule>
    <cfRule type="cellIs" dxfId="73" priority="9" operator="equal">
      <formula>"NO CUMPLE CONDICIÓN"</formula>
    </cfRule>
  </conditionalFormatting>
  <conditionalFormatting sqref="D82">
    <cfRule type="cellIs" dxfId="72" priority="8" operator="equal">
      <formula>"No Cumple"</formula>
    </cfRule>
    <cfRule type="cellIs" dxfId="71" priority="7" operator="equal">
      <formula>"NO CUMPLE CONDICIÓN"</formula>
    </cfRule>
  </conditionalFormatting>
  <conditionalFormatting sqref="D95">
    <cfRule type="cellIs" dxfId="70" priority="6" operator="equal">
      <formula>"No Cumple"</formula>
    </cfRule>
    <cfRule type="cellIs" dxfId="69" priority="5" operator="equal">
      <formula>"NO CUMPLE CONDICIÓN"</formula>
    </cfRule>
  </conditionalFormatting>
  <conditionalFormatting sqref="D98">
    <cfRule type="cellIs" dxfId="68" priority="4" operator="equal">
      <formula>"No Cumple"</formula>
    </cfRule>
    <cfRule type="cellIs" dxfId="67" priority="3" operator="equal">
      <formula>"NO CUMPLE CONDICIÓN"</formula>
    </cfRule>
  </conditionalFormatting>
  <conditionalFormatting sqref="D101">
    <cfRule type="cellIs" dxfId="66" priority="2" operator="equal">
      <formula>"No Cumple"</formula>
    </cfRule>
    <cfRule type="cellIs" dxfId="65" priority="1" operator="equal">
      <formula>"NO CUMPLE CONDICIÓN"</formula>
    </cfRule>
  </conditionalFormatting>
  <dataValidations count="2">
    <dataValidation type="list" allowBlank="1" showInputMessage="1" showErrorMessage="1" sqref="D52 D87 D89:D91 D102:D107" xr:uid="{A6A3A626-8AEE-4A9A-9C07-323F9B568F0D}">
      <formula1>"CUMPLE,NO CUMPLE,NO APLICA"</formula1>
    </dataValidation>
    <dataValidation type="list" allowBlank="1" showInputMessage="1" showErrorMessage="1" sqref="D53:D55 D57:D61 D72 D96:D97 D99:D100 D92:D94 D29:D32 D39:D43 D75:D81 D88 D12 D63 D4:D5 D7:D10 D15:D27 D34:D36 D45:D51 D65:D66 D68:D70 D83:D86" xr:uid="{077112C4-92A2-4963-95E6-140C216B118D}">
      <formula1>"CUMPLE,NO CUMPLE"</formula1>
    </dataValidation>
  </dataValidations>
  <hyperlinks>
    <hyperlink ref="A1" location="PORTADA!A1" display="PORTADA" xr:uid="{54C41661-27BB-408C-AA3B-CE1380DD6AC3}"/>
  </hyperlinks>
  <printOptions horizontalCentered="1"/>
  <pageMargins left="0.51181102362204722" right="0.51181102362204722" top="1.1811023622047245"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23A5-D1A1-4885-80C2-6E8C37A13ADC}">
  <sheetPr>
    <tabColor rgb="FFFFCCCC"/>
    <pageSetUpPr fitToPage="1"/>
  </sheetPr>
  <dimension ref="A1:H24"/>
  <sheetViews>
    <sheetView zoomScaleNormal="100" workbookViewId="0"/>
  </sheetViews>
  <sheetFormatPr baseColWidth="10" defaultColWidth="11.42578125" defaultRowHeight="15"/>
  <cols>
    <col min="1" max="1" width="9.28515625" style="32" customWidth="1"/>
    <col min="2" max="2" width="9.85546875" style="38" customWidth="1"/>
    <col min="3" max="3" width="97.7109375" style="33" customWidth="1"/>
    <col min="4" max="4" width="19.28515625" style="35" customWidth="1"/>
    <col min="5" max="5" width="75.140625" style="35" customWidth="1"/>
    <col min="6" max="6" width="45" style="94" customWidth="1"/>
    <col min="7" max="7" width="16.140625" style="31" hidden="1" customWidth="1"/>
    <col min="8" max="16384" width="11.42578125" style="35"/>
  </cols>
  <sheetData>
    <row r="1" spans="1:8" ht="21" customHeight="1" thickBot="1">
      <c r="A1" s="320" t="s">
        <v>1811</v>
      </c>
      <c r="B1" s="516" t="s">
        <v>2026</v>
      </c>
      <c r="C1" s="517"/>
      <c r="D1" s="517"/>
      <c r="E1" s="518"/>
      <c r="F1" s="93"/>
    </row>
    <row r="2" spans="1:8" ht="74.25" customHeight="1" thickBot="1">
      <c r="A2" s="350" t="s">
        <v>1616</v>
      </c>
      <c r="B2" s="51" t="s">
        <v>1617</v>
      </c>
      <c r="C2" s="54" t="s">
        <v>1618</v>
      </c>
      <c r="D2" s="69" t="s">
        <v>1619</v>
      </c>
      <c r="E2" s="53" t="s">
        <v>1620</v>
      </c>
      <c r="F2" s="205" t="s">
        <v>1621</v>
      </c>
    </row>
    <row r="3" spans="1:8" customFormat="1" ht="36.75" customHeight="1">
      <c r="A3" s="351"/>
      <c r="B3" s="45" t="s">
        <v>2257</v>
      </c>
      <c r="C3" s="214" t="s">
        <v>2116</v>
      </c>
      <c r="D3" s="66" t="str">
        <f>IF(COUNTIF(D4:D5,"NO CUMPLE")&gt;0,"NO CUMPLE CONDICIÓN",IF(COUNTIF(D4:D5,"CUMPLE")=0,"NO APLICA","CUMPLE"))</f>
        <v>NO APLICA</v>
      </c>
      <c r="E3" s="326" t="str">
        <f>CONCATENATE(IF(D4="NO CUMPLE",CONCATENATE(E4," / "),""),(IF(D5="NO CUMPLE",CONCATENATE(E5," / "),"")))</f>
        <v/>
      </c>
      <c r="F3" s="358" t="s">
        <v>2117</v>
      </c>
      <c r="G3" s="14">
        <f>IF(D3="CUMPLE",1,IF(D3="NO CUMPLE CONDICIÓN",2,3))</f>
        <v>3</v>
      </c>
    </row>
    <row r="4" spans="1:8" customFormat="1" ht="40.5">
      <c r="A4" s="352" t="s">
        <v>2063</v>
      </c>
      <c r="B4" s="56" t="s">
        <v>2498</v>
      </c>
      <c r="C4" s="203" t="s">
        <v>2118</v>
      </c>
      <c r="D4" s="292"/>
      <c r="E4" s="290"/>
      <c r="F4" s="359" t="s">
        <v>2119</v>
      </c>
    </row>
    <row r="5" spans="1:8" customFormat="1" ht="43.5" customHeight="1">
      <c r="A5" s="352" t="s">
        <v>2063</v>
      </c>
      <c r="B5" s="56" t="s">
        <v>2499</v>
      </c>
      <c r="C5" s="203" t="s">
        <v>2497</v>
      </c>
      <c r="D5" s="292"/>
      <c r="E5" s="290"/>
      <c r="F5" s="359" t="s">
        <v>2119</v>
      </c>
    </row>
    <row r="6" spans="1:8" customFormat="1" ht="42.75">
      <c r="A6" s="351"/>
      <c r="B6" s="48" t="s">
        <v>2258</v>
      </c>
      <c r="C6" s="209" t="s">
        <v>2122</v>
      </c>
      <c r="D6" s="67" t="str">
        <f>IF(COUNTIF(D7:D11,"NO CUMPLE")&gt;0,"NO CUMPLE CONDICIÓN",IF(COUNTIF(D7:D11,"CUMPLE")=0,"NO APLICA","CUMPLE"))</f>
        <v>NO APLICA</v>
      </c>
      <c r="E6" s="61" t="str">
        <f>CONCATENATE(IF(D7="NO CUMPLE",CONCATENATE(E7," / "),""),IF(D8="NO CUMPLE",CONCATENATE(E8," / "),""),IF(D9="NO CUMPLE",CONCATENATE(E9," / "),""),IF(D10="NO CUMPLE",CONCATENATE(E10," / "),""),IF(D11="NO CUMPLE",CONCATENATE(E11," / "),""))</f>
        <v/>
      </c>
      <c r="F6" s="358" t="s">
        <v>2123</v>
      </c>
      <c r="G6" s="14">
        <f>IF(D6="CUMPLE",1,IF(D6="NO CUMPLE CONDICIÓN",2,3))</f>
        <v>3</v>
      </c>
    </row>
    <row r="7" spans="1:8" s="36" customFormat="1" ht="101.25">
      <c r="A7" s="353" t="s">
        <v>2033</v>
      </c>
      <c r="B7" s="56" t="s">
        <v>2469</v>
      </c>
      <c r="C7" s="207" t="s">
        <v>2688</v>
      </c>
      <c r="D7" s="292"/>
      <c r="E7" s="291"/>
      <c r="F7" s="360" t="s">
        <v>2462</v>
      </c>
    </row>
    <row r="8" spans="1:8" ht="31.5" customHeight="1">
      <c r="A8" s="353" t="s">
        <v>2033</v>
      </c>
      <c r="B8" s="56" t="s">
        <v>2470</v>
      </c>
      <c r="C8" s="404" t="s">
        <v>2572</v>
      </c>
      <c r="D8" s="108"/>
      <c r="E8" s="290"/>
      <c r="F8" s="360" t="s">
        <v>2464</v>
      </c>
      <c r="G8" s="62"/>
    </row>
    <row r="9" spans="1:8" ht="61.5" customHeight="1">
      <c r="A9" s="353" t="s">
        <v>2033</v>
      </c>
      <c r="B9" s="56" t="s">
        <v>2646</v>
      </c>
      <c r="C9" s="58" t="s">
        <v>2689</v>
      </c>
      <c r="D9" s="108"/>
      <c r="E9" s="290"/>
      <c r="F9" s="360" t="s">
        <v>2461</v>
      </c>
      <c r="G9" s="62"/>
      <c r="H9" s="95"/>
    </row>
    <row r="10" spans="1:8" ht="63.75" customHeight="1">
      <c r="A10" s="353" t="s">
        <v>2033</v>
      </c>
      <c r="B10" s="56" t="s">
        <v>2647</v>
      </c>
      <c r="C10" s="58" t="s">
        <v>2690</v>
      </c>
      <c r="D10" s="292"/>
      <c r="E10" s="290"/>
      <c r="F10" s="360" t="s">
        <v>2434</v>
      </c>
      <c r="G10" s="62"/>
    </row>
    <row r="11" spans="1:8" customFormat="1" ht="42.75">
      <c r="A11" s="352" t="s">
        <v>2063</v>
      </c>
      <c r="B11" s="56" t="s">
        <v>2648</v>
      </c>
      <c r="C11" s="58" t="s">
        <v>2124</v>
      </c>
      <c r="D11" s="292"/>
      <c r="E11" s="290"/>
      <c r="F11" s="361" t="s">
        <v>2123</v>
      </c>
    </row>
    <row r="12" spans="1:8" ht="36" customHeight="1">
      <c r="A12" s="351"/>
      <c r="B12" s="48" t="s">
        <v>2259</v>
      </c>
      <c r="C12" s="57" t="s">
        <v>2034</v>
      </c>
      <c r="D12" s="67" t="str">
        <f>IF(COUNTIF(D13:D14,"NO CUMPLE")&gt;0,"NO CUMPLE CONDICIÓN",IF(COUNTIF(D13:D14,"CUMPLE")=0,"NO APLICA","CUMPLE"))</f>
        <v>NO APLICA</v>
      </c>
      <c r="E12" s="61" t="str">
        <f>CONCATENATE(IF(D13="NO CUMPLE",CONCATENATE(E13," / "),""),(IF(D14="NO CUMPLE",CONCATENATE(E14," / "),"")))</f>
        <v/>
      </c>
      <c r="F12" s="362" t="s">
        <v>2035</v>
      </c>
      <c r="G12" s="14">
        <f>IF(D12="CUMPLE",1,IF(D12="NO CUMPLE CONDICIÓN",2,3))</f>
        <v>3</v>
      </c>
    </row>
    <row r="13" spans="1:8" ht="127.5" customHeight="1">
      <c r="A13" s="353" t="s">
        <v>2033</v>
      </c>
      <c r="B13" s="46" t="s">
        <v>2492</v>
      </c>
      <c r="C13" s="49" t="s">
        <v>2691</v>
      </c>
      <c r="D13" s="292"/>
      <c r="E13" s="290"/>
      <c r="F13" s="362" t="s">
        <v>2035</v>
      </c>
      <c r="G13" s="62"/>
    </row>
    <row r="14" spans="1:8" ht="146.1" customHeight="1">
      <c r="A14" s="353" t="s">
        <v>2033</v>
      </c>
      <c r="B14" s="46" t="s">
        <v>2493</v>
      </c>
      <c r="C14" s="329" t="s">
        <v>2692</v>
      </c>
      <c r="D14" s="292"/>
      <c r="E14" s="331"/>
      <c r="F14" s="362" t="s">
        <v>2434</v>
      </c>
      <c r="G14" s="62"/>
    </row>
    <row r="15" spans="1:8" ht="42" customHeight="1">
      <c r="A15" s="354"/>
      <c r="B15" s="48" t="s">
        <v>2260</v>
      </c>
      <c r="C15" s="405" t="s">
        <v>2027</v>
      </c>
      <c r="D15" s="67" t="str">
        <f>IF(COUNTIF(D16:D16,"NO CUMPLE")&gt;0,"NO CUMPLE CONDICIÓN",IF(COUNTIF(D16:D16,"CUMPLE")=0,"NO APLICA","CUMPLE"))</f>
        <v>NO APLICA</v>
      </c>
      <c r="E15" s="61" t="str">
        <f>CONCATENATE(IF(D16="NO CUMPLE",CONCATENATE(E16," / "),""))</f>
        <v/>
      </c>
      <c r="F15" s="362" t="s">
        <v>2028</v>
      </c>
      <c r="G15" s="14">
        <f>IF(D15="CUMPLE",1,IF(D15="NO CUMPLE CONDICIÓN",2,3))</f>
        <v>3</v>
      </c>
      <c r="H15" s="95"/>
    </row>
    <row r="16" spans="1:8" ht="270" customHeight="1">
      <c r="A16" s="355" t="s">
        <v>2029</v>
      </c>
      <c r="B16" s="46" t="s">
        <v>2488</v>
      </c>
      <c r="C16" s="58" t="s">
        <v>2693</v>
      </c>
      <c r="D16" s="292"/>
      <c r="E16" s="290"/>
      <c r="F16" s="362" t="s">
        <v>2028</v>
      </c>
      <c r="G16" s="62"/>
      <c r="H16" s="95"/>
    </row>
    <row r="17" spans="1:7" ht="30" customHeight="1">
      <c r="A17" s="354"/>
      <c r="B17" s="48" t="s">
        <v>2468</v>
      </c>
      <c r="C17" s="57" t="s">
        <v>2030</v>
      </c>
      <c r="D17" s="67" t="str">
        <f>IF(COUNTIF(D18:D19,"NO CUMPLE")&gt;0,"NO CUMPLE CONDICIÓN",IF(COUNTIF(D18:D19,"CUMPLE")=0,"NO APLICA","CUMPLE"))</f>
        <v>NO APLICA</v>
      </c>
      <c r="E17" s="61" t="str">
        <f>CONCATENATE(IF(D18="NO CUMPLE",CONCATENATE(E18," / "),""),(IF(D19="NO CUMPLE",CONCATENATE(E19," / "),"")))</f>
        <v/>
      </c>
      <c r="F17" s="362" t="s">
        <v>2031</v>
      </c>
      <c r="G17" s="14">
        <f>IF(D17="CUMPLE",1,IF(D17="NO CUMPLE CONDICIÓN",2,3))</f>
        <v>3</v>
      </c>
    </row>
    <row r="18" spans="1:7" ht="89.25" customHeight="1">
      <c r="A18" s="355" t="s">
        <v>2029</v>
      </c>
      <c r="B18" s="46" t="s">
        <v>2494</v>
      </c>
      <c r="C18" s="49" t="s">
        <v>2032</v>
      </c>
      <c r="D18" s="292"/>
      <c r="E18" s="290"/>
      <c r="F18" s="362" t="s">
        <v>2031</v>
      </c>
      <c r="G18" s="62"/>
    </row>
    <row r="19" spans="1:7" s="309" customFormat="1" ht="63" customHeight="1" thickBot="1">
      <c r="A19" s="355" t="s">
        <v>2029</v>
      </c>
      <c r="B19" s="258" t="s">
        <v>2495</v>
      </c>
      <c r="C19" s="406" t="s">
        <v>2694</v>
      </c>
      <c r="D19" s="109"/>
      <c r="E19" s="357"/>
      <c r="F19" s="363" t="s">
        <v>2031</v>
      </c>
      <c r="G19" s="308"/>
    </row>
    <row r="22" spans="1:7" hidden="1">
      <c r="C22" s="82" t="s">
        <v>1671</v>
      </c>
      <c r="D22" s="14">
        <f>COUNTIF(G3:G19,1)</f>
        <v>0</v>
      </c>
    </row>
    <row r="23" spans="1:7" hidden="1">
      <c r="C23" s="82" t="s">
        <v>1672</v>
      </c>
      <c r="D23" s="14">
        <f>COUNTIF(G3:G19,2)</f>
        <v>0</v>
      </c>
    </row>
    <row r="24" spans="1:7" hidden="1">
      <c r="C24" s="82" t="s">
        <v>1673</v>
      </c>
      <c r="D24" s="14">
        <f>COUNTIF(G3:G19,3)</f>
        <v>5</v>
      </c>
    </row>
  </sheetData>
  <sheetProtection algorithmName="SHA-512" hashValue="zHa6UTFCyQ3hJxajCYFRWAQ4Stvjh+gFj9CdQiI3SKLvbK9KPDrDXVlXtrJ4I7/lmA1NnxgMCpxTOZBohk1AeA==" saltValue="AcZl7/7GV7ZNoqNNb03LXQ==" spinCount="100000" sheet="1" formatRows="0" autoFilter="0"/>
  <mergeCells count="1">
    <mergeCell ref="B1:E1"/>
  </mergeCells>
  <phoneticPr fontId="32" type="noConversion"/>
  <conditionalFormatting sqref="D3">
    <cfRule type="cellIs" dxfId="64" priority="9" operator="equal">
      <formula>"NO CUMPLE CONDICIÓN"</formula>
    </cfRule>
    <cfRule type="cellIs" dxfId="63" priority="10" operator="equal">
      <formula>"No Cumple"</formula>
    </cfRule>
  </conditionalFormatting>
  <conditionalFormatting sqref="D6">
    <cfRule type="cellIs" dxfId="62" priority="7" operator="equal">
      <formula>"NO CUMPLE CONDICIÓN"</formula>
    </cfRule>
    <cfRule type="cellIs" dxfId="61" priority="8" operator="equal">
      <formula>"No Cumple"</formula>
    </cfRule>
  </conditionalFormatting>
  <conditionalFormatting sqref="D12">
    <cfRule type="cellIs" dxfId="60" priority="5" operator="equal">
      <formula>"NO CUMPLE CONDICIÓN"</formula>
    </cfRule>
    <cfRule type="cellIs" dxfId="59" priority="6" operator="equal">
      <formula>"No Cumple"</formula>
    </cfRule>
  </conditionalFormatting>
  <conditionalFormatting sqref="D15">
    <cfRule type="cellIs" dxfId="58" priority="3" operator="equal">
      <formula>"NO CUMPLE CONDICIÓN"</formula>
    </cfRule>
    <cfRule type="cellIs" dxfId="57" priority="4" operator="equal">
      <formula>"No Cumple"</formula>
    </cfRule>
  </conditionalFormatting>
  <conditionalFormatting sqref="D17">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7 D4:D5 D13 D10:D11 D16 D18:D19" xr:uid="{DCBF666F-1764-4E59-B158-02EA728B70B5}">
      <formula1>"CUMPLE,NO CUMPLE"</formula1>
    </dataValidation>
    <dataValidation type="list" allowBlank="1" showInputMessage="1" showErrorMessage="1" sqref="D8:D9 D14" xr:uid="{5EAFE834-7BAD-4D9B-99A6-88D6260EE5CA}">
      <formula1>"CUMPLE,NO CUMPLE,NO APLICA"</formula1>
    </dataValidation>
  </dataValidations>
  <hyperlinks>
    <hyperlink ref="A1" location="PORTADA!A1" display="PORTADA" xr:uid="{60A8FD82-F610-478B-B652-3F90A28FD976}"/>
  </hyperlinks>
  <printOptions horizontalCentered="1"/>
  <pageMargins left="0.51181102362204722" right="0.51181102362204722"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11E74-B77E-429A-A2E1-C72D8B4A86B3}">
  <sheetPr>
    <tabColor rgb="FFFFCCCC"/>
    <pageSetUpPr fitToPage="1"/>
  </sheetPr>
  <dimension ref="A1:H44"/>
  <sheetViews>
    <sheetView zoomScale="90" zoomScaleNormal="90" workbookViewId="0"/>
  </sheetViews>
  <sheetFormatPr baseColWidth="10" defaultColWidth="11.42578125" defaultRowHeight="15"/>
  <cols>
    <col min="1" max="1" width="6.85546875" style="310" customWidth="1"/>
    <col min="2" max="2" width="9.85546875" style="38" customWidth="1"/>
    <col min="3" max="3" width="82.5703125" style="33" customWidth="1"/>
    <col min="4" max="4" width="19.85546875" style="35" customWidth="1"/>
    <col min="5" max="5" width="79" style="35" customWidth="1"/>
    <col min="6" max="6" width="45" style="94" customWidth="1"/>
    <col min="7" max="7" width="16.140625" style="31" hidden="1" customWidth="1"/>
    <col min="8" max="16384" width="11.42578125" style="35"/>
  </cols>
  <sheetData>
    <row r="1" spans="1:8" ht="21" customHeight="1" thickBot="1">
      <c r="B1" s="516" t="s">
        <v>2352</v>
      </c>
      <c r="C1" s="517"/>
      <c r="D1" s="517"/>
      <c r="E1" s="518"/>
      <c r="F1" s="93"/>
    </row>
    <row r="2" spans="1:8" ht="74.25" customHeight="1" thickBot="1">
      <c r="A2" s="92" t="s">
        <v>1616</v>
      </c>
      <c r="B2" s="51" t="s">
        <v>1617</v>
      </c>
      <c r="C2" s="54" t="s">
        <v>1618</v>
      </c>
      <c r="D2" s="52" t="s">
        <v>1619</v>
      </c>
      <c r="E2" s="53" t="s">
        <v>1620</v>
      </c>
      <c r="F2" s="37" t="s">
        <v>1621</v>
      </c>
    </row>
    <row r="3" spans="1:8" ht="28.5">
      <c r="A3" s="307"/>
      <c r="B3" s="45" t="s">
        <v>2261</v>
      </c>
      <c r="C3" s="214" t="s">
        <v>2037</v>
      </c>
      <c r="D3" s="66" t="str">
        <f>IF(COUNTIF(D4:D4,"NO CUMPLE")&gt;0,"NO CUMPLE CONDICIÓN",IF(COUNTIF(D4:D4,"CUMPLE")=0,"NO APLICA","CUMPLE"))</f>
        <v>NO APLICA</v>
      </c>
      <c r="E3" s="326" t="str">
        <f>CONCATENATE(IF(D4="NO CUMPLE",CONCATENATE(E4," / "),""))</f>
        <v/>
      </c>
      <c r="F3" s="365" t="s">
        <v>2038</v>
      </c>
      <c r="G3" s="62">
        <f>IF(D3="CUMPLE",1,IF(D3="NO CUMPLE CONDICIÓN",2,3))</f>
        <v>3</v>
      </c>
    </row>
    <row r="4" spans="1:8" ht="216">
      <c r="A4" s="311" t="s">
        <v>2036</v>
      </c>
      <c r="B4" s="46" t="s">
        <v>2533</v>
      </c>
      <c r="C4" s="207" t="s">
        <v>2039</v>
      </c>
      <c r="D4" s="108"/>
      <c r="E4" s="290"/>
      <c r="F4" s="365" t="s">
        <v>2040</v>
      </c>
      <c r="G4" s="62"/>
    </row>
    <row r="5" spans="1:8" ht="57" customHeight="1">
      <c r="A5" s="307"/>
      <c r="B5" s="48" t="s">
        <v>2263</v>
      </c>
      <c r="C5" s="209" t="s">
        <v>2360</v>
      </c>
      <c r="D5" s="67" t="str">
        <f>IF(COUNTIF(D6:D11,"NO CUMPLE")&gt;0,"NO CUMPLE CONDICIÓN",IF(COUNTIF(D6:D11,"CUMPLE")=0,"NO APLICA","CUMPLE"))</f>
        <v>NO APLICA</v>
      </c>
      <c r="E5" s="61" t="str">
        <f>CONCATENATE(IF(D6="NO CUMPLE",CONCATENATE(E6," / "),""),IF(D7="NO CUMPLE",CONCATENATE(E7," / "),""),IF(D8="NO CUMPLE",CONCATENATE(E8," / "),""),IF(D10="NO CUMPLE",CONCATENATE(E10," / "),""),IF(D11="NO CUMPLE",CONCATENATE(E11," / "),""))</f>
        <v/>
      </c>
      <c r="F5" s="365" t="s">
        <v>2041</v>
      </c>
      <c r="G5" s="62">
        <f>IF(D5="CUMPLE",1,IF(D5="NO CUMPLE CONDICIÓN",2,3))</f>
        <v>3</v>
      </c>
    </row>
    <row r="6" spans="1:8" ht="114.75">
      <c r="A6" s="311" t="s">
        <v>2036</v>
      </c>
      <c r="B6" s="46" t="s">
        <v>2534</v>
      </c>
      <c r="C6" s="47" t="s">
        <v>2685</v>
      </c>
      <c r="D6" s="108"/>
      <c r="E6" s="291"/>
      <c r="F6" s="365" t="s">
        <v>2043</v>
      </c>
      <c r="G6" s="62"/>
    </row>
    <row r="7" spans="1:8" ht="71.25">
      <c r="A7" s="311" t="s">
        <v>2036</v>
      </c>
      <c r="B7" s="46" t="s">
        <v>2535</v>
      </c>
      <c r="C7" s="47" t="s">
        <v>2044</v>
      </c>
      <c r="D7" s="108"/>
      <c r="E7" s="290"/>
      <c r="F7" s="365" t="s">
        <v>2043</v>
      </c>
      <c r="G7" s="62"/>
    </row>
    <row r="8" spans="1:8" ht="78.75" customHeight="1">
      <c r="A8" s="311" t="s">
        <v>2036</v>
      </c>
      <c r="B8" s="46" t="s">
        <v>2536</v>
      </c>
      <c r="C8" s="207" t="s">
        <v>2047</v>
      </c>
      <c r="D8" s="108"/>
      <c r="E8" s="290"/>
      <c r="F8" s="365" t="s">
        <v>2043</v>
      </c>
      <c r="G8" s="62"/>
    </row>
    <row r="9" spans="1:8" ht="37.5" customHeight="1">
      <c r="A9" s="364"/>
      <c r="B9" s="368"/>
      <c r="C9" s="208" t="s">
        <v>2042</v>
      </c>
      <c r="D9" s="418"/>
      <c r="E9" s="369"/>
      <c r="F9" s="366"/>
      <c r="G9" s="62"/>
    </row>
    <row r="10" spans="1:8" ht="49.5">
      <c r="A10" s="311" t="s">
        <v>2036</v>
      </c>
      <c r="B10" s="46" t="s">
        <v>2537</v>
      </c>
      <c r="C10" s="47" t="s">
        <v>2045</v>
      </c>
      <c r="D10" s="108"/>
      <c r="E10" s="290"/>
      <c r="F10" s="365" t="s">
        <v>2043</v>
      </c>
      <c r="G10" s="62"/>
    </row>
    <row r="11" spans="1:8" ht="49.5">
      <c r="A11" s="311" t="s">
        <v>2036</v>
      </c>
      <c r="B11" s="46" t="s">
        <v>2538</v>
      </c>
      <c r="C11" s="47" t="s">
        <v>2046</v>
      </c>
      <c r="D11" s="108"/>
      <c r="E11" s="290"/>
      <c r="F11" s="365" t="s">
        <v>2043</v>
      </c>
      <c r="G11" s="62"/>
    </row>
    <row r="12" spans="1:8" ht="87">
      <c r="A12" s="307"/>
      <c r="B12" s="48" t="s">
        <v>2264</v>
      </c>
      <c r="C12" s="209" t="s">
        <v>2361</v>
      </c>
      <c r="D12" s="67" t="str">
        <f>IF(COUNTIF(D13:D17,"NO CUMPLE")&gt;0,"NO CUMPLE CONDICIÓN",IF(COUNTIF(D13:D17,"CUMPLE")=0,"NO APLICA","CUMPLE"))</f>
        <v>NO APLICA</v>
      </c>
      <c r="E12" s="61" t="str">
        <f>CONCATENATE(IF(D13="NO CUMPLE",CONCATENATE(E13," / "),""),IF(D14="NO CUMPLE",CONCATENATE(E14," / "),""),IF(D15="NO CUMPLE",CONCATENATE(E15," / "),""),IF(D16="NO CUMPLE",CONCATENATE(E16," / "),""),IF(D17="NO CUMPLE",CONCATENATE(E17," / "),""))</f>
        <v/>
      </c>
      <c r="F12" s="365" t="s">
        <v>2048</v>
      </c>
      <c r="G12" s="62">
        <f>IF(D12="CUMPLE",1,IF(D12="NO CUMPLE CONDICIÓN",2,3))</f>
        <v>3</v>
      </c>
    </row>
    <row r="13" spans="1:8" ht="87">
      <c r="A13" s="311" t="s">
        <v>2036</v>
      </c>
      <c r="B13" s="46" t="s">
        <v>2244</v>
      </c>
      <c r="C13" s="47" t="s">
        <v>2353</v>
      </c>
      <c r="D13" s="108"/>
      <c r="E13" s="291"/>
      <c r="F13" s="365" t="s">
        <v>2048</v>
      </c>
      <c r="G13" s="62"/>
    </row>
    <row r="14" spans="1:8" ht="186.75">
      <c r="A14" s="311" t="s">
        <v>2036</v>
      </c>
      <c r="B14" s="46" t="s">
        <v>2245</v>
      </c>
      <c r="C14" s="47" t="s">
        <v>2354</v>
      </c>
      <c r="D14" s="108"/>
      <c r="E14" s="290"/>
      <c r="F14" s="365" t="s">
        <v>2048</v>
      </c>
      <c r="G14" s="62"/>
      <c r="H14" s="95"/>
    </row>
    <row r="15" spans="1:8" ht="42.75">
      <c r="A15" s="311" t="s">
        <v>2036</v>
      </c>
      <c r="B15" s="46" t="s">
        <v>2246</v>
      </c>
      <c r="C15" s="47" t="s">
        <v>2049</v>
      </c>
      <c r="D15" s="108"/>
      <c r="E15" s="290"/>
      <c r="F15" s="365" t="s">
        <v>2048</v>
      </c>
      <c r="G15" s="62"/>
    </row>
    <row r="16" spans="1:8" ht="72">
      <c r="A16" s="311" t="s">
        <v>2036</v>
      </c>
      <c r="B16" s="46" t="s">
        <v>2539</v>
      </c>
      <c r="C16" s="47" t="s">
        <v>2355</v>
      </c>
      <c r="D16" s="108"/>
      <c r="E16" s="290"/>
      <c r="F16" s="365" t="s">
        <v>2048</v>
      </c>
      <c r="G16" s="62"/>
    </row>
    <row r="17" spans="1:8" ht="57">
      <c r="A17" s="311" t="s">
        <v>2036</v>
      </c>
      <c r="B17" s="46" t="s">
        <v>2540</v>
      </c>
      <c r="C17" s="47" t="s">
        <v>2357</v>
      </c>
      <c r="D17" s="108"/>
      <c r="E17" s="291"/>
      <c r="F17" s="365" t="s">
        <v>2048</v>
      </c>
      <c r="G17" s="62"/>
    </row>
    <row r="18" spans="1:8" ht="42.75">
      <c r="A18" s="307"/>
      <c r="B18" s="48" t="s">
        <v>2265</v>
      </c>
      <c r="C18" s="209" t="s">
        <v>2362</v>
      </c>
      <c r="D18" s="67" t="str">
        <f>IF(COUNTIF(D19:D21,"NO CUMPLE")&gt;0,"NO CUMPLE CONDICIÓN",IF(COUNTIF(D19:D21,"CUMPLE")=0,"NO APLICA","CUMPLE"))</f>
        <v>NO APLICA</v>
      </c>
      <c r="E18" s="61" t="str">
        <f>CONCATENATE(IF(D19="NO CUMPLE",CONCATENATE(E19," / "),""),IF(D20="NO CUMPLE",CONCATENATE(E20," / "),""),IF(D21="NO CUMPLE",CONCATENATE(E21," / "),""))</f>
        <v/>
      </c>
      <c r="F18" s="365" t="s">
        <v>2050</v>
      </c>
      <c r="G18" s="62">
        <f>IF(D18="CUMPLE",1,IF(D18="NO CUMPLE CONDICIÓN",2,3))</f>
        <v>3</v>
      </c>
      <c r="H18" s="95"/>
    </row>
    <row r="19" spans="1:8" ht="358.5">
      <c r="A19" s="311" t="s">
        <v>2036</v>
      </c>
      <c r="B19" s="46" t="s">
        <v>2247</v>
      </c>
      <c r="C19" s="47" t="s">
        <v>2358</v>
      </c>
      <c r="D19" s="108"/>
      <c r="E19" s="291"/>
      <c r="F19" s="365" t="s">
        <v>2050</v>
      </c>
      <c r="G19" s="62"/>
    </row>
    <row r="20" spans="1:8" ht="72.75">
      <c r="A20" s="311" t="s">
        <v>2036</v>
      </c>
      <c r="B20" s="46" t="s">
        <v>2248</v>
      </c>
      <c r="C20" s="47" t="s">
        <v>2359</v>
      </c>
      <c r="D20" s="108"/>
      <c r="E20" s="290"/>
      <c r="F20" s="365" t="s">
        <v>2050</v>
      </c>
      <c r="G20" s="62"/>
    </row>
    <row r="21" spans="1:8" s="309" customFormat="1" ht="72.75">
      <c r="A21" s="311" t="s">
        <v>2036</v>
      </c>
      <c r="B21" s="46" t="s">
        <v>2541</v>
      </c>
      <c r="C21" s="207" t="s">
        <v>2417</v>
      </c>
      <c r="D21" s="419"/>
      <c r="E21" s="417"/>
      <c r="F21" s="365" t="s">
        <v>2050</v>
      </c>
      <c r="G21" s="308"/>
      <c r="H21" s="312"/>
    </row>
    <row r="22" spans="1:8" ht="42.75">
      <c r="A22" s="307"/>
      <c r="B22" s="48" t="s">
        <v>2266</v>
      </c>
      <c r="C22" s="209" t="s">
        <v>2363</v>
      </c>
      <c r="D22" s="67" t="str">
        <f>IF(COUNTIF(D23:D27,"NO CUMPLE")&gt;0,"NO CUMPLE CONDICIÓN",IF(COUNTIF(D23:D27,"CUMPLE")=0,"NO APLICA","CUMPLE"))</f>
        <v>NO APLICA</v>
      </c>
      <c r="E22" s="61" t="str">
        <f>CONCATENATE(IF(D23="NO CUMPLE",CONCATENATE(E23," / "),""),IF(D24="NO CUMPLE",CONCATENATE(E24," / "),""),IF(D25="NO CUMPLE",CONCATENATE(E25," / "),""),IF(D26="NO CUMPLE",CONCATENATE(E26," / "),""),IF(D27="NO CUMPLE",CONCATENATE(E27," / "),""))</f>
        <v/>
      </c>
      <c r="F22" s="365" t="s">
        <v>2051</v>
      </c>
      <c r="G22" s="62">
        <f>IF(D22="CUMPLE",1,IF(D22="NO CUMPLE CONDICIÓN",2,3))</f>
        <v>3</v>
      </c>
    </row>
    <row r="23" spans="1:8" ht="84.75" customHeight="1">
      <c r="A23" s="311" t="s">
        <v>2036</v>
      </c>
      <c r="B23" s="56" t="s">
        <v>2249</v>
      </c>
      <c r="C23" s="207" t="s">
        <v>2687</v>
      </c>
      <c r="D23" s="420"/>
      <c r="E23" s="291"/>
      <c r="F23" s="367" t="s">
        <v>2051</v>
      </c>
      <c r="G23" s="62"/>
    </row>
    <row r="24" spans="1:8" ht="199.5">
      <c r="A24" s="311" t="s">
        <v>2036</v>
      </c>
      <c r="B24" s="56" t="s">
        <v>2250</v>
      </c>
      <c r="C24" s="47" t="s">
        <v>2364</v>
      </c>
      <c r="D24" s="108"/>
      <c r="E24" s="290"/>
      <c r="F24" s="365" t="s">
        <v>2051</v>
      </c>
      <c r="G24" s="62"/>
    </row>
    <row r="25" spans="1:8" ht="43.5">
      <c r="A25" s="311" t="s">
        <v>2036</v>
      </c>
      <c r="B25" s="56" t="s">
        <v>2251</v>
      </c>
      <c r="C25" s="47" t="s">
        <v>2356</v>
      </c>
      <c r="D25" s="108"/>
      <c r="E25" s="290"/>
      <c r="F25" s="365" t="s">
        <v>2051</v>
      </c>
      <c r="G25" s="62"/>
    </row>
    <row r="26" spans="1:8" ht="57.75">
      <c r="A26" s="311" t="s">
        <v>2036</v>
      </c>
      <c r="B26" s="56" t="s">
        <v>2542</v>
      </c>
      <c r="C26" s="47" t="s">
        <v>2365</v>
      </c>
      <c r="D26" s="108"/>
      <c r="E26" s="290"/>
      <c r="F26" s="365" t="s">
        <v>2051</v>
      </c>
      <c r="G26" s="62"/>
    </row>
    <row r="27" spans="1:8" s="309" customFormat="1" ht="57.75">
      <c r="A27" s="311" t="s">
        <v>2036</v>
      </c>
      <c r="B27" s="56" t="s">
        <v>2543</v>
      </c>
      <c r="C27" s="207" t="s">
        <v>2366</v>
      </c>
      <c r="D27" s="419"/>
      <c r="E27" s="417"/>
      <c r="F27" s="365" t="s">
        <v>2051</v>
      </c>
      <c r="G27" s="308"/>
    </row>
    <row r="28" spans="1:8" ht="69.75" customHeight="1">
      <c r="B28" s="48" t="s">
        <v>2267</v>
      </c>
      <c r="C28" s="209" t="s">
        <v>2052</v>
      </c>
      <c r="D28" s="67" t="str">
        <f>IF(COUNTIF(D29:D35,"NO CUMPLE")&gt;0,"NO CUMPLE CONDICIÓN",IF(COUNTIF(D29:D35,"CUMPLE")=0,"NO APLICA","CUMPLE"))</f>
        <v>NO APLICA</v>
      </c>
      <c r="E28" s="61" t="str">
        <f>CONCATENATE(IF(D29="NO CUMPLE",CONCATENATE(E29," / "),""),IF(D30="NO CUMPLE",CONCATENATE(E30," / "),""),IF(D31="NO CUMPLE",CONCATENATE(E31," / "),""),IF(D32="NO CUMPLE",CONCATENATE(E32," / "),""),IF(D33="NO CUMPLE",CONCATENATE(E33," / "),""),IF(D34="NO CUMPLE",CONCATENATE(E34," / "),""),IF(D35="NO CUMPLE",CONCATENATE(E35," / "),""))</f>
        <v/>
      </c>
      <c r="F28" s="365" t="s">
        <v>2053</v>
      </c>
      <c r="G28" s="62">
        <f>IF(D28="CUMPLE",1,IF(D28="NO CUMPLE CONDICIÓN",2,3))</f>
        <v>3</v>
      </c>
    </row>
    <row r="29" spans="1:8" ht="222" customHeight="1">
      <c r="A29" s="311" t="s">
        <v>2036</v>
      </c>
      <c r="B29" s="46" t="s">
        <v>2544</v>
      </c>
      <c r="C29" s="47" t="s">
        <v>2367</v>
      </c>
      <c r="D29" s="108"/>
      <c r="E29" s="290"/>
      <c r="F29" s="365" t="s">
        <v>2053</v>
      </c>
    </row>
    <row r="30" spans="1:8" ht="176.25" customHeight="1">
      <c r="A30" s="311" t="s">
        <v>2036</v>
      </c>
      <c r="B30" s="46" t="s">
        <v>2545</v>
      </c>
      <c r="C30" s="47" t="s">
        <v>2505</v>
      </c>
      <c r="D30" s="108"/>
      <c r="E30" s="290"/>
      <c r="F30" s="365" t="s">
        <v>2053</v>
      </c>
    </row>
    <row r="31" spans="1:8" ht="86.25">
      <c r="A31" s="311" t="s">
        <v>2036</v>
      </c>
      <c r="B31" s="46" t="s">
        <v>2546</v>
      </c>
      <c r="C31" s="47" t="s">
        <v>2368</v>
      </c>
      <c r="D31" s="108"/>
      <c r="E31" s="290"/>
      <c r="F31" s="365" t="s">
        <v>2053</v>
      </c>
    </row>
    <row r="32" spans="1:8" s="31" customFormat="1" ht="57.75">
      <c r="A32" s="311" t="s">
        <v>2036</v>
      </c>
      <c r="B32" s="46" t="s">
        <v>2547</v>
      </c>
      <c r="C32" s="47" t="s">
        <v>2369</v>
      </c>
      <c r="D32" s="108"/>
      <c r="E32" s="290"/>
      <c r="F32" s="365" t="s">
        <v>2053</v>
      </c>
      <c r="H32" s="35"/>
    </row>
    <row r="33" spans="1:8" s="31" customFormat="1" ht="114.75">
      <c r="A33" s="311" t="s">
        <v>2036</v>
      </c>
      <c r="B33" s="46" t="s">
        <v>2548</v>
      </c>
      <c r="C33" s="47" t="s">
        <v>2370</v>
      </c>
      <c r="D33" s="108"/>
      <c r="E33" s="290"/>
      <c r="F33" s="365" t="s">
        <v>2053</v>
      </c>
      <c r="H33" s="35"/>
    </row>
    <row r="34" spans="1:8" s="31" customFormat="1" ht="140.25" customHeight="1">
      <c r="A34" s="311" t="s">
        <v>2036</v>
      </c>
      <c r="B34" s="46" t="s">
        <v>2549</v>
      </c>
      <c r="C34" s="47" t="s">
        <v>2371</v>
      </c>
      <c r="D34" s="108"/>
      <c r="E34" s="290"/>
      <c r="F34" s="365" t="s">
        <v>2053</v>
      </c>
      <c r="H34" s="35"/>
    </row>
    <row r="35" spans="1:8" s="313" customFormat="1" ht="86.25">
      <c r="A35" s="311" t="s">
        <v>2036</v>
      </c>
      <c r="B35" s="46" t="s">
        <v>2550</v>
      </c>
      <c r="C35" s="47" t="s">
        <v>2372</v>
      </c>
      <c r="D35" s="419"/>
      <c r="E35" s="417"/>
      <c r="F35" s="365" t="s">
        <v>2053</v>
      </c>
      <c r="H35" s="309"/>
    </row>
    <row r="36" spans="1:8" s="31" customFormat="1" ht="28.5">
      <c r="A36" s="307"/>
      <c r="B36" s="48" t="s">
        <v>2503</v>
      </c>
      <c r="C36" s="209" t="s">
        <v>2054</v>
      </c>
      <c r="D36" s="67" t="str">
        <f>IF(COUNTIF(D37:D39,"NO CUMPLE")&gt;0,"NO CUMPLE CONDICIÓN",IF(COUNTIF(D37:D39,"CUMPLE")=0,"NO APLICA","CUMPLE"))</f>
        <v>NO APLICA</v>
      </c>
      <c r="E36" s="61" t="str">
        <f>CONCATENATE(IF(D37="NO CUMPLE",CONCATENATE(E37," / "),""),IF(D38="NO CUMPLE",CONCATENATE(E38," / "),""),IF(D39="NO CUMPLE",CONCATENATE(E39," / "),""))</f>
        <v/>
      </c>
      <c r="F36" s="365" t="s">
        <v>2055</v>
      </c>
      <c r="G36" s="62">
        <f>IF(D36="CUMPLE",1,IF(D36="NO CUMPLE CONDICIÓN",2,3))</f>
        <v>3</v>
      </c>
      <c r="H36" s="35"/>
    </row>
    <row r="37" spans="1:8" s="31" customFormat="1" ht="57.75">
      <c r="A37" s="311" t="s">
        <v>2036</v>
      </c>
      <c r="B37" s="46" t="s">
        <v>2551</v>
      </c>
      <c r="C37" s="47" t="s">
        <v>2374</v>
      </c>
      <c r="D37" s="108"/>
      <c r="E37" s="290"/>
      <c r="F37" s="365" t="s">
        <v>2056</v>
      </c>
      <c r="H37" s="35"/>
    </row>
    <row r="38" spans="1:8" s="31" customFormat="1" ht="86.25">
      <c r="A38" s="311" t="s">
        <v>2036</v>
      </c>
      <c r="B38" s="46" t="s">
        <v>2552</v>
      </c>
      <c r="C38" s="47" t="s">
        <v>2373</v>
      </c>
      <c r="D38" s="108"/>
      <c r="E38" s="290"/>
      <c r="F38" s="365" t="s">
        <v>2056</v>
      </c>
      <c r="H38" s="35"/>
    </row>
    <row r="39" spans="1:8" s="31" customFormat="1" ht="73.5" thickBot="1">
      <c r="A39" s="311" t="s">
        <v>2036</v>
      </c>
      <c r="B39" s="50" t="s">
        <v>2553</v>
      </c>
      <c r="C39" s="303" t="s">
        <v>2375</v>
      </c>
      <c r="D39" s="109"/>
      <c r="E39" s="378"/>
      <c r="F39" s="365" t="s">
        <v>2056</v>
      </c>
      <c r="H39" s="35"/>
    </row>
    <row r="42" spans="1:8" hidden="1">
      <c r="C42" s="82" t="s">
        <v>1671</v>
      </c>
      <c r="D42" s="14">
        <f>COUNTIF(G3:G39,1)</f>
        <v>0</v>
      </c>
    </row>
    <row r="43" spans="1:8" hidden="1">
      <c r="C43" s="82" t="s">
        <v>1672</v>
      </c>
      <c r="D43" s="14">
        <f>COUNTIF(G3:G39,2)</f>
        <v>0</v>
      </c>
    </row>
    <row r="44" spans="1:8" hidden="1">
      <c r="C44" s="82" t="s">
        <v>1673</v>
      </c>
      <c r="D44" s="14">
        <f>COUNTIF(G3:G39,3)</f>
        <v>7</v>
      </c>
    </row>
  </sheetData>
  <sheetProtection algorithmName="SHA-512" hashValue="gNXKtfNMTfqyo1cPUE9iwRixccoZk/f9g8oVwa4cyEvClg8Nyojvh9WqkoyIr+i4fixT1pTMRFUD1KTlrVgLhg==" saltValue="J6JqFmLAPpZ5QlPnhj8e9Q==" spinCount="100000" sheet="1" formatRows="0" autoFilter="0"/>
  <mergeCells count="1">
    <mergeCell ref="B1:E1"/>
  </mergeCells>
  <phoneticPr fontId="32" type="noConversion"/>
  <conditionalFormatting sqref="D3">
    <cfRule type="cellIs" dxfId="54" priority="13" operator="equal">
      <formula>"NO CUMPLE CONDICIÓN"</formula>
    </cfRule>
    <cfRule type="cellIs" dxfId="53" priority="14" operator="equal">
      <formula>"No Cumple"</formula>
    </cfRule>
  </conditionalFormatting>
  <conditionalFormatting sqref="D5">
    <cfRule type="cellIs" dxfId="52" priority="11" operator="equal">
      <formula>"NO CUMPLE CONDICIÓN"</formula>
    </cfRule>
    <cfRule type="cellIs" dxfId="51" priority="12" operator="equal">
      <formula>"No Cumple"</formula>
    </cfRule>
  </conditionalFormatting>
  <conditionalFormatting sqref="D12">
    <cfRule type="cellIs" dxfId="50" priority="9" operator="equal">
      <formula>"NO CUMPLE CONDICIÓN"</formula>
    </cfRule>
    <cfRule type="cellIs" dxfId="49" priority="10" operator="equal">
      <formula>"No Cumple"</formula>
    </cfRule>
  </conditionalFormatting>
  <conditionalFormatting sqref="D18">
    <cfRule type="cellIs" dxfId="48" priority="7" operator="equal">
      <formula>"NO CUMPLE CONDICIÓN"</formula>
    </cfRule>
    <cfRule type="cellIs" dxfId="47" priority="8" operator="equal">
      <formula>"No Cumple"</formula>
    </cfRule>
  </conditionalFormatting>
  <conditionalFormatting sqref="D22">
    <cfRule type="cellIs" dxfId="46" priority="5" operator="equal">
      <formula>"NO CUMPLE CONDICIÓN"</formula>
    </cfRule>
    <cfRule type="cellIs" dxfId="45" priority="6" operator="equal">
      <formula>"No Cumple"</formula>
    </cfRule>
  </conditionalFormatting>
  <conditionalFormatting sqref="D28">
    <cfRule type="cellIs" dxfId="44" priority="3" operator="equal">
      <formula>"NO CUMPLE CONDICIÓN"</formula>
    </cfRule>
    <cfRule type="cellIs" dxfId="43" priority="4" operator="equal">
      <formula>"No Cumple"</formula>
    </cfRule>
  </conditionalFormatting>
  <conditionalFormatting sqref="D36">
    <cfRule type="cellIs" dxfId="42" priority="1" operator="equal">
      <formula>"NO CUMPLE CONDICIÓN"</formula>
    </cfRule>
    <cfRule type="cellIs" dxfId="41" priority="2" operator="equal">
      <formula>"No Cumple"</formula>
    </cfRule>
  </conditionalFormatting>
  <dataValidations disablePrompts="1" count="2">
    <dataValidation type="list" allowBlank="1" showInputMessage="1" showErrorMessage="1" sqref="D7:D8 D10:D11 D14:D16 D20 D26 D29:D34 D37:D39" xr:uid="{EA0D4DB3-C30D-4848-BC43-0DBFE39FFD52}">
      <formula1>"CUMPLE, NO CUMPLE,NO APLICA"</formula1>
    </dataValidation>
    <dataValidation type="list" allowBlank="1" showInputMessage="1" showErrorMessage="1" sqref="D21 D4 D13 D17 D6 D9 D19 D23:D25 D27 D35" xr:uid="{FF490963-2742-4E40-8A10-BFF189B95CA3}">
      <formula1>"CUMPLE,NO CUMPLE"</formula1>
    </dataValidation>
  </dataValidations>
  <printOptions horizontalCentered="1"/>
  <pageMargins left="0.51181102362204722" right="0.51181102362204722" top="1.1811023622047245" bottom="0.74803149606299213" header="0.31496062992125984" footer="0.31496062992125984"/>
  <pageSetup scale="66"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09400-FDDC-4088-97A2-95134ADD4BB3}">
  <sheetPr>
    <tabColor rgb="FFFFCCCC"/>
    <pageSetUpPr fitToPage="1"/>
  </sheetPr>
  <dimension ref="A1:H34"/>
  <sheetViews>
    <sheetView zoomScaleNormal="100" workbookViewId="0"/>
  </sheetViews>
  <sheetFormatPr baseColWidth="10" defaultColWidth="11.42578125" defaultRowHeight="15"/>
  <cols>
    <col min="1" max="1" width="9.42578125" style="32" customWidth="1"/>
    <col min="2" max="2" width="8.28515625" style="38" customWidth="1"/>
    <col min="3" max="3" width="75.140625" style="33" customWidth="1"/>
    <col min="4" max="4" width="19.85546875" style="35" customWidth="1"/>
    <col min="5" max="5" width="75" style="35" customWidth="1"/>
    <col min="6" max="6" width="45" style="94" customWidth="1"/>
    <col min="7" max="7" width="16.140625" style="31" hidden="1" customWidth="1"/>
    <col min="8" max="16384" width="11.42578125" style="35"/>
  </cols>
  <sheetData>
    <row r="1" spans="1:8" ht="21" customHeight="1" thickBot="1">
      <c r="A1" s="305" t="s">
        <v>1734</v>
      </c>
      <c r="B1" s="516" t="s">
        <v>2057</v>
      </c>
      <c r="C1" s="517"/>
      <c r="D1" s="517"/>
      <c r="E1" s="518"/>
      <c r="F1" s="93"/>
    </row>
    <row r="2" spans="1:8" ht="74.25" customHeight="1" thickBot="1">
      <c r="A2" s="92" t="s">
        <v>1616</v>
      </c>
      <c r="B2" s="51" t="s">
        <v>1617</v>
      </c>
      <c r="C2" s="54" t="s">
        <v>1618</v>
      </c>
      <c r="D2" s="52" t="s">
        <v>1619</v>
      </c>
      <c r="E2" s="53" t="s">
        <v>1620</v>
      </c>
      <c r="F2" s="205" t="s">
        <v>1621</v>
      </c>
    </row>
    <row r="3" spans="1:8" ht="77.25" customHeight="1">
      <c r="A3" s="302"/>
      <c r="B3" s="45" t="s">
        <v>2268</v>
      </c>
      <c r="C3" s="202" t="s">
        <v>2661</v>
      </c>
      <c r="D3" s="66" t="str">
        <f>IF(COUNTIF(D4:D4,"NO CUMPLE")&gt;0,"NO CUMPLE CONDICIÓN",IF(COUNTIF(D4:D4,"CUMPLE")=0,"NO APLICA","CUMPLE"))</f>
        <v>NO APLICA</v>
      </c>
      <c r="E3" s="326" t="str">
        <f>CONCATENATE(IF(D4="NO CUMPLE",CONCATENATE(E4," / "),""))</f>
        <v/>
      </c>
      <c r="F3" s="371" t="s">
        <v>2059</v>
      </c>
      <c r="G3" s="62">
        <f>IF(D3="CUMPLE",1,IF(D3="NO CUMPLE CONDICIÓN",2,3))</f>
        <v>3</v>
      </c>
    </row>
    <row r="4" spans="1:8" ht="345.75" customHeight="1">
      <c r="A4" s="311" t="s">
        <v>2036</v>
      </c>
      <c r="B4" s="46" t="s">
        <v>2506</v>
      </c>
      <c r="C4" s="203" t="s">
        <v>2426</v>
      </c>
      <c r="D4" s="421"/>
      <c r="E4" s="290"/>
      <c r="F4" s="356" t="s">
        <v>2059</v>
      </c>
      <c r="G4" s="62"/>
    </row>
    <row r="5" spans="1:8" ht="85.5">
      <c r="A5" s="307"/>
      <c r="B5" s="48" t="s">
        <v>2270</v>
      </c>
      <c r="C5" s="57" t="s">
        <v>2662</v>
      </c>
      <c r="D5" s="67" t="str">
        <f>IF(COUNTIF(D6:D8,"NO CUMPLE")&gt;0,"NO CUMPLE CONDICIÓN",IF(COUNTIF(D6:D8,"CUMPLE")=0,"NO APLICA","CUMPLE"))</f>
        <v>NO APLICA</v>
      </c>
      <c r="E5" s="61" t="str">
        <f>CONCATENATE(IF(D6="NO CUMPLE",CONCATENATE(E6," / "),""),IF(D8="NO CUMPLE",CONCATENATE(E8," / "),""))</f>
        <v/>
      </c>
      <c r="F5" s="371" t="s">
        <v>2060</v>
      </c>
      <c r="G5" s="62">
        <f>IF(D5="CUMPLE",1,IF(D5="NO CUMPLE CONDICIÓN",2,3))</f>
        <v>3</v>
      </c>
    </row>
    <row r="6" spans="1:8" ht="187.5" customHeight="1">
      <c r="A6" s="311" t="s">
        <v>2036</v>
      </c>
      <c r="B6" s="46" t="s">
        <v>2252</v>
      </c>
      <c r="C6" s="47" t="s">
        <v>2376</v>
      </c>
      <c r="D6" s="292"/>
      <c r="E6" s="290"/>
      <c r="F6" s="356" t="s">
        <v>2060</v>
      </c>
      <c r="G6" s="62"/>
    </row>
    <row r="7" spans="1:8" ht="54" customHeight="1">
      <c r="A7" s="307"/>
      <c r="B7" s="375"/>
      <c r="C7" s="208" t="s">
        <v>2377</v>
      </c>
      <c r="D7" s="204"/>
      <c r="E7" s="376"/>
      <c r="F7" s="372"/>
      <c r="G7" s="62"/>
    </row>
    <row r="8" spans="1:8" ht="212.25" customHeight="1">
      <c r="A8" s="311" t="s">
        <v>2036</v>
      </c>
      <c r="B8" s="46" t="s">
        <v>2253</v>
      </c>
      <c r="C8" s="47" t="s">
        <v>2418</v>
      </c>
      <c r="D8" s="292"/>
      <c r="E8" s="290"/>
      <c r="F8" s="356" t="s">
        <v>2060</v>
      </c>
      <c r="G8" s="62"/>
    </row>
    <row r="9" spans="1:8" ht="45" customHeight="1">
      <c r="A9" s="307"/>
      <c r="B9" s="48" t="s">
        <v>2271</v>
      </c>
      <c r="C9" s="57" t="s">
        <v>2378</v>
      </c>
      <c r="D9" s="67" t="str">
        <f>IF(COUNTIF(D11:D13,"NO CUMPLE")&gt;0,"NO CUMPLE CONDICIÓN",IF(COUNTIF(D11:D13,"CUMPLE")=0,"NO APLICA","CUMPLE"))</f>
        <v>NO APLICA</v>
      </c>
      <c r="E9" s="61" t="str">
        <f>CONCATENATE(IF(D11="NO CUMPLE",CONCATENATE(E11," / "),""),IF(D12="NO CUMPLE",CONCATENATE(E12," / "),""),IF(D13="NO CUMPLE",CONCATENATE(E13," / "),""))</f>
        <v/>
      </c>
      <c r="F9" s="371" t="s">
        <v>2061</v>
      </c>
      <c r="G9" s="62">
        <f>IF(D9="CUMPLE",1,IF(D9="NO CUMPLE CONDICIÓN",2,3))</f>
        <v>3</v>
      </c>
      <c r="H9" s="95"/>
    </row>
    <row r="10" spans="1:8" ht="26.25" customHeight="1">
      <c r="A10" s="307"/>
      <c r="B10" s="368"/>
      <c r="C10" s="208" t="s">
        <v>2420</v>
      </c>
      <c r="D10" s="377"/>
      <c r="E10" s="376"/>
      <c r="F10" s="372"/>
      <c r="G10" s="62"/>
    </row>
    <row r="11" spans="1:8" ht="309.75" customHeight="1">
      <c r="A11" s="311" t="s">
        <v>2036</v>
      </c>
      <c r="B11" s="46" t="s">
        <v>2254</v>
      </c>
      <c r="C11" s="207" t="s">
        <v>2421</v>
      </c>
      <c r="D11" s="292"/>
      <c r="E11" s="290"/>
      <c r="F11" s="356" t="s">
        <v>2061</v>
      </c>
      <c r="G11" s="62"/>
    </row>
    <row r="12" spans="1:8" ht="51.75" customHeight="1">
      <c r="A12" s="311" t="s">
        <v>2036</v>
      </c>
      <c r="B12" s="46" t="s">
        <v>2507</v>
      </c>
      <c r="C12" s="207" t="s">
        <v>2419</v>
      </c>
      <c r="D12" s="421"/>
      <c r="E12" s="290"/>
      <c r="F12" s="356" t="s">
        <v>2061</v>
      </c>
      <c r="G12" s="62"/>
    </row>
    <row r="13" spans="1:8" ht="93.75" customHeight="1">
      <c r="A13" s="153" t="s">
        <v>2063</v>
      </c>
      <c r="B13" s="46" t="s">
        <v>2508</v>
      </c>
      <c r="C13" s="207" t="s">
        <v>2433</v>
      </c>
      <c r="D13" s="292"/>
      <c r="E13" s="103"/>
      <c r="F13" s="356" t="s">
        <v>2061</v>
      </c>
      <c r="G13" s="62"/>
    </row>
    <row r="14" spans="1:8" ht="40.5" customHeight="1">
      <c r="A14" s="307"/>
      <c r="B14" s="48" t="s">
        <v>2509</v>
      </c>
      <c r="C14" s="81" t="s">
        <v>2064</v>
      </c>
      <c r="D14" s="67" t="str">
        <f>IF(COUNTIF(D16:D20,"NO CUMPLE")&gt;0,"NO CUMPLE CONDICIÓN",IF(COUNTIF(D16:D20,"CUMPLE")=0,"NO APLICA","CUMPLE"))</f>
        <v>NO APLICA</v>
      </c>
      <c r="E14" s="61" t="str">
        <f>CONCATENATE(IF(D16="NO CUMPLE",CONCATENATE(E16," / "),""),IF(D17="NO CUMPLE",CONCATENATE(E17," / "),""),IF(D18="NO CUMPLE",CONCATENATE(E18," / "),""),IF(D19="NO CUMPLE",CONCATENATE(E19," / "),""),IF(D20="NO CUMPLE",CONCATENATE(E20," / "),""))</f>
        <v/>
      </c>
      <c r="F14" s="371" t="s">
        <v>2065</v>
      </c>
      <c r="G14" s="62">
        <f>IF(D14="CUMPLE",1,IF(D14="NO CUMPLE CONDICIÓN",2,3))</f>
        <v>3</v>
      </c>
    </row>
    <row r="15" spans="1:8" ht="36.75" customHeight="1">
      <c r="A15" s="307"/>
      <c r="B15" s="368"/>
      <c r="C15" s="208" t="s">
        <v>2062</v>
      </c>
      <c r="D15" s="204"/>
      <c r="E15" s="376"/>
      <c r="F15" s="372"/>
      <c r="G15" s="62"/>
    </row>
    <row r="16" spans="1:8" ht="46.5" customHeight="1">
      <c r="A16" s="311" t="s">
        <v>2036</v>
      </c>
      <c r="B16" s="46" t="s">
        <v>2510</v>
      </c>
      <c r="C16" s="49" t="s">
        <v>2422</v>
      </c>
      <c r="D16" s="292"/>
      <c r="E16" s="290"/>
      <c r="F16" s="356" t="s">
        <v>2065</v>
      </c>
      <c r="G16" s="62"/>
    </row>
    <row r="17" spans="1:7" ht="270.75">
      <c r="A17" s="311" t="s">
        <v>2036</v>
      </c>
      <c r="B17" s="46" t="s">
        <v>2511</v>
      </c>
      <c r="C17" s="47" t="s">
        <v>2585</v>
      </c>
      <c r="D17" s="292"/>
      <c r="E17" s="290"/>
      <c r="F17" s="356" t="s">
        <v>2065</v>
      </c>
      <c r="G17" s="62"/>
    </row>
    <row r="18" spans="1:7" ht="53.25" customHeight="1">
      <c r="A18" s="311" t="s">
        <v>2036</v>
      </c>
      <c r="B18" s="46" t="s">
        <v>2512</v>
      </c>
      <c r="C18" s="47" t="s">
        <v>2423</v>
      </c>
      <c r="D18" s="421"/>
      <c r="E18" s="290"/>
      <c r="F18" s="356" t="s">
        <v>2065</v>
      </c>
      <c r="G18" s="62"/>
    </row>
    <row r="19" spans="1:7" ht="357">
      <c r="A19" s="311"/>
      <c r="B19" s="46" t="s">
        <v>2513</v>
      </c>
      <c r="C19" s="47" t="s">
        <v>2424</v>
      </c>
      <c r="D19" s="292"/>
      <c r="E19" s="290"/>
      <c r="F19" s="356" t="s">
        <v>2065</v>
      </c>
      <c r="G19" s="62"/>
    </row>
    <row r="20" spans="1:7" ht="51.75" customHeight="1">
      <c r="A20" s="311"/>
      <c r="B20" s="46" t="s">
        <v>2514</v>
      </c>
      <c r="C20" s="47" t="s">
        <v>2425</v>
      </c>
      <c r="D20" s="421"/>
      <c r="E20" s="290"/>
      <c r="F20" s="356" t="s">
        <v>2065</v>
      </c>
      <c r="G20" s="62"/>
    </row>
    <row r="21" spans="1:7" ht="36" customHeight="1">
      <c r="A21" s="307"/>
      <c r="B21" s="48" t="s">
        <v>2515</v>
      </c>
      <c r="C21" s="81" t="s">
        <v>2066</v>
      </c>
      <c r="D21" s="67" t="str">
        <f>IF(COUNTIF(D22:D25,"NO CUMPLE")&gt;0,"NO CUMPLE CONDICIÓN",IF(COUNTIF(D22:D25,"CUMPLE")=0,"NO APLICA","CUMPLE"))</f>
        <v>NO APLICA</v>
      </c>
      <c r="E21" s="61" t="str">
        <f>CONCATENATE(IF(D22="NO CUMPLE",CONCATENATE(E22," / "),""),IF(D23="NO CUMPLE",CONCATENATE(E23," / "),""),IF(D24="NO CUMPLE",CONCATENATE(E24," / "),""),IF(D25="NO CUMPLE",CONCATENATE(E25," / "),""))</f>
        <v/>
      </c>
      <c r="F21" s="371" t="s">
        <v>2067</v>
      </c>
      <c r="G21" s="62">
        <f>IF(D21="CUMPLE",1,IF(D21="NO CUMPLE CONDICIÓN",2,3))</f>
        <v>3</v>
      </c>
    </row>
    <row r="22" spans="1:7" ht="324.75" customHeight="1">
      <c r="A22" s="311" t="s">
        <v>2036</v>
      </c>
      <c r="B22" s="46" t="s">
        <v>2516</v>
      </c>
      <c r="C22" s="47" t="s">
        <v>2427</v>
      </c>
      <c r="D22" s="292"/>
      <c r="E22" s="290"/>
      <c r="F22" s="356" t="s">
        <v>2067</v>
      </c>
      <c r="G22" s="62"/>
    </row>
    <row r="23" spans="1:7" ht="124.5" customHeight="1">
      <c r="A23" s="311"/>
      <c r="B23" s="46" t="s">
        <v>2517</v>
      </c>
      <c r="C23" s="47" t="s">
        <v>2379</v>
      </c>
      <c r="D23" s="292"/>
      <c r="E23" s="290"/>
      <c r="F23" s="356" t="s">
        <v>2067</v>
      </c>
    </row>
    <row r="24" spans="1:7" ht="252" customHeight="1">
      <c r="A24" s="311" t="s">
        <v>2036</v>
      </c>
      <c r="B24" s="46" t="s">
        <v>2518</v>
      </c>
      <c r="C24" s="47" t="s">
        <v>2380</v>
      </c>
      <c r="D24" s="292"/>
      <c r="E24" s="290"/>
      <c r="F24" s="356" t="s">
        <v>2067</v>
      </c>
    </row>
    <row r="25" spans="1:7" ht="201">
      <c r="A25" s="311" t="s">
        <v>2036</v>
      </c>
      <c r="B25" s="46" t="s">
        <v>2519</v>
      </c>
      <c r="C25" s="47" t="s">
        <v>2428</v>
      </c>
      <c r="D25" s="292"/>
      <c r="E25" s="290"/>
      <c r="F25" s="356" t="s">
        <v>2067</v>
      </c>
    </row>
    <row r="26" spans="1:7" ht="39" customHeight="1">
      <c r="A26" s="307"/>
      <c r="B26" s="48" t="s">
        <v>2520</v>
      </c>
      <c r="C26" s="81" t="s">
        <v>2068</v>
      </c>
      <c r="D26" s="67" t="str">
        <f>IF(COUNTIF(D27:D29,"NO CUMPLE")&gt;0,"NO CUMPLE CONDICIÓN",IF(COUNTIF(D27:D29,"CUMPLE")=0,"NO APLICA","CUMPLE"))</f>
        <v>NO APLICA</v>
      </c>
      <c r="E26" s="61" t="str">
        <f>CONCATENATE(IF(D27="NO CUMPLE",CONCATENATE(E27," / "),""),IF(D28="NO CUMPLE",CONCATENATE(E28," / "),""),IF(D29="NO CUMPLE",CONCATENATE(E29," / "),""))</f>
        <v/>
      </c>
      <c r="F26" s="373" t="s">
        <v>2069</v>
      </c>
      <c r="G26" s="62">
        <f>IF(D26="CUMPLE",1,IF(D26="NO CUMPLE CONDICIÓN",2,3))</f>
        <v>3</v>
      </c>
    </row>
    <row r="27" spans="1:7" ht="185.25" customHeight="1">
      <c r="A27" s="311" t="s">
        <v>2036</v>
      </c>
      <c r="B27" s="46" t="s">
        <v>2521</v>
      </c>
      <c r="C27" s="59" t="s">
        <v>2429</v>
      </c>
      <c r="D27" s="292"/>
      <c r="E27" s="290"/>
      <c r="F27" s="374" t="s">
        <v>2069</v>
      </c>
    </row>
    <row r="28" spans="1:7" ht="125.25" customHeight="1">
      <c r="A28" s="311" t="s">
        <v>2036</v>
      </c>
      <c r="B28" s="46" t="s">
        <v>2522</v>
      </c>
      <c r="C28" s="47" t="s">
        <v>2430</v>
      </c>
      <c r="D28" s="108"/>
      <c r="E28" s="290"/>
      <c r="F28" s="356" t="s">
        <v>2069</v>
      </c>
    </row>
    <row r="29" spans="1:7" ht="184.5" customHeight="1" thickBot="1">
      <c r="A29" s="311" t="s">
        <v>2036</v>
      </c>
      <c r="B29" s="50" t="s">
        <v>2523</v>
      </c>
      <c r="C29" s="303" t="s">
        <v>2576</v>
      </c>
      <c r="D29" s="109"/>
      <c r="E29" s="378"/>
      <c r="F29" s="356" t="s">
        <v>2069</v>
      </c>
    </row>
    <row r="32" spans="1:7" hidden="1">
      <c r="C32" s="82" t="s">
        <v>1671</v>
      </c>
      <c r="D32" s="14">
        <f>COUNTIF(G3:G29,1)</f>
        <v>0</v>
      </c>
    </row>
    <row r="33" spans="3:4" hidden="1">
      <c r="C33" s="82" t="s">
        <v>1672</v>
      </c>
      <c r="D33" s="14">
        <f>COUNTIF(G3:G29,2)</f>
        <v>0</v>
      </c>
    </row>
    <row r="34" spans="3:4" hidden="1">
      <c r="C34" s="82" t="s">
        <v>1673</v>
      </c>
      <c r="D34" s="14">
        <f>COUNTIF(G3:G29,3)</f>
        <v>6</v>
      </c>
    </row>
  </sheetData>
  <sheetProtection algorithmName="SHA-512" hashValue="EUOcsQkBofxECVV6URY1B/U1jt2i7Pn5dMQXQXf3HlSmtl11jvS252xkd45GLmAph+lp405thENHsthaqSFcxQ==" saltValue="/UIndLMPpotwwrfM9renbw==" spinCount="100000" sheet="1" formatRows="0" autoFilter="0"/>
  <mergeCells count="1">
    <mergeCell ref="B1:E1"/>
  </mergeCells>
  <phoneticPr fontId="32" type="noConversion"/>
  <conditionalFormatting sqref="D3">
    <cfRule type="cellIs" dxfId="40" priority="11" operator="equal">
      <formula>"NO CUMPLE CONDICIÓN"</formula>
    </cfRule>
    <cfRule type="cellIs" dxfId="39" priority="12" operator="equal">
      <formula>"No Cumple"</formula>
    </cfRule>
  </conditionalFormatting>
  <conditionalFormatting sqref="D5">
    <cfRule type="cellIs" dxfId="38" priority="9" operator="equal">
      <formula>"NO CUMPLE CONDICIÓN"</formula>
    </cfRule>
    <cfRule type="cellIs" dxfId="37" priority="10" operator="equal">
      <formula>"No Cumple"</formula>
    </cfRule>
  </conditionalFormatting>
  <conditionalFormatting sqref="D9">
    <cfRule type="cellIs" dxfId="36" priority="7" operator="equal">
      <formula>"NO CUMPLE CONDICIÓN"</formula>
    </cfRule>
    <cfRule type="cellIs" dxfId="35" priority="8" operator="equal">
      <formula>"No Cumple"</formula>
    </cfRule>
  </conditionalFormatting>
  <conditionalFormatting sqref="D14">
    <cfRule type="cellIs" dxfId="34" priority="5" operator="equal">
      <formula>"NO CUMPLE CONDICIÓN"</formula>
    </cfRule>
    <cfRule type="cellIs" dxfId="33" priority="6" operator="equal">
      <formula>"No Cumple"</formula>
    </cfRule>
  </conditionalFormatting>
  <conditionalFormatting sqref="D21">
    <cfRule type="cellIs" dxfId="32" priority="3" operator="equal">
      <formula>"NO CUMPLE CONDICIÓN"</formula>
    </cfRule>
    <cfRule type="cellIs" dxfId="31" priority="4" operator="equal">
      <formula>"No Cumple"</formula>
    </cfRule>
  </conditionalFormatting>
  <conditionalFormatting sqref="D26">
    <cfRule type="cellIs" dxfId="30" priority="1" operator="equal">
      <formula>"NO CUMPLE CONDICIÓN"</formula>
    </cfRule>
    <cfRule type="cellIs" dxfId="29" priority="2" operator="equal">
      <formula>"No Cumple"</formula>
    </cfRule>
  </conditionalFormatting>
  <dataValidations count="2">
    <dataValidation type="list" allowBlank="1" showInputMessage="1" showErrorMessage="1" sqref="D15:D17 D19 D11 D13 D6:D8 D22:D25 D27" xr:uid="{0ECA7377-EA9C-4888-8052-A65D34E47309}">
      <formula1>"CUMPLE,NO CUMPLE"</formula1>
    </dataValidation>
    <dataValidation type="list" allowBlank="1" showInputMessage="1" showErrorMessage="1" sqref="D28:D29 D4 D18 D20 D10 D12" xr:uid="{CA05246B-E114-406B-B6F0-0F051D01ECFB}">
      <formula1>"CUMPLE, NO CUMPLE,NO APLICA"</formula1>
    </dataValidation>
  </dataValidations>
  <hyperlinks>
    <hyperlink ref="A1" location="PORTADA!A1" display="Portada" xr:uid="{600C4686-CBB4-487A-A498-03EC46E66F79}"/>
  </hyperlinks>
  <printOptions horizontalCentered="1"/>
  <pageMargins left="0.51181102362204722" right="0.51181102362204722" top="1.1811023622047245" bottom="0.74803149606299213" header="0.31496062992125984" footer="0.31496062992125984"/>
  <pageSetup scale="71" fitToHeight="0" orientation="landscape" r:id="rId1"/>
  <headerFooter>
    <oddHeader>&amp;L&amp;G&amp;C
PROCESO DE INSPECCIÓN, VIGILANCIA Y CONTROL
INSTRUMENTO DE VERIFICACIÓN  DE LAS CONDICIONES  DE PRESTACIÓN DEL SERVICIO
CENTRO DE DESARROLLO INFANTIL - CDI&amp;RF10-P16.IVC
Versión 1
28/11/2025
Clasificación de la Información
CLASIFICADA</oddHeader>
    <oddFooter>&amp;C&amp;G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20</vt:i4>
      </vt:variant>
    </vt:vector>
  </HeadingPairs>
  <TitlesOfParts>
    <vt:vector size="42" baseType="lpstr">
      <vt:lpstr>LISTAS</vt:lpstr>
      <vt:lpstr>PORTADA</vt:lpstr>
      <vt:lpstr>INSTRUCTIVO</vt:lpstr>
      <vt:lpstr>1. Información General</vt:lpstr>
      <vt:lpstr>2.Ambientes Edu. y Protecto</vt:lpstr>
      <vt:lpstr>3. Salud y Nutrición </vt:lpstr>
      <vt:lpstr>4. AdministrativoyGestión</vt:lpstr>
      <vt:lpstr>5. Familia,Comunidadesy Redes</vt:lpstr>
      <vt:lpstr>6. Proceso Pedagógico</vt:lpstr>
      <vt:lpstr>7. Financiero </vt:lpstr>
      <vt:lpstr>8, Talento Humano </vt:lpstr>
      <vt:lpstr>Tabla 1. Áreas y Baños</vt:lpstr>
      <vt:lpstr>Tabla 2 Evid. no cumpl P.I.</vt:lpstr>
      <vt:lpstr>Tabla 3. Talento Humano </vt:lpstr>
      <vt:lpstr>Tabla 4 Registro Muestra TH</vt:lpstr>
      <vt:lpstr>Tabla 5 Perfiles TH</vt:lpstr>
      <vt:lpstr>Anexo 1. Doc. Inscripcion</vt:lpstr>
      <vt:lpstr>TEMP</vt:lpstr>
      <vt:lpstr>Condiciones NO cumplimiento</vt:lpstr>
      <vt:lpstr>Acta_Cierre</vt:lpstr>
      <vt:lpstr>Oculto</vt:lpstr>
      <vt:lpstr>Plan de Mejoramiento</vt:lpstr>
      <vt:lpstr>'1. Información General'!Área_de_impresión</vt:lpstr>
      <vt:lpstr>'2.Ambientes Edu. y Protecto'!Área_de_impresión</vt:lpstr>
      <vt:lpstr>'3. Salud y Nutrición '!Área_de_impresión</vt:lpstr>
      <vt:lpstr>'4. AdministrativoyGestión'!Área_de_impresión</vt:lpstr>
      <vt:lpstr>'5. Familia,Comunidadesy Redes'!Área_de_impresión</vt:lpstr>
      <vt:lpstr>'6. Proceso Pedagógico'!Área_de_impresión</vt:lpstr>
      <vt:lpstr>'7. Financiero '!Área_de_impresión</vt:lpstr>
      <vt:lpstr>'8, Talento Humano '!Área_de_impresión</vt:lpstr>
      <vt:lpstr>Acta_Cierre!Área_de_impresión</vt:lpstr>
      <vt:lpstr>'Anexo 1. Doc. Inscripcion'!Área_de_impresión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Talento Humano '!Área_de_impresión</vt:lpstr>
      <vt:lpstr>'Tabla 4 Registro Muestra TH'!Área_de_impresión</vt:lpstr>
      <vt:lpstr>'Tabla 5 Perfiles TH'!Área_de_impresión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2025-11-27T14:36:43Z</cp:lastPrinted>
  <dcterms:created xsi:type="dcterms:W3CDTF">2025-06-13T16:00:54Z</dcterms:created>
  <dcterms:modified xsi:type="dcterms:W3CDTF">2025-12-01T19:56:40Z</dcterms:modified>
  <cp:category/>
  <cp:contentStatus/>
</cp:coreProperties>
</file>