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3 2020\CÁLCULOS DEMANDA\DEMANDA DE UNA UNIDAD DE SERVICIO\"/>
    </mc:Choice>
  </mc:AlternateContent>
  <xr:revisionPtr revIDLastSave="0" documentId="13_ncr:1_{3964629D-4F0B-407E-88B1-96572C5BAFDD}" xr6:coauthVersionLast="40" xr6:coauthVersionMax="40" xr10:uidLastSave="{00000000-0000-0000-0000-000000000000}"/>
  <bookViews>
    <workbookView xWindow="-120" yWindow="-120" windowWidth="24240" windowHeight="13140" xr2:uid="{9F937565-B9A4-44E3-9A73-8C31FCEF7295}"/>
  </bookViews>
  <sheets>
    <sheet name="INTERNADO SPA - CAL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V65" i="1" l="1"/>
  <c r="AV66" i="1" s="1"/>
  <c r="ED60" i="1"/>
  <c r="DQ60" i="1"/>
  <c r="DF60" i="1"/>
  <c r="CU60" i="1"/>
  <c r="CH60" i="1"/>
  <c r="BU60" i="1"/>
  <c r="BH60" i="1"/>
  <c r="B60" i="1" s="1"/>
  <c r="AW60" i="1"/>
  <c r="AL60" i="1"/>
  <c r="AA60" i="1"/>
  <c r="P60" i="1"/>
  <c r="DZ59" i="1"/>
  <c r="DV59" i="1"/>
  <c r="ED59" i="1" s="1"/>
  <c r="DQ59" i="1"/>
  <c r="DO59" i="1"/>
  <c r="DK59" i="1"/>
  <c r="DD59" i="1"/>
  <c r="CZ59" i="1"/>
  <c r="CQ59" i="1"/>
  <c r="CM59" i="1"/>
  <c r="CU59" i="1" s="1"/>
  <c r="CD59" i="1"/>
  <c r="CH59" i="1" s="1"/>
  <c r="BZ59" i="1"/>
  <c r="BU59" i="1"/>
  <c r="BQ59" i="1"/>
  <c r="BM59" i="1"/>
  <c r="BF59" i="1"/>
  <c r="BB59" i="1"/>
  <c r="BH59" i="1" s="1"/>
  <c r="AU59" i="1"/>
  <c r="AQ59" i="1"/>
  <c r="AW59" i="1" s="1"/>
  <c r="AJ59" i="1"/>
  <c r="AL59" i="1" s="1"/>
  <c r="AF59" i="1"/>
  <c r="AA59" i="1"/>
  <c r="Y59" i="1"/>
  <c r="U59" i="1"/>
  <c r="J59" i="1"/>
  <c r="P59" i="1" s="1"/>
  <c r="EA58" i="1"/>
  <c r="DZ58" i="1"/>
  <c r="DV58" i="1"/>
  <c r="ED58" i="1" s="1"/>
  <c r="DP58" i="1"/>
  <c r="DO58" i="1"/>
  <c r="DK58" i="1"/>
  <c r="DQ58" i="1" s="1"/>
  <c r="DE58" i="1"/>
  <c r="DD58" i="1"/>
  <c r="CZ58" i="1"/>
  <c r="CR58" i="1"/>
  <c r="CQ58" i="1"/>
  <c r="CM58" i="1"/>
  <c r="CE58" i="1"/>
  <c r="CD58" i="1"/>
  <c r="BZ58" i="1"/>
  <c r="CH58" i="1" s="1"/>
  <c r="BR58" i="1"/>
  <c r="BQ58" i="1"/>
  <c r="BM58" i="1"/>
  <c r="BU58" i="1" s="1"/>
  <c r="BG58" i="1"/>
  <c r="BF58" i="1"/>
  <c r="BB58" i="1"/>
  <c r="AV58" i="1"/>
  <c r="AU58" i="1"/>
  <c r="AQ58" i="1"/>
  <c r="AK58" i="1"/>
  <c r="AJ58" i="1"/>
  <c r="AF58" i="1"/>
  <c r="AL58" i="1" s="1"/>
  <c r="Y58" i="1"/>
  <c r="U58" i="1"/>
  <c r="N58" i="1"/>
  <c r="J58" i="1"/>
  <c r="P58" i="1" s="1"/>
  <c r="ED57" i="1"/>
  <c r="DQ57" i="1"/>
  <c r="DF57" i="1"/>
  <c r="CU57" i="1"/>
  <c r="CH57" i="1"/>
  <c r="BU57" i="1"/>
  <c r="B57" i="1" s="1"/>
  <c r="BH57" i="1"/>
  <c r="AW57" i="1"/>
  <c r="AL57" i="1"/>
  <c r="AA57" i="1"/>
  <c r="P57" i="1"/>
  <c r="EA56" i="1"/>
  <c r="DZ56" i="1"/>
  <c r="DW56" i="1"/>
  <c r="DV56" i="1"/>
  <c r="ED56" i="1" s="1"/>
  <c r="DP56" i="1"/>
  <c r="DO56" i="1"/>
  <c r="DL56" i="1"/>
  <c r="DK56" i="1"/>
  <c r="DE56" i="1"/>
  <c r="DD56" i="1"/>
  <c r="DA56" i="1"/>
  <c r="CZ56" i="1"/>
  <c r="DF56" i="1" s="1"/>
  <c r="CR56" i="1"/>
  <c r="CQ56" i="1"/>
  <c r="CN56" i="1"/>
  <c r="CM56" i="1"/>
  <c r="CE56" i="1"/>
  <c r="CD56" i="1"/>
  <c r="CA56" i="1"/>
  <c r="BZ56" i="1"/>
  <c r="CH56" i="1" s="1"/>
  <c r="BR56" i="1"/>
  <c r="BQ56" i="1"/>
  <c r="BN56" i="1"/>
  <c r="BM56" i="1"/>
  <c r="BU56" i="1" s="1"/>
  <c r="BG56" i="1"/>
  <c r="BF56" i="1"/>
  <c r="BC56" i="1"/>
  <c r="BB56" i="1"/>
  <c r="AV56" i="1"/>
  <c r="AU56" i="1"/>
  <c r="AR56" i="1"/>
  <c r="AQ56" i="1"/>
  <c r="AW56" i="1" s="1"/>
  <c r="AK56" i="1"/>
  <c r="AJ56" i="1"/>
  <c r="AG56" i="1"/>
  <c r="AF56" i="1"/>
  <c r="AL56" i="1" s="1"/>
  <c r="AA56" i="1"/>
  <c r="P56" i="1"/>
  <c r="ED55" i="1"/>
  <c r="DQ55" i="1"/>
  <c r="DF55" i="1"/>
  <c r="CU55" i="1"/>
  <c r="EE55" i="1" s="1"/>
  <c r="AS65" i="1" s="1"/>
  <c r="AS66" i="1" s="1"/>
  <c r="CH55" i="1"/>
  <c r="BU55" i="1"/>
  <c r="BH55" i="1"/>
  <c r="AW55" i="1"/>
  <c r="AL55" i="1"/>
  <c r="AA55" i="1"/>
  <c r="P55" i="1"/>
  <c r="B55" i="1"/>
  <c r="EA54" i="1"/>
  <c r="DW54" i="1"/>
  <c r="ED54" i="1" s="1"/>
  <c r="DP54" i="1"/>
  <c r="DQ54" i="1" s="1"/>
  <c r="DL54" i="1"/>
  <c r="DF54" i="1"/>
  <c r="DE54" i="1"/>
  <c r="DA54" i="1"/>
  <c r="CR54" i="1"/>
  <c r="CN54" i="1"/>
  <c r="CE54" i="1"/>
  <c r="CA54" i="1"/>
  <c r="CH54" i="1" s="1"/>
  <c r="BR54" i="1"/>
  <c r="BU54" i="1" s="1"/>
  <c r="BN54" i="1"/>
  <c r="BH54" i="1"/>
  <c r="BG54" i="1"/>
  <c r="BC54" i="1"/>
  <c r="AV54" i="1"/>
  <c r="AR54" i="1"/>
  <c r="AW54" i="1" s="1"/>
  <c r="AK54" i="1"/>
  <c r="AG54" i="1"/>
  <c r="AL54" i="1" s="1"/>
  <c r="AA54" i="1"/>
  <c r="P54" i="1"/>
  <c r="ED53" i="1"/>
  <c r="DQ53" i="1"/>
  <c r="DF53" i="1"/>
  <c r="CU53" i="1"/>
  <c r="EE53" i="1" s="1"/>
  <c r="AQ65" i="1" s="1"/>
  <c r="AQ66" i="1" s="1"/>
  <c r="CH53" i="1"/>
  <c r="BU53" i="1"/>
  <c r="BH53" i="1"/>
  <c r="AW53" i="1"/>
  <c r="AL53" i="1"/>
  <c r="AA53" i="1"/>
  <c r="P53" i="1"/>
  <c r="B53" i="1"/>
  <c r="ED52" i="1"/>
  <c r="DY52" i="1"/>
  <c r="DQ52" i="1"/>
  <c r="DF52" i="1"/>
  <c r="CU52" i="1"/>
  <c r="CP52" i="1"/>
  <c r="CH52" i="1"/>
  <c r="CC52" i="1"/>
  <c r="BU52" i="1"/>
  <c r="BP52" i="1"/>
  <c r="BH52" i="1"/>
  <c r="B52" i="1" s="1"/>
  <c r="BE52" i="1"/>
  <c r="AW52" i="1"/>
  <c r="AL52" i="1"/>
  <c r="AA52" i="1"/>
  <c r="P52" i="1"/>
  <c r="ED51" i="1"/>
  <c r="DQ51" i="1"/>
  <c r="DF51" i="1"/>
  <c r="CU51" i="1"/>
  <c r="CH51" i="1"/>
  <c r="BU51" i="1"/>
  <c r="BH51" i="1"/>
  <c r="B51" i="1" s="1"/>
  <c r="AW51" i="1"/>
  <c r="AL51" i="1"/>
  <c r="AA51" i="1"/>
  <c r="P51" i="1"/>
  <c r="ED50" i="1"/>
  <c r="DQ50" i="1"/>
  <c r="DF50" i="1"/>
  <c r="CU50" i="1"/>
  <c r="EE50" i="1" s="1"/>
  <c r="AN65" i="1" s="1"/>
  <c r="AN66" i="1" s="1"/>
  <c r="CH50" i="1"/>
  <c r="BU50" i="1"/>
  <c r="BH50" i="1"/>
  <c r="AW50" i="1"/>
  <c r="AL50" i="1"/>
  <c r="AA50" i="1"/>
  <c r="P50" i="1"/>
  <c r="B50" i="1"/>
  <c r="ED49" i="1"/>
  <c r="DQ49" i="1"/>
  <c r="DF49" i="1"/>
  <c r="CU49" i="1"/>
  <c r="CH49" i="1"/>
  <c r="BU49" i="1"/>
  <c r="BH49" i="1"/>
  <c r="B49" i="1" s="1"/>
  <c r="AW49" i="1"/>
  <c r="AL49" i="1"/>
  <c r="AA49" i="1"/>
  <c r="P49" i="1"/>
  <c r="ED48" i="1"/>
  <c r="DQ48" i="1"/>
  <c r="DF48" i="1"/>
  <c r="CU48" i="1"/>
  <c r="CH48" i="1"/>
  <c r="BU48" i="1"/>
  <c r="B48" i="1" s="1"/>
  <c r="BH48" i="1"/>
  <c r="AW48" i="1"/>
  <c r="AL48" i="1"/>
  <c r="AA48" i="1"/>
  <c r="P48" i="1"/>
  <c r="ED47" i="1"/>
  <c r="DV47" i="1"/>
  <c r="DP47" i="1"/>
  <c r="DK47" i="1"/>
  <c r="DQ47" i="1" s="1"/>
  <c r="DE47" i="1"/>
  <c r="DF47" i="1" s="1"/>
  <c r="CZ47" i="1"/>
  <c r="CU47" i="1"/>
  <c r="CM47" i="1"/>
  <c r="CH47" i="1"/>
  <c r="BZ47" i="1"/>
  <c r="BU47" i="1"/>
  <c r="BM47" i="1"/>
  <c r="BH47" i="1"/>
  <c r="BB47" i="1"/>
  <c r="AW47" i="1"/>
  <c r="AQ47" i="1"/>
  <c r="AL47" i="1"/>
  <c r="AF47" i="1"/>
  <c r="AA47" i="1"/>
  <c r="P47" i="1"/>
  <c r="ED46" i="1"/>
  <c r="DU46" i="1"/>
  <c r="DQ46" i="1"/>
  <c r="DN46" i="1"/>
  <c r="DF46" i="1"/>
  <c r="DC46" i="1"/>
  <c r="CU46" i="1"/>
  <c r="CL46" i="1"/>
  <c r="CH46" i="1"/>
  <c r="BY46" i="1"/>
  <c r="BU46" i="1"/>
  <c r="BL46" i="1"/>
  <c r="BH46" i="1"/>
  <c r="B46" i="1" s="1"/>
  <c r="BA46" i="1"/>
  <c r="AW46" i="1"/>
  <c r="AE46" i="1"/>
  <c r="AL46" i="1" s="1"/>
  <c r="AA46" i="1"/>
  <c r="P46" i="1"/>
  <c r="ED45" i="1"/>
  <c r="DQ45" i="1"/>
  <c r="DF45" i="1"/>
  <c r="CU45" i="1"/>
  <c r="EE45" i="1" s="1"/>
  <c r="AI65" i="1" s="1"/>
  <c r="AI66" i="1" s="1"/>
  <c r="CH45" i="1"/>
  <c r="BU45" i="1"/>
  <c r="BH45" i="1"/>
  <c r="AW45" i="1"/>
  <c r="AL45" i="1"/>
  <c r="AA45" i="1"/>
  <c r="P45" i="1"/>
  <c r="B45" i="1"/>
  <c r="ED44" i="1"/>
  <c r="DQ44" i="1"/>
  <c r="DF44" i="1"/>
  <c r="CU44" i="1"/>
  <c r="CH44" i="1"/>
  <c r="BU44" i="1"/>
  <c r="BH44" i="1"/>
  <c r="B44" i="1" s="1"/>
  <c r="AW44" i="1"/>
  <c r="AL44" i="1"/>
  <c r="AA44" i="1"/>
  <c r="P44" i="1"/>
  <c r="ED43" i="1"/>
  <c r="DQ43" i="1"/>
  <c r="DN43" i="1"/>
  <c r="DF43" i="1"/>
  <c r="DC43" i="1"/>
  <c r="CU43" i="1"/>
  <c r="CH43" i="1"/>
  <c r="BU43" i="1"/>
  <c r="BH43" i="1"/>
  <c r="AW43" i="1"/>
  <c r="AL43" i="1"/>
  <c r="AA43" i="1"/>
  <c r="P43" i="1"/>
  <c r="B43" i="1"/>
  <c r="EA42" i="1"/>
  <c r="DW42" i="1"/>
  <c r="ED42" i="1" s="1"/>
  <c r="DP42" i="1"/>
  <c r="DQ42" i="1" s="1"/>
  <c r="DL42" i="1"/>
  <c r="DF42" i="1"/>
  <c r="DE42" i="1"/>
  <c r="DA42" i="1"/>
  <c r="CR42" i="1"/>
  <c r="CN42" i="1"/>
  <c r="CU42" i="1" s="1"/>
  <c r="CE42" i="1"/>
  <c r="CA42" i="1"/>
  <c r="CH42" i="1" s="1"/>
  <c r="BR42" i="1"/>
  <c r="BU42" i="1" s="1"/>
  <c r="BN42" i="1"/>
  <c r="BH42" i="1"/>
  <c r="BG42" i="1"/>
  <c r="BC42" i="1"/>
  <c r="AV42" i="1"/>
  <c r="AR42" i="1"/>
  <c r="AK42" i="1"/>
  <c r="AG42" i="1"/>
  <c r="AL42" i="1" s="1"/>
  <c r="AA42" i="1"/>
  <c r="P42" i="1"/>
  <c r="ED41" i="1"/>
  <c r="DQ41" i="1"/>
  <c r="DF41" i="1"/>
  <c r="CU41" i="1"/>
  <c r="EE41" i="1" s="1"/>
  <c r="AE65" i="1" s="1"/>
  <c r="AE66" i="1" s="1"/>
  <c r="CH41" i="1"/>
  <c r="BU41" i="1"/>
  <c r="BH41" i="1"/>
  <c r="AW41" i="1"/>
  <c r="AL41" i="1"/>
  <c r="AA41" i="1"/>
  <c r="P41" i="1"/>
  <c r="B41" i="1"/>
  <c r="ED40" i="1"/>
  <c r="DQ40" i="1"/>
  <c r="DF40" i="1"/>
  <c r="CU40" i="1"/>
  <c r="CH40" i="1"/>
  <c r="BU40" i="1"/>
  <c r="BH40" i="1"/>
  <c r="B40" i="1" s="1"/>
  <c r="AW40" i="1"/>
  <c r="AL40" i="1"/>
  <c r="AA40" i="1"/>
  <c r="P40" i="1"/>
  <c r="ED39" i="1"/>
  <c r="DQ39" i="1"/>
  <c r="DF39" i="1"/>
  <c r="CU39" i="1"/>
  <c r="CH39" i="1"/>
  <c r="BU39" i="1"/>
  <c r="B39" i="1" s="1"/>
  <c r="BH39" i="1"/>
  <c r="AW39" i="1"/>
  <c r="AL39" i="1"/>
  <c r="AA39" i="1"/>
  <c r="P39" i="1"/>
  <c r="ED38" i="1"/>
  <c r="DQ38" i="1"/>
  <c r="DF38" i="1"/>
  <c r="CU38" i="1"/>
  <c r="CH38" i="1"/>
  <c r="BU38" i="1"/>
  <c r="BH38" i="1"/>
  <c r="AW38" i="1"/>
  <c r="AL38" i="1"/>
  <c r="AA38" i="1"/>
  <c r="P38" i="1"/>
  <c r="ED37" i="1"/>
  <c r="DQ37" i="1"/>
  <c r="DF37" i="1"/>
  <c r="CU37" i="1"/>
  <c r="EE37" i="1" s="1"/>
  <c r="AA65" i="1" s="1"/>
  <c r="AA66" i="1" s="1"/>
  <c r="CH37" i="1"/>
  <c r="BU37" i="1"/>
  <c r="BH37" i="1"/>
  <c r="AW37" i="1"/>
  <c r="AL37" i="1"/>
  <c r="AA37" i="1"/>
  <c r="P37" i="1"/>
  <c r="B37" i="1"/>
  <c r="ED36" i="1"/>
  <c r="EE36" i="1" s="1"/>
  <c r="Z65" i="1" s="1"/>
  <c r="Z66" i="1" s="1"/>
  <c r="DY36" i="1"/>
  <c r="DQ36" i="1"/>
  <c r="DF36" i="1"/>
  <c r="CU36" i="1"/>
  <c r="CP36" i="1"/>
  <c r="CH36" i="1"/>
  <c r="CC36" i="1"/>
  <c r="BU36" i="1"/>
  <c r="BP36" i="1"/>
  <c r="BH36" i="1"/>
  <c r="B36" i="1" s="1"/>
  <c r="BE36" i="1"/>
  <c r="AW36" i="1"/>
  <c r="AL36" i="1"/>
  <c r="AA36" i="1"/>
  <c r="P36" i="1"/>
  <c r="EC35" i="1"/>
  <c r="EB35" i="1"/>
  <c r="DZ35" i="1"/>
  <c r="DV35" i="1"/>
  <c r="ED35" i="1" s="1"/>
  <c r="DT35" i="1"/>
  <c r="DR35" i="1"/>
  <c r="DO35" i="1"/>
  <c r="DM35" i="1"/>
  <c r="DK35" i="1"/>
  <c r="DI35" i="1"/>
  <c r="DG35" i="1"/>
  <c r="DQ35" i="1" s="1"/>
  <c r="DD35" i="1"/>
  <c r="DB35" i="1"/>
  <c r="CZ35" i="1"/>
  <c r="CX35" i="1"/>
  <c r="CV35" i="1"/>
  <c r="DF35" i="1" s="1"/>
  <c r="CT35" i="1"/>
  <c r="CS35" i="1"/>
  <c r="CQ35" i="1"/>
  <c r="CM35" i="1"/>
  <c r="CK35" i="1"/>
  <c r="CI35" i="1"/>
  <c r="CG35" i="1"/>
  <c r="CF35" i="1"/>
  <c r="CD35" i="1"/>
  <c r="BZ35" i="1"/>
  <c r="BX35" i="1"/>
  <c r="BV35" i="1"/>
  <c r="CH35" i="1" s="1"/>
  <c r="BT35" i="1"/>
  <c r="BS35" i="1"/>
  <c r="BQ35" i="1"/>
  <c r="BM35" i="1"/>
  <c r="BK35" i="1"/>
  <c r="BI35" i="1"/>
  <c r="BH35" i="1"/>
  <c r="BB35" i="1"/>
  <c r="AZ35" i="1"/>
  <c r="AX35" i="1"/>
  <c r="AU35" i="1"/>
  <c r="AQ35" i="1"/>
  <c r="AO35" i="1"/>
  <c r="AM35" i="1"/>
  <c r="AW35" i="1" s="1"/>
  <c r="AJ35" i="1"/>
  <c r="AF35" i="1"/>
  <c r="AE35" i="1"/>
  <c r="AD35" i="1"/>
  <c r="AB35" i="1"/>
  <c r="AL35" i="1" s="1"/>
  <c r="AA35" i="1"/>
  <c r="P35" i="1"/>
  <c r="ED34" i="1"/>
  <c r="DQ34" i="1"/>
  <c r="DF34" i="1"/>
  <c r="CU34" i="1"/>
  <c r="CH34" i="1"/>
  <c r="BU34" i="1"/>
  <c r="BH34" i="1"/>
  <c r="AW34" i="1"/>
  <c r="AL34" i="1"/>
  <c r="Y34" i="1"/>
  <c r="W34" i="1"/>
  <c r="U34" i="1"/>
  <c r="S34" i="1"/>
  <c r="AA34" i="1" s="1"/>
  <c r="Q34" i="1"/>
  <c r="N34" i="1"/>
  <c r="L34" i="1"/>
  <c r="J34" i="1"/>
  <c r="H34" i="1"/>
  <c r="F34" i="1"/>
  <c r="B34" i="1"/>
  <c r="ED33" i="1"/>
  <c r="EE33" i="1" s="1"/>
  <c r="W65" i="1" s="1"/>
  <c r="W66" i="1" s="1"/>
  <c r="DQ33" i="1"/>
  <c r="DF33" i="1"/>
  <c r="CU33" i="1"/>
  <c r="CH33" i="1"/>
  <c r="BU33" i="1"/>
  <c r="BH33" i="1"/>
  <c r="B33" i="1" s="1"/>
  <c r="AW33" i="1"/>
  <c r="AL33" i="1"/>
  <c r="AA33" i="1"/>
  <c r="P33" i="1"/>
  <c r="ED32" i="1"/>
  <c r="DQ32" i="1"/>
  <c r="DF32" i="1"/>
  <c r="CU32" i="1"/>
  <c r="CH32" i="1"/>
  <c r="BU32" i="1"/>
  <c r="B32" i="1" s="1"/>
  <c r="BH32" i="1"/>
  <c r="AW32" i="1"/>
  <c r="AL32" i="1"/>
  <c r="AA32" i="1"/>
  <c r="P32" i="1"/>
  <c r="ED31" i="1"/>
  <c r="DQ31" i="1"/>
  <c r="DF31" i="1"/>
  <c r="CU31" i="1"/>
  <c r="CH31" i="1"/>
  <c r="BU31" i="1"/>
  <c r="BH31" i="1"/>
  <c r="B31" i="1" s="1"/>
  <c r="AW31" i="1"/>
  <c r="AL31" i="1"/>
  <c r="AA31" i="1"/>
  <c r="P31" i="1"/>
  <c r="ED30" i="1"/>
  <c r="DQ30" i="1"/>
  <c r="DF30" i="1"/>
  <c r="CU30" i="1"/>
  <c r="EE30" i="1" s="1"/>
  <c r="T65" i="1" s="1"/>
  <c r="T66" i="1" s="1"/>
  <c r="CH30" i="1"/>
  <c r="BU30" i="1"/>
  <c r="BH30" i="1"/>
  <c r="AW30" i="1"/>
  <c r="AL30" i="1"/>
  <c r="AA30" i="1"/>
  <c r="P30" i="1"/>
  <c r="B30" i="1"/>
  <c r="ED29" i="1"/>
  <c r="DQ29" i="1"/>
  <c r="DF29" i="1"/>
  <c r="CU29" i="1"/>
  <c r="CH29" i="1"/>
  <c r="BU29" i="1"/>
  <c r="BH29" i="1"/>
  <c r="B29" i="1" s="1"/>
  <c r="AW29" i="1"/>
  <c r="AL29" i="1"/>
  <c r="AA29" i="1"/>
  <c r="P29" i="1"/>
  <c r="DU28" i="1"/>
  <c r="DS28" i="1"/>
  <c r="DQ28" i="1"/>
  <c r="DF28" i="1"/>
  <c r="CU28" i="1"/>
  <c r="CL28" i="1"/>
  <c r="CJ28" i="1"/>
  <c r="BY28" i="1"/>
  <c r="BW28" i="1"/>
  <c r="CH28" i="1" s="1"/>
  <c r="BL28" i="1"/>
  <c r="BJ28" i="1"/>
  <c r="BU28" i="1" s="1"/>
  <c r="BA28" i="1"/>
  <c r="AY28" i="1"/>
  <c r="BH28" i="1" s="1"/>
  <c r="AW28" i="1"/>
  <c r="AP28" i="1"/>
  <c r="AN28" i="1"/>
  <c r="AE28" i="1"/>
  <c r="AC28" i="1"/>
  <c r="AA28" i="1"/>
  <c r="P28" i="1"/>
  <c r="ED27" i="1"/>
  <c r="DQ27" i="1"/>
  <c r="DF27" i="1"/>
  <c r="CU27" i="1"/>
  <c r="CH27" i="1"/>
  <c r="BU27" i="1"/>
  <c r="BH27" i="1"/>
  <c r="B27" i="1" s="1"/>
  <c r="AW27" i="1"/>
  <c r="AL27" i="1"/>
  <c r="AA27" i="1"/>
  <c r="P27" i="1"/>
  <c r="EA26" i="1"/>
  <c r="ED26" i="1" s="1"/>
  <c r="DW26" i="1"/>
  <c r="DP26" i="1"/>
  <c r="DL26" i="1"/>
  <c r="DQ26" i="1" s="1"/>
  <c r="DE26" i="1"/>
  <c r="DA26" i="1"/>
  <c r="DF26" i="1" s="1"/>
  <c r="CU26" i="1"/>
  <c r="CR26" i="1"/>
  <c r="CN26" i="1"/>
  <c r="CE26" i="1"/>
  <c r="CH26" i="1" s="1"/>
  <c r="CA26" i="1"/>
  <c r="BR26" i="1"/>
  <c r="BN26" i="1"/>
  <c r="BU26" i="1" s="1"/>
  <c r="BG26" i="1"/>
  <c r="BC26" i="1"/>
  <c r="BH26" i="1" s="1"/>
  <c r="B26" i="1" s="1"/>
  <c r="AW26" i="1"/>
  <c r="AV26" i="1"/>
  <c r="AR26" i="1"/>
  <c r="AK26" i="1"/>
  <c r="AL26" i="1" s="1"/>
  <c r="AG26" i="1"/>
  <c r="AA26" i="1"/>
  <c r="P26" i="1"/>
  <c r="ED25" i="1"/>
  <c r="EE25" i="1" s="1"/>
  <c r="O65" i="1" s="1"/>
  <c r="O66" i="1" s="1"/>
  <c r="DQ25" i="1"/>
  <c r="DF25" i="1"/>
  <c r="CU25" i="1"/>
  <c r="CH25" i="1"/>
  <c r="BU25" i="1"/>
  <c r="BH25" i="1"/>
  <c r="B25" i="1" s="1"/>
  <c r="AW25" i="1"/>
  <c r="AL25" i="1"/>
  <c r="AA25" i="1"/>
  <c r="P25" i="1"/>
  <c r="ED24" i="1"/>
  <c r="DQ24" i="1"/>
  <c r="DF24" i="1"/>
  <c r="CU24" i="1"/>
  <c r="CH24" i="1"/>
  <c r="BU24" i="1"/>
  <c r="B24" i="1" s="1"/>
  <c r="BH24" i="1"/>
  <c r="AW24" i="1"/>
  <c r="AL24" i="1"/>
  <c r="AA24" i="1"/>
  <c r="P24" i="1"/>
  <c r="ED23" i="1"/>
  <c r="DQ23" i="1"/>
  <c r="DF23" i="1"/>
  <c r="CU23" i="1"/>
  <c r="CH23" i="1"/>
  <c r="BU23" i="1"/>
  <c r="BH23" i="1"/>
  <c r="B23" i="1" s="1"/>
  <c r="AW23" i="1"/>
  <c r="AL23" i="1"/>
  <c r="AA23" i="1"/>
  <c r="P23" i="1"/>
  <c r="ED22" i="1"/>
  <c r="DQ22" i="1"/>
  <c r="DF22" i="1"/>
  <c r="CU22" i="1"/>
  <c r="EE22" i="1" s="1"/>
  <c r="L65" i="1" s="1"/>
  <c r="L66" i="1" s="1"/>
  <c r="CH22" i="1"/>
  <c r="BU22" i="1"/>
  <c r="BH22" i="1"/>
  <c r="AW22" i="1"/>
  <c r="AL22" i="1"/>
  <c r="AA22" i="1"/>
  <c r="P22" i="1"/>
  <c r="B22" i="1"/>
  <c r="ED21" i="1"/>
  <c r="DQ21" i="1"/>
  <c r="DF21" i="1"/>
  <c r="CU21" i="1"/>
  <c r="CH21" i="1"/>
  <c r="BU21" i="1"/>
  <c r="BH21" i="1"/>
  <c r="B21" i="1" s="1"/>
  <c r="AW21" i="1"/>
  <c r="AL21" i="1"/>
  <c r="AA21" i="1"/>
  <c r="P21" i="1"/>
  <c r="EA20" i="1"/>
  <c r="ED20" i="1" s="1"/>
  <c r="DW20" i="1"/>
  <c r="DP20" i="1"/>
  <c r="DL20" i="1"/>
  <c r="DQ20" i="1" s="1"/>
  <c r="DE20" i="1"/>
  <c r="DA20" i="1"/>
  <c r="DF20" i="1" s="1"/>
  <c r="CU20" i="1"/>
  <c r="CR20" i="1"/>
  <c r="CN20" i="1"/>
  <c r="CA20" i="1"/>
  <c r="CH20" i="1" s="1"/>
  <c r="BN20" i="1"/>
  <c r="BU20" i="1" s="1"/>
  <c r="BC20" i="1"/>
  <c r="BH20" i="1" s="1"/>
  <c r="AV20" i="1"/>
  <c r="AR20" i="1"/>
  <c r="AW20" i="1" s="1"/>
  <c r="AL20" i="1"/>
  <c r="AK20" i="1"/>
  <c r="AG20" i="1"/>
  <c r="AA20" i="1"/>
  <c r="P20" i="1"/>
  <c r="EA19" i="1"/>
  <c r="ED19" i="1" s="1"/>
  <c r="DW19" i="1"/>
  <c r="DP19" i="1"/>
  <c r="DL19" i="1"/>
  <c r="DQ19" i="1" s="1"/>
  <c r="DE19" i="1"/>
  <c r="DA19" i="1"/>
  <c r="DF19" i="1" s="1"/>
  <c r="CU19" i="1"/>
  <c r="CR19" i="1"/>
  <c r="CN19" i="1"/>
  <c r="CE19" i="1"/>
  <c r="CH19" i="1" s="1"/>
  <c r="CA19" i="1"/>
  <c r="BR19" i="1"/>
  <c r="BN19" i="1"/>
  <c r="BU19" i="1" s="1"/>
  <c r="B19" i="1" s="1"/>
  <c r="BG19" i="1"/>
  <c r="BC19" i="1"/>
  <c r="BH19" i="1" s="1"/>
  <c r="AW19" i="1"/>
  <c r="AV19" i="1"/>
  <c r="AR19" i="1"/>
  <c r="AK19" i="1"/>
  <c r="AL19" i="1" s="1"/>
  <c r="AG19" i="1"/>
  <c r="AA19" i="1"/>
  <c r="P19" i="1"/>
  <c r="EA18" i="1"/>
  <c r="DW18" i="1"/>
  <c r="ED18" i="1" s="1"/>
  <c r="DP18" i="1"/>
  <c r="DL18" i="1"/>
  <c r="DQ18" i="1" s="1"/>
  <c r="DF18" i="1"/>
  <c r="DE18" i="1"/>
  <c r="DA18" i="1"/>
  <c r="CR18" i="1"/>
  <c r="CU18" i="1" s="1"/>
  <c r="CN18" i="1"/>
  <c r="CE18" i="1"/>
  <c r="CA18" i="1"/>
  <c r="CH18" i="1" s="1"/>
  <c r="BR18" i="1"/>
  <c r="BN18" i="1"/>
  <c r="BU18" i="1" s="1"/>
  <c r="BH18" i="1"/>
  <c r="BG18" i="1"/>
  <c r="BC18" i="1"/>
  <c r="AV18" i="1"/>
  <c r="AW18" i="1" s="1"/>
  <c r="AR18" i="1"/>
  <c r="AK18" i="1"/>
  <c r="AG18" i="1"/>
  <c r="AL18" i="1" s="1"/>
  <c r="AA18" i="1"/>
  <c r="P18" i="1"/>
  <c r="ED17" i="1"/>
  <c r="DQ17" i="1"/>
  <c r="DF17" i="1"/>
  <c r="CU17" i="1"/>
  <c r="EE17" i="1" s="1"/>
  <c r="G65" i="1" s="1"/>
  <c r="G66" i="1" s="1"/>
  <c r="CH17" i="1"/>
  <c r="BU17" i="1"/>
  <c r="BH17" i="1"/>
  <c r="AW17" i="1"/>
  <c r="AL17" i="1"/>
  <c r="AA17" i="1"/>
  <c r="P17" i="1"/>
  <c r="B17" i="1"/>
  <c r="ED16" i="1"/>
  <c r="DQ16" i="1"/>
  <c r="DF16" i="1"/>
  <c r="CU16" i="1"/>
  <c r="CH16" i="1"/>
  <c r="BU16" i="1"/>
  <c r="BH16" i="1"/>
  <c r="B16" i="1" s="1"/>
  <c r="AW16" i="1"/>
  <c r="AL16" i="1"/>
  <c r="AA16" i="1"/>
  <c r="P16" i="1"/>
  <c r="EE35" i="1" l="1"/>
  <c r="Y65" i="1" s="1"/>
  <c r="Y66" i="1" s="1"/>
  <c r="EE46" i="1"/>
  <c r="AJ65" i="1" s="1"/>
  <c r="AJ66" i="1" s="1"/>
  <c r="EE47" i="1"/>
  <c r="AK65" i="1" s="1"/>
  <c r="AK66" i="1" s="1"/>
  <c r="EE54" i="1"/>
  <c r="AR65" i="1" s="1"/>
  <c r="AR66" i="1" s="1"/>
  <c r="EE16" i="1"/>
  <c r="F65" i="1" s="1"/>
  <c r="F66" i="1" s="1"/>
  <c r="EE21" i="1"/>
  <c r="K65" i="1" s="1"/>
  <c r="K66" i="1" s="1"/>
  <c r="EE23" i="1"/>
  <c r="M65" i="1" s="1"/>
  <c r="M66" i="1" s="1"/>
  <c r="EE27" i="1"/>
  <c r="Q65" i="1" s="1"/>
  <c r="Q66" i="1" s="1"/>
  <c r="AL28" i="1"/>
  <c r="ED28" i="1"/>
  <c r="B28" i="1" s="1"/>
  <c r="EE29" i="1"/>
  <c r="S65" i="1" s="1"/>
  <c r="S66" i="1" s="1"/>
  <c r="EE31" i="1"/>
  <c r="U65" i="1" s="1"/>
  <c r="U66" i="1" s="1"/>
  <c r="CU35" i="1"/>
  <c r="B38" i="1"/>
  <c r="EE39" i="1"/>
  <c r="AC65" i="1" s="1"/>
  <c r="AC66" i="1" s="1"/>
  <c r="EE40" i="1"/>
  <c r="AD65" i="1" s="1"/>
  <c r="AD66" i="1" s="1"/>
  <c r="EE43" i="1"/>
  <c r="AG65" i="1" s="1"/>
  <c r="AG66" i="1" s="1"/>
  <c r="EE44" i="1"/>
  <c r="AH65" i="1" s="1"/>
  <c r="AH66" i="1" s="1"/>
  <c r="CU54" i="1"/>
  <c r="B54" i="1" s="1"/>
  <c r="EE57" i="1"/>
  <c r="AU65" i="1" s="1"/>
  <c r="AU66" i="1" s="1"/>
  <c r="AA58" i="1"/>
  <c r="BH58" i="1"/>
  <c r="DF58" i="1"/>
  <c r="EE60" i="1"/>
  <c r="AX65" i="1" s="1"/>
  <c r="AX66" i="1" s="1"/>
  <c r="EE20" i="1"/>
  <c r="J65" i="1" s="1"/>
  <c r="J66" i="1" s="1"/>
  <c r="EE26" i="1"/>
  <c r="P65" i="1" s="1"/>
  <c r="P66" i="1" s="1"/>
  <c r="P34" i="1"/>
  <c r="EE34" i="1" s="1"/>
  <c r="X65" i="1" s="1"/>
  <c r="X66" i="1" s="1"/>
  <c r="BU35" i="1"/>
  <c r="B35" i="1" s="1"/>
  <c r="B47" i="1"/>
  <c r="EE48" i="1"/>
  <c r="AL65" i="1" s="1"/>
  <c r="AL66" i="1" s="1"/>
  <c r="EE49" i="1"/>
  <c r="AM65" i="1" s="1"/>
  <c r="AM66" i="1" s="1"/>
  <c r="EE51" i="1"/>
  <c r="AO65" i="1" s="1"/>
  <c r="AO66" i="1" s="1"/>
  <c r="EE52" i="1"/>
  <c r="AP65" i="1" s="1"/>
  <c r="AP66" i="1" s="1"/>
  <c r="BH56" i="1"/>
  <c r="AW58" i="1"/>
  <c r="CU58" i="1"/>
  <c r="B18" i="1"/>
  <c r="EE18" i="1"/>
  <c r="H65" i="1" s="1"/>
  <c r="H66" i="1" s="1"/>
  <c r="EE19" i="1"/>
  <c r="I65" i="1" s="1"/>
  <c r="I66" i="1" s="1"/>
  <c r="B20" i="1"/>
  <c r="EE24" i="1"/>
  <c r="N65" i="1" s="1"/>
  <c r="N66" i="1" s="1"/>
  <c r="EE32" i="1"/>
  <c r="V65" i="1" s="1"/>
  <c r="V66" i="1" s="1"/>
  <c r="EE38" i="1"/>
  <c r="AB65" i="1" s="1"/>
  <c r="AB66" i="1" s="1"/>
  <c r="AW42" i="1"/>
  <c r="B42" i="1"/>
  <c r="EE42" i="1"/>
  <c r="AF65" i="1" s="1"/>
  <c r="AF66" i="1" s="1"/>
  <c r="CU56" i="1"/>
  <c r="EE56" i="1" s="1"/>
  <c r="AT65" i="1" s="1"/>
  <c r="AT66" i="1" s="1"/>
  <c r="DQ56" i="1"/>
  <c r="EE58" i="1"/>
  <c r="DF59" i="1"/>
  <c r="EE59" i="1" s="1"/>
  <c r="AW65" i="1" s="1"/>
  <c r="AW66" i="1" s="1"/>
  <c r="B56" i="1" l="1"/>
  <c r="B59" i="1"/>
  <c r="B58" i="1"/>
  <c r="EE28" i="1"/>
  <c r="R65" i="1" s="1"/>
  <c r="R66" i="1" s="1"/>
</calcChain>
</file>

<file path=xl/sharedStrings.xml><?xml version="1.0" encoding="utf-8"?>
<sst xmlns="http://schemas.openxmlformats.org/spreadsheetml/2006/main" count="399" uniqueCount="101">
  <si>
    <r>
      <rPr>
        <b/>
        <sz val="14"/>
        <color theme="0"/>
        <rFont val="Calibri"/>
        <family val="2"/>
        <scheme val="minor"/>
      </rPr>
      <t xml:space="preserve">CÁLCULO ESTIMADO DE NECESIDADES MENSUALES DE ALIMENTOS PARA
 </t>
    </r>
    <r>
      <rPr>
        <b/>
        <sz val="14"/>
        <color rgb="FFFFFF00"/>
        <rFont val="Calibri"/>
        <family val="2"/>
        <scheme val="minor"/>
      </rPr>
      <t>INTERNADO CONSUMO PSICOACTIVOS  O SITUACIÓN DE CALLE</t>
    </r>
    <r>
      <rPr>
        <b/>
        <sz val="14"/>
        <color theme="0"/>
        <rFont val="Calibri"/>
        <family val="2"/>
        <scheme val="minor"/>
      </rPr>
      <t xml:space="preserve">
Digite en la columna no coloreada el número de beneficiarios que atiende la unidad de servicio en cada grupo etario</t>
    </r>
  </si>
  <si>
    <r>
      <rPr>
        <b/>
        <sz val="14"/>
        <color rgb="FFFF0000"/>
        <rFont val="Calibri"/>
        <family val="2"/>
        <scheme val="minor"/>
      </rPr>
      <t>ACLARACIÓN IMPORTANTE</t>
    </r>
    <r>
      <rPr>
        <sz val="14"/>
        <color rgb="FFFF0000"/>
        <rFont val="Calibri"/>
        <family val="2"/>
        <scheme val="minor"/>
      </rPr>
      <t>:</t>
    </r>
    <r>
      <rPr>
        <sz val="14"/>
        <color theme="1"/>
        <rFont val="Calibri"/>
        <family val="2"/>
        <scheme val="minor"/>
      </rPr>
      <t xml:space="preserve"> Estos cálculos son una estimación del promedio mensual de las necesidades de alimentos que tiene una unidad de servicio del ICBF. Se basan en la minuta patrón del respectivo programa y en la información de número de beneficiarios que registra el usuario. El cálculo incluye el impacto mensual de las raciones de vacaciones y de los refrigerios en días de reunión (si aplica).
Esta es una herramienta de la estrategia de compras locales para facilitar a los productores  la identificación de los alimentos que podría llegar a consumir una unidad de servicio. Por ningún motivo se deben usar estos resultados para cualquier otro propósito.  </t>
    </r>
  </si>
  <si>
    <t>Número de niños entre 10 años y 12 años, 11 meses, 29 días</t>
  </si>
  <si>
    <t>Número de gestantes entre 9 años y 12 años,11mese y 29 días</t>
  </si>
  <si>
    <t>Número de lactantes entre 9 años y 12 años,11mese y 29 días</t>
  </si>
  <si>
    <t>Número de gestantes adolescentes y adultas</t>
  </si>
  <si>
    <t>Número de hombres entre 13 años y 17 años, 11 meses y 29 días</t>
  </si>
  <si>
    <t>Número de mujeres entre 13 años y 17 años, 11 meses y 29 días</t>
  </si>
  <si>
    <t>Número de mujeres lactantes, adolescentes y adultas</t>
  </si>
  <si>
    <t>TIPO DE ALIMENTO A SUMINISTRAR</t>
  </si>
  <si>
    <t xml:space="preserve">TOTAL NECESIDAD MENSUAL  </t>
  </si>
  <si>
    <t>UNIDAD DE MEDIDA</t>
  </si>
  <si>
    <t>INTERNADO CONSUMO DE SUSTANCIAS PSICOACTIVAS- ADOLESCENTES CON SITUACIÓN DE CALLE</t>
  </si>
  <si>
    <t>ÍNDICE DE OCUPACIÓN</t>
  </si>
  <si>
    <t>TOTAL ESTIMADO POR CUPO ASIGNADO (g/cc/unid)</t>
  </si>
  <si>
    <t>Rango etario</t>
  </si>
  <si>
    <t>6-8 meses</t>
  </si>
  <si>
    <t>9 a 11 meses</t>
  </si>
  <si>
    <t>1 año a 3 años y 11 meses</t>
  </si>
  <si>
    <t>4 años a 6 años y 11 meses</t>
  </si>
  <si>
    <t>10 años a 12 años y 11 meses</t>
  </si>
  <si>
    <t>GESTANTES 9 años a 12 años y 11 meses</t>
  </si>
  <si>
    <t>LACTANTES  9 años a 12 años y 11 meses</t>
  </si>
  <si>
    <t>GESTANTES ADOLESCENTES Y ADULTAS</t>
  </si>
  <si>
    <t>13 Años a 17 años y 11 meses, Sexo Masculino</t>
  </si>
  <si>
    <t>13 Años a 17 años y 11 meses, Sexo Femenino</t>
  </si>
  <si>
    <t>LACTANTES ADOLESCENTES Y ADULTAS</t>
  </si>
  <si>
    <t>Participación % de beneficiarios del rango etario en la ocupación de cupos asignados</t>
  </si>
  <si>
    <t>ALIMENTO A SUMINISTRAR</t>
  </si>
  <si>
    <t>DESAYUNO</t>
  </si>
  <si>
    <t>REFRIGERIO MAÑANA</t>
  </si>
  <si>
    <t>ALMUERZO</t>
  </si>
  <si>
    <t>REFRIGERIO TARDE</t>
  </si>
  <si>
    <t>CENA</t>
  </si>
  <si>
    <t>TOTAL/MES-CUPO</t>
  </si>
  <si>
    <t>REFIGERIO NOCTURNO</t>
  </si>
  <si>
    <t>Ración</t>
  </si>
  <si>
    <t>Frec/mes</t>
  </si>
  <si>
    <t>ACEITES Y GRASAS</t>
  </si>
  <si>
    <t>Lts</t>
  </si>
  <si>
    <t>ALIMENTO INFANTIL DE ARROZ, AVENA Y MAIZ</t>
  </si>
  <si>
    <t>Kg</t>
  </si>
  <si>
    <t>AREPA O  ENVUELTOS DE MAZORCA</t>
  </si>
  <si>
    <t>ARROZ</t>
  </si>
  <si>
    <t>ATUN EN ACEITE</t>
  </si>
  <si>
    <t>ATUN EN AGUA</t>
  </si>
  <si>
    <t>AVENA EN HARINA</t>
  </si>
  <si>
    <t xml:space="preserve">AVENA EN HOJUELAS </t>
  </si>
  <si>
    <t xml:space="preserve">AZUCAR </t>
  </si>
  <si>
    <t>BOCADILLO</t>
  </si>
  <si>
    <t>CARNES ROJAS</t>
  </si>
  <si>
    <t>CEBADA</t>
  </si>
  <si>
    <t>CEREALES PARA COLADAS, PAPILLAS Y COMPOTAS</t>
  </si>
  <si>
    <t>CEREALES PARA SOPA</t>
  </si>
  <si>
    <t>CHOCOLATE</t>
  </si>
  <si>
    <t>COMPOTA INDUSTRIALIZADA</t>
  </si>
  <si>
    <t>FÉCULA DE MAÍZ</t>
  </si>
  <si>
    <t>FÉCULA</t>
  </si>
  <si>
    <t>FRIJOL EMPACADO</t>
  </si>
  <si>
    <t>FRUTOS SECOS Y SEMILLAS</t>
  </si>
  <si>
    <t>FRUTA EN COMPOTA</t>
  </si>
  <si>
    <t xml:space="preserve">FRUTA </t>
  </si>
  <si>
    <t>FRUTA ENTERA O EN JUGO</t>
  </si>
  <si>
    <t>GALLETERÍA</t>
  </si>
  <si>
    <t>GELATINA</t>
  </si>
  <si>
    <t xml:space="preserve">HARINA DE MAIZ </t>
  </si>
  <si>
    <t>HARINA DE MAIZ AMARILLO</t>
  </si>
  <si>
    <t>HARINA DE TRIGO</t>
  </si>
  <si>
    <t>HARINA DE PLÁTANO</t>
  </si>
  <si>
    <t>HIGADO</t>
  </si>
  <si>
    <t>HUEVO (unid)</t>
  </si>
  <si>
    <t>Un.</t>
  </si>
  <si>
    <t xml:space="preserve">HUEVO </t>
  </si>
  <si>
    <t xml:space="preserve">KUMIS, Yogourt  </t>
  </si>
  <si>
    <t>KUMIS, Yogourt y Avena</t>
  </si>
  <si>
    <t xml:space="preserve">LECHE CONTINUACIÓN </t>
  </si>
  <si>
    <t>LECHE CONTINUACIÓN</t>
  </si>
  <si>
    <t>LECHE ENTERA EN POLVO</t>
  </si>
  <si>
    <t>LECHE LIQUIDA O EN POLVO (se calcula líquida)</t>
  </si>
  <si>
    <t>LECHE LIQUIDA O EN POLVO (se calcula polvo)</t>
  </si>
  <si>
    <t>LEGUMINOSA SECA</t>
  </si>
  <si>
    <t>LEGUMINOSAS FRESCAS O SECAS</t>
  </si>
  <si>
    <t>LENTEJA EMPACADA</t>
  </si>
  <si>
    <t>MAÍZ</t>
  </si>
  <si>
    <t>PANELA</t>
  </si>
  <si>
    <t>PANELITA DE LECHE</t>
  </si>
  <si>
    <t>PANIFICADOS (PAN, PASTELERÍA Y  HOJALDRES)</t>
  </si>
  <si>
    <t>PAPILLAS INDUSTRIALIZADAS</t>
  </si>
  <si>
    <t>PASTAS ALIMENTICIAS</t>
  </si>
  <si>
    <t>PESCADO</t>
  </si>
  <si>
    <t>POLLO</t>
  </si>
  <si>
    <t>QUESOS</t>
  </si>
  <si>
    <t>QUESO CAMPESINO</t>
  </si>
  <si>
    <t>TUBÉRCULOS Y PLÁTANOS</t>
  </si>
  <si>
    <t>VERDURAS Y HORTALIZAS</t>
  </si>
  <si>
    <t>VISCERAS ROJAS</t>
  </si>
  <si>
    <t xml:space="preserve">CONSUMO TOTAL POR CUPO </t>
  </si>
  <si>
    <t>HÍGADO</t>
  </si>
  <si>
    <t>KUMIS, Yogourt</t>
  </si>
  <si>
    <t>LECHE LIQUIDA O EN POLVO (se calcula liquida ml)</t>
  </si>
  <si>
    <t>CONSUMO EN KG, L O UNIDADES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</si>
</sst>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2" borderId="1" xfId="0" applyFont="1" applyFill="1" applyBorder="1" applyAlignment="1" applyProtection="1">
      <alignment horizontal="center" wrapText="1"/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5" fillId="3" borderId="1" xfId="0" applyFont="1" applyFill="1" applyBorder="1" applyAlignment="1" applyProtection="1">
      <alignment horizontal="justify" vertical="top" wrapText="1"/>
      <protection hidden="1"/>
    </xf>
    <xf numFmtId="0" fontId="5" fillId="3" borderId="2" xfId="0" applyFont="1" applyFill="1" applyBorder="1" applyAlignment="1" applyProtection="1">
      <alignment horizontal="justify" vertical="top" wrapText="1"/>
      <protection hidden="1"/>
    </xf>
    <xf numFmtId="0" fontId="5" fillId="3" borderId="3" xfId="0" applyFont="1" applyFill="1" applyBorder="1" applyAlignment="1" applyProtection="1">
      <alignment horizontal="justify" vertical="top" wrapText="1"/>
      <protection hidden="1"/>
    </xf>
    <xf numFmtId="0" fontId="0" fillId="4" borderId="4" xfId="0" applyFill="1" applyBorder="1" applyProtection="1">
      <protection hidden="1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8" fillId="4" borderId="9" xfId="0" applyFont="1" applyFill="1" applyBorder="1" applyAlignment="1" applyProtection="1">
      <alignment horizontal="center" vertical="center"/>
      <protection hidden="1"/>
    </xf>
    <xf numFmtId="0" fontId="9" fillId="2" borderId="10" xfId="0" applyFont="1" applyFill="1" applyBorder="1" applyAlignment="1" applyProtection="1">
      <alignment horizontal="center" vertical="center" wrapText="1"/>
      <protection hidden="1"/>
    </xf>
    <xf numFmtId="0" fontId="9" fillId="2" borderId="11" xfId="0" applyFont="1" applyFill="1" applyBorder="1" applyAlignment="1" applyProtection="1">
      <alignment horizontal="center" vertical="center" wrapText="1"/>
      <protection hidden="1"/>
    </xf>
    <xf numFmtId="0" fontId="9" fillId="2" borderId="0" xfId="0" applyFont="1" applyFill="1" applyAlignment="1">
      <alignment horizontal="center" vertical="center"/>
    </xf>
    <xf numFmtId="9" fontId="9" fillId="2" borderId="0" xfId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top" wrapText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9" fillId="2" borderId="13" xfId="0" applyFont="1" applyFill="1" applyBorder="1" applyAlignment="1" applyProtection="1">
      <alignment horizontal="center" vertical="center" wrapText="1"/>
      <protection hidden="1"/>
    </xf>
    <xf numFmtId="0" fontId="9" fillId="2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center"/>
    </xf>
    <xf numFmtId="0" fontId="10" fillId="4" borderId="16" xfId="0" applyFont="1" applyFill="1" applyBorder="1" applyAlignment="1">
      <alignment horizontal="center"/>
    </xf>
    <xf numFmtId="0" fontId="10" fillId="4" borderId="17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center" vertical="center"/>
    </xf>
    <xf numFmtId="0" fontId="10" fillId="4" borderId="17" xfId="0" applyFont="1" applyFill="1" applyBorder="1" applyAlignment="1">
      <alignment horizontal="center" vertical="center"/>
    </xf>
    <xf numFmtId="0" fontId="10" fillId="4" borderId="18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0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vertical="center" wrapText="1"/>
    </xf>
    <xf numFmtId="10" fontId="10" fillId="4" borderId="5" xfId="1" applyNumberFormat="1" applyFont="1" applyFill="1" applyBorder="1" applyAlignment="1">
      <alignment horizontal="center" vertical="center"/>
    </xf>
    <xf numFmtId="10" fontId="10" fillId="4" borderId="16" xfId="1" applyNumberFormat="1" applyFont="1" applyFill="1" applyBorder="1" applyAlignment="1">
      <alignment horizontal="center" vertical="center"/>
    </xf>
    <xf numFmtId="10" fontId="10" fillId="4" borderId="17" xfId="1" applyNumberFormat="1" applyFont="1" applyFill="1" applyBorder="1" applyAlignment="1">
      <alignment horizontal="center" vertical="center"/>
    </xf>
    <xf numFmtId="10" fontId="10" fillId="4" borderId="21" xfId="1" applyNumberFormat="1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1" xfId="0" applyFont="1" applyFill="1" applyBorder="1" applyAlignment="1">
      <alignment horizontal="center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center" vertical="center"/>
      <protection hidden="1"/>
    </xf>
    <xf numFmtId="0" fontId="9" fillId="2" borderId="26" xfId="0" applyFont="1" applyFill="1" applyBorder="1" applyAlignment="1" applyProtection="1">
      <alignment horizontal="center" vertical="center" wrapText="1"/>
      <protection hidden="1"/>
    </xf>
    <xf numFmtId="0" fontId="9" fillId="2" borderId="27" xfId="0" applyFont="1" applyFill="1" applyBorder="1" applyAlignment="1" applyProtection="1">
      <alignment horizontal="center" vertical="center" wrapText="1"/>
      <protection hidden="1"/>
    </xf>
    <xf numFmtId="0" fontId="10" fillId="4" borderId="2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top" wrapText="1"/>
    </xf>
    <xf numFmtId="0" fontId="0" fillId="0" borderId="29" xfId="0" applyBorder="1" applyProtection="1">
      <protection hidden="1"/>
    </xf>
    <xf numFmtId="0" fontId="0" fillId="4" borderId="30" xfId="0" applyFill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28" xfId="0" applyBorder="1"/>
    <xf numFmtId="0" fontId="0" fillId="5" borderId="21" xfId="0" applyFill="1" applyBorder="1"/>
    <xf numFmtId="0" fontId="11" fillId="5" borderId="21" xfId="0" applyFont="1" applyFill="1" applyBorder="1"/>
    <xf numFmtId="0" fontId="0" fillId="0" borderId="21" xfId="0" applyBorder="1"/>
    <xf numFmtId="0" fontId="11" fillId="0" borderId="21" xfId="0" applyFont="1" applyBorder="1"/>
    <xf numFmtId="0" fontId="0" fillId="6" borderId="21" xfId="0" applyFill="1" applyBorder="1"/>
    <xf numFmtId="0" fontId="0" fillId="7" borderId="21" xfId="0" applyFill="1" applyBorder="1"/>
    <xf numFmtId="0" fontId="0" fillId="0" borderId="4" xfId="0" applyBorder="1" applyAlignment="1" applyProtection="1">
      <alignment wrapText="1"/>
      <protection hidden="1"/>
    </xf>
    <xf numFmtId="0" fontId="0" fillId="4" borderId="21" xfId="0" applyFill="1" applyBorder="1" applyProtection="1">
      <protection hidden="1"/>
    </xf>
    <xf numFmtId="0" fontId="0" fillId="0" borderId="32" xfId="0" applyBorder="1" applyProtection="1">
      <protection hidden="1"/>
    </xf>
    <xf numFmtId="0" fontId="0" fillId="0" borderId="21" xfId="0" applyBorder="1" applyAlignment="1">
      <alignment wrapText="1"/>
    </xf>
    <xf numFmtId="0" fontId="0" fillId="0" borderId="4" xfId="0" applyBorder="1" applyProtection="1">
      <protection hidden="1"/>
    </xf>
    <xf numFmtId="0" fontId="11" fillId="6" borderId="21" xfId="0" applyFont="1" applyFill="1" applyBorder="1"/>
    <xf numFmtId="0" fontId="0" fillId="0" borderId="21" xfId="0" applyBorder="1" applyProtection="1">
      <protection hidden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9" fontId="12" fillId="0" borderId="21" xfId="1" applyFont="1" applyBorder="1" applyAlignment="1">
      <alignment horizontal="center" vertical="center" wrapText="1"/>
    </xf>
    <xf numFmtId="9" fontId="12" fillId="0" borderId="0" xfId="1" applyFont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06E46-DE09-4963-97F3-9D44F0A0F66E}">
  <sheetPr>
    <pageSetUpPr fitToPage="1"/>
  </sheetPr>
  <dimension ref="A1:EF66"/>
  <sheetViews>
    <sheetView tabSelected="1" view="pageBreakPreview" zoomScale="60" zoomScaleNormal="100" workbookViewId="0">
      <selection activeCell="EJ12" sqref="EJ12"/>
    </sheetView>
  </sheetViews>
  <sheetFormatPr baseColWidth="10" defaultRowHeight="15" x14ac:dyDescent="0.25"/>
  <cols>
    <col min="1" max="1" width="65.28515625" customWidth="1"/>
    <col min="2" max="2" width="17.28515625" customWidth="1"/>
    <col min="3" max="3" width="14.7109375" customWidth="1"/>
    <col min="5" max="5" width="45.7109375" hidden="1" customWidth="1"/>
    <col min="6" max="15" width="0" hidden="1" customWidth="1"/>
    <col min="16" max="16" width="19.140625" hidden="1" customWidth="1"/>
    <col min="17" max="26" width="0" hidden="1" customWidth="1"/>
    <col min="27" max="27" width="18.85546875" hidden="1" customWidth="1"/>
    <col min="28" max="37" width="0" hidden="1" customWidth="1"/>
    <col min="38" max="38" width="18.42578125" hidden="1" customWidth="1"/>
    <col min="39" max="48" width="11.7109375" hidden="1" customWidth="1"/>
    <col min="49" max="49" width="18.140625" hidden="1" customWidth="1"/>
    <col min="50" max="59" width="11.7109375" hidden="1" customWidth="1"/>
    <col min="60" max="60" width="19.140625" hidden="1" customWidth="1"/>
    <col min="61" max="72" width="11.7109375" hidden="1" customWidth="1"/>
    <col min="73" max="73" width="18.42578125" hidden="1" customWidth="1"/>
    <col min="74" max="85" width="11.7109375" hidden="1" customWidth="1"/>
    <col min="86" max="86" width="18.42578125" hidden="1" customWidth="1"/>
    <col min="87" max="98" width="11.7109375" hidden="1" customWidth="1"/>
    <col min="99" max="99" width="18.42578125" hidden="1" customWidth="1"/>
    <col min="100" max="109" width="11.7109375" hidden="1" customWidth="1"/>
    <col min="110" max="110" width="18.42578125" hidden="1" customWidth="1"/>
    <col min="111" max="120" width="11.7109375" hidden="1" customWidth="1"/>
    <col min="121" max="121" width="18.42578125" hidden="1" customWidth="1"/>
    <col min="122" max="123" width="11" hidden="1" customWidth="1"/>
    <col min="124" max="124" width="11.28515625" hidden="1" customWidth="1"/>
    <col min="125" max="125" width="11.85546875" hidden="1" customWidth="1"/>
    <col min="126" max="126" width="11.140625" hidden="1" customWidth="1"/>
    <col min="127" max="127" width="12" hidden="1" customWidth="1"/>
    <col min="128" max="128" width="11.5703125" hidden="1" customWidth="1"/>
    <col min="129" max="131" width="11.7109375" hidden="1" customWidth="1"/>
    <col min="132" max="132" width="12.42578125" hidden="1" customWidth="1"/>
    <col min="133" max="133" width="10.7109375" hidden="1" customWidth="1"/>
    <col min="134" max="134" width="19.42578125" hidden="1" customWidth="1"/>
    <col min="135" max="135" width="16.42578125" hidden="1" customWidth="1"/>
    <col min="136" max="136" width="0" hidden="1" customWidth="1"/>
  </cols>
  <sheetData>
    <row r="1" spans="1:135" ht="78.75" customHeight="1" thickBot="1" x14ac:dyDescent="0.35">
      <c r="A1" s="1" t="s">
        <v>0</v>
      </c>
      <c r="B1" s="2"/>
      <c r="C1" s="3"/>
    </row>
    <row r="2" spans="1:135" ht="189" customHeight="1" thickBot="1" x14ac:dyDescent="0.3">
      <c r="A2" s="4" t="s">
        <v>1</v>
      </c>
      <c r="B2" s="5"/>
      <c r="C2" s="6"/>
    </row>
    <row r="3" spans="1:135" x14ac:dyDescent="0.25">
      <c r="A3" s="7" t="s">
        <v>2</v>
      </c>
      <c r="B3" s="8">
        <v>0</v>
      </c>
      <c r="C3" s="9"/>
    </row>
    <row r="4" spans="1:135" x14ac:dyDescent="0.25">
      <c r="A4" s="7" t="s">
        <v>3</v>
      </c>
      <c r="B4" s="8">
        <v>0</v>
      </c>
      <c r="C4" s="9"/>
    </row>
    <row r="5" spans="1:135" x14ac:dyDescent="0.25">
      <c r="A5" s="7" t="s">
        <v>4</v>
      </c>
      <c r="B5" s="8">
        <v>0</v>
      </c>
      <c r="C5" s="9"/>
    </row>
    <row r="6" spans="1:135" x14ac:dyDescent="0.25">
      <c r="A6" s="7" t="s">
        <v>5</v>
      </c>
      <c r="B6" s="8">
        <v>0</v>
      </c>
      <c r="C6" s="9"/>
    </row>
    <row r="7" spans="1:135" x14ac:dyDescent="0.25">
      <c r="A7" s="7" t="s">
        <v>6</v>
      </c>
      <c r="B7" s="8">
        <v>0</v>
      </c>
      <c r="C7" s="9"/>
    </row>
    <row r="8" spans="1:135" x14ac:dyDescent="0.25">
      <c r="A8" s="7" t="s">
        <v>7</v>
      </c>
      <c r="B8" s="8">
        <v>0</v>
      </c>
      <c r="C8" s="9"/>
    </row>
    <row r="9" spans="1:135" ht="15.75" thickBot="1" x14ac:dyDescent="0.3">
      <c r="A9" s="7" t="s">
        <v>8</v>
      </c>
      <c r="B9" s="10">
        <v>0</v>
      </c>
      <c r="C9" s="11"/>
    </row>
    <row r="10" spans="1:135" ht="15" customHeight="1" x14ac:dyDescent="0.25">
      <c r="A10" s="12" t="s">
        <v>9</v>
      </c>
      <c r="B10" s="13" t="s">
        <v>10</v>
      </c>
      <c r="C10" s="14" t="s">
        <v>11</v>
      </c>
      <c r="E10" s="15" t="s">
        <v>12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 t="s">
        <v>13</v>
      </c>
      <c r="EC10" s="15"/>
      <c r="ED10" s="16">
        <v>1</v>
      </c>
      <c r="EE10" s="17" t="s">
        <v>14</v>
      </c>
    </row>
    <row r="11" spans="1:135" ht="15" customHeight="1" x14ac:dyDescent="0.25">
      <c r="A11" s="18"/>
      <c r="B11" s="19"/>
      <c r="C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6"/>
      <c r="EE11" s="17"/>
    </row>
    <row r="12" spans="1:135" ht="15.75" x14ac:dyDescent="0.25">
      <c r="A12" s="18"/>
      <c r="B12" s="19"/>
      <c r="C12" s="20"/>
      <c r="E12" s="21" t="s">
        <v>15</v>
      </c>
      <c r="F12" s="22" t="s">
        <v>16</v>
      </c>
      <c r="G12" s="23"/>
      <c r="H12" s="23"/>
      <c r="I12" s="23"/>
      <c r="J12" s="23"/>
      <c r="K12" s="23"/>
      <c r="L12" s="23"/>
      <c r="M12" s="23"/>
      <c r="N12" s="23"/>
      <c r="O12" s="23"/>
      <c r="P12" s="24"/>
      <c r="Q12" s="25" t="s">
        <v>17</v>
      </c>
      <c r="R12" s="26"/>
      <c r="S12" s="26"/>
      <c r="T12" s="26"/>
      <c r="U12" s="26"/>
      <c r="V12" s="26"/>
      <c r="W12" s="26"/>
      <c r="X12" s="26"/>
      <c r="Y12" s="26"/>
      <c r="Z12" s="26"/>
      <c r="AA12" s="27"/>
      <c r="AB12" s="28" t="s">
        <v>18</v>
      </c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8" t="s">
        <v>19</v>
      </c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8" t="s">
        <v>20</v>
      </c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8" t="s">
        <v>21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8" t="s">
        <v>22</v>
      </c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8" t="s">
        <v>23</v>
      </c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 t="s">
        <v>24</v>
      </c>
      <c r="CW12" s="29"/>
      <c r="CX12" s="29"/>
      <c r="CY12" s="29"/>
      <c r="CZ12" s="29"/>
      <c r="DA12" s="29"/>
      <c r="DB12" s="29"/>
      <c r="DC12" s="29"/>
      <c r="DD12" s="29"/>
      <c r="DE12" s="29"/>
      <c r="DF12" s="30"/>
      <c r="DG12" s="28" t="s">
        <v>25</v>
      </c>
      <c r="DH12" s="29"/>
      <c r="DI12" s="29"/>
      <c r="DJ12" s="29"/>
      <c r="DK12" s="29"/>
      <c r="DL12" s="29"/>
      <c r="DM12" s="29"/>
      <c r="DN12" s="29"/>
      <c r="DO12" s="29"/>
      <c r="DP12" s="29"/>
      <c r="DQ12" s="30"/>
      <c r="DR12" s="28" t="s">
        <v>26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30"/>
      <c r="EE12" s="17"/>
    </row>
    <row r="13" spans="1:135" ht="32.25" customHeight="1" x14ac:dyDescent="0.25">
      <c r="A13" s="18"/>
      <c r="B13" s="19"/>
      <c r="C13" s="20"/>
      <c r="E13" s="31" t="s">
        <v>27</v>
      </c>
      <c r="F13" s="32">
        <v>0</v>
      </c>
      <c r="G13" s="33"/>
      <c r="H13" s="33"/>
      <c r="I13" s="33"/>
      <c r="J13" s="33"/>
      <c r="K13" s="33"/>
      <c r="L13" s="33"/>
      <c r="M13" s="33"/>
      <c r="N13" s="33"/>
      <c r="O13" s="33"/>
      <c r="P13" s="34"/>
      <c r="Q13" s="32">
        <v>0</v>
      </c>
      <c r="R13" s="33"/>
      <c r="S13" s="33"/>
      <c r="T13" s="33"/>
      <c r="U13" s="33"/>
      <c r="V13" s="33"/>
      <c r="W13" s="33"/>
      <c r="X13" s="33"/>
      <c r="Y13" s="33"/>
      <c r="Z13" s="33"/>
      <c r="AA13" s="34"/>
      <c r="AB13" s="32">
        <v>0</v>
      </c>
      <c r="AC13" s="33"/>
      <c r="AD13" s="33"/>
      <c r="AE13" s="33"/>
      <c r="AF13" s="33"/>
      <c r="AG13" s="33"/>
      <c r="AH13" s="33"/>
      <c r="AI13" s="33"/>
      <c r="AJ13" s="33"/>
      <c r="AK13" s="33"/>
      <c r="AL13" s="34"/>
      <c r="AM13" s="35">
        <v>0</v>
      </c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>
        <v>1</v>
      </c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>
        <v>1</v>
      </c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2">
        <v>1</v>
      </c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4"/>
      <c r="CI13" s="32">
        <v>1</v>
      </c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4"/>
      <c r="CV13" s="35">
        <v>1</v>
      </c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2">
        <v>1</v>
      </c>
      <c r="DH13" s="33"/>
      <c r="DI13" s="33"/>
      <c r="DJ13" s="33"/>
      <c r="DK13" s="33"/>
      <c r="DL13" s="33"/>
      <c r="DM13" s="33"/>
      <c r="DN13" s="33"/>
      <c r="DO13" s="33"/>
      <c r="DP13" s="33"/>
      <c r="DQ13" s="34"/>
      <c r="DR13" s="32">
        <v>1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4"/>
      <c r="EE13" s="17"/>
    </row>
    <row r="14" spans="1:135" ht="24.75" customHeight="1" x14ac:dyDescent="0.25">
      <c r="A14" s="18"/>
      <c r="B14" s="19"/>
      <c r="C14" s="20"/>
      <c r="E14" s="36" t="s">
        <v>28</v>
      </c>
      <c r="F14" s="37" t="s">
        <v>29</v>
      </c>
      <c r="G14" s="37"/>
      <c r="H14" s="37" t="s">
        <v>30</v>
      </c>
      <c r="I14" s="37"/>
      <c r="J14" s="37" t="s">
        <v>31</v>
      </c>
      <c r="K14" s="37"/>
      <c r="L14" s="37" t="s">
        <v>32</v>
      </c>
      <c r="M14" s="37"/>
      <c r="N14" s="37" t="s">
        <v>33</v>
      </c>
      <c r="O14" s="37"/>
      <c r="P14" s="38" t="s">
        <v>34</v>
      </c>
      <c r="Q14" s="37" t="s">
        <v>29</v>
      </c>
      <c r="R14" s="37"/>
      <c r="S14" s="37" t="s">
        <v>30</v>
      </c>
      <c r="T14" s="37"/>
      <c r="U14" s="37" t="s">
        <v>31</v>
      </c>
      <c r="V14" s="37"/>
      <c r="W14" s="37" t="s">
        <v>32</v>
      </c>
      <c r="X14" s="37"/>
      <c r="Y14" s="37" t="s">
        <v>33</v>
      </c>
      <c r="Z14" s="37"/>
      <c r="AA14" s="37" t="s">
        <v>34</v>
      </c>
      <c r="AB14" s="37" t="s">
        <v>29</v>
      </c>
      <c r="AC14" s="37"/>
      <c r="AD14" s="37" t="s">
        <v>30</v>
      </c>
      <c r="AE14" s="37"/>
      <c r="AF14" s="37" t="s">
        <v>31</v>
      </c>
      <c r="AG14" s="37"/>
      <c r="AH14" s="37" t="s">
        <v>32</v>
      </c>
      <c r="AI14" s="37"/>
      <c r="AJ14" s="37" t="s">
        <v>33</v>
      </c>
      <c r="AK14" s="37"/>
      <c r="AL14" s="38" t="s">
        <v>34</v>
      </c>
      <c r="AM14" s="37" t="s">
        <v>29</v>
      </c>
      <c r="AN14" s="37"/>
      <c r="AO14" s="37" t="s">
        <v>30</v>
      </c>
      <c r="AP14" s="37"/>
      <c r="AQ14" s="37" t="s">
        <v>31</v>
      </c>
      <c r="AR14" s="37"/>
      <c r="AS14" s="37" t="s">
        <v>32</v>
      </c>
      <c r="AT14" s="37"/>
      <c r="AU14" s="37" t="s">
        <v>33</v>
      </c>
      <c r="AV14" s="37"/>
      <c r="AW14" s="38" t="s">
        <v>34</v>
      </c>
      <c r="AX14" s="37" t="s">
        <v>29</v>
      </c>
      <c r="AY14" s="37"/>
      <c r="AZ14" s="37" t="s">
        <v>30</v>
      </c>
      <c r="BA14" s="37"/>
      <c r="BB14" s="37" t="s">
        <v>31</v>
      </c>
      <c r="BC14" s="37"/>
      <c r="BD14" s="37" t="s">
        <v>32</v>
      </c>
      <c r="BE14" s="37"/>
      <c r="BF14" s="37" t="s">
        <v>33</v>
      </c>
      <c r="BG14" s="37"/>
      <c r="BH14" s="38" t="s">
        <v>34</v>
      </c>
      <c r="BI14" s="37" t="s">
        <v>29</v>
      </c>
      <c r="BJ14" s="37"/>
      <c r="BK14" s="37" t="s">
        <v>30</v>
      </c>
      <c r="BL14" s="37"/>
      <c r="BM14" s="37" t="s">
        <v>31</v>
      </c>
      <c r="BN14" s="37"/>
      <c r="BO14" s="37" t="s">
        <v>32</v>
      </c>
      <c r="BP14" s="37"/>
      <c r="BQ14" s="37" t="s">
        <v>33</v>
      </c>
      <c r="BR14" s="37"/>
      <c r="BS14" s="39" t="s">
        <v>35</v>
      </c>
      <c r="BT14" s="40"/>
      <c r="BU14" s="38" t="s">
        <v>34</v>
      </c>
      <c r="BV14" s="37" t="s">
        <v>29</v>
      </c>
      <c r="BW14" s="37"/>
      <c r="BX14" s="37" t="s">
        <v>30</v>
      </c>
      <c r="BY14" s="37"/>
      <c r="BZ14" s="37" t="s">
        <v>31</v>
      </c>
      <c r="CA14" s="37"/>
      <c r="CB14" s="37" t="s">
        <v>32</v>
      </c>
      <c r="CC14" s="37"/>
      <c r="CD14" s="37" t="s">
        <v>33</v>
      </c>
      <c r="CE14" s="37"/>
      <c r="CF14" s="37" t="s">
        <v>35</v>
      </c>
      <c r="CG14" s="37"/>
      <c r="CH14" s="38" t="s">
        <v>34</v>
      </c>
      <c r="CI14" s="37" t="s">
        <v>29</v>
      </c>
      <c r="CJ14" s="37"/>
      <c r="CK14" s="37" t="s">
        <v>30</v>
      </c>
      <c r="CL14" s="37"/>
      <c r="CM14" s="37" t="s">
        <v>31</v>
      </c>
      <c r="CN14" s="37"/>
      <c r="CO14" s="37" t="s">
        <v>32</v>
      </c>
      <c r="CP14" s="37"/>
      <c r="CQ14" s="37" t="s">
        <v>33</v>
      </c>
      <c r="CR14" s="37"/>
      <c r="CS14" s="37" t="s">
        <v>35</v>
      </c>
      <c r="CT14" s="37"/>
      <c r="CU14" s="38" t="s">
        <v>34</v>
      </c>
      <c r="CV14" s="37" t="s">
        <v>29</v>
      </c>
      <c r="CW14" s="37"/>
      <c r="CX14" s="37" t="s">
        <v>30</v>
      </c>
      <c r="CY14" s="37"/>
      <c r="CZ14" s="37" t="s">
        <v>31</v>
      </c>
      <c r="DA14" s="37"/>
      <c r="DB14" s="37" t="s">
        <v>32</v>
      </c>
      <c r="DC14" s="37"/>
      <c r="DD14" s="37" t="s">
        <v>33</v>
      </c>
      <c r="DE14" s="37"/>
      <c r="DF14" s="38" t="s">
        <v>34</v>
      </c>
      <c r="DG14" s="37" t="s">
        <v>29</v>
      </c>
      <c r="DH14" s="37"/>
      <c r="DI14" s="37" t="s">
        <v>30</v>
      </c>
      <c r="DJ14" s="37"/>
      <c r="DK14" s="37" t="s">
        <v>31</v>
      </c>
      <c r="DL14" s="37"/>
      <c r="DM14" s="37" t="s">
        <v>32</v>
      </c>
      <c r="DN14" s="37"/>
      <c r="DO14" s="37" t="s">
        <v>33</v>
      </c>
      <c r="DP14" s="37"/>
      <c r="DQ14" s="38" t="s">
        <v>34</v>
      </c>
      <c r="DR14" s="25" t="s">
        <v>29</v>
      </c>
      <c r="DS14" s="27"/>
      <c r="DT14" s="25" t="s">
        <v>30</v>
      </c>
      <c r="DU14" s="27"/>
      <c r="DV14" s="25" t="s">
        <v>31</v>
      </c>
      <c r="DW14" s="27"/>
      <c r="DX14" s="25" t="s">
        <v>32</v>
      </c>
      <c r="DY14" s="27"/>
      <c r="DZ14" s="25" t="s">
        <v>33</v>
      </c>
      <c r="EA14" s="27"/>
      <c r="EB14" s="25" t="s">
        <v>35</v>
      </c>
      <c r="EC14" s="27"/>
      <c r="ED14" s="38" t="s">
        <v>34</v>
      </c>
      <c r="EE14" s="17"/>
    </row>
    <row r="15" spans="1:135" ht="16.5" thickBot="1" x14ac:dyDescent="0.3">
      <c r="A15" s="41"/>
      <c r="B15" s="42"/>
      <c r="C15" s="43"/>
      <c r="E15" s="36"/>
      <c r="F15" s="36" t="s">
        <v>36</v>
      </c>
      <c r="G15" s="36" t="s">
        <v>37</v>
      </c>
      <c r="H15" s="36" t="s">
        <v>36</v>
      </c>
      <c r="I15" s="36" t="s">
        <v>37</v>
      </c>
      <c r="J15" s="36" t="s">
        <v>36</v>
      </c>
      <c r="K15" s="36" t="s">
        <v>37</v>
      </c>
      <c r="L15" s="36" t="s">
        <v>36</v>
      </c>
      <c r="M15" s="36" t="s">
        <v>37</v>
      </c>
      <c r="N15" s="36" t="s">
        <v>36</v>
      </c>
      <c r="O15" s="36" t="s">
        <v>37</v>
      </c>
      <c r="P15" s="44"/>
      <c r="Q15" s="36" t="s">
        <v>36</v>
      </c>
      <c r="R15" s="36" t="s">
        <v>37</v>
      </c>
      <c r="S15" s="36" t="s">
        <v>36</v>
      </c>
      <c r="T15" s="36" t="s">
        <v>37</v>
      </c>
      <c r="U15" s="36" t="s">
        <v>36</v>
      </c>
      <c r="V15" s="36" t="s">
        <v>37</v>
      </c>
      <c r="W15" s="36" t="s">
        <v>36</v>
      </c>
      <c r="X15" s="36" t="s">
        <v>37</v>
      </c>
      <c r="Y15" s="36" t="s">
        <v>36</v>
      </c>
      <c r="Z15" s="36" t="s">
        <v>37</v>
      </c>
      <c r="AA15" s="37"/>
      <c r="AB15" s="36" t="s">
        <v>36</v>
      </c>
      <c r="AC15" s="36" t="s">
        <v>37</v>
      </c>
      <c r="AD15" s="36" t="s">
        <v>36</v>
      </c>
      <c r="AE15" s="36" t="s">
        <v>37</v>
      </c>
      <c r="AF15" s="36" t="s">
        <v>36</v>
      </c>
      <c r="AG15" s="36" t="s">
        <v>37</v>
      </c>
      <c r="AH15" s="36" t="s">
        <v>36</v>
      </c>
      <c r="AI15" s="36" t="s">
        <v>37</v>
      </c>
      <c r="AJ15" s="36" t="s">
        <v>36</v>
      </c>
      <c r="AK15" s="36" t="s">
        <v>37</v>
      </c>
      <c r="AL15" s="44"/>
      <c r="AM15" s="36" t="s">
        <v>36</v>
      </c>
      <c r="AN15" s="36" t="s">
        <v>37</v>
      </c>
      <c r="AO15" s="36" t="s">
        <v>36</v>
      </c>
      <c r="AP15" s="36" t="s">
        <v>37</v>
      </c>
      <c r="AQ15" s="36" t="s">
        <v>36</v>
      </c>
      <c r="AR15" s="36" t="s">
        <v>37</v>
      </c>
      <c r="AS15" s="36" t="s">
        <v>36</v>
      </c>
      <c r="AT15" s="36" t="s">
        <v>37</v>
      </c>
      <c r="AU15" s="36" t="s">
        <v>36</v>
      </c>
      <c r="AV15" s="36" t="s">
        <v>37</v>
      </c>
      <c r="AW15" s="44"/>
      <c r="AX15" s="36" t="s">
        <v>36</v>
      </c>
      <c r="AY15" s="36" t="s">
        <v>37</v>
      </c>
      <c r="AZ15" s="36" t="s">
        <v>36</v>
      </c>
      <c r="BA15" s="36" t="s">
        <v>37</v>
      </c>
      <c r="BB15" s="36" t="s">
        <v>36</v>
      </c>
      <c r="BC15" s="36" t="s">
        <v>37</v>
      </c>
      <c r="BD15" s="36" t="s">
        <v>36</v>
      </c>
      <c r="BE15" s="36" t="s">
        <v>37</v>
      </c>
      <c r="BF15" s="36" t="s">
        <v>36</v>
      </c>
      <c r="BG15" s="36" t="s">
        <v>37</v>
      </c>
      <c r="BH15" s="44"/>
      <c r="BI15" s="36" t="s">
        <v>36</v>
      </c>
      <c r="BJ15" s="36" t="s">
        <v>37</v>
      </c>
      <c r="BK15" s="36" t="s">
        <v>36</v>
      </c>
      <c r="BL15" s="36" t="s">
        <v>37</v>
      </c>
      <c r="BM15" s="36" t="s">
        <v>36</v>
      </c>
      <c r="BN15" s="36" t="s">
        <v>37</v>
      </c>
      <c r="BO15" s="36" t="s">
        <v>36</v>
      </c>
      <c r="BP15" s="36" t="s">
        <v>37</v>
      </c>
      <c r="BQ15" s="36" t="s">
        <v>36</v>
      </c>
      <c r="BR15" s="36" t="s">
        <v>37</v>
      </c>
      <c r="BS15" s="36" t="s">
        <v>36</v>
      </c>
      <c r="BT15" s="36" t="s">
        <v>37</v>
      </c>
      <c r="BU15" s="44"/>
      <c r="BV15" s="36" t="s">
        <v>36</v>
      </c>
      <c r="BW15" s="36" t="s">
        <v>37</v>
      </c>
      <c r="BX15" s="36" t="s">
        <v>36</v>
      </c>
      <c r="BY15" s="36" t="s">
        <v>37</v>
      </c>
      <c r="BZ15" s="36" t="s">
        <v>36</v>
      </c>
      <c r="CA15" s="36" t="s">
        <v>37</v>
      </c>
      <c r="CB15" s="36" t="s">
        <v>36</v>
      </c>
      <c r="CC15" s="36" t="s">
        <v>37</v>
      </c>
      <c r="CD15" s="36" t="s">
        <v>36</v>
      </c>
      <c r="CE15" s="36" t="s">
        <v>37</v>
      </c>
      <c r="CF15" s="36" t="s">
        <v>36</v>
      </c>
      <c r="CG15" s="36" t="s">
        <v>37</v>
      </c>
      <c r="CH15" s="44"/>
      <c r="CI15" s="36" t="s">
        <v>36</v>
      </c>
      <c r="CJ15" s="36" t="s">
        <v>37</v>
      </c>
      <c r="CK15" s="36" t="s">
        <v>36</v>
      </c>
      <c r="CL15" s="36" t="s">
        <v>37</v>
      </c>
      <c r="CM15" s="36" t="s">
        <v>36</v>
      </c>
      <c r="CN15" s="36" t="s">
        <v>37</v>
      </c>
      <c r="CO15" s="36" t="s">
        <v>36</v>
      </c>
      <c r="CP15" s="36" t="s">
        <v>37</v>
      </c>
      <c r="CQ15" s="36" t="s">
        <v>36</v>
      </c>
      <c r="CR15" s="36" t="s">
        <v>37</v>
      </c>
      <c r="CS15" s="36" t="s">
        <v>36</v>
      </c>
      <c r="CT15" s="36" t="s">
        <v>37</v>
      </c>
      <c r="CU15" s="44"/>
      <c r="CV15" s="36" t="s">
        <v>36</v>
      </c>
      <c r="CW15" s="36" t="s">
        <v>37</v>
      </c>
      <c r="CX15" s="36" t="s">
        <v>36</v>
      </c>
      <c r="CY15" s="36" t="s">
        <v>37</v>
      </c>
      <c r="CZ15" s="36" t="s">
        <v>36</v>
      </c>
      <c r="DA15" s="36" t="s">
        <v>37</v>
      </c>
      <c r="DB15" s="36" t="s">
        <v>36</v>
      </c>
      <c r="DC15" s="36" t="s">
        <v>37</v>
      </c>
      <c r="DD15" s="36" t="s">
        <v>36</v>
      </c>
      <c r="DE15" s="36" t="s">
        <v>37</v>
      </c>
      <c r="DF15" s="44"/>
      <c r="DG15" s="36" t="s">
        <v>36</v>
      </c>
      <c r="DH15" s="36" t="s">
        <v>37</v>
      </c>
      <c r="DI15" s="36" t="s">
        <v>36</v>
      </c>
      <c r="DJ15" s="36" t="s">
        <v>37</v>
      </c>
      <c r="DK15" s="36" t="s">
        <v>36</v>
      </c>
      <c r="DL15" s="36" t="s">
        <v>37</v>
      </c>
      <c r="DM15" s="36" t="s">
        <v>36</v>
      </c>
      <c r="DN15" s="36" t="s">
        <v>37</v>
      </c>
      <c r="DO15" s="36" t="s">
        <v>36</v>
      </c>
      <c r="DP15" s="36" t="s">
        <v>37</v>
      </c>
      <c r="DQ15" s="44"/>
      <c r="DR15" s="36" t="s">
        <v>36</v>
      </c>
      <c r="DS15" s="36" t="s">
        <v>37</v>
      </c>
      <c r="DT15" s="36" t="s">
        <v>36</v>
      </c>
      <c r="DU15" s="36" t="s">
        <v>37</v>
      </c>
      <c r="DV15" s="36" t="s">
        <v>36</v>
      </c>
      <c r="DW15" s="36" t="s">
        <v>37</v>
      </c>
      <c r="DX15" s="36" t="s">
        <v>36</v>
      </c>
      <c r="DY15" s="36" t="s">
        <v>37</v>
      </c>
      <c r="DZ15" s="36" t="s">
        <v>36</v>
      </c>
      <c r="EA15" s="36" t="s">
        <v>37</v>
      </c>
      <c r="EB15" s="36" t="s">
        <v>36</v>
      </c>
      <c r="EC15" s="36" t="s">
        <v>37</v>
      </c>
      <c r="ED15" s="44"/>
      <c r="EE15" s="45"/>
    </row>
    <row r="16" spans="1:135" x14ac:dyDescent="0.25">
      <c r="A16" s="46" t="s">
        <v>38</v>
      </c>
      <c r="B16" s="47">
        <f>ROUNDUP((+B$3*BH16+B$4*BU16+B$5*CH16+B$6*CU16+ B$7*DF16 +B$8*EQ16+B$9*ED16)/1000,1)</f>
        <v>0</v>
      </c>
      <c r="C16" s="48" t="s">
        <v>39</v>
      </c>
      <c r="E16" s="49" t="s">
        <v>38</v>
      </c>
      <c r="F16" s="50">
        <v>2</v>
      </c>
      <c r="G16" s="50">
        <v>30</v>
      </c>
      <c r="H16" s="50"/>
      <c r="I16" s="50"/>
      <c r="J16" s="51">
        <v>4</v>
      </c>
      <c r="K16" s="51">
        <v>30</v>
      </c>
      <c r="L16" s="50"/>
      <c r="M16" s="50"/>
      <c r="N16" s="51">
        <v>4</v>
      </c>
      <c r="O16" s="51">
        <v>30</v>
      </c>
      <c r="P16" s="50">
        <f t="shared" ref="P16:P60" si="0">(+F16*G16+H16*I16+J16*K16+L16*M16+N16*O16)*F$13</f>
        <v>0</v>
      </c>
      <c r="Q16" s="52">
        <v>2</v>
      </c>
      <c r="R16" s="52">
        <v>30</v>
      </c>
      <c r="S16" s="52"/>
      <c r="T16" s="52"/>
      <c r="U16" s="53">
        <v>5</v>
      </c>
      <c r="V16" s="53">
        <v>30</v>
      </c>
      <c r="W16" s="52"/>
      <c r="X16" s="52"/>
      <c r="Y16" s="52">
        <v>5</v>
      </c>
      <c r="Z16" s="52">
        <v>30</v>
      </c>
      <c r="AA16" s="52">
        <f t="shared" ref="AA16:AA60" si="1">(+Q16*R16+S16*T16+U16*V16+W16*X16+Y16*Z16)*Q$13</f>
        <v>0</v>
      </c>
      <c r="AB16" s="51">
        <v>4</v>
      </c>
      <c r="AC16" s="51">
        <v>30</v>
      </c>
      <c r="AD16" s="51"/>
      <c r="AE16" s="51"/>
      <c r="AF16" s="51">
        <v>8</v>
      </c>
      <c r="AG16" s="51">
        <v>30</v>
      </c>
      <c r="AH16" s="51"/>
      <c r="AI16" s="51"/>
      <c r="AJ16" s="51">
        <v>8</v>
      </c>
      <c r="AK16" s="51">
        <v>30</v>
      </c>
      <c r="AL16" s="50">
        <f t="shared" ref="AL16:AL60" si="2">(+AB16*AC16+AD16*AE16+AF16*AG16+AH16*AI16+AJ16*AK16)*AB$13</f>
        <v>0</v>
      </c>
      <c r="AM16" s="52">
        <v>4</v>
      </c>
      <c r="AN16" s="52">
        <v>30</v>
      </c>
      <c r="AO16" s="52"/>
      <c r="AP16" s="52"/>
      <c r="AQ16" s="52">
        <v>12</v>
      </c>
      <c r="AR16" s="52">
        <v>30</v>
      </c>
      <c r="AS16" s="52"/>
      <c r="AT16" s="52"/>
      <c r="AU16" s="52">
        <v>11</v>
      </c>
      <c r="AV16" s="52">
        <v>30</v>
      </c>
      <c r="AW16" s="52">
        <f t="shared" ref="AW16:AW60" si="3">(+AM16*AN16+AO16*AP16+AQ16*AR16+AS16*AT16+AU16*AV16)*AM$13</f>
        <v>0</v>
      </c>
      <c r="AX16" s="50">
        <v>5</v>
      </c>
      <c r="AY16" s="50">
        <v>30</v>
      </c>
      <c r="AZ16" s="50"/>
      <c r="BA16" s="50"/>
      <c r="BB16" s="50">
        <v>12</v>
      </c>
      <c r="BC16" s="50">
        <v>30</v>
      </c>
      <c r="BD16" s="50"/>
      <c r="BE16" s="50"/>
      <c r="BF16" s="50">
        <v>12</v>
      </c>
      <c r="BG16" s="50">
        <v>30</v>
      </c>
      <c r="BH16" s="50">
        <f t="shared" ref="BH16:BH60" si="4">(+AX16*AY16+AZ16*BA16+BB16*BC16+BD16*BE16+BF16*BG16)*AX$13</f>
        <v>870</v>
      </c>
      <c r="BI16" s="52">
        <v>5</v>
      </c>
      <c r="BJ16" s="52">
        <v>30</v>
      </c>
      <c r="BK16" s="52"/>
      <c r="BL16" s="52"/>
      <c r="BM16" s="54">
        <v>14</v>
      </c>
      <c r="BN16" s="54">
        <v>30</v>
      </c>
      <c r="BO16" s="52"/>
      <c r="BP16" s="52"/>
      <c r="BQ16" s="54">
        <v>13</v>
      </c>
      <c r="BR16" s="54">
        <v>30</v>
      </c>
      <c r="BS16" s="52"/>
      <c r="BT16" s="52"/>
      <c r="BU16" s="52">
        <f t="shared" ref="BU16:BU60" si="5">(BI16*BJ16+BK16*BL16+BM16*BN16+BO16*BP16+BQ16*BR16+BS16*BT16)*BI$13</f>
        <v>960</v>
      </c>
      <c r="BV16" s="50">
        <v>5</v>
      </c>
      <c r="BW16" s="50">
        <v>30</v>
      </c>
      <c r="BX16" s="50"/>
      <c r="BY16" s="50"/>
      <c r="BZ16" s="50">
        <v>16</v>
      </c>
      <c r="CA16" s="50">
        <v>30</v>
      </c>
      <c r="CB16" s="50"/>
      <c r="CC16" s="50"/>
      <c r="CD16" s="50">
        <v>14</v>
      </c>
      <c r="CE16" s="50">
        <v>30</v>
      </c>
      <c r="CF16" s="50"/>
      <c r="CG16" s="50"/>
      <c r="CH16" s="50">
        <f t="shared" ref="CH16:CH60" si="6">(BV16*BW16+BX16*BY16+BZ16*CA16+CB16*CC16+CD16*CE16+CF16*CG16)*BV$13</f>
        <v>1050</v>
      </c>
      <c r="CI16" s="54">
        <v>6</v>
      </c>
      <c r="CJ16" s="54">
        <v>30</v>
      </c>
      <c r="CK16" s="54"/>
      <c r="CL16" s="54"/>
      <c r="CM16" s="54">
        <v>19</v>
      </c>
      <c r="CN16" s="54">
        <v>30</v>
      </c>
      <c r="CO16" s="54"/>
      <c r="CP16" s="54"/>
      <c r="CQ16" s="54">
        <v>18</v>
      </c>
      <c r="CR16" s="54">
        <v>30</v>
      </c>
      <c r="CS16" s="54"/>
      <c r="CT16" s="54"/>
      <c r="CU16" s="52">
        <f t="shared" ref="CU16:CU60" si="7">(CI16*CJ16+CK16*CL16+CM16*CN16+CO16*CP16+CQ16*CR16+CS16*CT16)*CI$13</f>
        <v>1290</v>
      </c>
      <c r="CV16" s="50"/>
      <c r="CW16" s="50"/>
      <c r="CX16" s="50"/>
      <c r="CY16" s="50"/>
      <c r="CZ16" s="50">
        <v>12</v>
      </c>
      <c r="DA16" s="50">
        <v>30</v>
      </c>
      <c r="DB16" s="50"/>
      <c r="DC16" s="50"/>
      <c r="DD16" s="50">
        <v>12</v>
      </c>
      <c r="DE16" s="50">
        <v>30</v>
      </c>
      <c r="DF16" s="50">
        <f t="shared" ref="DF16:DF60" si="8">(+CV16*CW16+CX16*CY16+CZ16*DA16+DB16*DC16+DD16*DE16)*CV$13</f>
        <v>720</v>
      </c>
      <c r="DG16" s="54"/>
      <c r="DH16" s="54"/>
      <c r="DI16" s="54"/>
      <c r="DJ16" s="54"/>
      <c r="DK16" s="54">
        <v>10</v>
      </c>
      <c r="DL16" s="54">
        <v>30</v>
      </c>
      <c r="DM16" s="54"/>
      <c r="DN16" s="54"/>
      <c r="DO16" s="54">
        <v>10</v>
      </c>
      <c r="DP16" s="54">
        <v>30</v>
      </c>
      <c r="DQ16" s="54">
        <f t="shared" ref="DQ16:DQ60" si="9">(+DG16*DH16+DI16*DJ16+DK16*DL16+DM16*DN16+DO16*DP16)*DG$13</f>
        <v>600</v>
      </c>
      <c r="DR16" s="50">
        <v>7</v>
      </c>
      <c r="DS16" s="50">
        <v>30</v>
      </c>
      <c r="DT16" s="50"/>
      <c r="DU16" s="50"/>
      <c r="DV16" s="50">
        <v>18</v>
      </c>
      <c r="DW16" s="50">
        <v>30</v>
      </c>
      <c r="DX16" s="50"/>
      <c r="DY16" s="50"/>
      <c r="DZ16" s="50">
        <v>19</v>
      </c>
      <c r="EA16" s="50">
        <v>30</v>
      </c>
      <c r="EB16" s="50"/>
      <c r="EC16" s="50"/>
      <c r="ED16" s="50">
        <f t="shared" ref="ED16:ED60" si="10">(DR16*DS16+DT16*DU16+DV16*DW16+DX16*DY16+DZ16*EA16+EB16*EC16)*DR$13</f>
        <v>1320</v>
      </c>
      <c r="EE16" s="55">
        <f t="shared" ref="EE16:EE60" si="11">(+ED16+DQ16+DF16+CU16+CH16+AL16+AW16+BH16+BU16+AA16+P16)*ED$10</f>
        <v>6810</v>
      </c>
    </row>
    <row r="17" spans="1:135" x14ac:dyDescent="0.25">
      <c r="A17" s="56" t="s">
        <v>40</v>
      </c>
      <c r="B17" s="57">
        <f t="shared" ref="B17:B60" si="12">ROUNDUP((+B$3*BH17+B$4*BU17+B$5*CH17+B$6*CU17+ B$7*DF17 +B$8*EQ17+B$9*ED17)/1000,1)</f>
        <v>0</v>
      </c>
      <c r="C17" s="58" t="s">
        <v>41</v>
      </c>
      <c r="E17" s="59" t="s">
        <v>40</v>
      </c>
      <c r="F17" s="50"/>
      <c r="G17" s="50"/>
      <c r="H17" s="50"/>
      <c r="I17" s="50"/>
      <c r="J17" s="51"/>
      <c r="K17" s="51"/>
      <c r="L17" s="50"/>
      <c r="M17" s="50"/>
      <c r="N17" s="50"/>
      <c r="O17" s="50"/>
      <c r="P17" s="50">
        <f t="shared" si="0"/>
        <v>0</v>
      </c>
      <c r="Q17" s="52"/>
      <c r="R17" s="52"/>
      <c r="S17" s="52"/>
      <c r="T17" s="52"/>
      <c r="U17" s="53"/>
      <c r="V17" s="53"/>
      <c r="W17" s="52"/>
      <c r="X17" s="52"/>
      <c r="Y17" s="52"/>
      <c r="Z17" s="52"/>
      <c r="AA17" s="52">
        <f t="shared" si="1"/>
        <v>0</v>
      </c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0">
        <f t="shared" si="2"/>
        <v>0</v>
      </c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>
        <f t="shared" si="3"/>
        <v>0</v>
      </c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>
        <f t="shared" si="4"/>
        <v>0</v>
      </c>
      <c r="BI17" s="52"/>
      <c r="BJ17" s="52"/>
      <c r="BK17" s="52"/>
      <c r="BL17" s="52"/>
      <c r="BM17" s="54"/>
      <c r="BN17" s="54"/>
      <c r="BO17" s="52"/>
      <c r="BP17" s="52"/>
      <c r="BQ17" s="54"/>
      <c r="BR17" s="54"/>
      <c r="BS17" s="52"/>
      <c r="BT17" s="52"/>
      <c r="BU17" s="52">
        <f t="shared" si="5"/>
        <v>0</v>
      </c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>
        <f t="shared" si="6"/>
        <v>0</v>
      </c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2">
        <f t="shared" si="7"/>
        <v>0</v>
      </c>
      <c r="CV17" s="50"/>
      <c r="CW17" s="50"/>
      <c r="CX17" s="50"/>
      <c r="CY17" s="50"/>
      <c r="CZ17" s="50"/>
      <c r="DA17" s="50"/>
      <c r="DB17" s="50"/>
      <c r="DC17" s="50"/>
      <c r="DD17" s="50"/>
      <c r="DE17" s="50"/>
      <c r="DF17" s="50">
        <f t="shared" si="8"/>
        <v>0</v>
      </c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2">
        <f t="shared" si="9"/>
        <v>0</v>
      </c>
      <c r="DR17" s="50"/>
      <c r="DS17" s="50"/>
      <c r="DT17" s="50"/>
      <c r="DU17" s="50"/>
      <c r="DV17" s="50"/>
      <c r="DW17" s="50"/>
      <c r="DX17" s="50"/>
      <c r="DY17" s="50"/>
      <c r="DZ17" s="50"/>
      <c r="EA17" s="50"/>
      <c r="EB17" s="50"/>
      <c r="EC17" s="50"/>
      <c r="ED17" s="50">
        <f t="shared" si="10"/>
        <v>0</v>
      </c>
      <c r="EE17" s="55">
        <f t="shared" si="11"/>
        <v>0</v>
      </c>
    </row>
    <row r="18" spans="1:135" ht="15.75" customHeight="1" x14ac:dyDescent="0.25">
      <c r="A18" s="56" t="s">
        <v>42</v>
      </c>
      <c r="B18" s="57">
        <f t="shared" si="12"/>
        <v>0</v>
      </c>
      <c r="C18" s="58" t="s">
        <v>41</v>
      </c>
      <c r="E18" s="59" t="s">
        <v>42</v>
      </c>
      <c r="F18" s="50"/>
      <c r="G18" s="50"/>
      <c r="H18" s="50"/>
      <c r="I18" s="50"/>
      <c r="J18" s="51"/>
      <c r="K18" s="51"/>
      <c r="L18" s="50"/>
      <c r="M18" s="50"/>
      <c r="N18" s="50"/>
      <c r="O18" s="50"/>
      <c r="P18" s="50">
        <f t="shared" si="0"/>
        <v>0</v>
      </c>
      <c r="Q18" s="52">
        <v>10</v>
      </c>
      <c r="R18" s="52">
        <v>10</v>
      </c>
      <c r="S18" s="52"/>
      <c r="T18" s="52"/>
      <c r="U18" s="53">
        <v>15</v>
      </c>
      <c r="V18" s="53">
        <v>10</v>
      </c>
      <c r="W18" s="52"/>
      <c r="X18" s="52"/>
      <c r="Y18" s="52">
        <v>15</v>
      </c>
      <c r="Z18" s="52">
        <v>10</v>
      </c>
      <c r="AA18" s="52">
        <f t="shared" si="1"/>
        <v>0</v>
      </c>
      <c r="AB18" s="51">
        <v>25</v>
      </c>
      <c r="AC18" s="51">
        <v>10</v>
      </c>
      <c r="AD18" s="51"/>
      <c r="AE18" s="51"/>
      <c r="AF18" s="51">
        <v>20</v>
      </c>
      <c r="AG18" s="51">
        <f>2/7*30</f>
        <v>8.5714285714285712</v>
      </c>
      <c r="AH18" s="51"/>
      <c r="AI18" s="51"/>
      <c r="AJ18" s="51">
        <v>20</v>
      </c>
      <c r="AK18" s="51">
        <f>2/7*30</f>
        <v>8.5714285714285712</v>
      </c>
      <c r="AL18" s="50">
        <f t="shared" si="2"/>
        <v>0</v>
      </c>
      <c r="AM18" s="52">
        <v>40</v>
      </c>
      <c r="AN18" s="52">
        <v>10</v>
      </c>
      <c r="AO18" s="52"/>
      <c r="AP18" s="52"/>
      <c r="AQ18" s="52">
        <v>35</v>
      </c>
      <c r="AR18" s="52">
        <f>2/7*30</f>
        <v>8.5714285714285712</v>
      </c>
      <c r="AS18" s="52"/>
      <c r="AT18" s="52"/>
      <c r="AU18" s="52">
        <v>35</v>
      </c>
      <c r="AV18" s="52">
        <f>2/7*30</f>
        <v>8.5714285714285712</v>
      </c>
      <c r="AW18" s="52">
        <f t="shared" si="3"/>
        <v>0</v>
      </c>
      <c r="AX18" s="50">
        <v>50</v>
      </c>
      <c r="AY18" s="50">
        <v>10</v>
      </c>
      <c r="AZ18" s="50"/>
      <c r="BA18" s="50"/>
      <c r="BB18" s="50">
        <v>40</v>
      </c>
      <c r="BC18" s="50">
        <f>2/7*30</f>
        <v>8.5714285714285712</v>
      </c>
      <c r="BD18" s="50"/>
      <c r="BE18" s="50"/>
      <c r="BF18" s="50">
        <v>40</v>
      </c>
      <c r="BG18" s="50">
        <f>2/7*30</f>
        <v>8.5714285714285712</v>
      </c>
      <c r="BH18" s="50">
        <f t="shared" si="4"/>
        <v>1185.7142857142858</v>
      </c>
      <c r="BI18" s="52">
        <v>50</v>
      </c>
      <c r="BJ18" s="52">
        <v>10</v>
      </c>
      <c r="BK18" s="52"/>
      <c r="BL18" s="52"/>
      <c r="BM18" s="54">
        <v>40</v>
      </c>
      <c r="BN18" s="54">
        <f>2/7*30</f>
        <v>8.5714285714285712</v>
      </c>
      <c r="BO18" s="52"/>
      <c r="BP18" s="52"/>
      <c r="BQ18" s="54">
        <v>40</v>
      </c>
      <c r="BR18" s="54">
        <f>2/7*30</f>
        <v>8.5714285714285712</v>
      </c>
      <c r="BS18" s="52"/>
      <c r="BT18" s="52"/>
      <c r="BU18" s="52">
        <f t="shared" si="5"/>
        <v>1185.7142857142858</v>
      </c>
      <c r="BV18" s="50">
        <v>50</v>
      </c>
      <c r="BW18" s="50">
        <v>10</v>
      </c>
      <c r="BX18" s="50"/>
      <c r="BY18" s="50"/>
      <c r="BZ18" s="50">
        <v>40</v>
      </c>
      <c r="CA18" s="50">
        <f>2/7*30</f>
        <v>8.5714285714285712</v>
      </c>
      <c r="CB18" s="50"/>
      <c r="CC18" s="50"/>
      <c r="CD18" s="50">
        <v>40</v>
      </c>
      <c r="CE18" s="50">
        <f>2/7*30</f>
        <v>8.5714285714285712</v>
      </c>
      <c r="CF18" s="50"/>
      <c r="CG18" s="50"/>
      <c r="CH18" s="50">
        <f t="shared" si="6"/>
        <v>1185.7142857142858</v>
      </c>
      <c r="CI18" s="54">
        <v>50</v>
      </c>
      <c r="CJ18" s="54">
        <v>10</v>
      </c>
      <c r="CK18" s="54"/>
      <c r="CL18" s="54"/>
      <c r="CM18" s="54">
        <v>50</v>
      </c>
      <c r="CN18" s="54">
        <f>2/7*30</f>
        <v>8.5714285714285712</v>
      </c>
      <c r="CO18" s="54"/>
      <c r="CP18" s="54"/>
      <c r="CQ18" s="54">
        <v>50</v>
      </c>
      <c r="CR18" s="54">
        <f>2/7*30</f>
        <v>8.5714285714285712</v>
      </c>
      <c r="CS18" s="54"/>
      <c r="CT18" s="54"/>
      <c r="CU18" s="52">
        <f t="shared" si="7"/>
        <v>1357.1428571428571</v>
      </c>
      <c r="CV18" s="50">
        <v>70</v>
      </c>
      <c r="CW18" s="50">
        <v>10</v>
      </c>
      <c r="CX18" s="50"/>
      <c r="CY18" s="50"/>
      <c r="CZ18" s="50">
        <v>60</v>
      </c>
      <c r="DA18" s="50">
        <f>2/7*30</f>
        <v>8.5714285714285712</v>
      </c>
      <c r="DB18" s="50"/>
      <c r="DC18" s="50"/>
      <c r="DD18" s="50">
        <v>50</v>
      </c>
      <c r="DE18" s="50">
        <f>2/7*30</f>
        <v>8.5714285714285712</v>
      </c>
      <c r="DF18" s="50">
        <f t="shared" si="8"/>
        <v>1642.8571428571427</v>
      </c>
      <c r="DG18" s="54">
        <v>30</v>
      </c>
      <c r="DH18" s="54">
        <v>10</v>
      </c>
      <c r="DI18" s="54"/>
      <c r="DJ18" s="54"/>
      <c r="DK18" s="54">
        <v>50</v>
      </c>
      <c r="DL18" s="54">
        <f>2/7*30</f>
        <v>8.5714285714285712</v>
      </c>
      <c r="DM18" s="54"/>
      <c r="DN18" s="54"/>
      <c r="DO18" s="54">
        <v>50</v>
      </c>
      <c r="DP18" s="54">
        <f>2/7*30</f>
        <v>8.5714285714285712</v>
      </c>
      <c r="DQ18" s="52">
        <f t="shared" si="9"/>
        <v>1157.1428571428571</v>
      </c>
      <c r="DR18" s="50">
        <v>70</v>
      </c>
      <c r="DS18" s="50">
        <v>10</v>
      </c>
      <c r="DT18" s="50"/>
      <c r="DU18" s="50"/>
      <c r="DV18" s="50">
        <v>50</v>
      </c>
      <c r="DW18" s="50">
        <f>2/7*30</f>
        <v>8.5714285714285712</v>
      </c>
      <c r="DX18" s="50"/>
      <c r="DY18" s="50"/>
      <c r="DZ18" s="50">
        <v>50</v>
      </c>
      <c r="EA18" s="50">
        <f>2/7*30</f>
        <v>8.5714285714285712</v>
      </c>
      <c r="EB18" s="50"/>
      <c r="EC18" s="50"/>
      <c r="ED18" s="50">
        <f t="shared" si="10"/>
        <v>1557.1428571428569</v>
      </c>
      <c r="EE18" s="55">
        <f t="shared" si="11"/>
        <v>9271.4285714285725</v>
      </c>
    </row>
    <row r="19" spans="1:135" x14ac:dyDescent="0.25">
      <c r="A19" s="60" t="s">
        <v>43</v>
      </c>
      <c r="B19" s="57">
        <f t="shared" si="12"/>
        <v>0</v>
      </c>
      <c r="C19" s="58" t="s">
        <v>41</v>
      </c>
      <c r="E19" s="52" t="s">
        <v>43</v>
      </c>
      <c r="F19" s="50"/>
      <c r="G19" s="50"/>
      <c r="H19" s="50"/>
      <c r="I19" s="50"/>
      <c r="J19" s="51"/>
      <c r="K19" s="51"/>
      <c r="L19" s="50"/>
      <c r="M19" s="50"/>
      <c r="N19" s="50"/>
      <c r="O19" s="50"/>
      <c r="P19" s="50">
        <f t="shared" si="0"/>
        <v>0</v>
      </c>
      <c r="Q19" s="52"/>
      <c r="R19" s="52"/>
      <c r="S19" s="52"/>
      <c r="T19" s="52"/>
      <c r="U19" s="53"/>
      <c r="V19" s="53"/>
      <c r="W19" s="52"/>
      <c r="X19" s="52"/>
      <c r="Y19" s="52">
        <v>8</v>
      </c>
      <c r="Z19" s="52">
        <v>25</v>
      </c>
      <c r="AA19" s="52">
        <f t="shared" si="1"/>
        <v>0</v>
      </c>
      <c r="AB19" s="51"/>
      <c r="AC19" s="51"/>
      <c r="AD19" s="51"/>
      <c r="AE19" s="51"/>
      <c r="AF19" s="51">
        <v>10</v>
      </c>
      <c r="AG19" s="51">
        <f>6/7*30</f>
        <v>25.714285714285712</v>
      </c>
      <c r="AH19" s="51"/>
      <c r="AI19" s="51"/>
      <c r="AJ19" s="51">
        <v>15</v>
      </c>
      <c r="AK19" s="51">
        <f>6/7*30</f>
        <v>25.714285714285712</v>
      </c>
      <c r="AL19" s="50">
        <f t="shared" si="2"/>
        <v>0</v>
      </c>
      <c r="AM19" s="52"/>
      <c r="AN19" s="52"/>
      <c r="AO19" s="52"/>
      <c r="AP19" s="52"/>
      <c r="AQ19" s="52">
        <v>23</v>
      </c>
      <c r="AR19" s="52">
        <f>6/7*30</f>
        <v>25.714285714285712</v>
      </c>
      <c r="AS19" s="52"/>
      <c r="AT19" s="52"/>
      <c r="AU19" s="52">
        <v>30</v>
      </c>
      <c r="AV19" s="52">
        <f>6/7*30</f>
        <v>25.714285714285712</v>
      </c>
      <c r="AW19" s="52">
        <f t="shared" si="3"/>
        <v>0</v>
      </c>
      <c r="AX19" s="50"/>
      <c r="AY19" s="50"/>
      <c r="AZ19" s="50"/>
      <c r="BA19" s="50"/>
      <c r="BB19" s="50">
        <v>25</v>
      </c>
      <c r="BC19" s="50">
        <f>6/7*30</f>
        <v>25.714285714285712</v>
      </c>
      <c r="BD19" s="50"/>
      <c r="BE19" s="50"/>
      <c r="BF19" s="50">
        <v>35</v>
      </c>
      <c r="BG19" s="50">
        <f>6/7*30</f>
        <v>25.714285714285712</v>
      </c>
      <c r="BH19" s="50">
        <f t="shared" si="4"/>
        <v>1542.8571428571427</v>
      </c>
      <c r="BI19" s="52"/>
      <c r="BJ19" s="52"/>
      <c r="BK19" s="52"/>
      <c r="BL19" s="52"/>
      <c r="BM19" s="54">
        <v>25</v>
      </c>
      <c r="BN19" s="54">
        <f>6/7*30</f>
        <v>25.714285714285712</v>
      </c>
      <c r="BO19" s="52"/>
      <c r="BP19" s="52"/>
      <c r="BQ19" s="54">
        <v>35</v>
      </c>
      <c r="BR19" s="54">
        <f>6/7*30</f>
        <v>25.714285714285712</v>
      </c>
      <c r="BS19" s="52"/>
      <c r="BT19" s="52"/>
      <c r="BU19" s="52">
        <f t="shared" si="5"/>
        <v>1542.8571428571427</v>
      </c>
      <c r="BV19" s="50"/>
      <c r="BW19" s="50"/>
      <c r="BX19" s="50"/>
      <c r="BY19" s="50"/>
      <c r="BZ19" s="50">
        <v>25</v>
      </c>
      <c r="CA19" s="50">
        <f>6/7*30</f>
        <v>25.714285714285712</v>
      </c>
      <c r="CB19" s="50"/>
      <c r="CC19" s="50"/>
      <c r="CD19" s="50">
        <v>35</v>
      </c>
      <c r="CE19" s="50">
        <f>6/7*30</f>
        <v>25.714285714285712</v>
      </c>
      <c r="CF19" s="50"/>
      <c r="CG19" s="50"/>
      <c r="CH19" s="50">
        <f t="shared" si="6"/>
        <v>1542.8571428571427</v>
      </c>
      <c r="CI19" s="54"/>
      <c r="CJ19" s="54"/>
      <c r="CK19" s="54"/>
      <c r="CL19" s="54"/>
      <c r="CM19" s="54">
        <v>29</v>
      </c>
      <c r="CN19" s="54">
        <f>6/7*30</f>
        <v>25.714285714285712</v>
      </c>
      <c r="CO19" s="54"/>
      <c r="CP19" s="54"/>
      <c r="CQ19" s="54">
        <v>40</v>
      </c>
      <c r="CR19" s="54">
        <f>6/7*30</f>
        <v>25.714285714285712</v>
      </c>
      <c r="CS19" s="54"/>
      <c r="CT19" s="54"/>
      <c r="CU19" s="52">
        <f t="shared" si="7"/>
        <v>1774.2857142857142</v>
      </c>
      <c r="CV19" s="50"/>
      <c r="CW19" s="50"/>
      <c r="CX19" s="50"/>
      <c r="CY19" s="50"/>
      <c r="CZ19" s="50">
        <v>50</v>
      </c>
      <c r="DA19" s="50">
        <f>6/7*30</f>
        <v>25.714285714285712</v>
      </c>
      <c r="DB19" s="50"/>
      <c r="DC19" s="50"/>
      <c r="DD19" s="50">
        <v>50</v>
      </c>
      <c r="DE19" s="50">
        <f>6/7*30</f>
        <v>25.714285714285712</v>
      </c>
      <c r="DF19" s="50">
        <f t="shared" si="8"/>
        <v>2571.4285714285711</v>
      </c>
      <c r="DG19" s="54"/>
      <c r="DH19" s="54"/>
      <c r="DI19" s="54"/>
      <c r="DJ19" s="54"/>
      <c r="DK19" s="54">
        <v>30</v>
      </c>
      <c r="DL19" s="54">
        <f>6/7*30</f>
        <v>25.714285714285712</v>
      </c>
      <c r="DM19" s="54"/>
      <c r="DN19" s="54"/>
      <c r="DO19" s="54">
        <v>50</v>
      </c>
      <c r="DP19" s="54">
        <f>6/7*30</f>
        <v>25.714285714285712</v>
      </c>
      <c r="DQ19" s="52">
        <f t="shared" si="9"/>
        <v>2057.1428571428569</v>
      </c>
      <c r="DR19" s="50"/>
      <c r="DS19" s="50"/>
      <c r="DT19" s="50"/>
      <c r="DU19" s="50"/>
      <c r="DV19" s="50">
        <v>29</v>
      </c>
      <c r="DW19" s="50">
        <f>6/7*30</f>
        <v>25.714285714285712</v>
      </c>
      <c r="DX19" s="50"/>
      <c r="DY19" s="50"/>
      <c r="DZ19" s="50">
        <v>40</v>
      </c>
      <c r="EA19" s="50">
        <f>6/7*30</f>
        <v>25.714285714285712</v>
      </c>
      <c r="EB19" s="50"/>
      <c r="EC19" s="50"/>
      <c r="ED19" s="50">
        <f t="shared" si="10"/>
        <v>1774.2857142857142</v>
      </c>
      <c r="EE19" s="55">
        <f t="shared" si="11"/>
        <v>12805.714285714286</v>
      </c>
    </row>
    <row r="20" spans="1:135" x14ac:dyDescent="0.25">
      <c r="A20" s="60" t="s">
        <v>44</v>
      </c>
      <c r="B20" s="57">
        <f t="shared" si="12"/>
        <v>0</v>
      </c>
      <c r="C20" s="58" t="s">
        <v>41</v>
      </c>
      <c r="E20" s="52" t="s">
        <v>44</v>
      </c>
      <c r="F20" s="50"/>
      <c r="G20" s="50"/>
      <c r="H20" s="50"/>
      <c r="I20" s="50"/>
      <c r="J20" s="51"/>
      <c r="K20" s="51"/>
      <c r="L20" s="50"/>
      <c r="M20" s="50"/>
      <c r="N20" s="50"/>
      <c r="O20" s="50"/>
      <c r="P20" s="50">
        <f t="shared" si="0"/>
        <v>0</v>
      </c>
      <c r="Q20" s="52"/>
      <c r="R20" s="52"/>
      <c r="S20" s="52"/>
      <c r="T20" s="52"/>
      <c r="U20" s="53"/>
      <c r="V20" s="53"/>
      <c r="W20" s="52"/>
      <c r="X20" s="52"/>
      <c r="Y20" s="52"/>
      <c r="Z20" s="52"/>
      <c r="AA20" s="52">
        <f t="shared" si="1"/>
        <v>0</v>
      </c>
      <c r="AB20" s="51"/>
      <c r="AC20" s="51"/>
      <c r="AD20" s="51"/>
      <c r="AE20" s="51"/>
      <c r="AF20" s="51">
        <v>50</v>
      </c>
      <c r="AG20" s="51">
        <f>0.5/7*30</f>
        <v>2.1428571428571428</v>
      </c>
      <c r="AH20" s="51"/>
      <c r="AI20" s="51"/>
      <c r="AJ20" s="51">
        <v>50</v>
      </c>
      <c r="AK20" s="51">
        <f>0.5/7*30</f>
        <v>2.1428571428571428</v>
      </c>
      <c r="AL20" s="50">
        <f t="shared" si="2"/>
        <v>0</v>
      </c>
      <c r="AM20" s="52"/>
      <c r="AN20" s="52"/>
      <c r="AO20" s="52"/>
      <c r="AP20" s="52"/>
      <c r="AQ20" s="52">
        <v>55</v>
      </c>
      <c r="AR20" s="52">
        <f>0.5/7*30</f>
        <v>2.1428571428571428</v>
      </c>
      <c r="AS20" s="52"/>
      <c r="AT20" s="52"/>
      <c r="AU20" s="52">
        <v>55</v>
      </c>
      <c r="AV20" s="52">
        <f>0.5/7*30</f>
        <v>2.1428571428571428</v>
      </c>
      <c r="AW20" s="52">
        <f t="shared" si="3"/>
        <v>0</v>
      </c>
      <c r="AX20" s="50"/>
      <c r="AY20" s="50"/>
      <c r="AZ20" s="50"/>
      <c r="BA20" s="50"/>
      <c r="BB20" s="50">
        <v>70</v>
      </c>
      <c r="BC20" s="50">
        <f>0.5/7*30</f>
        <v>2.1428571428571428</v>
      </c>
      <c r="BD20" s="50"/>
      <c r="BE20" s="50"/>
      <c r="BF20" s="50"/>
      <c r="BG20" s="50"/>
      <c r="BH20" s="50">
        <f t="shared" si="4"/>
        <v>150</v>
      </c>
      <c r="BI20" s="52"/>
      <c r="BJ20" s="52"/>
      <c r="BK20" s="52"/>
      <c r="BL20" s="52"/>
      <c r="BM20" s="54">
        <v>90</v>
      </c>
      <c r="BN20" s="54">
        <f>0.5/7*30</f>
        <v>2.1428571428571428</v>
      </c>
      <c r="BO20" s="52"/>
      <c r="BP20" s="52"/>
      <c r="BQ20" s="54"/>
      <c r="BR20" s="54"/>
      <c r="BS20" s="52"/>
      <c r="BT20" s="52"/>
      <c r="BU20" s="52">
        <f t="shared" si="5"/>
        <v>192.85714285714286</v>
      </c>
      <c r="BV20" s="50"/>
      <c r="BW20" s="50"/>
      <c r="BX20" s="50"/>
      <c r="BY20" s="50"/>
      <c r="BZ20" s="50">
        <v>90</v>
      </c>
      <c r="CA20" s="50">
        <f>0.5/7*30</f>
        <v>2.1428571428571428</v>
      </c>
      <c r="CB20" s="50"/>
      <c r="CC20" s="50"/>
      <c r="CD20" s="50"/>
      <c r="CE20" s="50"/>
      <c r="CF20" s="50"/>
      <c r="CG20" s="50"/>
      <c r="CH20" s="50">
        <f t="shared" si="6"/>
        <v>192.85714285714286</v>
      </c>
      <c r="CI20" s="54"/>
      <c r="CJ20" s="54"/>
      <c r="CK20" s="54"/>
      <c r="CL20" s="54"/>
      <c r="CM20" s="54">
        <v>100</v>
      </c>
      <c r="CN20" s="54">
        <f>0.5/7*30</f>
        <v>2.1428571428571428</v>
      </c>
      <c r="CO20" s="54"/>
      <c r="CP20" s="54"/>
      <c r="CQ20" s="54">
        <v>100</v>
      </c>
      <c r="CR20" s="54">
        <f>0.5/7*30</f>
        <v>2.1428571428571428</v>
      </c>
      <c r="CS20" s="54"/>
      <c r="CT20" s="54"/>
      <c r="CU20" s="52">
        <f t="shared" si="7"/>
        <v>428.57142857142856</v>
      </c>
      <c r="CV20" s="50"/>
      <c r="CW20" s="50"/>
      <c r="CX20" s="50"/>
      <c r="CY20" s="50"/>
      <c r="CZ20" s="50">
        <v>90</v>
      </c>
      <c r="DA20" s="50">
        <f>0.5/7*30</f>
        <v>2.1428571428571428</v>
      </c>
      <c r="DB20" s="50"/>
      <c r="DC20" s="50"/>
      <c r="DD20" s="50">
        <v>90</v>
      </c>
      <c r="DE20" s="50">
        <f>0.5/7*30</f>
        <v>2.1428571428571428</v>
      </c>
      <c r="DF20" s="50">
        <f t="shared" si="8"/>
        <v>385.71428571428572</v>
      </c>
      <c r="DG20" s="54"/>
      <c r="DH20" s="54"/>
      <c r="DI20" s="54"/>
      <c r="DJ20" s="54"/>
      <c r="DK20" s="54">
        <v>70</v>
      </c>
      <c r="DL20" s="54">
        <f>0.5/7*30</f>
        <v>2.1428571428571428</v>
      </c>
      <c r="DM20" s="54"/>
      <c r="DN20" s="54"/>
      <c r="DO20" s="54">
        <v>70</v>
      </c>
      <c r="DP20" s="54">
        <f>0.5/7*30</f>
        <v>2.1428571428571428</v>
      </c>
      <c r="DQ20" s="54">
        <f t="shared" si="9"/>
        <v>300</v>
      </c>
      <c r="DR20" s="50"/>
      <c r="DS20" s="50"/>
      <c r="DT20" s="50"/>
      <c r="DU20" s="50"/>
      <c r="DV20" s="50">
        <v>110</v>
      </c>
      <c r="DW20" s="50">
        <f>0.5/7*30</f>
        <v>2.1428571428571428</v>
      </c>
      <c r="DX20" s="50"/>
      <c r="DY20" s="50"/>
      <c r="DZ20" s="50">
        <v>110</v>
      </c>
      <c r="EA20" s="50">
        <f>0.5/7*30</f>
        <v>2.1428571428571428</v>
      </c>
      <c r="EB20" s="50"/>
      <c r="EC20" s="50"/>
      <c r="ED20" s="50">
        <f t="shared" si="10"/>
        <v>471.42857142857139</v>
      </c>
      <c r="EE20" s="55">
        <f t="shared" si="11"/>
        <v>2121.4285714285716</v>
      </c>
    </row>
    <row r="21" spans="1:135" ht="16.5" customHeight="1" x14ac:dyDescent="0.25">
      <c r="A21" s="56" t="s">
        <v>45</v>
      </c>
      <c r="B21" s="57">
        <f t="shared" si="12"/>
        <v>0</v>
      </c>
      <c r="C21" s="58" t="s">
        <v>41</v>
      </c>
      <c r="E21" s="59" t="s">
        <v>45</v>
      </c>
      <c r="F21" s="50"/>
      <c r="G21" s="50"/>
      <c r="H21" s="50"/>
      <c r="I21" s="50"/>
      <c r="J21" s="51"/>
      <c r="K21" s="51"/>
      <c r="L21" s="50"/>
      <c r="M21" s="50"/>
      <c r="N21" s="50"/>
      <c r="O21" s="50"/>
      <c r="P21" s="50">
        <f t="shared" si="0"/>
        <v>0</v>
      </c>
      <c r="Q21" s="52"/>
      <c r="R21" s="52"/>
      <c r="S21" s="52"/>
      <c r="T21" s="52"/>
      <c r="U21" s="53"/>
      <c r="V21" s="53"/>
      <c r="W21" s="52"/>
      <c r="X21" s="52"/>
      <c r="Y21" s="52"/>
      <c r="Z21" s="52"/>
      <c r="AA21" s="52">
        <f t="shared" si="1"/>
        <v>0</v>
      </c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0">
        <f t="shared" si="2"/>
        <v>0</v>
      </c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>
        <f t="shared" si="3"/>
        <v>0</v>
      </c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>
        <f t="shared" si="4"/>
        <v>0</v>
      </c>
      <c r="BI21" s="52"/>
      <c r="BJ21" s="52"/>
      <c r="BK21" s="52"/>
      <c r="BL21" s="52"/>
      <c r="BM21" s="54"/>
      <c r="BN21" s="54"/>
      <c r="BO21" s="52"/>
      <c r="BP21" s="52"/>
      <c r="BQ21" s="54"/>
      <c r="BR21" s="54"/>
      <c r="BS21" s="52"/>
      <c r="BT21" s="52"/>
      <c r="BU21" s="52">
        <f t="shared" si="5"/>
        <v>0</v>
      </c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>
        <f t="shared" si="6"/>
        <v>0</v>
      </c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/>
      <c r="CT21" s="54"/>
      <c r="CU21" s="52">
        <f t="shared" si="7"/>
        <v>0</v>
      </c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>
        <f t="shared" si="8"/>
        <v>0</v>
      </c>
      <c r="DG21" s="54"/>
      <c r="DH21" s="54"/>
      <c r="DI21" s="54"/>
      <c r="DJ21" s="54"/>
      <c r="DK21" s="54"/>
      <c r="DL21" s="54"/>
      <c r="DM21" s="54"/>
      <c r="DN21" s="54"/>
      <c r="DO21" s="54"/>
      <c r="DP21" s="54"/>
      <c r="DQ21" s="54">
        <f t="shared" si="9"/>
        <v>0</v>
      </c>
      <c r="DR21" s="50"/>
      <c r="DS21" s="50"/>
      <c r="DT21" s="50"/>
      <c r="DU21" s="50"/>
      <c r="DV21" s="50"/>
      <c r="DW21" s="50"/>
      <c r="DX21" s="50"/>
      <c r="DY21" s="50"/>
      <c r="DZ21" s="50"/>
      <c r="EA21" s="50"/>
      <c r="EB21" s="50"/>
      <c r="EC21" s="50"/>
      <c r="ED21" s="50">
        <f t="shared" si="10"/>
        <v>0</v>
      </c>
      <c r="EE21" s="55">
        <f t="shared" si="11"/>
        <v>0</v>
      </c>
    </row>
    <row r="22" spans="1:135" x14ac:dyDescent="0.25">
      <c r="A22" s="60" t="s">
        <v>46</v>
      </c>
      <c r="B22" s="57">
        <f t="shared" si="12"/>
        <v>0</v>
      </c>
      <c r="C22" s="58" t="s">
        <v>41</v>
      </c>
      <c r="E22" s="52" t="s">
        <v>46</v>
      </c>
      <c r="F22" s="50"/>
      <c r="G22" s="50"/>
      <c r="H22" s="50"/>
      <c r="I22" s="50"/>
      <c r="J22" s="51"/>
      <c r="K22" s="51"/>
      <c r="L22" s="50"/>
      <c r="M22" s="50"/>
      <c r="N22" s="50"/>
      <c r="O22" s="50"/>
      <c r="P22" s="50">
        <f t="shared" si="0"/>
        <v>0</v>
      </c>
      <c r="Q22" s="52"/>
      <c r="R22" s="52"/>
      <c r="S22" s="52"/>
      <c r="T22" s="52"/>
      <c r="U22" s="53"/>
      <c r="V22" s="53"/>
      <c r="W22" s="52"/>
      <c r="X22" s="52"/>
      <c r="Y22" s="52"/>
      <c r="Z22" s="52"/>
      <c r="AA22" s="52">
        <f t="shared" si="1"/>
        <v>0</v>
      </c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0">
        <f t="shared" si="2"/>
        <v>0</v>
      </c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>
        <f t="shared" si="3"/>
        <v>0</v>
      </c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>
        <f t="shared" si="4"/>
        <v>0</v>
      </c>
      <c r="BI22" s="52"/>
      <c r="BJ22" s="52"/>
      <c r="BK22" s="52"/>
      <c r="BL22" s="52"/>
      <c r="BM22" s="54"/>
      <c r="BN22" s="54"/>
      <c r="BO22" s="52"/>
      <c r="BP22" s="52"/>
      <c r="BQ22" s="54"/>
      <c r="BR22" s="54"/>
      <c r="BS22" s="52"/>
      <c r="BT22" s="52"/>
      <c r="BU22" s="52">
        <f t="shared" si="5"/>
        <v>0</v>
      </c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>
        <f t="shared" si="6"/>
        <v>0</v>
      </c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2">
        <f t="shared" si="7"/>
        <v>0</v>
      </c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>
        <f t="shared" si="8"/>
        <v>0</v>
      </c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>
        <f t="shared" si="9"/>
        <v>0</v>
      </c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>
        <f t="shared" si="10"/>
        <v>0</v>
      </c>
      <c r="EE22" s="55">
        <f t="shared" si="11"/>
        <v>0</v>
      </c>
    </row>
    <row r="23" spans="1:135" x14ac:dyDescent="0.25">
      <c r="A23" s="60" t="s">
        <v>47</v>
      </c>
      <c r="B23" s="57">
        <f t="shared" si="12"/>
        <v>0</v>
      </c>
      <c r="C23" s="58" t="s">
        <v>41</v>
      </c>
      <c r="E23" s="52" t="s">
        <v>47</v>
      </c>
      <c r="F23" s="50"/>
      <c r="G23" s="50"/>
      <c r="H23" s="50"/>
      <c r="I23" s="50"/>
      <c r="J23" s="51"/>
      <c r="K23" s="51"/>
      <c r="L23" s="50"/>
      <c r="M23" s="50"/>
      <c r="N23" s="50"/>
      <c r="O23" s="50"/>
      <c r="P23" s="50">
        <f t="shared" si="0"/>
        <v>0</v>
      </c>
      <c r="Q23" s="52"/>
      <c r="R23" s="52"/>
      <c r="S23" s="52"/>
      <c r="T23" s="52"/>
      <c r="U23" s="53"/>
      <c r="V23" s="53"/>
      <c r="W23" s="52"/>
      <c r="X23" s="52"/>
      <c r="Y23" s="52"/>
      <c r="Z23" s="52"/>
      <c r="AA23" s="52">
        <f t="shared" si="1"/>
        <v>0</v>
      </c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0">
        <f t="shared" si="2"/>
        <v>0</v>
      </c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>
        <f t="shared" si="3"/>
        <v>0</v>
      </c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>
        <f t="shared" si="4"/>
        <v>0</v>
      </c>
      <c r="BI23" s="52"/>
      <c r="BJ23" s="52"/>
      <c r="BK23" s="52"/>
      <c r="BL23" s="52"/>
      <c r="BM23" s="54"/>
      <c r="BN23" s="54"/>
      <c r="BO23" s="52"/>
      <c r="BP23" s="52"/>
      <c r="BQ23" s="54"/>
      <c r="BR23" s="54"/>
      <c r="BS23" s="52"/>
      <c r="BT23" s="52"/>
      <c r="BU23" s="52">
        <f t="shared" si="5"/>
        <v>0</v>
      </c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>
        <f t="shared" si="6"/>
        <v>0</v>
      </c>
      <c r="CI23" s="54"/>
      <c r="CJ23" s="54"/>
      <c r="CK23" s="54"/>
      <c r="CL23" s="54"/>
      <c r="CM23" s="54"/>
      <c r="CN23" s="54"/>
      <c r="CO23" s="54"/>
      <c r="CP23" s="54"/>
      <c r="CQ23" s="54"/>
      <c r="CR23" s="54"/>
      <c r="CS23" s="54"/>
      <c r="CT23" s="54"/>
      <c r="CU23" s="52">
        <f t="shared" si="7"/>
        <v>0</v>
      </c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>
        <f t="shared" si="8"/>
        <v>0</v>
      </c>
      <c r="DG23" s="54"/>
      <c r="DH23" s="54"/>
      <c r="DI23" s="54"/>
      <c r="DJ23" s="54"/>
      <c r="DK23" s="54"/>
      <c r="DL23" s="54"/>
      <c r="DM23" s="54"/>
      <c r="DN23" s="54"/>
      <c r="DO23" s="54"/>
      <c r="DP23" s="54"/>
      <c r="DQ23" s="52">
        <f t="shared" si="9"/>
        <v>0</v>
      </c>
      <c r="DR23" s="50"/>
      <c r="DS23" s="50"/>
      <c r="DT23" s="50"/>
      <c r="DU23" s="50"/>
      <c r="DV23" s="50"/>
      <c r="DW23" s="50"/>
      <c r="DX23" s="50"/>
      <c r="DY23" s="50"/>
      <c r="DZ23" s="50"/>
      <c r="EA23" s="50"/>
      <c r="EB23" s="50"/>
      <c r="EC23" s="50"/>
      <c r="ED23" s="50">
        <f t="shared" si="10"/>
        <v>0</v>
      </c>
      <c r="EE23" s="55">
        <f t="shared" si="11"/>
        <v>0</v>
      </c>
    </row>
    <row r="24" spans="1:135" ht="15" customHeight="1" x14ac:dyDescent="0.25">
      <c r="A24" s="56" t="s">
        <v>48</v>
      </c>
      <c r="B24" s="57">
        <f t="shared" si="12"/>
        <v>0</v>
      </c>
      <c r="C24" s="58" t="s">
        <v>41</v>
      </c>
      <c r="E24" s="59" t="s">
        <v>48</v>
      </c>
      <c r="F24" s="50"/>
      <c r="G24" s="50"/>
      <c r="H24" s="50"/>
      <c r="I24" s="50"/>
      <c r="J24" s="51"/>
      <c r="K24" s="51"/>
      <c r="L24" s="50"/>
      <c r="M24" s="50"/>
      <c r="N24" s="50"/>
      <c r="O24" s="50"/>
      <c r="P24" s="50">
        <f t="shared" si="0"/>
        <v>0</v>
      </c>
      <c r="Q24" s="52"/>
      <c r="R24" s="52"/>
      <c r="S24" s="52"/>
      <c r="T24" s="52"/>
      <c r="U24" s="53"/>
      <c r="V24" s="53"/>
      <c r="W24" s="52"/>
      <c r="X24" s="52"/>
      <c r="Y24" s="52"/>
      <c r="Z24" s="52"/>
      <c r="AA24" s="52">
        <f t="shared" si="1"/>
        <v>0</v>
      </c>
      <c r="AB24" s="51">
        <v>10</v>
      </c>
      <c r="AC24" s="51">
        <v>20</v>
      </c>
      <c r="AD24" s="51">
        <v>10</v>
      </c>
      <c r="AE24" s="51">
        <v>20</v>
      </c>
      <c r="AF24" s="51">
        <v>10</v>
      </c>
      <c r="AG24" s="51">
        <v>30</v>
      </c>
      <c r="AH24" s="51"/>
      <c r="AI24" s="51"/>
      <c r="AJ24" s="51">
        <v>10</v>
      </c>
      <c r="AK24" s="51">
        <v>20</v>
      </c>
      <c r="AL24" s="50">
        <f t="shared" si="2"/>
        <v>0</v>
      </c>
      <c r="AM24" s="52">
        <v>12</v>
      </c>
      <c r="AN24" s="52">
        <v>20</v>
      </c>
      <c r="AO24" s="52">
        <v>12</v>
      </c>
      <c r="AP24" s="52">
        <v>20</v>
      </c>
      <c r="AQ24" s="52">
        <v>12</v>
      </c>
      <c r="AR24" s="52">
        <v>30</v>
      </c>
      <c r="AS24" s="52"/>
      <c r="AT24" s="52"/>
      <c r="AU24" s="52">
        <v>12</v>
      </c>
      <c r="AV24" s="52">
        <v>20</v>
      </c>
      <c r="AW24" s="52">
        <f t="shared" si="3"/>
        <v>0</v>
      </c>
      <c r="AX24" s="50">
        <v>13</v>
      </c>
      <c r="AY24" s="50">
        <v>20</v>
      </c>
      <c r="AZ24" s="50">
        <v>13</v>
      </c>
      <c r="BA24" s="50">
        <v>30</v>
      </c>
      <c r="BB24" s="50">
        <v>13</v>
      </c>
      <c r="BC24" s="50">
        <v>30</v>
      </c>
      <c r="BD24" s="50"/>
      <c r="BE24" s="50"/>
      <c r="BF24" s="50">
        <v>13</v>
      </c>
      <c r="BG24" s="50">
        <v>20</v>
      </c>
      <c r="BH24" s="50">
        <f t="shared" si="4"/>
        <v>1300</v>
      </c>
      <c r="BI24" s="52">
        <v>15</v>
      </c>
      <c r="BJ24" s="52">
        <v>20</v>
      </c>
      <c r="BK24" s="52">
        <v>15</v>
      </c>
      <c r="BL24" s="52">
        <v>30</v>
      </c>
      <c r="BM24" s="54">
        <v>15</v>
      </c>
      <c r="BN24" s="54">
        <v>30</v>
      </c>
      <c r="BO24" s="52"/>
      <c r="BP24" s="52"/>
      <c r="BQ24" s="54">
        <v>15</v>
      </c>
      <c r="BR24" s="54">
        <v>20</v>
      </c>
      <c r="BS24" s="52">
        <v>13</v>
      </c>
      <c r="BT24" s="52">
        <v>20</v>
      </c>
      <c r="BU24" s="52">
        <f t="shared" si="5"/>
        <v>1760</v>
      </c>
      <c r="BV24" s="50">
        <v>16</v>
      </c>
      <c r="BW24" s="50">
        <v>20</v>
      </c>
      <c r="BX24" s="50">
        <v>16</v>
      </c>
      <c r="BY24" s="50">
        <v>30</v>
      </c>
      <c r="BZ24" s="50">
        <v>16</v>
      </c>
      <c r="CA24" s="50">
        <v>30</v>
      </c>
      <c r="CB24" s="50"/>
      <c r="CC24" s="50"/>
      <c r="CD24" s="50">
        <v>16</v>
      </c>
      <c r="CE24" s="50">
        <v>20</v>
      </c>
      <c r="CF24" s="50">
        <v>13</v>
      </c>
      <c r="CG24" s="50">
        <v>20</v>
      </c>
      <c r="CH24" s="50">
        <f t="shared" si="6"/>
        <v>1860</v>
      </c>
      <c r="CI24" s="54">
        <v>16</v>
      </c>
      <c r="CJ24" s="54">
        <v>20</v>
      </c>
      <c r="CK24" s="54">
        <v>16</v>
      </c>
      <c r="CL24" s="54">
        <v>30</v>
      </c>
      <c r="CM24" s="54">
        <v>16</v>
      </c>
      <c r="CN24" s="54">
        <v>30</v>
      </c>
      <c r="CO24" s="54"/>
      <c r="CP24" s="54"/>
      <c r="CQ24" s="54">
        <v>16</v>
      </c>
      <c r="CR24" s="54">
        <v>20</v>
      </c>
      <c r="CS24" s="54">
        <v>13</v>
      </c>
      <c r="CT24" s="54">
        <v>20</v>
      </c>
      <c r="CU24" s="52">
        <f t="shared" si="7"/>
        <v>1860</v>
      </c>
      <c r="CV24" s="50">
        <v>10</v>
      </c>
      <c r="CW24" s="50">
        <v>10</v>
      </c>
      <c r="CX24" s="50">
        <v>7</v>
      </c>
      <c r="CY24" s="50">
        <v>30</v>
      </c>
      <c r="CZ24" s="50">
        <v>7</v>
      </c>
      <c r="DA24" s="50">
        <v>30</v>
      </c>
      <c r="DB24" s="50">
        <v>7</v>
      </c>
      <c r="DC24" s="50">
        <v>30</v>
      </c>
      <c r="DD24" s="50">
        <v>7</v>
      </c>
      <c r="DE24" s="50">
        <v>30</v>
      </c>
      <c r="DF24" s="50">
        <f t="shared" si="8"/>
        <v>940</v>
      </c>
      <c r="DG24" s="54">
        <v>10</v>
      </c>
      <c r="DH24" s="54">
        <v>10</v>
      </c>
      <c r="DI24" s="54">
        <v>7</v>
      </c>
      <c r="DJ24" s="54">
        <v>30</v>
      </c>
      <c r="DK24" s="54">
        <v>7</v>
      </c>
      <c r="DL24" s="54">
        <v>30</v>
      </c>
      <c r="DM24" s="54">
        <v>7</v>
      </c>
      <c r="DN24" s="54">
        <v>30</v>
      </c>
      <c r="DO24" s="54">
        <v>7</v>
      </c>
      <c r="DP24" s="54">
        <v>30</v>
      </c>
      <c r="DQ24" s="54">
        <f t="shared" si="9"/>
        <v>940</v>
      </c>
      <c r="DR24" s="50">
        <v>17</v>
      </c>
      <c r="DS24" s="50">
        <v>20</v>
      </c>
      <c r="DT24" s="50">
        <v>17</v>
      </c>
      <c r="DU24" s="50">
        <v>30</v>
      </c>
      <c r="DV24" s="50">
        <v>17</v>
      </c>
      <c r="DW24" s="50">
        <v>30</v>
      </c>
      <c r="DX24" s="50"/>
      <c r="DY24" s="50"/>
      <c r="DZ24" s="50">
        <v>17</v>
      </c>
      <c r="EA24" s="50">
        <v>20</v>
      </c>
      <c r="EB24" s="50">
        <v>16</v>
      </c>
      <c r="EC24" s="50">
        <v>20</v>
      </c>
      <c r="ED24" s="50">
        <f t="shared" si="10"/>
        <v>2020</v>
      </c>
      <c r="EE24" s="55">
        <f t="shared" si="11"/>
        <v>10680</v>
      </c>
    </row>
    <row r="25" spans="1:135" x14ac:dyDescent="0.25">
      <c r="A25" s="56" t="s">
        <v>49</v>
      </c>
      <c r="B25" s="57">
        <f t="shared" si="12"/>
        <v>0</v>
      </c>
      <c r="C25" s="58" t="s">
        <v>41</v>
      </c>
      <c r="E25" s="59" t="s">
        <v>49</v>
      </c>
      <c r="F25" s="50"/>
      <c r="G25" s="50"/>
      <c r="H25" s="50"/>
      <c r="I25" s="50"/>
      <c r="J25" s="51"/>
      <c r="K25" s="51"/>
      <c r="L25" s="50"/>
      <c r="M25" s="50"/>
      <c r="N25" s="50"/>
      <c r="O25" s="50"/>
      <c r="P25" s="50">
        <f t="shared" si="0"/>
        <v>0</v>
      </c>
      <c r="Q25" s="52"/>
      <c r="R25" s="52"/>
      <c r="S25" s="52"/>
      <c r="T25" s="52"/>
      <c r="U25" s="53"/>
      <c r="V25" s="53"/>
      <c r="W25" s="52"/>
      <c r="X25" s="52"/>
      <c r="Y25" s="52"/>
      <c r="Z25" s="52"/>
      <c r="AA25" s="52">
        <f t="shared" si="1"/>
        <v>0</v>
      </c>
      <c r="AB25" s="51"/>
      <c r="AC25" s="51"/>
      <c r="AD25" s="51"/>
      <c r="AE25" s="51"/>
      <c r="AF25" s="51"/>
      <c r="AG25" s="51"/>
      <c r="AH25" s="51">
        <v>15</v>
      </c>
      <c r="AI25" s="51">
        <v>5</v>
      </c>
      <c r="AJ25" s="51"/>
      <c r="AK25" s="51"/>
      <c r="AL25" s="50">
        <f t="shared" si="2"/>
        <v>0</v>
      </c>
      <c r="AM25" s="52"/>
      <c r="AN25" s="52"/>
      <c r="AO25" s="52"/>
      <c r="AP25" s="52"/>
      <c r="AQ25" s="52"/>
      <c r="AR25" s="52"/>
      <c r="AS25" s="52">
        <v>20</v>
      </c>
      <c r="AT25" s="52">
        <v>5</v>
      </c>
      <c r="AU25" s="52"/>
      <c r="AV25" s="52"/>
      <c r="AW25" s="52">
        <f t="shared" si="3"/>
        <v>0</v>
      </c>
      <c r="AX25" s="50"/>
      <c r="AY25" s="50"/>
      <c r="AZ25" s="50"/>
      <c r="BA25" s="50"/>
      <c r="BB25" s="50"/>
      <c r="BC25" s="50"/>
      <c r="BD25" s="50">
        <v>18</v>
      </c>
      <c r="BE25" s="50">
        <v>20</v>
      </c>
      <c r="BF25" s="50"/>
      <c r="BG25" s="50"/>
      <c r="BH25" s="50">
        <f t="shared" si="4"/>
        <v>360</v>
      </c>
      <c r="BI25" s="52"/>
      <c r="BJ25" s="52"/>
      <c r="BK25" s="52"/>
      <c r="BL25" s="52"/>
      <c r="BM25" s="54"/>
      <c r="BN25" s="54"/>
      <c r="BO25" s="52">
        <v>20</v>
      </c>
      <c r="BP25" s="52">
        <v>5</v>
      </c>
      <c r="BQ25" s="54"/>
      <c r="BR25" s="54"/>
      <c r="BS25" s="52"/>
      <c r="BT25" s="52"/>
      <c r="BU25" s="52">
        <f t="shared" si="5"/>
        <v>100</v>
      </c>
      <c r="BV25" s="50"/>
      <c r="BW25" s="50"/>
      <c r="BX25" s="50"/>
      <c r="BY25" s="50"/>
      <c r="BZ25" s="50"/>
      <c r="CA25" s="50"/>
      <c r="CB25" s="50">
        <v>20</v>
      </c>
      <c r="CC25" s="50">
        <v>5</v>
      </c>
      <c r="CD25" s="50"/>
      <c r="CE25" s="50"/>
      <c r="CF25" s="50"/>
      <c r="CG25" s="50"/>
      <c r="CH25" s="50">
        <f t="shared" si="6"/>
        <v>100</v>
      </c>
      <c r="CI25" s="54"/>
      <c r="CJ25" s="54"/>
      <c r="CK25" s="54"/>
      <c r="CL25" s="54"/>
      <c r="CM25" s="54"/>
      <c r="CN25" s="54"/>
      <c r="CO25" s="54">
        <v>20</v>
      </c>
      <c r="CP25" s="54">
        <v>5</v>
      </c>
      <c r="CQ25" s="54"/>
      <c r="CR25" s="54"/>
      <c r="CS25" s="54"/>
      <c r="CT25" s="54"/>
      <c r="CU25" s="52">
        <f t="shared" si="7"/>
        <v>100</v>
      </c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>
        <f t="shared" si="8"/>
        <v>0</v>
      </c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>
        <f t="shared" si="9"/>
        <v>0</v>
      </c>
      <c r="DR25" s="50"/>
      <c r="DS25" s="50"/>
      <c r="DT25" s="50"/>
      <c r="DU25" s="50"/>
      <c r="DV25" s="50"/>
      <c r="DW25" s="50"/>
      <c r="DX25" s="50">
        <v>20</v>
      </c>
      <c r="DY25" s="50">
        <v>5</v>
      </c>
      <c r="DZ25" s="50"/>
      <c r="EA25" s="50"/>
      <c r="EB25" s="50"/>
      <c r="EC25" s="50"/>
      <c r="ED25" s="50">
        <f t="shared" si="10"/>
        <v>100</v>
      </c>
      <c r="EE25" s="55">
        <f t="shared" si="11"/>
        <v>760</v>
      </c>
    </row>
    <row r="26" spans="1:135" x14ac:dyDescent="0.25">
      <c r="A26" s="56" t="s">
        <v>50</v>
      </c>
      <c r="B26" s="57">
        <f t="shared" si="12"/>
        <v>0</v>
      </c>
      <c r="C26" s="58" t="s">
        <v>41</v>
      </c>
      <c r="E26" s="59" t="s">
        <v>50</v>
      </c>
      <c r="F26" s="50"/>
      <c r="G26" s="50"/>
      <c r="H26" s="50"/>
      <c r="I26" s="50"/>
      <c r="J26" s="51">
        <v>30</v>
      </c>
      <c r="K26" s="51">
        <v>10</v>
      </c>
      <c r="L26" s="50"/>
      <c r="M26" s="50"/>
      <c r="N26" s="51">
        <v>30</v>
      </c>
      <c r="O26" s="51">
        <v>20</v>
      </c>
      <c r="P26" s="50">
        <f t="shared" si="0"/>
        <v>0</v>
      </c>
      <c r="Q26" s="52">
        <v>15</v>
      </c>
      <c r="R26" s="52">
        <v>12</v>
      </c>
      <c r="S26" s="52"/>
      <c r="T26" s="52"/>
      <c r="U26" s="53">
        <v>35</v>
      </c>
      <c r="V26" s="53">
        <v>12</v>
      </c>
      <c r="W26" s="52"/>
      <c r="X26" s="52"/>
      <c r="Y26" s="52">
        <v>30</v>
      </c>
      <c r="Z26" s="52">
        <v>10</v>
      </c>
      <c r="AA26" s="52">
        <f t="shared" si="1"/>
        <v>0</v>
      </c>
      <c r="AB26" s="51"/>
      <c r="AC26" s="51"/>
      <c r="AD26" s="51"/>
      <c r="AE26" s="51"/>
      <c r="AF26" s="51">
        <v>40</v>
      </c>
      <c r="AG26" s="51">
        <f>3/7*30</f>
        <v>12.857142857142856</v>
      </c>
      <c r="AH26" s="51"/>
      <c r="AI26" s="51"/>
      <c r="AJ26" s="51">
        <v>40</v>
      </c>
      <c r="AK26" s="51">
        <f>3/7*30</f>
        <v>12.857142857142856</v>
      </c>
      <c r="AL26" s="50">
        <f t="shared" si="2"/>
        <v>0</v>
      </c>
      <c r="AM26" s="52"/>
      <c r="AN26" s="52"/>
      <c r="AO26" s="52"/>
      <c r="AP26" s="52"/>
      <c r="AQ26" s="52">
        <v>55</v>
      </c>
      <c r="AR26" s="52">
        <f>3/7*30</f>
        <v>12.857142857142856</v>
      </c>
      <c r="AS26" s="52"/>
      <c r="AT26" s="52"/>
      <c r="AU26" s="52">
        <v>55</v>
      </c>
      <c r="AV26" s="52">
        <f>3/7*30</f>
        <v>12.857142857142856</v>
      </c>
      <c r="AW26" s="52">
        <f t="shared" si="3"/>
        <v>0</v>
      </c>
      <c r="AX26" s="50"/>
      <c r="AY26" s="50"/>
      <c r="AZ26" s="50"/>
      <c r="BA26" s="50"/>
      <c r="BB26" s="50">
        <v>70</v>
      </c>
      <c r="BC26" s="50">
        <f>3/7*30</f>
        <v>12.857142857142856</v>
      </c>
      <c r="BD26" s="50"/>
      <c r="BE26" s="50"/>
      <c r="BF26" s="50">
        <v>70</v>
      </c>
      <c r="BG26" s="50">
        <f>3/7*30</f>
        <v>12.857142857142856</v>
      </c>
      <c r="BH26" s="50">
        <f t="shared" si="4"/>
        <v>1799.9999999999998</v>
      </c>
      <c r="BI26" s="52"/>
      <c r="BJ26" s="52"/>
      <c r="BK26" s="52"/>
      <c r="BL26" s="52"/>
      <c r="BM26" s="54">
        <v>90</v>
      </c>
      <c r="BN26" s="54">
        <f>3/7*30</f>
        <v>12.857142857142856</v>
      </c>
      <c r="BO26" s="52"/>
      <c r="BP26" s="52"/>
      <c r="BQ26" s="54">
        <v>90</v>
      </c>
      <c r="BR26" s="54">
        <f>3/7*30</f>
        <v>12.857142857142856</v>
      </c>
      <c r="BS26" s="52"/>
      <c r="BT26" s="52"/>
      <c r="BU26" s="52">
        <f t="shared" si="5"/>
        <v>2314.2857142857142</v>
      </c>
      <c r="BV26" s="50"/>
      <c r="BW26" s="50"/>
      <c r="BX26" s="50"/>
      <c r="BY26" s="50"/>
      <c r="BZ26" s="50">
        <v>90</v>
      </c>
      <c r="CA26" s="50">
        <f>3/7*30</f>
        <v>12.857142857142856</v>
      </c>
      <c r="CB26" s="50"/>
      <c r="CC26" s="50"/>
      <c r="CD26" s="50">
        <v>90</v>
      </c>
      <c r="CE26" s="50">
        <f>3/7*30</f>
        <v>12.857142857142856</v>
      </c>
      <c r="CF26" s="50"/>
      <c r="CG26" s="50"/>
      <c r="CH26" s="50">
        <f t="shared" si="6"/>
        <v>2314.2857142857142</v>
      </c>
      <c r="CI26" s="54"/>
      <c r="CJ26" s="54"/>
      <c r="CK26" s="54"/>
      <c r="CL26" s="54"/>
      <c r="CM26" s="54">
        <v>100</v>
      </c>
      <c r="CN26" s="54">
        <f>3/7*30</f>
        <v>12.857142857142856</v>
      </c>
      <c r="CO26" s="54"/>
      <c r="CP26" s="54"/>
      <c r="CQ26" s="54">
        <v>100</v>
      </c>
      <c r="CR26" s="54">
        <f>3/7*30</f>
        <v>12.857142857142856</v>
      </c>
      <c r="CS26" s="54"/>
      <c r="CT26" s="54"/>
      <c r="CU26" s="52">
        <f t="shared" si="7"/>
        <v>2571.4285714285711</v>
      </c>
      <c r="CV26" s="50"/>
      <c r="CW26" s="50"/>
      <c r="CX26" s="50"/>
      <c r="CY26" s="50"/>
      <c r="CZ26" s="50">
        <v>90</v>
      </c>
      <c r="DA26" s="50">
        <f>3/7*30</f>
        <v>12.857142857142856</v>
      </c>
      <c r="DB26" s="50"/>
      <c r="DC26" s="50"/>
      <c r="DD26" s="50">
        <v>90</v>
      </c>
      <c r="DE26" s="50">
        <f>3/7*30</f>
        <v>12.857142857142856</v>
      </c>
      <c r="DF26" s="50">
        <f t="shared" si="8"/>
        <v>2314.2857142857142</v>
      </c>
      <c r="DG26" s="54"/>
      <c r="DH26" s="54"/>
      <c r="DI26" s="54"/>
      <c r="DJ26" s="54"/>
      <c r="DK26" s="54">
        <v>70</v>
      </c>
      <c r="DL26" s="54">
        <f>3/7*30</f>
        <v>12.857142857142856</v>
      </c>
      <c r="DM26" s="54"/>
      <c r="DN26" s="54"/>
      <c r="DO26" s="54">
        <v>70</v>
      </c>
      <c r="DP26" s="54">
        <f>3/7*30</f>
        <v>12.857142857142856</v>
      </c>
      <c r="DQ26" s="54">
        <f t="shared" si="9"/>
        <v>1799.9999999999998</v>
      </c>
      <c r="DR26" s="50"/>
      <c r="DS26" s="50"/>
      <c r="DT26" s="50"/>
      <c r="DU26" s="50"/>
      <c r="DV26" s="50">
        <v>110</v>
      </c>
      <c r="DW26" s="50">
        <f>3/7*30</f>
        <v>12.857142857142856</v>
      </c>
      <c r="DX26" s="50"/>
      <c r="DY26" s="50"/>
      <c r="DZ26" s="50">
        <v>110</v>
      </c>
      <c r="EA26" s="50">
        <f>3/7*30</f>
        <v>12.857142857142856</v>
      </c>
      <c r="EB26" s="50"/>
      <c r="EC26" s="50"/>
      <c r="ED26" s="50">
        <f t="shared" si="10"/>
        <v>2828.5714285714284</v>
      </c>
      <c r="EE26" s="55">
        <f t="shared" si="11"/>
        <v>15942.857142857141</v>
      </c>
    </row>
    <row r="27" spans="1:135" x14ac:dyDescent="0.25">
      <c r="A27" s="60" t="s">
        <v>51</v>
      </c>
      <c r="B27" s="57">
        <f t="shared" si="12"/>
        <v>0</v>
      </c>
      <c r="C27" s="58" t="s">
        <v>41</v>
      </c>
      <c r="E27" s="52" t="s">
        <v>51</v>
      </c>
      <c r="F27" s="50"/>
      <c r="G27" s="50"/>
      <c r="H27" s="50"/>
      <c r="I27" s="50"/>
      <c r="J27" s="51"/>
      <c r="K27" s="51"/>
      <c r="L27" s="50"/>
      <c r="M27" s="50"/>
      <c r="N27" s="50"/>
      <c r="O27" s="50"/>
      <c r="P27" s="50">
        <f t="shared" si="0"/>
        <v>0</v>
      </c>
      <c r="Q27" s="52"/>
      <c r="R27" s="52"/>
      <c r="S27" s="52"/>
      <c r="T27" s="52"/>
      <c r="U27" s="53"/>
      <c r="V27" s="53"/>
      <c r="W27" s="52"/>
      <c r="X27" s="52"/>
      <c r="Y27" s="52"/>
      <c r="Z27" s="52"/>
      <c r="AA27" s="52">
        <f t="shared" si="1"/>
        <v>0</v>
      </c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0">
        <f t="shared" si="2"/>
        <v>0</v>
      </c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>
        <f t="shared" si="3"/>
        <v>0</v>
      </c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>
        <f t="shared" si="4"/>
        <v>0</v>
      </c>
      <c r="BI27" s="52"/>
      <c r="BJ27" s="52"/>
      <c r="BK27" s="52"/>
      <c r="BL27" s="52"/>
      <c r="BM27" s="54"/>
      <c r="BN27" s="54"/>
      <c r="BO27" s="52"/>
      <c r="BP27" s="52"/>
      <c r="BQ27" s="54"/>
      <c r="BR27" s="54"/>
      <c r="BS27" s="52"/>
      <c r="BT27" s="52"/>
      <c r="BU27" s="52">
        <f t="shared" si="5"/>
        <v>0</v>
      </c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>
        <f t="shared" si="6"/>
        <v>0</v>
      </c>
      <c r="CI27" s="54"/>
      <c r="CJ27" s="54"/>
      <c r="CK27" s="54"/>
      <c r="CL27" s="54"/>
      <c r="CM27" s="54"/>
      <c r="CN27" s="54"/>
      <c r="CO27" s="54"/>
      <c r="CP27" s="54"/>
      <c r="CQ27" s="54"/>
      <c r="CR27" s="54"/>
      <c r="CS27" s="54"/>
      <c r="CT27" s="54"/>
      <c r="CU27" s="52">
        <f t="shared" si="7"/>
        <v>0</v>
      </c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>
        <f t="shared" si="8"/>
        <v>0</v>
      </c>
      <c r="DG27" s="54"/>
      <c r="DH27" s="54"/>
      <c r="DI27" s="54"/>
      <c r="DJ27" s="54"/>
      <c r="DK27" s="54"/>
      <c r="DL27" s="54"/>
      <c r="DM27" s="54"/>
      <c r="DN27" s="54"/>
      <c r="DO27" s="54"/>
      <c r="DP27" s="54"/>
      <c r="DQ27" s="54">
        <f t="shared" si="9"/>
        <v>0</v>
      </c>
      <c r="DR27" s="50"/>
      <c r="DS27" s="50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0">
        <f t="shared" si="10"/>
        <v>0</v>
      </c>
      <c r="EE27" s="55">
        <f t="shared" si="11"/>
        <v>0</v>
      </c>
    </row>
    <row r="28" spans="1:135" ht="15" customHeight="1" x14ac:dyDescent="0.25">
      <c r="A28" s="56" t="s">
        <v>52</v>
      </c>
      <c r="B28" s="57">
        <f t="shared" si="12"/>
        <v>0</v>
      </c>
      <c r="C28" s="58" t="s">
        <v>41</v>
      </c>
      <c r="E28" s="59" t="s">
        <v>52</v>
      </c>
      <c r="F28" s="50"/>
      <c r="G28" s="50"/>
      <c r="H28" s="50">
        <v>5</v>
      </c>
      <c r="I28" s="50">
        <v>30</v>
      </c>
      <c r="J28" s="51"/>
      <c r="K28" s="51"/>
      <c r="L28" s="50"/>
      <c r="M28" s="50"/>
      <c r="N28" s="50"/>
      <c r="O28" s="50"/>
      <c r="P28" s="50">
        <f t="shared" si="0"/>
        <v>0</v>
      </c>
      <c r="Q28" s="52"/>
      <c r="R28" s="52"/>
      <c r="S28" s="52">
        <v>7</v>
      </c>
      <c r="T28" s="52">
        <v>30</v>
      </c>
      <c r="U28" s="53"/>
      <c r="V28" s="53"/>
      <c r="W28" s="52"/>
      <c r="X28" s="52"/>
      <c r="Y28" s="52"/>
      <c r="Z28" s="52"/>
      <c r="AA28" s="52">
        <f t="shared" si="1"/>
        <v>0</v>
      </c>
      <c r="AB28" s="51">
        <v>10</v>
      </c>
      <c r="AC28" s="51">
        <f>3/7*30</f>
        <v>12.857142857142856</v>
      </c>
      <c r="AD28" s="51">
        <v>10</v>
      </c>
      <c r="AE28" s="51">
        <f>3/7*30</f>
        <v>12.857142857142856</v>
      </c>
      <c r="AF28" s="51"/>
      <c r="AG28" s="51"/>
      <c r="AH28" s="51"/>
      <c r="AI28" s="51"/>
      <c r="AJ28" s="51"/>
      <c r="AK28" s="51"/>
      <c r="AL28" s="50">
        <f t="shared" si="2"/>
        <v>0</v>
      </c>
      <c r="AM28" s="52">
        <v>12</v>
      </c>
      <c r="AN28" s="52">
        <f>3/7*30</f>
        <v>12.857142857142856</v>
      </c>
      <c r="AO28" s="52">
        <v>11</v>
      </c>
      <c r="AP28" s="52">
        <f>3/7*30</f>
        <v>12.857142857142856</v>
      </c>
      <c r="AQ28" s="52"/>
      <c r="AR28" s="52"/>
      <c r="AS28" s="52"/>
      <c r="AT28" s="52"/>
      <c r="AU28" s="52"/>
      <c r="AV28" s="52"/>
      <c r="AW28" s="52">
        <f t="shared" si="3"/>
        <v>0</v>
      </c>
      <c r="AX28" s="50">
        <v>12</v>
      </c>
      <c r="AY28" s="50">
        <f>3/7*30</f>
        <v>12.857142857142856</v>
      </c>
      <c r="AZ28" s="50">
        <v>11</v>
      </c>
      <c r="BA28" s="50">
        <f>3/7*30</f>
        <v>12.857142857142856</v>
      </c>
      <c r="BB28" s="50"/>
      <c r="BC28" s="50"/>
      <c r="BD28" s="50"/>
      <c r="BE28" s="50"/>
      <c r="BF28" s="50"/>
      <c r="BG28" s="50"/>
      <c r="BH28" s="50">
        <f t="shared" si="4"/>
        <v>295.71428571428567</v>
      </c>
      <c r="BI28" s="52">
        <v>13.2</v>
      </c>
      <c r="BJ28" s="52">
        <f>3/7*30</f>
        <v>12.857142857142856</v>
      </c>
      <c r="BK28" s="52">
        <v>13.2</v>
      </c>
      <c r="BL28" s="52">
        <f>3/7*30</f>
        <v>12.857142857142856</v>
      </c>
      <c r="BM28" s="54"/>
      <c r="BN28" s="54"/>
      <c r="BO28" s="52"/>
      <c r="BP28" s="52"/>
      <c r="BQ28" s="54"/>
      <c r="BR28" s="54"/>
      <c r="BS28" s="52"/>
      <c r="BT28" s="52"/>
      <c r="BU28" s="52">
        <f t="shared" si="5"/>
        <v>339.42857142857139</v>
      </c>
      <c r="BV28" s="50">
        <v>14</v>
      </c>
      <c r="BW28" s="50">
        <f>3/7*30</f>
        <v>12.857142857142856</v>
      </c>
      <c r="BX28" s="50">
        <v>14</v>
      </c>
      <c r="BY28" s="50">
        <f>3/7*30</f>
        <v>12.857142857142856</v>
      </c>
      <c r="BZ28" s="50"/>
      <c r="CA28" s="50"/>
      <c r="CB28" s="50"/>
      <c r="CC28" s="50"/>
      <c r="CD28" s="50"/>
      <c r="CE28" s="50"/>
      <c r="CF28" s="50"/>
      <c r="CG28" s="50"/>
      <c r="CH28" s="50">
        <f t="shared" si="6"/>
        <v>359.99999999999994</v>
      </c>
      <c r="CI28" s="54">
        <v>14</v>
      </c>
      <c r="CJ28" s="54">
        <f>3/7*30</f>
        <v>12.857142857142856</v>
      </c>
      <c r="CK28" s="54">
        <v>14</v>
      </c>
      <c r="CL28" s="54">
        <f>3/7*30</f>
        <v>12.857142857142856</v>
      </c>
      <c r="CM28" s="54"/>
      <c r="CN28" s="54"/>
      <c r="CO28" s="54"/>
      <c r="CP28" s="54"/>
      <c r="CQ28" s="54"/>
      <c r="CR28" s="54"/>
      <c r="CS28" s="54"/>
      <c r="CT28" s="54"/>
      <c r="CU28" s="52">
        <f t="shared" si="7"/>
        <v>359.99999999999994</v>
      </c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>
        <f t="shared" si="8"/>
        <v>0</v>
      </c>
      <c r="DG28" s="54"/>
      <c r="DH28" s="54"/>
      <c r="DI28" s="54"/>
      <c r="DJ28" s="54"/>
      <c r="DK28" s="54"/>
      <c r="DL28" s="54"/>
      <c r="DM28" s="54"/>
      <c r="DN28" s="54"/>
      <c r="DO28" s="54"/>
      <c r="DP28" s="54"/>
      <c r="DQ28" s="52">
        <f t="shared" si="9"/>
        <v>0</v>
      </c>
      <c r="DR28" s="50">
        <v>15.6</v>
      </c>
      <c r="DS28" s="50">
        <f>3/7*30</f>
        <v>12.857142857142856</v>
      </c>
      <c r="DT28" s="50">
        <v>15.6</v>
      </c>
      <c r="DU28" s="50">
        <f>3/7*30</f>
        <v>12.857142857142856</v>
      </c>
      <c r="DV28" s="50"/>
      <c r="DW28" s="50"/>
      <c r="DX28" s="50"/>
      <c r="DY28" s="50"/>
      <c r="DZ28" s="50"/>
      <c r="EA28" s="50"/>
      <c r="EB28" s="50"/>
      <c r="EC28" s="50"/>
      <c r="ED28" s="50">
        <f t="shared" si="10"/>
        <v>401.14285714285711</v>
      </c>
      <c r="EE28" s="55">
        <f t="shared" si="11"/>
        <v>1756.285714285714</v>
      </c>
    </row>
    <row r="29" spans="1:135" x14ac:dyDescent="0.25">
      <c r="A29" s="60" t="s">
        <v>53</v>
      </c>
      <c r="B29" s="57">
        <f t="shared" si="12"/>
        <v>0</v>
      </c>
      <c r="C29" s="58" t="s">
        <v>41</v>
      </c>
      <c r="E29" s="52" t="s">
        <v>53</v>
      </c>
      <c r="F29" s="50"/>
      <c r="G29" s="50"/>
      <c r="H29" s="50"/>
      <c r="I29" s="50"/>
      <c r="J29" s="51">
        <v>6</v>
      </c>
      <c r="K29" s="51">
        <v>30</v>
      </c>
      <c r="L29" s="50"/>
      <c r="M29" s="50"/>
      <c r="N29" s="51">
        <v>6</v>
      </c>
      <c r="O29" s="51">
        <v>30</v>
      </c>
      <c r="P29" s="50">
        <f t="shared" si="0"/>
        <v>0</v>
      </c>
      <c r="Q29" s="52"/>
      <c r="R29" s="52"/>
      <c r="S29" s="52"/>
      <c r="T29" s="52"/>
      <c r="U29" s="53">
        <v>4</v>
      </c>
      <c r="V29" s="53">
        <v>30</v>
      </c>
      <c r="W29" s="52"/>
      <c r="X29" s="52"/>
      <c r="Y29" s="52">
        <v>4</v>
      </c>
      <c r="Z29" s="52">
        <v>30</v>
      </c>
      <c r="AA29" s="52">
        <f t="shared" si="1"/>
        <v>0</v>
      </c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0">
        <f t="shared" si="2"/>
        <v>0</v>
      </c>
      <c r="AM29" s="52"/>
      <c r="AN29" s="52"/>
      <c r="AO29" s="52"/>
      <c r="AP29" s="52"/>
      <c r="AQ29" s="52">
        <v>6</v>
      </c>
      <c r="AR29" s="52">
        <v>30</v>
      </c>
      <c r="AS29" s="52"/>
      <c r="AT29" s="52"/>
      <c r="AU29" s="52"/>
      <c r="AV29" s="52"/>
      <c r="AW29" s="52">
        <f t="shared" si="3"/>
        <v>0</v>
      </c>
      <c r="AX29" s="50"/>
      <c r="AY29" s="50"/>
      <c r="AZ29" s="50"/>
      <c r="BA29" s="50"/>
      <c r="BB29" s="50">
        <v>9</v>
      </c>
      <c r="BC29" s="50">
        <v>30</v>
      </c>
      <c r="BD29" s="50"/>
      <c r="BE29" s="50"/>
      <c r="BF29" s="50"/>
      <c r="BG29" s="50"/>
      <c r="BH29" s="50">
        <f t="shared" si="4"/>
        <v>270</v>
      </c>
      <c r="BI29" s="52"/>
      <c r="BJ29" s="52"/>
      <c r="BK29" s="52"/>
      <c r="BL29" s="52"/>
      <c r="BM29" s="54">
        <v>9</v>
      </c>
      <c r="BN29" s="54">
        <v>30</v>
      </c>
      <c r="BO29" s="52"/>
      <c r="BP29" s="52"/>
      <c r="BQ29" s="54"/>
      <c r="BR29" s="54"/>
      <c r="BS29" s="52"/>
      <c r="BT29" s="52"/>
      <c r="BU29" s="52">
        <f t="shared" si="5"/>
        <v>270</v>
      </c>
      <c r="BV29" s="50"/>
      <c r="BW29" s="50"/>
      <c r="BX29" s="50"/>
      <c r="BY29" s="50"/>
      <c r="BZ29" s="50">
        <v>9</v>
      </c>
      <c r="CA29" s="50">
        <v>30</v>
      </c>
      <c r="CB29" s="50"/>
      <c r="CC29" s="50"/>
      <c r="CD29" s="50"/>
      <c r="CE29" s="50"/>
      <c r="CF29" s="50"/>
      <c r="CG29" s="50"/>
      <c r="CH29" s="50">
        <f t="shared" si="6"/>
        <v>270</v>
      </c>
      <c r="CI29" s="54"/>
      <c r="CJ29" s="54"/>
      <c r="CK29" s="54"/>
      <c r="CL29" s="54"/>
      <c r="CM29" s="54">
        <v>9</v>
      </c>
      <c r="CN29" s="54">
        <v>30</v>
      </c>
      <c r="CO29" s="54"/>
      <c r="CP29" s="54"/>
      <c r="CQ29" s="54"/>
      <c r="CR29" s="54"/>
      <c r="CS29" s="54"/>
      <c r="CT29" s="54"/>
      <c r="CU29" s="52">
        <f t="shared" si="7"/>
        <v>270</v>
      </c>
      <c r="CV29" s="50"/>
      <c r="CW29" s="50"/>
      <c r="CX29" s="50"/>
      <c r="CY29" s="50"/>
      <c r="CZ29" s="50">
        <v>15</v>
      </c>
      <c r="DA29" s="50">
        <v>30</v>
      </c>
      <c r="DB29" s="50"/>
      <c r="DC29" s="50"/>
      <c r="DD29" s="50"/>
      <c r="DE29" s="50"/>
      <c r="DF29" s="50">
        <f t="shared" si="8"/>
        <v>450</v>
      </c>
      <c r="DG29" s="54"/>
      <c r="DH29" s="54"/>
      <c r="DI29" s="54"/>
      <c r="DJ29" s="54"/>
      <c r="DK29" s="54">
        <v>10</v>
      </c>
      <c r="DL29" s="54">
        <v>30</v>
      </c>
      <c r="DM29" s="54"/>
      <c r="DN29" s="54"/>
      <c r="DO29" s="54"/>
      <c r="DP29" s="54"/>
      <c r="DQ29" s="52">
        <f t="shared" si="9"/>
        <v>300</v>
      </c>
      <c r="DR29" s="50"/>
      <c r="DS29" s="50"/>
      <c r="DT29" s="50"/>
      <c r="DU29" s="50"/>
      <c r="DV29" s="50">
        <v>9</v>
      </c>
      <c r="DW29" s="50">
        <v>30</v>
      </c>
      <c r="DX29" s="50"/>
      <c r="DY29" s="50"/>
      <c r="DZ29" s="50"/>
      <c r="EA29" s="50"/>
      <c r="EB29" s="50"/>
      <c r="EC29" s="50"/>
      <c r="ED29" s="50">
        <f t="shared" si="10"/>
        <v>270</v>
      </c>
      <c r="EE29" s="55">
        <f t="shared" si="11"/>
        <v>2100</v>
      </c>
    </row>
    <row r="30" spans="1:135" x14ac:dyDescent="0.25">
      <c r="A30" s="56" t="s">
        <v>54</v>
      </c>
      <c r="B30" s="57">
        <f t="shared" si="12"/>
        <v>0</v>
      </c>
      <c r="C30" s="58" t="s">
        <v>41</v>
      </c>
      <c r="E30" s="59" t="s">
        <v>54</v>
      </c>
      <c r="F30" s="50"/>
      <c r="G30" s="50"/>
      <c r="H30" s="50"/>
      <c r="I30" s="50"/>
      <c r="J30" s="51"/>
      <c r="K30" s="51"/>
      <c r="L30" s="50"/>
      <c r="M30" s="50"/>
      <c r="N30" s="50"/>
      <c r="O30" s="50"/>
      <c r="P30" s="50">
        <f t="shared" si="0"/>
        <v>0</v>
      </c>
      <c r="Q30" s="52"/>
      <c r="R30" s="52"/>
      <c r="S30" s="52"/>
      <c r="T30" s="52"/>
      <c r="U30" s="53"/>
      <c r="V30" s="53"/>
      <c r="W30" s="52"/>
      <c r="X30" s="52"/>
      <c r="Y30" s="52"/>
      <c r="Z30" s="52"/>
      <c r="AA30" s="52">
        <f t="shared" si="1"/>
        <v>0</v>
      </c>
      <c r="AB30" s="51">
        <v>9</v>
      </c>
      <c r="AC30" s="51">
        <v>4</v>
      </c>
      <c r="AD30" s="51"/>
      <c r="AE30" s="51"/>
      <c r="AF30" s="51"/>
      <c r="AG30" s="51"/>
      <c r="AH30" s="51"/>
      <c r="AI30" s="51"/>
      <c r="AJ30" s="51"/>
      <c r="AK30" s="51"/>
      <c r="AL30" s="50">
        <f t="shared" si="2"/>
        <v>0</v>
      </c>
      <c r="AM30" s="52">
        <v>11</v>
      </c>
      <c r="AN30" s="52">
        <v>4</v>
      </c>
      <c r="AO30" s="52"/>
      <c r="AP30" s="52"/>
      <c r="AQ30" s="52"/>
      <c r="AR30" s="52"/>
      <c r="AS30" s="52"/>
      <c r="AT30" s="52"/>
      <c r="AU30" s="52"/>
      <c r="AV30" s="52"/>
      <c r="AW30" s="52">
        <f t="shared" si="3"/>
        <v>0</v>
      </c>
      <c r="AX30" s="50">
        <v>12</v>
      </c>
      <c r="AY30" s="50">
        <v>4</v>
      </c>
      <c r="AZ30" s="50"/>
      <c r="BA30" s="50"/>
      <c r="BB30" s="50"/>
      <c r="BC30" s="50"/>
      <c r="BD30" s="50">
        <v>20</v>
      </c>
      <c r="BE30" s="50">
        <v>5</v>
      </c>
      <c r="BF30" s="50"/>
      <c r="BG30" s="50"/>
      <c r="BH30" s="50">
        <f t="shared" si="4"/>
        <v>148</v>
      </c>
      <c r="BI30" s="52">
        <v>13</v>
      </c>
      <c r="BJ30" s="52">
        <v>4</v>
      </c>
      <c r="BK30" s="52"/>
      <c r="BL30" s="52"/>
      <c r="BM30" s="54"/>
      <c r="BN30" s="54"/>
      <c r="BO30" s="52"/>
      <c r="BP30" s="52"/>
      <c r="BQ30" s="54"/>
      <c r="BR30" s="54"/>
      <c r="BS30" s="52"/>
      <c r="BT30" s="52"/>
      <c r="BU30" s="52">
        <f t="shared" si="5"/>
        <v>52</v>
      </c>
      <c r="BV30" s="50">
        <v>14</v>
      </c>
      <c r="BW30" s="50">
        <v>4</v>
      </c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>
        <f t="shared" si="6"/>
        <v>56</v>
      </c>
      <c r="CI30" s="54">
        <v>14</v>
      </c>
      <c r="CJ30" s="54">
        <v>4</v>
      </c>
      <c r="CK30" s="54"/>
      <c r="CL30" s="54"/>
      <c r="CM30" s="54"/>
      <c r="CN30" s="54"/>
      <c r="CO30" s="54"/>
      <c r="CP30" s="54"/>
      <c r="CQ30" s="54"/>
      <c r="CR30" s="54"/>
      <c r="CS30" s="54"/>
      <c r="CT30" s="54"/>
      <c r="CU30" s="52">
        <f t="shared" si="7"/>
        <v>56</v>
      </c>
      <c r="CV30" s="50">
        <v>20</v>
      </c>
      <c r="CW30" s="50">
        <v>10</v>
      </c>
      <c r="CX30" s="50"/>
      <c r="CY30" s="50"/>
      <c r="CZ30" s="50"/>
      <c r="DA30" s="50"/>
      <c r="DB30" s="50"/>
      <c r="DC30" s="50"/>
      <c r="DD30" s="50"/>
      <c r="DE30" s="50"/>
      <c r="DF30" s="50">
        <f t="shared" si="8"/>
        <v>200</v>
      </c>
      <c r="DG30" s="54">
        <v>20</v>
      </c>
      <c r="DH30" s="54">
        <v>10</v>
      </c>
      <c r="DI30" s="54"/>
      <c r="DJ30" s="54"/>
      <c r="DK30" s="54"/>
      <c r="DL30" s="54"/>
      <c r="DM30" s="54"/>
      <c r="DN30" s="54"/>
      <c r="DO30" s="54"/>
      <c r="DP30" s="54"/>
      <c r="DQ30" s="54">
        <f t="shared" si="9"/>
        <v>200</v>
      </c>
      <c r="DR30" s="50">
        <v>16</v>
      </c>
      <c r="DS30" s="50">
        <v>4</v>
      </c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0">
        <f t="shared" si="10"/>
        <v>64</v>
      </c>
      <c r="EE30" s="55">
        <f t="shared" si="11"/>
        <v>776</v>
      </c>
    </row>
    <row r="31" spans="1:135" x14ac:dyDescent="0.25">
      <c r="A31" s="60" t="s">
        <v>55</v>
      </c>
      <c r="B31" s="57">
        <f t="shared" si="12"/>
        <v>0</v>
      </c>
      <c r="C31" s="58" t="s">
        <v>41</v>
      </c>
      <c r="E31" s="52" t="s">
        <v>55</v>
      </c>
      <c r="F31" s="50"/>
      <c r="G31" s="50"/>
      <c r="H31" s="50"/>
      <c r="I31" s="50"/>
      <c r="J31" s="51"/>
      <c r="K31" s="51"/>
      <c r="L31" s="50"/>
      <c r="M31" s="50"/>
      <c r="N31" s="50"/>
      <c r="O31" s="50"/>
      <c r="P31" s="50">
        <f t="shared" si="0"/>
        <v>0</v>
      </c>
      <c r="Q31" s="52"/>
      <c r="R31" s="52"/>
      <c r="S31" s="52"/>
      <c r="T31" s="52"/>
      <c r="U31" s="53"/>
      <c r="V31" s="53"/>
      <c r="W31" s="52"/>
      <c r="X31" s="52"/>
      <c r="Y31" s="52"/>
      <c r="Z31" s="52"/>
      <c r="AA31" s="52">
        <f t="shared" si="1"/>
        <v>0</v>
      </c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0">
        <f t="shared" si="2"/>
        <v>0</v>
      </c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>
        <f t="shared" si="3"/>
        <v>0</v>
      </c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>
        <f t="shared" si="4"/>
        <v>0</v>
      </c>
      <c r="BI31" s="52"/>
      <c r="BJ31" s="52"/>
      <c r="BK31" s="52"/>
      <c r="BL31" s="52"/>
      <c r="BM31" s="54"/>
      <c r="BN31" s="54"/>
      <c r="BO31" s="52"/>
      <c r="BP31" s="52"/>
      <c r="BQ31" s="54"/>
      <c r="BR31" s="54"/>
      <c r="BS31" s="52"/>
      <c r="BT31" s="52"/>
      <c r="BU31" s="52">
        <f t="shared" si="5"/>
        <v>0</v>
      </c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>
        <f t="shared" si="6"/>
        <v>0</v>
      </c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54"/>
      <c r="CT31" s="54"/>
      <c r="CU31" s="52">
        <f t="shared" si="7"/>
        <v>0</v>
      </c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>
        <f t="shared" si="8"/>
        <v>0</v>
      </c>
      <c r="DG31" s="54"/>
      <c r="DH31" s="54"/>
      <c r="DI31" s="54"/>
      <c r="DJ31" s="54"/>
      <c r="DK31" s="54"/>
      <c r="DL31" s="54"/>
      <c r="DM31" s="54"/>
      <c r="DN31" s="54"/>
      <c r="DO31" s="54"/>
      <c r="DP31" s="54"/>
      <c r="DQ31" s="52">
        <f t="shared" si="9"/>
        <v>0</v>
      </c>
      <c r="DR31" s="50"/>
      <c r="DS31" s="50"/>
      <c r="DT31" s="50"/>
      <c r="DU31" s="50"/>
      <c r="DV31" s="50"/>
      <c r="DW31" s="50"/>
      <c r="DX31" s="50"/>
      <c r="DY31" s="50"/>
      <c r="DZ31" s="50"/>
      <c r="EA31" s="50"/>
      <c r="EB31" s="50"/>
      <c r="EC31" s="50"/>
      <c r="ED31" s="50">
        <f t="shared" si="10"/>
        <v>0</v>
      </c>
      <c r="EE31" s="55">
        <f t="shared" si="11"/>
        <v>0</v>
      </c>
    </row>
    <row r="32" spans="1:135" x14ac:dyDescent="0.25">
      <c r="A32" s="60" t="s">
        <v>56</v>
      </c>
      <c r="B32" s="57">
        <f t="shared" si="12"/>
        <v>0</v>
      </c>
      <c r="C32" s="58" t="s">
        <v>41</v>
      </c>
      <c r="E32" s="52" t="s">
        <v>57</v>
      </c>
      <c r="F32" s="50"/>
      <c r="G32" s="50"/>
      <c r="H32" s="50"/>
      <c r="I32" s="50"/>
      <c r="J32" s="51"/>
      <c r="K32" s="51"/>
      <c r="L32" s="50"/>
      <c r="M32" s="50"/>
      <c r="N32" s="50"/>
      <c r="O32" s="50"/>
      <c r="P32" s="50">
        <f t="shared" si="0"/>
        <v>0</v>
      </c>
      <c r="Q32" s="52"/>
      <c r="R32" s="52"/>
      <c r="S32" s="52"/>
      <c r="T32" s="52"/>
      <c r="U32" s="53"/>
      <c r="V32" s="53"/>
      <c r="W32" s="52"/>
      <c r="X32" s="52"/>
      <c r="Y32" s="52"/>
      <c r="Z32" s="52"/>
      <c r="AA32" s="52">
        <f t="shared" si="1"/>
        <v>0</v>
      </c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0">
        <f t="shared" si="2"/>
        <v>0</v>
      </c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>
        <f t="shared" si="3"/>
        <v>0</v>
      </c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>
        <f t="shared" si="4"/>
        <v>0</v>
      </c>
      <c r="BI32" s="52"/>
      <c r="BJ32" s="52"/>
      <c r="BK32" s="52"/>
      <c r="BL32" s="52"/>
      <c r="BM32" s="54"/>
      <c r="BN32" s="54"/>
      <c r="BO32" s="52"/>
      <c r="BP32" s="52"/>
      <c r="BQ32" s="54"/>
      <c r="BR32" s="54"/>
      <c r="BS32" s="52"/>
      <c r="BT32" s="52"/>
      <c r="BU32" s="52">
        <f t="shared" si="5"/>
        <v>0</v>
      </c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>
        <f t="shared" si="6"/>
        <v>0</v>
      </c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2">
        <f t="shared" si="7"/>
        <v>0</v>
      </c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>
        <f t="shared" si="8"/>
        <v>0</v>
      </c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>
        <f t="shared" si="9"/>
        <v>0</v>
      </c>
      <c r="DR32" s="50"/>
      <c r="DS32" s="50"/>
      <c r="DT32" s="50"/>
      <c r="DU32" s="50"/>
      <c r="DV32" s="50"/>
      <c r="DW32" s="50"/>
      <c r="DX32" s="50"/>
      <c r="DY32" s="50"/>
      <c r="DZ32" s="50"/>
      <c r="EA32" s="50"/>
      <c r="EB32" s="50"/>
      <c r="EC32" s="50"/>
      <c r="ED32" s="50">
        <f t="shared" si="10"/>
        <v>0</v>
      </c>
      <c r="EE32" s="55">
        <f t="shared" si="11"/>
        <v>0</v>
      </c>
    </row>
    <row r="33" spans="1:135" x14ac:dyDescent="0.25">
      <c r="A33" s="56" t="s">
        <v>58</v>
      </c>
      <c r="B33" s="57">
        <f t="shared" si="12"/>
        <v>0</v>
      </c>
      <c r="C33" s="58" t="s">
        <v>41</v>
      </c>
      <c r="E33" s="59" t="s">
        <v>58</v>
      </c>
      <c r="F33" s="50"/>
      <c r="G33" s="50"/>
      <c r="H33" s="50"/>
      <c r="I33" s="50"/>
      <c r="J33" s="51"/>
      <c r="K33" s="51"/>
      <c r="L33" s="50"/>
      <c r="M33" s="50"/>
      <c r="N33" s="50"/>
      <c r="O33" s="50"/>
      <c r="P33" s="50">
        <f t="shared" si="0"/>
        <v>0</v>
      </c>
      <c r="Q33" s="52"/>
      <c r="R33" s="52"/>
      <c r="S33" s="52"/>
      <c r="T33" s="52"/>
      <c r="U33" s="53"/>
      <c r="V33" s="53"/>
      <c r="W33" s="52"/>
      <c r="X33" s="52"/>
      <c r="Y33" s="52"/>
      <c r="Z33" s="52"/>
      <c r="AA33" s="52">
        <f t="shared" si="1"/>
        <v>0</v>
      </c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0">
        <f t="shared" si="2"/>
        <v>0</v>
      </c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>
        <f t="shared" si="3"/>
        <v>0</v>
      </c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>
        <f t="shared" si="4"/>
        <v>0</v>
      </c>
      <c r="BI33" s="52"/>
      <c r="BJ33" s="52"/>
      <c r="BK33" s="52"/>
      <c r="BL33" s="52"/>
      <c r="BM33" s="54"/>
      <c r="BN33" s="54"/>
      <c r="BO33" s="52"/>
      <c r="BP33" s="52"/>
      <c r="BQ33" s="54"/>
      <c r="BR33" s="54"/>
      <c r="BS33" s="52"/>
      <c r="BT33" s="52"/>
      <c r="BU33" s="52">
        <f t="shared" si="5"/>
        <v>0</v>
      </c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>
        <f t="shared" si="6"/>
        <v>0</v>
      </c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2">
        <f t="shared" si="7"/>
        <v>0</v>
      </c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>
        <f t="shared" si="8"/>
        <v>0</v>
      </c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>
        <f t="shared" si="9"/>
        <v>0</v>
      </c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>
        <f t="shared" si="10"/>
        <v>0</v>
      </c>
      <c r="EE33" s="55">
        <f t="shared" si="11"/>
        <v>0</v>
      </c>
    </row>
    <row r="34" spans="1:135" x14ac:dyDescent="0.25">
      <c r="A34" s="56" t="s">
        <v>59</v>
      </c>
      <c r="B34" s="57">
        <f t="shared" si="12"/>
        <v>0</v>
      </c>
      <c r="C34" s="58" t="s">
        <v>41</v>
      </c>
      <c r="E34" s="59" t="s">
        <v>60</v>
      </c>
      <c r="F34" s="50">
        <f>(59+120)/2</f>
        <v>89.5</v>
      </c>
      <c r="G34" s="50">
        <v>30</v>
      </c>
      <c r="H34" s="50">
        <f>+(42+89)/2</f>
        <v>65.5</v>
      </c>
      <c r="I34" s="50">
        <v>30</v>
      </c>
      <c r="J34" s="51">
        <f>+(59+120)/2</f>
        <v>89.5</v>
      </c>
      <c r="K34" s="51">
        <v>30</v>
      </c>
      <c r="L34" s="50">
        <f>+(42+89)/2</f>
        <v>65.5</v>
      </c>
      <c r="M34" s="50">
        <v>30</v>
      </c>
      <c r="N34" s="51">
        <f>+(59+120)/2</f>
        <v>89.5</v>
      </c>
      <c r="O34" s="51">
        <v>30</v>
      </c>
      <c r="P34" s="50">
        <f t="shared" si="0"/>
        <v>0</v>
      </c>
      <c r="Q34" s="52">
        <f>+(59+120)/2</f>
        <v>89.5</v>
      </c>
      <c r="R34" s="52">
        <v>30</v>
      </c>
      <c r="S34" s="52">
        <f>+(42+89)/2</f>
        <v>65.5</v>
      </c>
      <c r="T34" s="52">
        <v>30</v>
      </c>
      <c r="U34" s="53">
        <f>+(59+120)/2</f>
        <v>89.5</v>
      </c>
      <c r="V34" s="53">
        <v>30</v>
      </c>
      <c r="W34" s="52">
        <f>+(42+89)/2</f>
        <v>65.5</v>
      </c>
      <c r="X34" s="52">
        <v>30</v>
      </c>
      <c r="Y34" s="52">
        <f>+(59+120)/2</f>
        <v>89.5</v>
      </c>
      <c r="Z34" s="52">
        <v>30</v>
      </c>
      <c r="AA34" s="52">
        <f t="shared" si="1"/>
        <v>0</v>
      </c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0">
        <f t="shared" si="2"/>
        <v>0</v>
      </c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>
        <f t="shared" si="3"/>
        <v>0</v>
      </c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>
        <f t="shared" si="4"/>
        <v>0</v>
      </c>
      <c r="BI34" s="52"/>
      <c r="BJ34" s="52"/>
      <c r="BK34" s="52"/>
      <c r="BL34" s="52"/>
      <c r="BM34" s="54"/>
      <c r="BN34" s="54"/>
      <c r="BO34" s="52"/>
      <c r="BP34" s="52"/>
      <c r="BQ34" s="54"/>
      <c r="BR34" s="54"/>
      <c r="BS34" s="52"/>
      <c r="BT34" s="52"/>
      <c r="BU34" s="52">
        <f t="shared" si="5"/>
        <v>0</v>
      </c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>
        <f t="shared" si="6"/>
        <v>0</v>
      </c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2">
        <f t="shared" si="7"/>
        <v>0</v>
      </c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>
        <f t="shared" si="8"/>
        <v>0</v>
      </c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2">
        <f t="shared" si="9"/>
        <v>0</v>
      </c>
      <c r="DR34" s="50"/>
      <c r="DS34" s="50"/>
      <c r="DT34" s="50"/>
      <c r="DU34" s="50"/>
      <c r="DV34" s="50"/>
      <c r="DW34" s="50"/>
      <c r="DX34" s="50"/>
      <c r="DY34" s="50"/>
      <c r="DZ34" s="50"/>
      <c r="EA34" s="50"/>
      <c r="EB34" s="50"/>
      <c r="EC34" s="50"/>
      <c r="ED34" s="50">
        <f t="shared" si="10"/>
        <v>0</v>
      </c>
      <c r="EE34" s="55">
        <f t="shared" si="11"/>
        <v>0</v>
      </c>
    </row>
    <row r="35" spans="1:135" x14ac:dyDescent="0.25">
      <c r="A35" s="60" t="s">
        <v>61</v>
      </c>
      <c r="B35" s="57">
        <f t="shared" si="12"/>
        <v>0</v>
      </c>
      <c r="C35" s="58" t="s">
        <v>41</v>
      </c>
      <c r="E35" s="52" t="s">
        <v>62</v>
      </c>
      <c r="F35" s="50"/>
      <c r="G35" s="50"/>
      <c r="H35" s="50"/>
      <c r="I35" s="50"/>
      <c r="J35" s="51"/>
      <c r="K35" s="51"/>
      <c r="L35" s="50"/>
      <c r="M35" s="50"/>
      <c r="N35" s="50"/>
      <c r="O35" s="50"/>
      <c r="P35" s="50">
        <f t="shared" si="0"/>
        <v>0</v>
      </c>
      <c r="Q35" s="52"/>
      <c r="R35" s="52"/>
      <c r="S35" s="52"/>
      <c r="T35" s="52"/>
      <c r="U35" s="53"/>
      <c r="V35" s="53"/>
      <c r="W35" s="52"/>
      <c r="X35" s="52"/>
      <c r="Y35" s="52"/>
      <c r="Z35" s="52"/>
      <c r="AA35" s="52">
        <f t="shared" si="1"/>
        <v>0</v>
      </c>
      <c r="AB35" s="51">
        <f>+(73+155)/2</f>
        <v>114</v>
      </c>
      <c r="AC35" s="51">
        <v>30</v>
      </c>
      <c r="AD35" s="51">
        <f>+(73+155)/2</f>
        <v>114</v>
      </c>
      <c r="AE35" s="51">
        <f>3/7*30</f>
        <v>12.857142857142856</v>
      </c>
      <c r="AF35" s="51">
        <f>+(29+62)/2</f>
        <v>45.5</v>
      </c>
      <c r="AG35" s="51">
        <v>30</v>
      </c>
      <c r="AH35" s="51"/>
      <c r="AI35" s="51"/>
      <c r="AJ35" s="51">
        <f>+(29+62)/2</f>
        <v>45.5</v>
      </c>
      <c r="AK35" s="51">
        <v>30</v>
      </c>
      <c r="AL35" s="50">
        <f t="shared" si="2"/>
        <v>0</v>
      </c>
      <c r="AM35" s="52">
        <f>+(84+177)/2</f>
        <v>130.5</v>
      </c>
      <c r="AN35" s="52">
        <v>30</v>
      </c>
      <c r="AO35" s="52">
        <f>+(73+155)/2</f>
        <v>114</v>
      </c>
      <c r="AP35" s="52">
        <v>30</v>
      </c>
      <c r="AQ35" s="61">
        <f>+(36+75)/2</f>
        <v>55.5</v>
      </c>
      <c r="AR35" s="54">
        <v>30</v>
      </c>
      <c r="AS35" s="52"/>
      <c r="AT35" s="52"/>
      <c r="AU35" s="52">
        <f>+(36+75)/2</f>
        <v>55.5</v>
      </c>
      <c r="AV35" s="52">
        <v>30</v>
      </c>
      <c r="AW35" s="52">
        <f t="shared" si="3"/>
        <v>0</v>
      </c>
      <c r="AX35" s="50">
        <f>+(105+222)/2</f>
        <v>163.5</v>
      </c>
      <c r="AY35" s="50">
        <v>30</v>
      </c>
      <c r="AZ35" s="50">
        <f>+(84+177)/2</f>
        <v>130.5</v>
      </c>
      <c r="BA35" s="50">
        <v>30</v>
      </c>
      <c r="BB35" s="50">
        <f>+(38+82)/2</f>
        <v>60</v>
      </c>
      <c r="BC35" s="50">
        <v>30</v>
      </c>
      <c r="BD35" s="50"/>
      <c r="BE35" s="50"/>
      <c r="BF35" s="50"/>
      <c r="BG35" s="50"/>
      <c r="BH35" s="50">
        <f t="shared" si="4"/>
        <v>10620</v>
      </c>
      <c r="BI35" s="52">
        <f>+(105+222)/2</f>
        <v>163.5</v>
      </c>
      <c r="BJ35" s="52">
        <v>30</v>
      </c>
      <c r="BK35" s="52">
        <f>+(84+177)/2</f>
        <v>130.5</v>
      </c>
      <c r="BL35" s="52">
        <v>30</v>
      </c>
      <c r="BM35" s="54">
        <f>+(43+91)/2</f>
        <v>67</v>
      </c>
      <c r="BN35" s="54">
        <v>30</v>
      </c>
      <c r="BO35" s="52"/>
      <c r="BP35" s="52"/>
      <c r="BQ35" s="54">
        <f>+(43+91)/2</f>
        <v>67</v>
      </c>
      <c r="BR35" s="54">
        <v>30</v>
      </c>
      <c r="BS35" s="52">
        <f>+(43+91)/2</f>
        <v>67</v>
      </c>
      <c r="BT35" s="52">
        <f>4/7*30</f>
        <v>17.142857142857142</v>
      </c>
      <c r="BU35" s="52">
        <f t="shared" si="5"/>
        <v>13988.571428571428</v>
      </c>
      <c r="BV35" s="50">
        <f>+(105+222)/2</f>
        <v>163.5</v>
      </c>
      <c r="BW35" s="50">
        <v>30</v>
      </c>
      <c r="BX35" s="50">
        <f>+(84+177)/2</f>
        <v>130.5</v>
      </c>
      <c r="BY35" s="50">
        <v>30</v>
      </c>
      <c r="BZ35" s="50">
        <f>+(47+100)/2</f>
        <v>73.5</v>
      </c>
      <c r="CA35" s="50">
        <v>30</v>
      </c>
      <c r="CB35" s="50"/>
      <c r="CC35" s="50"/>
      <c r="CD35" s="50">
        <f>+(47+100)/2</f>
        <v>73.5</v>
      </c>
      <c r="CE35" s="50">
        <v>30</v>
      </c>
      <c r="CF35" s="50">
        <f>+(47+100)/2</f>
        <v>73.5</v>
      </c>
      <c r="CG35" s="50">
        <f>4/7*30</f>
        <v>17.142857142857142</v>
      </c>
      <c r="CH35" s="50">
        <f t="shared" si="6"/>
        <v>14490</v>
      </c>
      <c r="CI35" s="54">
        <f>+(126+266)/2</f>
        <v>196</v>
      </c>
      <c r="CJ35" s="54">
        <v>30</v>
      </c>
      <c r="CK35" s="54">
        <f>+(105+222)/2</f>
        <v>163.5</v>
      </c>
      <c r="CL35" s="54">
        <v>30</v>
      </c>
      <c r="CM35" s="54">
        <f>+(47+100)/2</f>
        <v>73.5</v>
      </c>
      <c r="CN35" s="54">
        <v>30</v>
      </c>
      <c r="CO35" s="54"/>
      <c r="CP35" s="54"/>
      <c r="CQ35" s="54">
        <f>+(47+100)/2</f>
        <v>73.5</v>
      </c>
      <c r="CR35" s="54">
        <v>30</v>
      </c>
      <c r="CS35" s="54">
        <f>+(47+100)/2</f>
        <v>73.5</v>
      </c>
      <c r="CT35" s="54">
        <f>4/7*30</f>
        <v>17.142857142857142</v>
      </c>
      <c r="CU35" s="52">
        <f t="shared" si="7"/>
        <v>16455</v>
      </c>
      <c r="CV35" s="50">
        <f>+(100+63+123+145+100+120+87.5)/7</f>
        <v>105.5</v>
      </c>
      <c r="CW35" s="50">
        <v>30</v>
      </c>
      <c r="CX35" s="50">
        <f>+(100+123+145+100+120+87.5)/6</f>
        <v>112.58333333333333</v>
      </c>
      <c r="CY35" s="50">
        <v>30</v>
      </c>
      <c r="CZ35" s="50">
        <f>+(80+100)/2</f>
        <v>90</v>
      </c>
      <c r="DA35" s="50">
        <v>30</v>
      </c>
      <c r="DB35" s="50">
        <f>+(100+123+145+100+120+87.5)/6</f>
        <v>112.58333333333333</v>
      </c>
      <c r="DC35" s="50">
        <v>30</v>
      </c>
      <c r="DD35" s="50">
        <f>+(80+100)/2</f>
        <v>90</v>
      </c>
      <c r="DE35" s="50">
        <v>30</v>
      </c>
      <c r="DF35" s="50">
        <f t="shared" si="8"/>
        <v>15320</v>
      </c>
      <c r="DG35" s="54">
        <f>+(100+63+123+145+100+120+87.5)/7</f>
        <v>105.5</v>
      </c>
      <c r="DH35" s="54">
        <v>30</v>
      </c>
      <c r="DI35" s="54">
        <f>+(100+92+109+80+120+75)/6</f>
        <v>96</v>
      </c>
      <c r="DJ35" s="54">
        <v>30</v>
      </c>
      <c r="DK35" s="54">
        <f>+(80+100)/2</f>
        <v>90</v>
      </c>
      <c r="DL35" s="54">
        <v>30</v>
      </c>
      <c r="DM35" s="54">
        <f>+(100+92+109+80+120+75)/6</f>
        <v>96</v>
      </c>
      <c r="DN35" s="54">
        <v>30</v>
      </c>
      <c r="DO35" s="54">
        <f>+(80+100)/2</f>
        <v>90</v>
      </c>
      <c r="DP35" s="54">
        <v>30</v>
      </c>
      <c r="DQ35" s="52">
        <f t="shared" si="9"/>
        <v>14325</v>
      </c>
      <c r="DR35" s="50">
        <f>+(126+266)/2</f>
        <v>196</v>
      </c>
      <c r="DS35" s="50">
        <v>30</v>
      </c>
      <c r="DT35" s="50">
        <f>+(105+222)/2</f>
        <v>163.5</v>
      </c>
      <c r="DU35" s="50">
        <v>30</v>
      </c>
      <c r="DV35" s="50">
        <f>+(51+109)/2</f>
        <v>80</v>
      </c>
      <c r="DW35" s="50">
        <v>30</v>
      </c>
      <c r="DX35" s="50"/>
      <c r="DY35" s="50"/>
      <c r="DZ35" s="50">
        <f>+(51+109)/2</f>
        <v>80</v>
      </c>
      <c r="EA35" s="50">
        <v>30</v>
      </c>
      <c r="EB35" s="50">
        <f>+(51+109)/2</f>
        <v>80</v>
      </c>
      <c r="EC35" s="50">
        <f>4/7*30</f>
        <v>17.142857142857142</v>
      </c>
      <c r="ED35" s="50">
        <f t="shared" si="10"/>
        <v>16956.428571428572</v>
      </c>
      <c r="EE35" s="55">
        <f t="shared" si="11"/>
        <v>102155</v>
      </c>
    </row>
    <row r="36" spans="1:135" x14ac:dyDescent="0.25">
      <c r="A36" s="60" t="s">
        <v>63</v>
      </c>
      <c r="B36" s="57">
        <f t="shared" si="12"/>
        <v>0</v>
      </c>
      <c r="C36" s="58" t="s">
        <v>41</v>
      </c>
      <c r="E36" s="52" t="s">
        <v>63</v>
      </c>
      <c r="F36" s="50"/>
      <c r="G36" s="50"/>
      <c r="H36" s="50"/>
      <c r="I36" s="50"/>
      <c r="J36" s="51"/>
      <c r="K36" s="51"/>
      <c r="L36" s="50"/>
      <c r="M36" s="50"/>
      <c r="N36" s="50"/>
      <c r="O36" s="50"/>
      <c r="P36" s="50">
        <f t="shared" si="0"/>
        <v>0</v>
      </c>
      <c r="Q36" s="52">
        <v>14</v>
      </c>
      <c r="R36" s="52">
        <v>10</v>
      </c>
      <c r="S36" s="52"/>
      <c r="T36" s="52"/>
      <c r="U36" s="53"/>
      <c r="V36" s="53"/>
      <c r="W36" s="52"/>
      <c r="X36" s="52"/>
      <c r="Y36" s="52"/>
      <c r="Z36" s="52"/>
      <c r="AA36" s="52">
        <f t="shared" si="1"/>
        <v>0</v>
      </c>
      <c r="AB36" s="51"/>
      <c r="AC36" s="51"/>
      <c r="AD36" s="51">
        <v>7</v>
      </c>
      <c r="AE36" s="51">
        <v>10</v>
      </c>
      <c r="AF36" s="51"/>
      <c r="AG36" s="51"/>
      <c r="AH36" s="51">
        <v>7</v>
      </c>
      <c r="AI36" s="51">
        <v>20</v>
      </c>
      <c r="AJ36" s="51"/>
      <c r="AK36" s="51"/>
      <c r="AL36" s="50">
        <f t="shared" si="2"/>
        <v>0</v>
      </c>
      <c r="AM36" s="52"/>
      <c r="AN36" s="52"/>
      <c r="AO36" s="52">
        <v>14</v>
      </c>
      <c r="AP36" s="52">
        <v>10</v>
      </c>
      <c r="AQ36" s="52"/>
      <c r="AR36" s="52"/>
      <c r="AS36" s="52">
        <v>14</v>
      </c>
      <c r="AT36" s="52">
        <v>20</v>
      </c>
      <c r="AU36" s="52"/>
      <c r="AV36" s="52"/>
      <c r="AW36" s="52">
        <f t="shared" si="3"/>
        <v>0</v>
      </c>
      <c r="AX36" s="50"/>
      <c r="AY36" s="50"/>
      <c r="AZ36" s="50">
        <v>14</v>
      </c>
      <c r="BA36" s="50">
        <v>10</v>
      </c>
      <c r="BB36" s="50"/>
      <c r="BC36" s="50"/>
      <c r="BD36" s="50">
        <v>14</v>
      </c>
      <c r="BE36" s="50">
        <f>3/7*30</f>
        <v>12.857142857142856</v>
      </c>
      <c r="BF36" s="50"/>
      <c r="BG36" s="50"/>
      <c r="BH36" s="50">
        <f t="shared" si="4"/>
        <v>320</v>
      </c>
      <c r="BI36" s="52"/>
      <c r="BJ36" s="52"/>
      <c r="BK36" s="52">
        <v>14</v>
      </c>
      <c r="BL36" s="52">
        <v>10</v>
      </c>
      <c r="BM36" s="54"/>
      <c r="BN36" s="54"/>
      <c r="BO36" s="52">
        <v>14</v>
      </c>
      <c r="BP36" s="52">
        <f>3/7*30</f>
        <v>12.857142857142856</v>
      </c>
      <c r="BQ36" s="54"/>
      <c r="BR36" s="54"/>
      <c r="BS36" s="52">
        <v>14</v>
      </c>
      <c r="BT36" s="52">
        <v>10</v>
      </c>
      <c r="BU36" s="52">
        <f t="shared" si="5"/>
        <v>460</v>
      </c>
      <c r="BV36" s="50"/>
      <c r="BW36" s="50"/>
      <c r="BX36" s="50">
        <v>14</v>
      </c>
      <c r="BY36" s="50">
        <v>10</v>
      </c>
      <c r="BZ36" s="50"/>
      <c r="CA36" s="50"/>
      <c r="CB36" s="50">
        <v>14</v>
      </c>
      <c r="CC36" s="50">
        <f>3/7*30</f>
        <v>12.857142857142856</v>
      </c>
      <c r="CD36" s="50"/>
      <c r="CE36" s="50"/>
      <c r="CF36" s="50">
        <v>14</v>
      </c>
      <c r="CG36" s="50">
        <v>10</v>
      </c>
      <c r="CH36" s="50">
        <f t="shared" si="6"/>
        <v>460</v>
      </c>
      <c r="CI36" s="54"/>
      <c r="CJ36" s="54"/>
      <c r="CK36" s="54">
        <v>21</v>
      </c>
      <c r="CL36" s="54">
        <v>10</v>
      </c>
      <c r="CM36" s="54"/>
      <c r="CN36" s="54"/>
      <c r="CO36" s="54">
        <v>21</v>
      </c>
      <c r="CP36" s="54">
        <f>3/7*30</f>
        <v>12.857142857142856</v>
      </c>
      <c r="CQ36" s="54"/>
      <c r="CR36" s="54"/>
      <c r="CS36" s="54">
        <v>14</v>
      </c>
      <c r="CT36" s="54">
        <v>10</v>
      </c>
      <c r="CU36" s="52">
        <f t="shared" si="7"/>
        <v>620</v>
      </c>
      <c r="CV36" s="50"/>
      <c r="CW36" s="50"/>
      <c r="CX36" s="50">
        <v>21</v>
      </c>
      <c r="CY36" s="50">
        <v>10</v>
      </c>
      <c r="CZ36" s="50"/>
      <c r="DA36" s="50"/>
      <c r="DB36" s="50">
        <v>21</v>
      </c>
      <c r="DC36" s="50">
        <v>10</v>
      </c>
      <c r="DD36" s="50"/>
      <c r="DE36" s="50"/>
      <c r="DF36" s="50">
        <f t="shared" si="8"/>
        <v>420</v>
      </c>
      <c r="DG36" s="54"/>
      <c r="DH36" s="54"/>
      <c r="DI36" s="54">
        <v>21</v>
      </c>
      <c r="DJ36" s="54">
        <v>10</v>
      </c>
      <c r="DK36" s="54"/>
      <c r="DL36" s="54"/>
      <c r="DM36" s="54">
        <v>21</v>
      </c>
      <c r="DN36" s="54">
        <v>10</v>
      </c>
      <c r="DO36" s="54"/>
      <c r="DP36" s="54"/>
      <c r="DQ36" s="52">
        <f t="shared" si="9"/>
        <v>420</v>
      </c>
      <c r="DR36" s="50"/>
      <c r="DS36" s="50"/>
      <c r="DT36" s="50">
        <v>21</v>
      </c>
      <c r="DU36" s="50">
        <v>10</v>
      </c>
      <c r="DV36" s="50"/>
      <c r="DW36" s="50"/>
      <c r="DX36" s="50">
        <v>21</v>
      </c>
      <c r="DY36" s="50">
        <f>3/7*30</f>
        <v>12.857142857142856</v>
      </c>
      <c r="DZ36" s="50"/>
      <c r="EA36" s="50"/>
      <c r="EB36" s="50">
        <v>21</v>
      </c>
      <c r="EC36" s="50">
        <v>10</v>
      </c>
      <c r="ED36" s="50">
        <f t="shared" si="10"/>
        <v>690</v>
      </c>
      <c r="EE36" s="55">
        <f t="shared" si="11"/>
        <v>3390</v>
      </c>
    </row>
    <row r="37" spans="1:135" x14ac:dyDescent="0.25">
      <c r="A37" s="60" t="s">
        <v>64</v>
      </c>
      <c r="B37" s="57">
        <f t="shared" si="12"/>
        <v>0</v>
      </c>
      <c r="C37" s="58" t="s">
        <v>41</v>
      </c>
      <c r="E37" s="52" t="s">
        <v>64</v>
      </c>
      <c r="F37" s="50"/>
      <c r="G37" s="50"/>
      <c r="H37" s="50"/>
      <c r="I37" s="50"/>
      <c r="J37" s="51"/>
      <c r="K37" s="51"/>
      <c r="L37" s="50"/>
      <c r="M37" s="50"/>
      <c r="N37" s="50"/>
      <c r="O37" s="50"/>
      <c r="P37" s="50">
        <f t="shared" si="0"/>
        <v>0</v>
      </c>
      <c r="Q37" s="52"/>
      <c r="R37" s="52"/>
      <c r="S37" s="52"/>
      <c r="T37" s="52"/>
      <c r="U37" s="53"/>
      <c r="V37" s="53"/>
      <c r="W37" s="52"/>
      <c r="X37" s="52"/>
      <c r="Y37" s="52"/>
      <c r="Z37" s="52"/>
      <c r="AA37" s="52">
        <f t="shared" si="1"/>
        <v>0</v>
      </c>
      <c r="AB37" s="51"/>
      <c r="AC37" s="51"/>
      <c r="AD37" s="51"/>
      <c r="AE37" s="51"/>
      <c r="AF37" s="51"/>
      <c r="AG37" s="51"/>
      <c r="AH37" s="51">
        <v>9</v>
      </c>
      <c r="AI37" s="51">
        <v>20</v>
      </c>
      <c r="AJ37" s="51"/>
      <c r="AK37" s="51"/>
      <c r="AL37" s="50">
        <f t="shared" si="2"/>
        <v>0</v>
      </c>
      <c r="AM37" s="52"/>
      <c r="AN37" s="52"/>
      <c r="AO37" s="52"/>
      <c r="AP37" s="52"/>
      <c r="AQ37" s="52"/>
      <c r="AR37" s="52"/>
      <c r="AS37" s="52">
        <v>9</v>
      </c>
      <c r="AT37" s="52">
        <v>20</v>
      </c>
      <c r="AU37" s="52"/>
      <c r="AV37" s="52"/>
      <c r="AW37" s="52">
        <f t="shared" si="3"/>
        <v>0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>
        <f t="shared" si="4"/>
        <v>0</v>
      </c>
      <c r="BI37" s="52"/>
      <c r="BJ37" s="52"/>
      <c r="BK37" s="52"/>
      <c r="BL37" s="52"/>
      <c r="BM37" s="54"/>
      <c r="BN37" s="54"/>
      <c r="BO37" s="52">
        <v>18</v>
      </c>
      <c r="BP37" s="52">
        <v>20</v>
      </c>
      <c r="BQ37" s="54"/>
      <c r="BR37" s="54"/>
      <c r="BS37" s="52"/>
      <c r="BT37" s="52"/>
      <c r="BU37" s="52">
        <f t="shared" si="5"/>
        <v>360</v>
      </c>
      <c r="BV37" s="50"/>
      <c r="BW37" s="50"/>
      <c r="BX37" s="50"/>
      <c r="BY37" s="50"/>
      <c r="BZ37" s="50"/>
      <c r="CA37" s="50"/>
      <c r="CB37" s="50">
        <v>18</v>
      </c>
      <c r="CC37" s="50">
        <v>20</v>
      </c>
      <c r="CD37" s="50"/>
      <c r="CE37" s="50"/>
      <c r="CF37" s="50"/>
      <c r="CG37" s="50"/>
      <c r="CH37" s="50">
        <f t="shared" si="6"/>
        <v>360</v>
      </c>
      <c r="CI37" s="54"/>
      <c r="CJ37" s="54"/>
      <c r="CK37" s="54"/>
      <c r="CL37" s="54"/>
      <c r="CM37" s="54"/>
      <c r="CN37" s="54"/>
      <c r="CO37" s="54">
        <v>18</v>
      </c>
      <c r="CP37" s="54">
        <v>20</v>
      </c>
      <c r="CQ37" s="54"/>
      <c r="CR37" s="54"/>
      <c r="CS37" s="54"/>
      <c r="CT37" s="54"/>
      <c r="CU37" s="52">
        <f t="shared" si="7"/>
        <v>360</v>
      </c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>
        <f t="shared" si="8"/>
        <v>0</v>
      </c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>
        <f t="shared" si="9"/>
        <v>0</v>
      </c>
      <c r="DR37" s="50"/>
      <c r="DS37" s="50"/>
      <c r="DT37" s="50"/>
      <c r="DU37" s="50"/>
      <c r="DV37" s="50"/>
      <c r="DW37" s="50"/>
      <c r="DX37" s="50">
        <v>18</v>
      </c>
      <c r="DY37" s="50">
        <v>20</v>
      </c>
      <c r="DZ37" s="50"/>
      <c r="EA37" s="50"/>
      <c r="EB37" s="50"/>
      <c r="EC37" s="50"/>
      <c r="ED37" s="50">
        <f t="shared" si="10"/>
        <v>360</v>
      </c>
      <c r="EE37" s="55">
        <f t="shared" si="11"/>
        <v>1440</v>
      </c>
    </row>
    <row r="38" spans="1:135" x14ac:dyDescent="0.25">
      <c r="A38" s="60" t="s">
        <v>65</v>
      </c>
      <c r="B38" s="57">
        <f t="shared" si="12"/>
        <v>0</v>
      </c>
      <c r="C38" s="58" t="s">
        <v>41</v>
      </c>
      <c r="E38" s="52" t="s">
        <v>66</v>
      </c>
      <c r="F38" s="50"/>
      <c r="G38" s="50"/>
      <c r="H38" s="50"/>
      <c r="I38" s="50"/>
      <c r="J38" s="51"/>
      <c r="K38" s="51"/>
      <c r="L38" s="50"/>
      <c r="M38" s="50"/>
      <c r="N38" s="50"/>
      <c r="O38" s="50"/>
      <c r="P38" s="50">
        <f t="shared" si="0"/>
        <v>0</v>
      </c>
      <c r="Q38" s="52"/>
      <c r="R38" s="52"/>
      <c r="S38" s="52"/>
      <c r="T38" s="52"/>
      <c r="U38" s="53">
        <v>8</v>
      </c>
      <c r="V38" s="53">
        <v>5</v>
      </c>
      <c r="W38" s="52"/>
      <c r="X38" s="52"/>
      <c r="Y38" s="52"/>
      <c r="Z38" s="52"/>
      <c r="AA38" s="52">
        <f t="shared" si="1"/>
        <v>0</v>
      </c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0">
        <f t="shared" si="2"/>
        <v>0</v>
      </c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>
        <f t="shared" si="3"/>
        <v>0</v>
      </c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>
        <f t="shared" si="4"/>
        <v>0</v>
      </c>
      <c r="BI38" s="52"/>
      <c r="BJ38" s="52"/>
      <c r="BK38" s="52"/>
      <c r="BL38" s="52"/>
      <c r="BM38" s="54"/>
      <c r="BN38" s="54"/>
      <c r="BO38" s="52"/>
      <c r="BP38" s="52"/>
      <c r="BQ38" s="54"/>
      <c r="BR38" s="54"/>
      <c r="BS38" s="52"/>
      <c r="BT38" s="52"/>
      <c r="BU38" s="52">
        <f t="shared" si="5"/>
        <v>0</v>
      </c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>
        <f t="shared" si="6"/>
        <v>0</v>
      </c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2">
        <f t="shared" si="7"/>
        <v>0</v>
      </c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>
        <f t="shared" si="8"/>
        <v>0</v>
      </c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2">
        <f t="shared" si="9"/>
        <v>0</v>
      </c>
      <c r="DR38" s="50"/>
      <c r="DS38" s="50"/>
      <c r="DT38" s="50"/>
      <c r="DU38" s="50"/>
      <c r="DV38" s="50"/>
      <c r="DW38" s="50"/>
      <c r="DX38" s="50"/>
      <c r="DY38" s="50"/>
      <c r="DZ38" s="50"/>
      <c r="EA38" s="50"/>
      <c r="EB38" s="50"/>
      <c r="EC38" s="50"/>
      <c r="ED38" s="50">
        <f t="shared" si="10"/>
        <v>0</v>
      </c>
      <c r="EE38" s="55">
        <f t="shared" si="11"/>
        <v>0</v>
      </c>
    </row>
    <row r="39" spans="1:135" x14ac:dyDescent="0.25">
      <c r="A39" s="60" t="s">
        <v>67</v>
      </c>
      <c r="B39" s="57">
        <f t="shared" si="12"/>
        <v>0</v>
      </c>
      <c r="C39" s="58" t="s">
        <v>41</v>
      </c>
      <c r="E39" s="52" t="s">
        <v>68</v>
      </c>
      <c r="F39" s="50"/>
      <c r="G39" s="50"/>
      <c r="H39" s="50"/>
      <c r="I39" s="50"/>
      <c r="J39" s="51"/>
      <c r="K39" s="51"/>
      <c r="L39" s="50"/>
      <c r="M39" s="50"/>
      <c r="N39" s="50"/>
      <c r="O39" s="50"/>
      <c r="P39" s="50">
        <f t="shared" si="0"/>
        <v>0</v>
      </c>
      <c r="Q39" s="52"/>
      <c r="R39" s="52"/>
      <c r="S39" s="52"/>
      <c r="T39" s="52"/>
      <c r="U39" s="53"/>
      <c r="V39" s="53"/>
      <c r="W39" s="52"/>
      <c r="X39" s="52"/>
      <c r="Y39" s="52"/>
      <c r="Z39" s="52"/>
      <c r="AA39" s="52">
        <f t="shared" si="1"/>
        <v>0</v>
      </c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0">
        <f t="shared" si="2"/>
        <v>0</v>
      </c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>
        <f t="shared" si="3"/>
        <v>0</v>
      </c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>
        <f t="shared" si="4"/>
        <v>0</v>
      </c>
      <c r="BI39" s="52"/>
      <c r="BJ39" s="52"/>
      <c r="BK39" s="52"/>
      <c r="BL39" s="52"/>
      <c r="BM39" s="54"/>
      <c r="BN39" s="54"/>
      <c r="BO39" s="52"/>
      <c r="BP39" s="52"/>
      <c r="BQ39" s="54"/>
      <c r="BR39" s="54"/>
      <c r="BS39" s="52"/>
      <c r="BT39" s="52"/>
      <c r="BU39" s="52">
        <f t="shared" si="5"/>
        <v>0</v>
      </c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>
        <f t="shared" si="6"/>
        <v>0</v>
      </c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/>
      <c r="CT39" s="54"/>
      <c r="CU39" s="52">
        <f t="shared" si="7"/>
        <v>0</v>
      </c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>
        <f t="shared" si="8"/>
        <v>0</v>
      </c>
      <c r="DG39" s="54"/>
      <c r="DH39" s="54"/>
      <c r="DI39" s="54"/>
      <c r="DJ39" s="54"/>
      <c r="DK39" s="54"/>
      <c r="DL39" s="54"/>
      <c r="DM39" s="54"/>
      <c r="DN39" s="54"/>
      <c r="DO39" s="54"/>
      <c r="DP39" s="54"/>
      <c r="DQ39" s="54">
        <f t="shared" si="9"/>
        <v>0</v>
      </c>
      <c r="DR39" s="50"/>
      <c r="DS39" s="50"/>
      <c r="DT39" s="50"/>
      <c r="DU39" s="50"/>
      <c r="DV39" s="50"/>
      <c r="DW39" s="50"/>
      <c r="DX39" s="50"/>
      <c r="DY39" s="50"/>
      <c r="DZ39" s="50"/>
      <c r="EA39" s="50"/>
      <c r="EB39" s="50"/>
      <c r="EC39" s="50"/>
      <c r="ED39" s="50">
        <f t="shared" si="10"/>
        <v>0</v>
      </c>
      <c r="EE39" s="55">
        <f t="shared" si="11"/>
        <v>0</v>
      </c>
    </row>
    <row r="40" spans="1:135" x14ac:dyDescent="0.25">
      <c r="A40" s="60" t="s">
        <v>68</v>
      </c>
      <c r="B40" s="57">
        <f t="shared" si="12"/>
        <v>0</v>
      </c>
      <c r="C40" s="58" t="s">
        <v>41</v>
      </c>
      <c r="E40" s="52" t="s">
        <v>67</v>
      </c>
      <c r="F40" s="50"/>
      <c r="G40" s="50"/>
      <c r="H40" s="50"/>
      <c r="I40" s="50"/>
      <c r="J40" s="51"/>
      <c r="K40" s="51"/>
      <c r="L40" s="50"/>
      <c r="M40" s="50"/>
      <c r="N40" s="50"/>
      <c r="O40" s="50"/>
      <c r="P40" s="50">
        <f t="shared" si="0"/>
        <v>0</v>
      </c>
      <c r="Q40" s="52"/>
      <c r="R40" s="52"/>
      <c r="S40" s="52"/>
      <c r="T40" s="52"/>
      <c r="U40" s="53"/>
      <c r="V40" s="53"/>
      <c r="W40" s="52"/>
      <c r="X40" s="52"/>
      <c r="Y40" s="52"/>
      <c r="Z40" s="52"/>
      <c r="AA40" s="52">
        <f t="shared" si="1"/>
        <v>0</v>
      </c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0">
        <f t="shared" si="2"/>
        <v>0</v>
      </c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>
        <f t="shared" si="3"/>
        <v>0</v>
      </c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>
        <f t="shared" si="4"/>
        <v>0</v>
      </c>
      <c r="BI40" s="52"/>
      <c r="BJ40" s="52"/>
      <c r="BK40" s="52"/>
      <c r="BL40" s="52"/>
      <c r="BM40" s="54"/>
      <c r="BN40" s="54"/>
      <c r="BO40" s="52"/>
      <c r="BP40" s="52"/>
      <c r="BQ40" s="54"/>
      <c r="BR40" s="54"/>
      <c r="BS40" s="52"/>
      <c r="BT40" s="52"/>
      <c r="BU40" s="52">
        <f t="shared" si="5"/>
        <v>0</v>
      </c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>
        <f t="shared" si="6"/>
        <v>0</v>
      </c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/>
      <c r="CT40" s="54"/>
      <c r="CU40" s="52">
        <f t="shared" si="7"/>
        <v>0</v>
      </c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>
        <f t="shared" si="8"/>
        <v>0</v>
      </c>
      <c r="DG40" s="54"/>
      <c r="DH40" s="54"/>
      <c r="DI40" s="54"/>
      <c r="DJ40" s="54"/>
      <c r="DK40" s="54"/>
      <c r="DL40" s="54"/>
      <c r="DM40" s="54"/>
      <c r="DN40" s="54"/>
      <c r="DO40" s="54"/>
      <c r="DP40" s="54"/>
      <c r="DQ40" s="54">
        <f t="shared" si="9"/>
        <v>0</v>
      </c>
      <c r="DR40" s="50"/>
      <c r="DS40" s="50"/>
      <c r="DT40" s="50"/>
      <c r="DU40" s="50"/>
      <c r="DV40" s="50"/>
      <c r="DW40" s="50"/>
      <c r="DX40" s="50"/>
      <c r="DY40" s="50"/>
      <c r="DZ40" s="50"/>
      <c r="EA40" s="50"/>
      <c r="EB40" s="50"/>
      <c r="EC40" s="50"/>
      <c r="ED40" s="50">
        <f t="shared" si="10"/>
        <v>0</v>
      </c>
      <c r="EE40" s="55">
        <f t="shared" si="11"/>
        <v>0</v>
      </c>
    </row>
    <row r="41" spans="1:135" x14ac:dyDescent="0.25">
      <c r="A41" s="56" t="s">
        <v>69</v>
      </c>
      <c r="B41" s="57">
        <f t="shared" si="12"/>
        <v>0</v>
      </c>
      <c r="C41" s="58" t="s">
        <v>41</v>
      </c>
      <c r="E41" s="52" t="s">
        <v>69</v>
      </c>
      <c r="F41" s="50"/>
      <c r="G41" s="50"/>
      <c r="H41" s="50"/>
      <c r="I41" s="50"/>
      <c r="J41" s="51"/>
      <c r="K41" s="51"/>
      <c r="L41" s="50"/>
      <c r="M41" s="50"/>
      <c r="N41" s="50"/>
      <c r="O41" s="50"/>
      <c r="P41" s="50">
        <f t="shared" si="0"/>
        <v>0</v>
      </c>
      <c r="Q41" s="52"/>
      <c r="R41" s="52"/>
      <c r="S41" s="52"/>
      <c r="T41" s="52"/>
      <c r="U41" s="53"/>
      <c r="V41" s="53"/>
      <c r="W41" s="52"/>
      <c r="X41" s="52"/>
      <c r="Y41" s="52"/>
      <c r="Z41" s="52"/>
      <c r="AA41" s="52">
        <f t="shared" si="1"/>
        <v>0</v>
      </c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0">
        <f t="shared" si="2"/>
        <v>0</v>
      </c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>
        <f t="shared" si="3"/>
        <v>0</v>
      </c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>
        <f t="shared" si="4"/>
        <v>0</v>
      </c>
      <c r="BI41" s="52"/>
      <c r="BJ41" s="52"/>
      <c r="BK41" s="52"/>
      <c r="BL41" s="52"/>
      <c r="BM41" s="54"/>
      <c r="BN41" s="54"/>
      <c r="BO41" s="52"/>
      <c r="BP41" s="52"/>
      <c r="BQ41" s="54"/>
      <c r="BR41" s="54"/>
      <c r="BS41" s="52"/>
      <c r="BT41" s="52"/>
      <c r="BU41" s="52">
        <f t="shared" si="5"/>
        <v>0</v>
      </c>
      <c r="BV41" s="50"/>
      <c r="BW41" s="50"/>
      <c r="BX41" s="50"/>
      <c r="BY41" s="50"/>
      <c r="BZ41" s="50"/>
      <c r="CA41" s="50"/>
      <c r="CB41" s="50"/>
      <c r="CC41" s="50"/>
      <c r="CD41" s="50"/>
      <c r="CE41" s="50"/>
      <c r="CF41" s="50"/>
      <c r="CG41" s="50"/>
      <c r="CH41" s="50">
        <f t="shared" si="6"/>
        <v>0</v>
      </c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/>
      <c r="CT41" s="54"/>
      <c r="CU41" s="52">
        <f t="shared" si="7"/>
        <v>0</v>
      </c>
      <c r="CV41" s="50"/>
      <c r="CW41" s="50"/>
      <c r="CX41" s="50"/>
      <c r="CY41" s="50"/>
      <c r="CZ41" s="50"/>
      <c r="DA41" s="50"/>
      <c r="DB41" s="50"/>
      <c r="DC41" s="50"/>
      <c r="DD41" s="50"/>
      <c r="DE41" s="50"/>
      <c r="DF41" s="50">
        <f t="shared" si="8"/>
        <v>0</v>
      </c>
      <c r="DG41" s="54"/>
      <c r="DH41" s="54"/>
      <c r="DI41" s="54"/>
      <c r="DJ41" s="54"/>
      <c r="DK41" s="54"/>
      <c r="DL41" s="54"/>
      <c r="DM41" s="54"/>
      <c r="DN41" s="54"/>
      <c r="DO41" s="54"/>
      <c r="DP41" s="54"/>
      <c r="DQ41" s="54">
        <f t="shared" si="9"/>
        <v>0</v>
      </c>
      <c r="DR41" s="50"/>
      <c r="DS41" s="50"/>
      <c r="DT41" s="50"/>
      <c r="DU41" s="50"/>
      <c r="DV41" s="50"/>
      <c r="DW41" s="50"/>
      <c r="DX41" s="50"/>
      <c r="DY41" s="50"/>
      <c r="DZ41" s="50"/>
      <c r="EA41" s="50"/>
      <c r="EB41" s="50"/>
      <c r="EC41" s="50"/>
      <c r="ED41" s="50">
        <f t="shared" si="10"/>
        <v>0</v>
      </c>
      <c r="EE41" s="55">
        <f t="shared" si="11"/>
        <v>0</v>
      </c>
    </row>
    <row r="42" spans="1:135" x14ac:dyDescent="0.25">
      <c r="A42" s="56" t="s">
        <v>70</v>
      </c>
      <c r="B42" s="57">
        <f>ROUNDUP((+B$3*BH42+B$4*BU42+B$5*CH42+B$6*CU42+ B$7*DF42 +B$8*EQ42+B$9*ED42),0)</f>
        <v>0</v>
      </c>
      <c r="C42" s="58" t="s">
        <v>71</v>
      </c>
      <c r="E42" s="59" t="s">
        <v>72</v>
      </c>
      <c r="F42" s="50"/>
      <c r="G42" s="50"/>
      <c r="H42" s="50"/>
      <c r="I42" s="50"/>
      <c r="J42" s="51"/>
      <c r="K42" s="51"/>
      <c r="L42" s="50"/>
      <c r="M42" s="50"/>
      <c r="N42" s="50"/>
      <c r="O42" s="50"/>
      <c r="P42" s="50">
        <f t="shared" si="0"/>
        <v>0</v>
      </c>
      <c r="Q42" s="52">
        <v>1</v>
      </c>
      <c r="R42" s="52">
        <v>6</v>
      </c>
      <c r="S42" s="52"/>
      <c r="T42" s="52"/>
      <c r="U42" s="53">
        <v>1</v>
      </c>
      <c r="V42" s="53">
        <v>6</v>
      </c>
      <c r="W42" s="52"/>
      <c r="X42" s="52"/>
      <c r="Y42" s="52"/>
      <c r="Z42" s="52"/>
      <c r="AA42" s="52">
        <f t="shared" si="1"/>
        <v>0</v>
      </c>
      <c r="AB42" s="51">
        <v>1</v>
      </c>
      <c r="AC42" s="51">
        <v>20</v>
      </c>
      <c r="AD42" s="51"/>
      <c r="AE42" s="51"/>
      <c r="AF42" s="51">
        <v>1</v>
      </c>
      <c r="AG42" s="51">
        <f>1/7*30</f>
        <v>4.2857142857142856</v>
      </c>
      <c r="AH42" s="51"/>
      <c r="AI42" s="51"/>
      <c r="AJ42" s="51">
        <v>1</v>
      </c>
      <c r="AK42" s="51">
        <f>1/7*30</f>
        <v>4.2857142857142856</v>
      </c>
      <c r="AL42" s="50">
        <f t="shared" si="2"/>
        <v>0</v>
      </c>
      <c r="AM42" s="52">
        <v>1</v>
      </c>
      <c r="AN42" s="52">
        <v>20</v>
      </c>
      <c r="AO42" s="52"/>
      <c r="AP42" s="52"/>
      <c r="AQ42" s="52">
        <v>1</v>
      </c>
      <c r="AR42" s="52">
        <f>1/7*30</f>
        <v>4.2857142857142856</v>
      </c>
      <c r="AS42" s="52"/>
      <c r="AT42" s="52"/>
      <c r="AU42" s="52">
        <v>1</v>
      </c>
      <c r="AV42" s="52">
        <f>1/7*30</f>
        <v>4.2857142857142856</v>
      </c>
      <c r="AW42" s="52">
        <f t="shared" si="3"/>
        <v>0</v>
      </c>
      <c r="AX42" s="50">
        <v>1</v>
      </c>
      <c r="AY42" s="50">
        <v>20</v>
      </c>
      <c r="AZ42" s="50"/>
      <c r="BA42" s="50"/>
      <c r="BB42" s="50">
        <v>1</v>
      </c>
      <c r="BC42" s="50">
        <f>1/7*30</f>
        <v>4.2857142857142856</v>
      </c>
      <c r="BD42" s="50"/>
      <c r="BE42" s="50"/>
      <c r="BF42" s="50">
        <v>1</v>
      </c>
      <c r="BG42" s="50">
        <f>1/7*30</f>
        <v>4.2857142857142856</v>
      </c>
      <c r="BH42" s="50">
        <f t="shared" si="4"/>
        <v>28.571428571428569</v>
      </c>
      <c r="BI42" s="52">
        <v>1</v>
      </c>
      <c r="BJ42" s="52">
        <v>20</v>
      </c>
      <c r="BK42" s="52"/>
      <c r="BL42" s="52"/>
      <c r="BM42" s="54">
        <v>1</v>
      </c>
      <c r="BN42" s="54">
        <f>1/7*30</f>
        <v>4.2857142857142856</v>
      </c>
      <c r="BO42" s="52"/>
      <c r="BP42" s="52"/>
      <c r="BQ42" s="54">
        <v>1</v>
      </c>
      <c r="BR42" s="54">
        <f>1/7*30</f>
        <v>4.2857142857142856</v>
      </c>
      <c r="BS42" s="52"/>
      <c r="BT42" s="52"/>
      <c r="BU42" s="52">
        <f t="shared" si="5"/>
        <v>28.571428571428569</v>
      </c>
      <c r="BV42" s="50">
        <v>1</v>
      </c>
      <c r="BW42" s="50">
        <v>20</v>
      </c>
      <c r="BX42" s="50"/>
      <c r="BY42" s="50"/>
      <c r="BZ42" s="50">
        <v>1</v>
      </c>
      <c r="CA42" s="50">
        <f>1/7*30</f>
        <v>4.2857142857142856</v>
      </c>
      <c r="CB42" s="50"/>
      <c r="CC42" s="50"/>
      <c r="CD42" s="50">
        <v>1</v>
      </c>
      <c r="CE42" s="50">
        <f>1/7*30</f>
        <v>4.2857142857142856</v>
      </c>
      <c r="CF42" s="50"/>
      <c r="CG42" s="50"/>
      <c r="CH42" s="50">
        <f t="shared" si="6"/>
        <v>28.571428571428569</v>
      </c>
      <c r="CI42" s="54">
        <v>1</v>
      </c>
      <c r="CJ42" s="54">
        <v>20</v>
      </c>
      <c r="CK42" s="54"/>
      <c r="CL42" s="54"/>
      <c r="CM42" s="54">
        <v>1</v>
      </c>
      <c r="CN42" s="54">
        <f>1/7*30</f>
        <v>4.2857142857142856</v>
      </c>
      <c r="CO42" s="54"/>
      <c r="CP42" s="54"/>
      <c r="CQ42" s="54">
        <v>1</v>
      </c>
      <c r="CR42" s="54">
        <f>1/7*30</f>
        <v>4.2857142857142856</v>
      </c>
      <c r="CS42" s="54"/>
      <c r="CT42" s="54"/>
      <c r="CU42" s="52">
        <f t="shared" si="7"/>
        <v>28.571428571428569</v>
      </c>
      <c r="CV42" s="50">
        <v>1</v>
      </c>
      <c r="CW42" s="50">
        <v>20</v>
      </c>
      <c r="CX42" s="50"/>
      <c r="CY42" s="50"/>
      <c r="CZ42" s="50">
        <v>1</v>
      </c>
      <c r="DA42" s="50">
        <f>1/7*30</f>
        <v>4.2857142857142856</v>
      </c>
      <c r="DB42" s="50"/>
      <c r="DC42" s="50"/>
      <c r="DD42" s="50">
        <v>1</v>
      </c>
      <c r="DE42" s="50">
        <f>1/7*30</f>
        <v>4.2857142857142856</v>
      </c>
      <c r="DF42" s="50">
        <f t="shared" si="8"/>
        <v>28.571428571428569</v>
      </c>
      <c r="DG42" s="54">
        <v>1</v>
      </c>
      <c r="DH42" s="54">
        <v>20</v>
      </c>
      <c r="DI42" s="54"/>
      <c r="DJ42" s="54"/>
      <c r="DK42" s="54">
        <v>1</v>
      </c>
      <c r="DL42" s="54">
        <f>1/7*30</f>
        <v>4.2857142857142856</v>
      </c>
      <c r="DM42" s="54"/>
      <c r="DN42" s="54"/>
      <c r="DO42" s="54">
        <v>1</v>
      </c>
      <c r="DP42" s="54">
        <f>1/7*30</f>
        <v>4.2857142857142856</v>
      </c>
      <c r="DQ42" s="54">
        <f t="shared" si="9"/>
        <v>28.571428571428569</v>
      </c>
      <c r="DR42" s="50">
        <v>1</v>
      </c>
      <c r="DS42" s="50">
        <v>20</v>
      </c>
      <c r="DT42" s="50"/>
      <c r="DU42" s="50"/>
      <c r="DV42" s="50">
        <v>1</v>
      </c>
      <c r="DW42" s="50">
        <f>1/7*30</f>
        <v>4.2857142857142856</v>
      </c>
      <c r="DX42" s="50"/>
      <c r="DY42" s="50"/>
      <c r="DZ42" s="50">
        <v>1</v>
      </c>
      <c r="EA42" s="50">
        <f>1/7*30</f>
        <v>4.2857142857142856</v>
      </c>
      <c r="EB42" s="50"/>
      <c r="EC42" s="50"/>
      <c r="ED42" s="50">
        <f t="shared" si="10"/>
        <v>28.571428571428569</v>
      </c>
      <c r="EE42" s="55">
        <f t="shared" si="11"/>
        <v>199.99999999999994</v>
      </c>
    </row>
    <row r="43" spans="1:135" x14ac:dyDescent="0.25">
      <c r="A43" s="56" t="s">
        <v>73</v>
      </c>
      <c r="B43" s="57">
        <f t="shared" si="12"/>
        <v>0</v>
      </c>
      <c r="C43" s="58" t="s">
        <v>39</v>
      </c>
      <c r="E43" s="59" t="s">
        <v>74</v>
      </c>
      <c r="F43" s="50"/>
      <c r="G43" s="50"/>
      <c r="H43" s="50"/>
      <c r="I43" s="50"/>
      <c r="J43" s="51"/>
      <c r="K43" s="51"/>
      <c r="L43" s="50"/>
      <c r="M43" s="50"/>
      <c r="N43" s="50"/>
      <c r="O43" s="50"/>
      <c r="P43" s="50">
        <f t="shared" si="0"/>
        <v>0</v>
      </c>
      <c r="Q43" s="52"/>
      <c r="R43" s="52"/>
      <c r="S43" s="52"/>
      <c r="T43" s="52"/>
      <c r="U43" s="53"/>
      <c r="V43" s="53"/>
      <c r="W43" s="52"/>
      <c r="X43" s="52"/>
      <c r="Y43" s="52"/>
      <c r="Z43" s="52"/>
      <c r="AA43" s="52">
        <f t="shared" si="1"/>
        <v>0</v>
      </c>
      <c r="AB43" s="51"/>
      <c r="AC43" s="51"/>
      <c r="AD43" s="51"/>
      <c r="AE43" s="51"/>
      <c r="AF43" s="51"/>
      <c r="AG43" s="51"/>
      <c r="AH43" s="51">
        <v>100</v>
      </c>
      <c r="AI43" s="51">
        <v>20</v>
      </c>
      <c r="AJ43" s="51"/>
      <c r="AK43" s="51"/>
      <c r="AL43" s="50">
        <f t="shared" si="2"/>
        <v>0</v>
      </c>
      <c r="AM43" s="52"/>
      <c r="AN43" s="52"/>
      <c r="AO43" s="52"/>
      <c r="AP43" s="52"/>
      <c r="AQ43" s="52"/>
      <c r="AR43" s="52"/>
      <c r="AS43" s="52">
        <v>100</v>
      </c>
      <c r="AT43" s="52">
        <v>20</v>
      </c>
      <c r="AU43" s="52"/>
      <c r="AV43" s="52"/>
      <c r="AW43" s="52">
        <f t="shared" si="3"/>
        <v>0</v>
      </c>
      <c r="AX43" s="50"/>
      <c r="AY43" s="50"/>
      <c r="AZ43" s="50"/>
      <c r="BA43" s="50"/>
      <c r="BB43" s="50"/>
      <c r="BC43" s="50"/>
      <c r="BD43" s="50">
        <v>150</v>
      </c>
      <c r="BE43" s="50">
        <v>20</v>
      </c>
      <c r="BF43" s="50"/>
      <c r="BG43" s="50"/>
      <c r="BH43" s="50">
        <f t="shared" si="4"/>
        <v>3000</v>
      </c>
      <c r="BI43" s="52"/>
      <c r="BJ43" s="52"/>
      <c r="BK43" s="52"/>
      <c r="BL43" s="52"/>
      <c r="BM43" s="54"/>
      <c r="BN43" s="54"/>
      <c r="BO43" s="52">
        <v>150</v>
      </c>
      <c r="BP43" s="52">
        <v>20</v>
      </c>
      <c r="BQ43" s="54"/>
      <c r="BR43" s="54"/>
      <c r="BS43" s="52">
        <v>150</v>
      </c>
      <c r="BT43" s="52">
        <v>10</v>
      </c>
      <c r="BU43" s="52">
        <f t="shared" si="5"/>
        <v>4500</v>
      </c>
      <c r="BV43" s="50"/>
      <c r="BW43" s="50"/>
      <c r="BX43" s="50"/>
      <c r="BY43" s="50"/>
      <c r="BZ43" s="50"/>
      <c r="CA43" s="50"/>
      <c r="CB43" s="50">
        <v>200</v>
      </c>
      <c r="CC43" s="50">
        <v>20</v>
      </c>
      <c r="CD43" s="50"/>
      <c r="CE43" s="50"/>
      <c r="CF43" s="50">
        <v>200</v>
      </c>
      <c r="CG43" s="50">
        <v>10</v>
      </c>
      <c r="CH43" s="50">
        <f t="shared" si="6"/>
        <v>6000</v>
      </c>
      <c r="CI43" s="54"/>
      <c r="CJ43" s="54"/>
      <c r="CK43" s="54"/>
      <c r="CL43" s="54"/>
      <c r="CM43" s="54"/>
      <c r="CN43" s="54"/>
      <c r="CO43" s="54">
        <v>200</v>
      </c>
      <c r="CP43" s="54">
        <v>20</v>
      </c>
      <c r="CQ43" s="54"/>
      <c r="CR43" s="54"/>
      <c r="CS43" s="54">
        <v>200</v>
      </c>
      <c r="CT43" s="54">
        <v>10</v>
      </c>
      <c r="CU43" s="52">
        <f t="shared" si="7"/>
        <v>6000</v>
      </c>
      <c r="CV43" s="50"/>
      <c r="CW43" s="50"/>
      <c r="CX43" s="50"/>
      <c r="CY43" s="50"/>
      <c r="CZ43" s="50"/>
      <c r="DA43" s="50"/>
      <c r="DB43" s="50">
        <v>200</v>
      </c>
      <c r="DC43" s="50">
        <f>2/7*30</f>
        <v>8.5714285714285712</v>
      </c>
      <c r="DD43" s="50"/>
      <c r="DE43" s="50"/>
      <c r="DF43" s="50">
        <f t="shared" si="8"/>
        <v>1714.2857142857142</v>
      </c>
      <c r="DG43" s="54"/>
      <c r="DH43" s="54"/>
      <c r="DI43" s="54"/>
      <c r="DJ43" s="54"/>
      <c r="DK43" s="54"/>
      <c r="DL43" s="54"/>
      <c r="DM43" s="54">
        <v>200</v>
      </c>
      <c r="DN43" s="54">
        <f>2/7*30</f>
        <v>8.5714285714285712</v>
      </c>
      <c r="DO43" s="54"/>
      <c r="DP43" s="54"/>
      <c r="DQ43" s="52">
        <f t="shared" si="9"/>
        <v>1714.2857142857142</v>
      </c>
      <c r="DR43" s="50"/>
      <c r="DS43" s="50"/>
      <c r="DT43" s="50"/>
      <c r="DU43" s="50"/>
      <c r="DV43" s="50"/>
      <c r="DW43" s="50"/>
      <c r="DX43" s="50">
        <v>240</v>
      </c>
      <c r="DY43" s="50">
        <v>20</v>
      </c>
      <c r="DZ43" s="50"/>
      <c r="EA43" s="50"/>
      <c r="EB43" s="50">
        <v>200</v>
      </c>
      <c r="EC43" s="50">
        <v>10</v>
      </c>
      <c r="ED43" s="50">
        <f t="shared" si="10"/>
        <v>6800</v>
      </c>
      <c r="EE43" s="55">
        <f t="shared" si="11"/>
        <v>29728.571428571428</v>
      </c>
    </row>
    <row r="44" spans="1:135" x14ac:dyDescent="0.25">
      <c r="A44" s="60" t="s">
        <v>75</v>
      </c>
      <c r="B44" s="57">
        <f t="shared" si="12"/>
        <v>0</v>
      </c>
      <c r="C44" s="58" t="s">
        <v>41</v>
      </c>
      <c r="E44" s="52" t="s">
        <v>76</v>
      </c>
      <c r="F44" s="50">
        <v>17</v>
      </c>
      <c r="G44" s="50">
        <v>30</v>
      </c>
      <c r="H44" s="50">
        <v>13</v>
      </c>
      <c r="I44" s="50">
        <v>30</v>
      </c>
      <c r="J44" s="51">
        <v>13</v>
      </c>
      <c r="K44" s="51">
        <v>30</v>
      </c>
      <c r="L44" s="50">
        <v>13</v>
      </c>
      <c r="M44" s="50">
        <v>30</v>
      </c>
      <c r="N44" s="51">
        <v>13</v>
      </c>
      <c r="O44" s="51">
        <v>30</v>
      </c>
      <c r="P44" s="50">
        <f t="shared" si="0"/>
        <v>0</v>
      </c>
      <c r="Q44" s="52">
        <v>17</v>
      </c>
      <c r="R44" s="52">
        <v>30</v>
      </c>
      <c r="S44" s="52">
        <v>13</v>
      </c>
      <c r="T44" s="52">
        <v>30</v>
      </c>
      <c r="U44" s="53">
        <v>17</v>
      </c>
      <c r="V44" s="53">
        <v>30</v>
      </c>
      <c r="W44" s="52">
        <v>13</v>
      </c>
      <c r="X44" s="52">
        <v>30</v>
      </c>
      <c r="Y44" s="52">
        <v>13</v>
      </c>
      <c r="Z44" s="52">
        <v>30</v>
      </c>
      <c r="AA44" s="52">
        <f t="shared" si="1"/>
        <v>0</v>
      </c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0">
        <f t="shared" si="2"/>
        <v>0</v>
      </c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>
        <f t="shared" si="3"/>
        <v>0</v>
      </c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>
        <f t="shared" si="4"/>
        <v>0</v>
      </c>
      <c r="BI44" s="52"/>
      <c r="BJ44" s="52"/>
      <c r="BK44" s="52"/>
      <c r="BL44" s="52"/>
      <c r="BM44" s="54"/>
      <c r="BN44" s="54"/>
      <c r="BO44" s="52"/>
      <c r="BP44" s="52"/>
      <c r="BQ44" s="54"/>
      <c r="BR44" s="54"/>
      <c r="BS44" s="52"/>
      <c r="BT44" s="52"/>
      <c r="BU44" s="52">
        <f t="shared" si="5"/>
        <v>0</v>
      </c>
      <c r="BV44" s="50"/>
      <c r="BW44" s="50"/>
      <c r="BX44" s="50"/>
      <c r="BY44" s="50"/>
      <c r="BZ44" s="50"/>
      <c r="CA44" s="50"/>
      <c r="CB44" s="50"/>
      <c r="CC44" s="50"/>
      <c r="CD44" s="50"/>
      <c r="CE44" s="50"/>
      <c r="CF44" s="50"/>
      <c r="CG44" s="50"/>
      <c r="CH44" s="50">
        <f t="shared" si="6"/>
        <v>0</v>
      </c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2">
        <f t="shared" si="7"/>
        <v>0</v>
      </c>
      <c r="CV44" s="50"/>
      <c r="CW44" s="50"/>
      <c r="CX44" s="50"/>
      <c r="CY44" s="50"/>
      <c r="CZ44" s="50"/>
      <c r="DA44" s="50"/>
      <c r="DB44" s="50"/>
      <c r="DC44" s="50"/>
      <c r="DD44" s="50"/>
      <c r="DE44" s="50"/>
      <c r="DF44" s="50">
        <f t="shared" si="8"/>
        <v>0</v>
      </c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2">
        <f t="shared" si="9"/>
        <v>0</v>
      </c>
      <c r="DR44" s="50"/>
      <c r="DS44" s="50"/>
      <c r="DT44" s="50"/>
      <c r="DU44" s="50"/>
      <c r="DV44" s="50"/>
      <c r="DW44" s="50"/>
      <c r="DX44" s="50"/>
      <c r="DY44" s="50"/>
      <c r="DZ44" s="50"/>
      <c r="EA44" s="50"/>
      <c r="EB44" s="50"/>
      <c r="EC44" s="50"/>
      <c r="ED44" s="50">
        <f t="shared" si="10"/>
        <v>0</v>
      </c>
      <c r="EE44" s="55">
        <f t="shared" si="11"/>
        <v>0</v>
      </c>
    </row>
    <row r="45" spans="1:135" x14ac:dyDescent="0.25">
      <c r="A45" s="60" t="s">
        <v>77</v>
      </c>
      <c r="B45" s="57">
        <f t="shared" si="12"/>
        <v>0</v>
      </c>
      <c r="C45" s="58" t="s">
        <v>41</v>
      </c>
      <c r="E45" s="52" t="s">
        <v>77</v>
      </c>
      <c r="F45" s="50"/>
      <c r="G45" s="50"/>
      <c r="H45" s="50"/>
      <c r="I45" s="50"/>
      <c r="J45" s="51"/>
      <c r="K45" s="51"/>
      <c r="L45" s="50"/>
      <c r="M45" s="50"/>
      <c r="N45" s="50"/>
      <c r="O45" s="50"/>
      <c r="P45" s="50">
        <f t="shared" si="0"/>
        <v>0</v>
      </c>
      <c r="Q45" s="52"/>
      <c r="R45" s="52"/>
      <c r="S45" s="52"/>
      <c r="T45" s="52"/>
      <c r="U45" s="53"/>
      <c r="V45" s="53"/>
      <c r="W45" s="52"/>
      <c r="X45" s="52"/>
      <c r="Y45" s="52"/>
      <c r="Z45" s="52"/>
      <c r="AA45" s="52">
        <f t="shared" si="1"/>
        <v>0</v>
      </c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0">
        <f t="shared" si="2"/>
        <v>0</v>
      </c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>
        <f t="shared" si="3"/>
        <v>0</v>
      </c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>
        <f t="shared" si="4"/>
        <v>0</v>
      </c>
      <c r="BI45" s="52"/>
      <c r="BJ45" s="52"/>
      <c r="BK45" s="52"/>
      <c r="BL45" s="52"/>
      <c r="BM45" s="54"/>
      <c r="BN45" s="54"/>
      <c r="BO45" s="52"/>
      <c r="BP45" s="52"/>
      <c r="BQ45" s="54"/>
      <c r="BR45" s="54"/>
      <c r="BS45" s="52"/>
      <c r="BT45" s="52"/>
      <c r="BU45" s="52">
        <f t="shared" si="5"/>
        <v>0</v>
      </c>
      <c r="BV45" s="50"/>
      <c r="BW45" s="50"/>
      <c r="BX45" s="50"/>
      <c r="BY45" s="50"/>
      <c r="BZ45" s="50"/>
      <c r="CA45" s="50"/>
      <c r="CB45" s="50"/>
      <c r="CC45" s="50"/>
      <c r="CD45" s="50"/>
      <c r="CE45" s="50"/>
      <c r="CF45" s="50"/>
      <c r="CG45" s="50"/>
      <c r="CH45" s="50">
        <f t="shared" si="6"/>
        <v>0</v>
      </c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4"/>
      <c r="CT45" s="54"/>
      <c r="CU45" s="52">
        <f t="shared" si="7"/>
        <v>0</v>
      </c>
      <c r="CV45" s="50"/>
      <c r="CW45" s="50"/>
      <c r="CX45" s="50"/>
      <c r="CY45" s="50"/>
      <c r="CZ45" s="50"/>
      <c r="DA45" s="50"/>
      <c r="DB45" s="50"/>
      <c r="DC45" s="50"/>
      <c r="DD45" s="50"/>
      <c r="DE45" s="50"/>
      <c r="DF45" s="50">
        <f t="shared" si="8"/>
        <v>0</v>
      </c>
      <c r="DG45" s="54"/>
      <c r="DH45" s="54"/>
      <c r="DI45" s="54"/>
      <c r="DJ45" s="54"/>
      <c r="DK45" s="54"/>
      <c r="DL45" s="54"/>
      <c r="DM45" s="54"/>
      <c r="DN45" s="54"/>
      <c r="DO45" s="54"/>
      <c r="DP45" s="54"/>
      <c r="DQ45" s="54">
        <f t="shared" si="9"/>
        <v>0</v>
      </c>
      <c r="DR45" s="50"/>
      <c r="DS45" s="50"/>
      <c r="DT45" s="50"/>
      <c r="DU45" s="50"/>
      <c r="DV45" s="50"/>
      <c r="DW45" s="50"/>
      <c r="DX45" s="50"/>
      <c r="DY45" s="50"/>
      <c r="DZ45" s="50"/>
      <c r="EA45" s="50"/>
      <c r="EB45" s="50"/>
      <c r="EC45" s="50"/>
      <c r="ED45" s="50">
        <f t="shared" si="10"/>
        <v>0</v>
      </c>
      <c r="EE45" s="55">
        <f t="shared" si="11"/>
        <v>0</v>
      </c>
    </row>
    <row r="46" spans="1:135" x14ac:dyDescent="0.25">
      <c r="A46" s="60" t="s">
        <v>78</v>
      </c>
      <c r="B46" s="57">
        <f t="shared" si="12"/>
        <v>0</v>
      </c>
      <c r="C46" s="58" t="s">
        <v>39</v>
      </c>
      <c r="E46" s="52" t="s">
        <v>79</v>
      </c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>
        <f t="shared" si="0"/>
        <v>0</v>
      </c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>
        <f t="shared" si="1"/>
        <v>0</v>
      </c>
      <c r="AB46" s="51">
        <v>9.6999999999999993</v>
      </c>
      <c r="AC46" s="51">
        <v>30</v>
      </c>
      <c r="AD46" s="51">
        <v>9.6999999999999993</v>
      </c>
      <c r="AE46" s="51">
        <f>4/7*30</f>
        <v>17.142857142857142</v>
      </c>
      <c r="AF46" s="51"/>
      <c r="AG46" s="51"/>
      <c r="AH46" s="51"/>
      <c r="AI46" s="51"/>
      <c r="AJ46" s="51"/>
      <c r="AK46" s="51"/>
      <c r="AL46" s="50">
        <f t="shared" si="2"/>
        <v>0</v>
      </c>
      <c r="AM46" s="52">
        <v>11.7</v>
      </c>
      <c r="AN46" s="52">
        <v>30</v>
      </c>
      <c r="AO46" s="52">
        <v>11.7</v>
      </c>
      <c r="AP46" s="52">
        <v>30</v>
      </c>
      <c r="AQ46" s="52"/>
      <c r="AR46" s="52"/>
      <c r="AS46" s="52"/>
      <c r="AT46" s="52"/>
      <c r="AU46" s="52"/>
      <c r="AV46" s="52"/>
      <c r="AW46" s="52">
        <f t="shared" si="3"/>
        <v>0</v>
      </c>
      <c r="AX46" s="50">
        <v>13</v>
      </c>
      <c r="AY46" s="50">
        <v>30</v>
      </c>
      <c r="AZ46" s="50">
        <v>13</v>
      </c>
      <c r="BA46" s="50">
        <f>4/7*30</f>
        <v>17.142857142857142</v>
      </c>
      <c r="BB46" s="50"/>
      <c r="BC46" s="50"/>
      <c r="BD46" s="50"/>
      <c r="BE46" s="50"/>
      <c r="BF46" s="50"/>
      <c r="BG46" s="50"/>
      <c r="BH46" s="50">
        <f t="shared" si="4"/>
        <v>612.85714285714289</v>
      </c>
      <c r="BI46" s="52">
        <v>14.3</v>
      </c>
      <c r="BJ46" s="52">
        <v>30</v>
      </c>
      <c r="BK46" s="52">
        <v>14.3</v>
      </c>
      <c r="BL46" s="52">
        <f>4/7*30</f>
        <v>17.142857142857142</v>
      </c>
      <c r="BM46" s="54"/>
      <c r="BN46" s="54"/>
      <c r="BO46" s="52"/>
      <c r="BP46" s="52"/>
      <c r="BQ46" s="54"/>
      <c r="BR46" s="54"/>
      <c r="BS46" s="52">
        <v>14.3</v>
      </c>
      <c r="BT46" s="52">
        <v>20</v>
      </c>
      <c r="BU46" s="52">
        <f t="shared" si="5"/>
        <v>960.14285714285711</v>
      </c>
      <c r="BV46" s="50">
        <v>15.6</v>
      </c>
      <c r="BW46" s="50">
        <v>30</v>
      </c>
      <c r="BX46" s="50">
        <v>15.6</v>
      </c>
      <c r="BY46" s="50">
        <f>4/7*30</f>
        <v>17.142857142857142</v>
      </c>
      <c r="BZ46" s="50"/>
      <c r="CA46" s="50"/>
      <c r="CB46" s="50"/>
      <c r="CC46" s="50"/>
      <c r="CD46" s="50"/>
      <c r="CE46" s="50"/>
      <c r="CF46" s="50">
        <v>15.6</v>
      </c>
      <c r="CG46" s="50">
        <v>20</v>
      </c>
      <c r="CH46" s="50">
        <f t="shared" si="6"/>
        <v>1047.4285714285713</v>
      </c>
      <c r="CI46" s="54">
        <v>15.6</v>
      </c>
      <c r="CJ46" s="54">
        <v>30</v>
      </c>
      <c r="CK46" s="54">
        <v>15.6</v>
      </c>
      <c r="CL46" s="54">
        <f>4/7*30</f>
        <v>17.142857142857142</v>
      </c>
      <c r="CM46" s="54"/>
      <c r="CN46" s="54"/>
      <c r="CO46" s="54"/>
      <c r="CP46" s="54"/>
      <c r="CQ46" s="54"/>
      <c r="CR46" s="54"/>
      <c r="CS46" s="54">
        <v>15.6</v>
      </c>
      <c r="CT46" s="54">
        <v>20</v>
      </c>
      <c r="CU46" s="52">
        <f t="shared" si="7"/>
        <v>1047.4285714285713</v>
      </c>
      <c r="CV46" s="50">
        <v>23.4</v>
      </c>
      <c r="CW46" s="50">
        <v>30</v>
      </c>
      <c r="CX46" s="50"/>
      <c r="CY46" s="50"/>
      <c r="CZ46" s="50"/>
      <c r="DA46" s="50"/>
      <c r="DB46" s="50">
        <v>26</v>
      </c>
      <c r="DC46" s="50">
        <f>5/7*30</f>
        <v>21.428571428571431</v>
      </c>
      <c r="DD46" s="50"/>
      <c r="DE46" s="50"/>
      <c r="DF46" s="50">
        <f t="shared" si="8"/>
        <v>1259.1428571428573</v>
      </c>
      <c r="DG46" s="54">
        <v>23.4</v>
      </c>
      <c r="DH46" s="54">
        <v>30</v>
      </c>
      <c r="DI46" s="54"/>
      <c r="DJ46" s="54"/>
      <c r="DK46" s="54"/>
      <c r="DL46" s="54"/>
      <c r="DM46" s="54">
        <v>26</v>
      </c>
      <c r="DN46" s="54">
        <f>5/7*30</f>
        <v>21.428571428571431</v>
      </c>
      <c r="DO46" s="54"/>
      <c r="DP46" s="54"/>
      <c r="DQ46" s="52">
        <f t="shared" si="9"/>
        <v>1259.1428571428573</v>
      </c>
      <c r="DR46" s="50">
        <v>17</v>
      </c>
      <c r="DS46" s="50">
        <v>30</v>
      </c>
      <c r="DT46" s="50">
        <v>17</v>
      </c>
      <c r="DU46" s="50">
        <f>4/7*30</f>
        <v>17.142857142857142</v>
      </c>
      <c r="DV46" s="50"/>
      <c r="DW46" s="50"/>
      <c r="DX46" s="50"/>
      <c r="DY46" s="50"/>
      <c r="DZ46" s="50"/>
      <c r="EA46" s="50"/>
      <c r="EB46" s="50">
        <v>17</v>
      </c>
      <c r="EC46" s="50">
        <v>20</v>
      </c>
      <c r="ED46" s="50">
        <f t="shared" si="10"/>
        <v>1141.4285714285716</v>
      </c>
      <c r="EE46" s="55">
        <f t="shared" si="11"/>
        <v>7327.5714285714294</v>
      </c>
    </row>
    <row r="47" spans="1:135" x14ac:dyDescent="0.25">
      <c r="A47" s="56" t="s">
        <v>80</v>
      </c>
      <c r="B47" s="57">
        <f t="shared" si="12"/>
        <v>0</v>
      </c>
      <c r="C47" s="58" t="s">
        <v>41</v>
      </c>
      <c r="E47" s="59" t="s">
        <v>81</v>
      </c>
      <c r="F47" s="50"/>
      <c r="G47" s="50"/>
      <c r="H47" s="50"/>
      <c r="I47" s="50"/>
      <c r="J47" s="51"/>
      <c r="K47" s="51"/>
      <c r="L47" s="50"/>
      <c r="M47" s="50"/>
      <c r="N47" s="50"/>
      <c r="O47" s="50"/>
      <c r="P47" s="50">
        <f t="shared" si="0"/>
        <v>0</v>
      </c>
      <c r="Q47" s="52"/>
      <c r="R47" s="52"/>
      <c r="S47" s="52"/>
      <c r="T47" s="52"/>
      <c r="U47" s="53"/>
      <c r="V47" s="53"/>
      <c r="W47" s="52"/>
      <c r="X47" s="52"/>
      <c r="Y47" s="52"/>
      <c r="Z47" s="52"/>
      <c r="AA47" s="52">
        <f t="shared" si="1"/>
        <v>0</v>
      </c>
      <c r="AB47" s="51"/>
      <c r="AC47" s="51"/>
      <c r="AD47" s="51"/>
      <c r="AE47" s="51"/>
      <c r="AF47" s="51">
        <f>2+10*2/(7*30)</f>
        <v>2.0952380952380953</v>
      </c>
      <c r="AG47" s="51">
        <v>30</v>
      </c>
      <c r="AH47" s="51"/>
      <c r="AI47" s="51"/>
      <c r="AJ47" s="51"/>
      <c r="AK47" s="51"/>
      <c r="AL47" s="50">
        <f t="shared" si="2"/>
        <v>0</v>
      </c>
      <c r="AM47" s="52"/>
      <c r="AN47" s="52"/>
      <c r="AO47" s="52"/>
      <c r="AP47" s="52"/>
      <c r="AQ47" s="52">
        <f>2+15*2/7</f>
        <v>6.2857142857142856</v>
      </c>
      <c r="AR47" s="52">
        <v>30</v>
      </c>
      <c r="AS47" s="52"/>
      <c r="AT47" s="52"/>
      <c r="AU47" s="52"/>
      <c r="AV47" s="52"/>
      <c r="AW47" s="52">
        <f t="shared" si="3"/>
        <v>0</v>
      </c>
      <c r="AX47" s="50"/>
      <c r="AY47" s="50"/>
      <c r="AZ47" s="50"/>
      <c r="BA47" s="50"/>
      <c r="BB47" s="50">
        <f>2+15*2/7</f>
        <v>6.2857142857142856</v>
      </c>
      <c r="BC47" s="50">
        <v>30</v>
      </c>
      <c r="BD47" s="50"/>
      <c r="BE47" s="50"/>
      <c r="BF47" s="50"/>
      <c r="BG47" s="50"/>
      <c r="BH47" s="50">
        <f t="shared" si="4"/>
        <v>188.57142857142856</v>
      </c>
      <c r="BI47" s="52"/>
      <c r="BJ47" s="52"/>
      <c r="BK47" s="52"/>
      <c r="BL47" s="52"/>
      <c r="BM47" s="54">
        <f>2+15*2/7</f>
        <v>6.2857142857142856</v>
      </c>
      <c r="BN47" s="54">
        <v>30</v>
      </c>
      <c r="BO47" s="52"/>
      <c r="BP47" s="52"/>
      <c r="BQ47" s="54"/>
      <c r="BR47" s="54"/>
      <c r="BS47" s="52"/>
      <c r="BT47" s="52"/>
      <c r="BU47" s="52">
        <f t="shared" si="5"/>
        <v>188.57142857142856</v>
      </c>
      <c r="BV47" s="50"/>
      <c r="BW47" s="50"/>
      <c r="BX47" s="50"/>
      <c r="BY47" s="50"/>
      <c r="BZ47" s="50">
        <f>2+15*2/7</f>
        <v>6.2857142857142856</v>
      </c>
      <c r="CA47" s="50">
        <v>30</v>
      </c>
      <c r="CB47" s="50"/>
      <c r="CC47" s="50"/>
      <c r="CD47" s="50"/>
      <c r="CE47" s="50"/>
      <c r="CF47" s="50"/>
      <c r="CG47" s="50"/>
      <c r="CH47" s="50">
        <f t="shared" si="6"/>
        <v>188.57142857142856</v>
      </c>
      <c r="CI47" s="54"/>
      <c r="CJ47" s="54"/>
      <c r="CK47" s="54"/>
      <c r="CL47" s="54"/>
      <c r="CM47" s="54">
        <f>2+15*2/7</f>
        <v>6.2857142857142856</v>
      </c>
      <c r="CN47" s="54">
        <v>30</v>
      </c>
      <c r="CO47" s="54"/>
      <c r="CP47" s="54"/>
      <c r="CQ47" s="54"/>
      <c r="CR47" s="54"/>
      <c r="CS47" s="54"/>
      <c r="CT47" s="54"/>
      <c r="CU47" s="52">
        <f t="shared" si="7"/>
        <v>188.57142857142856</v>
      </c>
      <c r="CV47" s="50"/>
      <c r="CW47" s="50"/>
      <c r="CX47" s="50"/>
      <c r="CY47" s="50"/>
      <c r="CZ47" s="50">
        <f>2+30*2/7</f>
        <v>10.571428571428571</v>
      </c>
      <c r="DA47" s="50">
        <v>30</v>
      </c>
      <c r="DB47" s="50"/>
      <c r="DC47" s="50"/>
      <c r="DD47" s="50">
        <v>30</v>
      </c>
      <c r="DE47" s="50">
        <f>2/7*30</f>
        <v>8.5714285714285712</v>
      </c>
      <c r="DF47" s="50">
        <f t="shared" si="8"/>
        <v>574.28571428571422</v>
      </c>
      <c r="DG47" s="54"/>
      <c r="DH47" s="54"/>
      <c r="DI47" s="54"/>
      <c r="DJ47" s="54"/>
      <c r="DK47" s="54">
        <f>2+30*2/7</f>
        <v>10.571428571428571</v>
      </c>
      <c r="DL47" s="54">
        <v>30</v>
      </c>
      <c r="DM47" s="54"/>
      <c r="DN47" s="54"/>
      <c r="DO47" s="54">
        <v>30</v>
      </c>
      <c r="DP47" s="54">
        <f>2/7*30</f>
        <v>8.5714285714285712</v>
      </c>
      <c r="DQ47" s="54">
        <f t="shared" si="9"/>
        <v>574.28571428571422</v>
      </c>
      <c r="DR47" s="50"/>
      <c r="DS47" s="50"/>
      <c r="DT47" s="50"/>
      <c r="DU47" s="50"/>
      <c r="DV47" s="50">
        <f>2+20*2/7</f>
        <v>7.7142857142857144</v>
      </c>
      <c r="DW47" s="50">
        <v>30</v>
      </c>
      <c r="DX47" s="50"/>
      <c r="DY47" s="50"/>
      <c r="DZ47" s="50"/>
      <c r="EA47" s="50"/>
      <c r="EB47" s="50"/>
      <c r="EC47" s="50"/>
      <c r="ED47" s="50">
        <f t="shared" si="10"/>
        <v>231.42857142857144</v>
      </c>
      <c r="EE47" s="55">
        <f t="shared" si="11"/>
        <v>2134.2857142857138</v>
      </c>
    </row>
    <row r="48" spans="1:135" x14ac:dyDescent="0.25">
      <c r="A48" s="60" t="s">
        <v>82</v>
      </c>
      <c r="B48" s="57">
        <f t="shared" si="12"/>
        <v>0</v>
      </c>
      <c r="C48" s="58" t="s">
        <v>41</v>
      </c>
      <c r="E48" s="52" t="s">
        <v>82</v>
      </c>
      <c r="F48" s="50"/>
      <c r="G48" s="50"/>
      <c r="H48" s="50"/>
      <c r="I48" s="50"/>
      <c r="J48" s="51"/>
      <c r="K48" s="51"/>
      <c r="L48" s="50"/>
      <c r="M48" s="50"/>
      <c r="N48" s="50"/>
      <c r="O48" s="50"/>
      <c r="P48" s="50">
        <f t="shared" si="0"/>
        <v>0</v>
      </c>
      <c r="Q48" s="52"/>
      <c r="R48" s="52"/>
      <c r="S48" s="52"/>
      <c r="T48" s="52"/>
      <c r="U48" s="53"/>
      <c r="V48" s="53"/>
      <c r="W48" s="52"/>
      <c r="X48" s="52"/>
      <c r="Y48" s="52"/>
      <c r="Z48" s="52"/>
      <c r="AA48" s="52">
        <f t="shared" si="1"/>
        <v>0</v>
      </c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0">
        <f t="shared" si="2"/>
        <v>0</v>
      </c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>
        <f t="shared" si="3"/>
        <v>0</v>
      </c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>
        <f t="shared" si="4"/>
        <v>0</v>
      </c>
      <c r="BI48" s="52"/>
      <c r="BJ48" s="52"/>
      <c r="BK48" s="52"/>
      <c r="BL48" s="52"/>
      <c r="BM48" s="54"/>
      <c r="BN48" s="54"/>
      <c r="BO48" s="52"/>
      <c r="BP48" s="52"/>
      <c r="BQ48" s="54"/>
      <c r="BR48" s="54"/>
      <c r="BS48" s="52"/>
      <c r="BT48" s="52"/>
      <c r="BU48" s="52">
        <f t="shared" si="5"/>
        <v>0</v>
      </c>
      <c r="BV48" s="50"/>
      <c r="BW48" s="50"/>
      <c r="BX48" s="50"/>
      <c r="BY48" s="50"/>
      <c r="BZ48" s="50"/>
      <c r="CA48" s="50"/>
      <c r="CB48" s="50"/>
      <c r="CC48" s="50"/>
      <c r="CD48" s="50"/>
      <c r="CE48" s="50"/>
      <c r="CF48" s="50"/>
      <c r="CG48" s="50"/>
      <c r="CH48" s="50">
        <f t="shared" si="6"/>
        <v>0</v>
      </c>
      <c r="CI48" s="54"/>
      <c r="CJ48" s="54"/>
      <c r="CK48" s="54"/>
      <c r="CL48" s="54"/>
      <c r="CM48" s="54"/>
      <c r="CN48" s="54"/>
      <c r="CO48" s="54"/>
      <c r="CP48" s="54"/>
      <c r="CQ48" s="54"/>
      <c r="CR48" s="54"/>
      <c r="CS48" s="54"/>
      <c r="CT48" s="54"/>
      <c r="CU48" s="52">
        <f t="shared" si="7"/>
        <v>0</v>
      </c>
      <c r="CV48" s="50"/>
      <c r="CW48" s="50"/>
      <c r="CX48" s="50"/>
      <c r="CY48" s="50"/>
      <c r="CZ48" s="50"/>
      <c r="DA48" s="50"/>
      <c r="DB48" s="50"/>
      <c r="DC48" s="50"/>
      <c r="DD48" s="50"/>
      <c r="DE48" s="50"/>
      <c r="DF48" s="50">
        <f t="shared" si="8"/>
        <v>0</v>
      </c>
      <c r="DG48" s="54"/>
      <c r="DH48" s="54"/>
      <c r="DI48" s="54"/>
      <c r="DJ48" s="54"/>
      <c r="DK48" s="54"/>
      <c r="DL48" s="54"/>
      <c r="DM48" s="54"/>
      <c r="DN48" s="54"/>
      <c r="DO48" s="54"/>
      <c r="DP48" s="54"/>
      <c r="DQ48" s="54">
        <f t="shared" si="9"/>
        <v>0</v>
      </c>
      <c r="DR48" s="50"/>
      <c r="DS48" s="50"/>
      <c r="DT48" s="50"/>
      <c r="DU48" s="50"/>
      <c r="DV48" s="50"/>
      <c r="DW48" s="50"/>
      <c r="DX48" s="50"/>
      <c r="DY48" s="50"/>
      <c r="DZ48" s="50"/>
      <c r="EA48" s="50"/>
      <c r="EB48" s="50"/>
      <c r="EC48" s="50"/>
      <c r="ED48" s="50">
        <f t="shared" si="10"/>
        <v>0</v>
      </c>
      <c r="EE48" s="55">
        <f t="shared" si="11"/>
        <v>0</v>
      </c>
    </row>
    <row r="49" spans="1:136" x14ac:dyDescent="0.25">
      <c r="A49" s="60" t="s">
        <v>83</v>
      </c>
      <c r="B49" s="57">
        <f t="shared" si="12"/>
        <v>0</v>
      </c>
      <c r="C49" s="58" t="s">
        <v>41</v>
      </c>
      <c r="E49" s="52" t="s">
        <v>83</v>
      </c>
      <c r="F49" s="50"/>
      <c r="G49" s="50"/>
      <c r="H49" s="50"/>
      <c r="I49" s="50"/>
      <c r="J49" s="51"/>
      <c r="K49" s="51"/>
      <c r="L49" s="50"/>
      <c r="M49" s="50"/>
      <c r="N49" s="50"/>
      <c r="O49" s="50"/>
      <c r="P49" s="50">
        <f t="shared" si="0"/>
        <v>0</v>
      </c>
      <c r="Q49" s="52"/>
      <c r="R49" s="52"/>
      <c r="S49" s="52"/>
      <c r="T49" s="52"/>
      <c r="U49" s="53"/>
      <c r="V49" s="53"/>
      <c r="W49" s="52"/>
      <c r="X49" s="52"/>
      <c r="Y49" s="52"/>
      <c r="Z49" s="52"/>
      <c r="AA49" s="52">
        <f t="shared" si="1"/>
        <v>0</v>
      </c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0">
        <f t="shared" si="2"/>
        <v>0</v>
      </c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>
        <f t="shared" si="3"/>
        <v>0</v>
      </c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>
        <f t="shared" si="4"/>
        <v>0</v>
      </c>
      <c r="BI49" s="52"/>
      <c r="BJ49" s="52"/>
      <c r="BK49" s="52"/>
      <c r="BL49" s="52"/>
      <c r="BM49" s="54"/>
      <c r="BN49" s="54"/>
      <c r="BO49" s="52"/>
      <c r="BP49" s="52"/>
      <c r="BQ49" s="54"/>
      <c r="BR49" s="54"/>
      <c r="BS49" s="52"/>
      <c r="BT49" s="52"/>
      <c r="BU49" s="52">
        <f t="shared" si="5"/>
        <v>0</v>
      </c>
      <c r="BV49" s="50"/>
      <c r="BW49" s="50"/>
      <c r="BX49" s="50"/>
      <c r="BY49" s="50"/>
      <c r="BZ49" s="50"/>
      <c r="CA49" s="50"/>
      <c r="CB49" s="50"/>
      <c r="CC49" s="50"/>
      <c r="CD49" s="50"/>
      <c r="CE49" s="50"/>
      <c r="CF49" s="50"/>
      <c r="CG49" s="50"/>
      <c r="CH49" s="50">
        <f t="shared" si="6"/>
        <v>0</v>
      </c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/>
      <c r="CT49" s="54"/>
      <c r="CU49" s="52">
        <f t="shared" si="7"/>
        <v>0</v>
      </c>
      <c r="CV49" s="50"/>
      <c r="CW49" s="50"/>
      <c r="CX49" s="50"/>
      <c r="CY49" s="50"/>
      <c r="CZ49" s="50"/>
      <c r="DA49" s="50"/>
      <c r="DB49" s="50"/>
      <c r="DC49" s="50"/>
      <c r="DD49" s="50"/>
      <c r="DE49" s="50"/>
      <c r="DF49" s="50">
        <f t="shared" si="8"/>
        <v>0</v>
      </c>
      <c r="DG49" s="54"/>
      <c r="DH49" s="54"/>
      <c r="DI49" s="54"/>
      <c r="DJ49" s="54"/>
      <c r="DK49" s="54"/>
      <c r="DL49" s="54"/>
      <c r="DM49" s="54"/>
      <c r="DN49" s="54"/>
      <c r="DO49" s="54"/>
      <c r="DP49" s="54"/>
      <c r="DQ49" s="54">
        <f t="shared" si="9"/>
        <v>0</v>
      </c>
      <c r="DR49" s="50"/>
      <c r="DS49" s="50"/>
      <c r="DT49" s="50"/>
      <c r="DU49" s="50"/>
      <c r="DV49" s="50"/>
      <c r="DW49" s="50"/>
      <c r="DX49" s="50"/>
      <c r="DY49" s="50"/>
      <c r="DZ49" s="50"/>
      <c r="EA49" s="50"/>
      <c r="EB49" s="50"/>
      <c r="EC49" s="50"/>
      <c r="ED49" s="50">
        <f t="shared" si="10"/>
        <v>0</v>
      </c>
      <c r="EE49" s="55">
        <f t="shared" si="11"/>
        <v>0</v>
      </c>
    </row>
    <row r="50" spans="1:136" x14ac:dyDescent="0.25">
      <c r="A50" s="60" t="s">
        <v>84</v>
      </c>
      <c r="B50" s="57">
        <f t="shared" si="12"/>
        <v>0</v>
      </c>
      <c r="C50" s="58" t="s">
        <v>41</v>
      </c>
      <c r="E50" s="52" t="s">
        <v>84</v>
      </c>
      <c r="F50" s="50"/>
      <c r="G50" s="50"/>
      <c r="H50" s="50"/>
      <c r="I50" s="50"/>
      <c r="J50" s="51"/>
      <c r="K50" s="51"/>
      <c r="L50" s="50"/>
      <c r="M50" s="50"/>
      <c r="N50" s="50"/>
      <c r="O50" s="50"/>
      <c r="P50" s="50">
        <f t="shared" si="0"/>
        <v>0</v>
      </c>
      <c r="Q50" s="52"/>
      <c r="R50" s="52"/>
      <c r="S50" s="52"/>
      <c r="T50" s="52"/>
      <c r="U50" s="53"/>
      <c r="V50" s="53"/>
      <c r="W50" s="52"/>
      <c r="X50" s="52"/>
      <c r="Y50" s="52"/>
      <c r="Z50" s="52"/>
      <c r="AA50" s="52">
        <f t="shared" si="1"/>
        <v>0</v>
      </c>
      <c r="AB50" s="51">
        <v>11</v>
      </c>
      <c r="AC50" s="51">
        <v>6</v>
      </c>
      <c r="AD50" s="51">
        <v>11</v>
      </c>
      <c r="AE50" s="51">
        <v>10</v>
      </c>
      <c r="AF50" s="51">
        <v>11</v>
      </c>
      <c r="AG50" s="51">
        <v>0</v>
      </c>
      <c r="AH50" s="51"/>
      <c r="AI50" s="51"/>
      <c r="AJ50" s="51">
        <v>11</v>
      </c>
      <c r="AK50" s="51">
        <v>10</v>
      </c>
      <c r="AL50" s="50">
        <f t="shared" si="2"/>
        <v>0</v>
      </c>
      <c r="AM50" s="52">
        <v>13</v>
      </c>
      <c r="AN50" s="52">
        <v>6</v>
      </c>
      <c r="AO50" s="52">
        <v>13</v>
      </c>
      <c r="AP50" s="52">
        <v>10</v>
      </c>
      <c r="AQ50" s="52">
        <v>13</v>
      </c>
      <c r="AR50" s="52">
        <v>0</v>
      </c>
      <c r="AS50" s="52"/>
      <c r="AT50" s="52"/>
      <c r="AU50" s="52">
        <v>13</v>
      </c>
      <c r="AV50" s="52">
        <v>10</v>
      </c>
      <c r="AW50" s="52">
        <f t="shared" si="3"/>
        <v>0</v>
      </c>
      <c r="AX50" s="50">
        <v>14</v>
      </c>
      <c r="AY50" s="50">
        <v>6</v>
      </c>
      <c r="AZ50" s="50"/>
      <c r="BA50" s="50"/>
      <c r="BB50" s="50">
        <v>14</v>
      </c>
      <c r="BC50" s="50">
        <v>0</v>
      </c>
      <c r="BD50" s="50"/>
      <c r="BE50" s="50"/>
      <c r="BF50" s="50">
        <v>14</v>
      </c>
      <c r="BG50" s="50">
        <v>10</v>
      </c>
      <c r="BH50" s="50">
        <f t="shared" si="4"/>
        <v>224</v>
      </c>
      <c r="BI50" s="52">
        <v>16</v>
      </c>
      <c r="BJ50" s="52">
        <v>6</v>
      </c>
      <c r="BK50" s="52">
        <v>16</v>
      </c>
      <c r="BL50" s="52">
        <v>0</v>
      </c>
      <c r="BM50" s="54">
        <v>16</v>
      </c>
      <c r="BN50" s="54">
        <v>0</v>
      </c>
      <c r="BO50" s="52"/>
      <c r="BP50" s="52"/>
      <c r="BQ50" s="54">
        <v>16</v>
      </c>
      <c r="BR50" s="54">
        <v>10</v>
      </c>
      <c r="BS50" s="52">
        <v>14</v>
      </c>
      <c r="BT50" s="52">
        <v>10</v>
      </c>
      <c r="BU50" s="52">
        <f t="shared" si="5"/>
        <v>396</v>
      </c>
      <c r="BV50" s="50">
        <v>17</v>
      </c>
      <c r="BW50" s="50">
        <v>6</v>
      </c>
      <c r="BX50" s="50">
        <v>17</v>
      </c>
      <c r="BY50" s="50">
        <v>0</v>
      </c>
      <c r="BZ50" s="50">
        <v>17</v>
      </c>
      <c r="CA50" s="50">
        <v>0</v>
      </c>
      <c r="CB50" s="50"/>
      <c r="CC50" s="50"/>
      <c r="CD50" s="50">
        <v>17</v>
      </c>
      <c r="CE50" s="50">
        <v>10</v>
      </c>
      <c r="CF50" s="50">
        <v>14</v>
      </c>
      <c r="CG50" s="50">
        <v>10</v>
      </c>
      <c r="CH50" s="50">
        <f t="shared" si="6"/>
        <v>412</v>
      </c>
      <c r="CI50" s="54">
        <v>17</v>
      </c>
      <c r="CJ50" s="54">
        <v>6</v>
      </c>
      <c r="CK50" s="54">
        <v>17</v>
      </c>
      <c r="CL50" s="54">
        <v>0</v>
      </c>
      <c r="CM50" s="54">
        <v>17</v>
      </c>
      <c r="CN50" s="54">
        <v>0</v>
      </c>
      <c r="CO50" s="54"/>
      <c r="CP50" s="54"/>
      <c r="CQ50" s="54">
        <v>17</v>
      </c>
      <c r="CR50" s="54">
        <v>10</v>
      </c>
      <c r="CS50" s="54">
        <v>14</v>
      </c>
      <c r="CT50" s="54">
        <v>10</v>
      </c>
      <c r="CU50" s="52">
        <f t="shared" si="7"/>
        <v>412</v>
      </c>
      <c r="CV50" s="50">
        <v>35</v>
      </c>
      <c r="CW50" s="50">
        <v>10</v>
      </c>
      <c r="CX50" s="50"/>
      <c r="CY50" s="50"/>
      <c r="CZ50" s="50"/>
      <c r="DA50" s="50"/>
      <c r="DB50" s="50"/>
      <c r="DC50" s="50"/>
      <c r="DD50" s="50"/>
      <c r="DE50" s="50"/>
      <c r="DF50" s="50">
        <f t="shared" si="8"/>
        <v>350</v>
      </c>
      <c r="DG50" s="54">
        <v>35</v>
      </c>
      <c r="DH50" s="54">
        <v>10</v>
      </c>
      <c r="DI50" s="54"/>
      <c r="DJ50" s="54"/>
      <c r="DK50" s="54"/>
      <c r="DL50" s="54"/>
      <c r="DM50" s="54"/>
      <c r="DN50" s="54"/>
      <c r="DO50" s="54"/>
      <c r="DP50" s="54"/>
      <c r="DQ50" s="54">
        <f t="shared" si="9"/>
        <v>350</v>
      </c>
      <c r="DR50" s="50">
        <v>19</v>
      </c>
      <c r="DS50" s="50">
        <v>6</v>
      </c>
      <c r="DT50" s="50">
        <v>19</v>
      </c>
      <c r="DU50" s="50">
        <v>0</v>
      </c>
      <c r="DV50" s="50">
        <v>19</v>
      </c>
      <c r="DW50" s="50">
        <v>0</v>
      </c>
      <c r="DX50" s="50"/>
      <c r="DY50" s="50"/>
      <c r="DZ50" s="50">
        <v>16</v>
      </c>
      <c r="EA50" s="50">
        <v>10</v>
      </c>
      <c r="EB50" s="50">
        <v>17</v>
      </c>
      <c r="EC50" s="50">
        <v>10</v>
      </c>
      <c r="ED50" s="50">
        <f t="shared" si="10"/>
        <v>444</v>
      </c>
      <c r="EE50" s="55">
        <f t="shared" si="11"/>
        <v>2588</v>
      </c>
    </row>
    <row r="51" spans="1:136" x14ac:dyDescent="0.25">
      <c r="A51" s="60" t="s">
        <v>85</v>
      </c>
      <c r="B51" s="57">
        <f t="shared" si="12"/>
        <v>0</v>
      </c>
      <c r="C51" s="58" t="s">
        <v>41</v>
      </c>
      <c r="E51" s="52" t="s">
        <v>85</v>
      </c>
      <c r="F51" s="50"/>
      <c r="G51" s="50"/>
      <c r="H51" s="50"/>
      <c r="I51" s="50"/>
      <c r="J51" s="51"/>
      <c r="K51" s="51"/>
      <c r="L51" s="50"/>
      <c r="M51" s="50"/>
      <c r="N51" s="50"/>
      <c r="O51" s="50"/>
      <c r="P51" s="50">
        <f t="shared" si="0"/>
        <v>0</v>
      </c>
      <c r="Q51" s="52"/>
      <c r="R51" s="52"/>
      <c r="S51" s="52"/>
      <c r="T51" s="52"/>
      <c r="U51" s="53"/>
      <c r="V51" s="53"/>
      <c r="W51" s="52"/>
      <c r="X51" s="52"/>
      <c r="Y51" s="52"/>
      <c r="Z51" s="52"/>
      <c r="AA51" s="52">
        <f t="shared" si="1"/>
        <v>0</v>
      </c>
      <c r="AB51" s="51"/>
      <c r="AC51" s="51"/>
      <c r="AD51" s="51"/>
      <c r="AE51" s="51"/>
      <c r="AF51" s="51"/>
      <c r="AG51" s="51"/>
      <c r="AH51" s="51">
        <v>15</v>
      </c>
      <c r="AI51" s="51">
        <v>5</v>
      </c>
      <c r="AJ51" s="51"/>
      <c r="AK51" s="51"/>
      <c r="AL51" s="50">
        <f t="shared" si="2"/>
        <v>0</v>
      </c>
      <c r="AM51" s="52"/>
      <c r="AN51" s="52"/>
      <c r="AO51" s="52"/>
      <c r="AP51" s="52"/>
      <c r="AQ51" s="52"/>
      <c r="AR51" s="52"/>
      <c r="AS51" s="52">
        <v>20</v>
      </c>
      <c r="AT51" s="52">
        <v>5</v>
      </c>
      <c r="AU51" s="52"/>
      <c r="AV51" s="52"/>
      <c r="AW51" s="52">
        <f t="shared" si="3"/>
        <v>0</v>
      </c>
      <c r="AX51" s="50"/>
      <c r="AY51" s="50"/>
      <c r="AZ51" s="50"/>
      <c r="BA51" s="50"/>
      <c r="BB51" s="50"/>
      <c r="BC51" s="50"/>
      <c r="BD51" s="50">
        <v>20</v>
      </c>
      <c r="BE51" s="50">
        <v>5</v>
      </c>
      <c r="BF51" s="50"/>
      <c r="BG51" s="50"/>
      <c r="BH51" s="50">
        <f t="shared" si="4"/>
        <v>100</v>
      </c>
      <c r="BI51" s="52"/>
      <c r="BJ51" s="52"/>
      <c r="BK51" s="52"/>
      <c r="BL51" s="52"/>
      <c r="BM51" s="54"/>
      <c r="BN51" s="54"/>
      <c r="BO51" s="52">
        <v>20</v>
      </c>
      <c r="BP51" s="52">
        <v>5</v>
      </c>
      <c r="BQ51" s="54"/>
      <c r="BR51" s="54"/>
      <c r="BS51" s="52"/>
      <c r="BT51" s="52"/>
      <c r="BU51" s="52">
        <f t="shared" si="5"/>
        <v>100</v>
      </c>
      <c r="BV51" s="50"/>
      <c r="BW51" s="50"/>
      <c r="BX51" s="50"/>
      <c r="BY51" s="50"/>
      <c r="BZ51" s="50"/>
      <c r="CA51" s="50"/>
      <c r="CB51" s="50">
        <v>20</v>
      </c>
      <c r="CC51" s="50">
        <v>5</v>
      </c>
      <c r="CD51" s="50"/>
      <c r="CE51" s="50"/>
      <c r="CF51" s="50"/>
      <c r="CG51" s="50"/>
      <c r="CH51" s="50">
        <f t="shared" si="6"/>
        <v>100</v>
      </c>
      <c r="CI51" s="54"/>
      <c r="CJ51" s="54"/>
      <c r="CK51" s="54"/>
      <c r="CL51" s="54"/>
      <c r="CM51" s="54"/>
      <c r="CN51" s="54"/>
      <c r="CO51" s="54">
        <v>20</v>
      </c>
      <c r="CP51" s="54">
        <v>5</v>
      </c>
      <c r="CQ51" s="54"/>
      <c r="CR51" s="54"/>
      <c r="CS51" s="54"/>
      <c r="CT51" s="54"/>
      <c r="CU51" s="52">
        <f t="shared" si="7"/>
        <v>100</v>
      </c>
      <c r="CV51" s="50"/>
      <c r="CW51" s="50"/>
      <c r="CX51" s="50"/>
      <c r="CY51" s="50"/>
      <c r="CZ51" s="50"/>
      <c r="DA51" s="50"/>
      <c r="DB51" s="50"/>
      <c r="DC51" s="50"/>
      <c r="DD51" s="50"/>
      <c r="DE51" s="50"/>
      <c r="DF51" s="50">
        <f t="shared" si="8"/>
        <v>0</v>
      </c>
      <c r="DG51" s="54"/>
      <c r="DH51" s="54"/>
      <c r="DI51" s="54"/>
      <c r="DJ51" s="54"/>
      <c r="DK51" s="54"/>
      <c r="DL51" s="54"/>
      <c r="DM51" s="54"/>
      <c r="DN51" s="54"/>
      <c r="DO51" s="54"/>
      <c r="DP51" s="54"/>
      <c r="DQ51" s="54">
        <f t="shared" si="9"/>
        <v>0</v>
      </c>
      <c r="DR51" s="50"/>
      <c r="DS51" s="50"/>
      <c r="DT51" s="50"/>
      <c r="DU51" s="50"/>
      <c r="DV51" s="50"/>
      <c r="DW51" s="50"/>
      <c r="DX51" s="50">
        <v>20</v>
      </c>
      <c r="DY51" s="50">
        <v>5</v>
      </c>
      <c r="DZ51" s="50"/>
      <c r="EA51" s="50"/>
      <c r="EB51" s="50"/>
      <c r="EC51" s="50"/>
      <c r="ED51" s="50">
        <f t="shared" si="10"/>
        <v>100</v>
      </c>
      <c r="EE51" s="55">
        <f t="shared" si="11"/>
        <v>500</v>
      </c>
    </row>
    <row r="52" spans="1:136" x14ac:dyDescent="0.25">
      <c r="A52" s="56" t="s">
        <v>86</v>
      </c>
      <c r="B52" s="57">
        <f t="shared" si="12"/>
        <v>0</v>
      </c>
      <c r="C52" s="58" t="s">
        <v>41</v>
      </c>
      <c r="E52" s="59" t="s">
        <v>86</v>
      </c>
      <c r="F52" s="50"/>
      <c r="G52" s="50"/>
      <c r="H52" s="50"/>
      <c r="I52" s="50"/>
      <c r="J52" s="51"/>
      <c r="K52" s="51"/>
      <c r="L52" s="50"/>
      <c r="M52" s="50"/>
      <c r="N52" s="50"/>
      <c r="O52" s="50"/>
      <c r="P52" s="50">
        <f t="shared" si="0"/>
        <v>0</v>
      </c>
      <c r="Q52" s="52">
        <v>10</v>
      </c>
      <c r="R52" s="52">
        <v>10</v>
      </c>
      <c r="S52" s="52"/>
      <c r="T52" s="52"/>
      <c r="U52" s="53"/>
      <c r="V52" s="53"/>
      <c r="W52" s="52"/>
      <c r="X52" s="52"/>
      <c r="Y52" s="52"/>
      <c r="Z52" s="52"/>
      <c r="AA52" s="52">
        <f t="shared" si="1"/>
        <v>0</v>
      </c>
      <c r="AB52" s="51">
        <v>25</v>
      </c>
      <c r="AC52" s="51">
        <v>20</v>
      </c>
      <c r="AD52" s="51">
        <v>10</v>
      </c>
      <c r="AE52" s="51">
        <v>20</v>
      </c>
      <c r="AF52" s="51"/>
      <c r="AG52" s="51"/>
      <c r="AH52" s="51">
        <v>10</v>
      </c>
      <c r="AI52" s="51">
        <v>10</v>
      </c>
      <c r="AJ52" s="51"/>
      <c r="AK52" s="51"/>
      <c r="AL52" s="50">
        <f t="shared" si="2"/>
        <v>0</v>
      </c>
      <c r="AM52" s="52">
        <v>40</v>
      </c>
      <c r="AN52" s="52">
        <v>20</v>
      </c>
      <c r="AO52" s="52">
        <v>20</v>
      </c>
      <c r="AP52" s="52">
        <v>20</v>
      </c>
      <c r="AQ52" s="52"/>
      <c r="AR52" s="52"/>
      <c r="AS52" s="52">
        <v>20</v>
      </c>
      <c r="AT52" s="52">
        <v>10</v>
      </c>
      <c r="AU52" s="52"/>
      <c r="AV52" s="52"/>
      <c r="AW52" s="52">
        <f t="shared" si="3"/>
        <v>0</v>
      </c>
      <c r="AX52" s="50">
        <v>50</v>
      </c>
      <c r="AY52" s="50">
        <v>20</v>
      </c>
      <c r="AZ52" s="50">
        <v>50</v>
      </c>
      <c r="BA52" s="50">
        <v>20</v>
      </c>
      <c r="BB52" s="50"/>
      <c r="BC52" s="50"/>
      <c r="BD52" s="50">
        <v>20</v>
      </c>
      <c r="BE52" s="50">
        <f>2/7*30</f>
        <v>8.5714285714285712</v>
      </c>
      <c r="BF52" s="50"/>
      <c r="BG52" s="50"/>
      <c r="BH52" s="50">
        <f t="shared" si="4"/>
        <v>2171.4285714285716</v>
      </c>
      <c r="BI52" s="52">
        <v>50</v>
      </c>
      <c r="BJ52" s="52">
        <v>20</v>
      </c>
      <c r="BK52" s="52">
        <v>50</v>
      </c>
      <c r="BL52" s="52">
        <v>20</v>
      </c>
      <c r="BM52" s="54"/>
      <c r="BN52" s="54"/>
      <c r="BO52" s="52">
        <v>20</v>
      </c>
      <c r="BP52" s="52">
        <f>2/7*30</f>
        <v>8.5714285714285712</v>
      </c>
      <c r="BQ52" s="54"/>
      <c r="BR52" s="54"/>
      <c r="BS52" s="52">
        <v>30</v>
      </c>
      <c r="BT52" s="52">
        <v>20</v>
      </c>
      <c r="BU52" s="52">
        <f t="shared" si="5"/>
        <v>2771.4285714285716</v>
      </c>
      <c r="BV52" s="50">
        <v>50</v>
      </c>
      <c r="BW52" s="50">
        <v>20</v>
      </c>
      <c r="BX52" s="50">
        <v>50</v>
      </c>
      <c r="BY52" s="50">
        <v>20</v>
      </c>
      <c r="BZ52" s="50"/>
      <c r="CA52" s="50"/>
      <c r="CB52" s="50">
        <v>20</v>
      </c>
      <c r="CC52" s="50">
        <f>2/7*30</f>
        <v>8.5714285714285712</v>
      </c>
      <c r="CD52" s="50"/>
      <c r="CE52" s="50"/>
      <c r="CF52" s="50">
        <v>30</v>
      </c>
      <c r="CG52" s="50">
        <v>20</v>
      </c>
      <c r="CH52" s="50">
        <f t="shared" si="6"/>
        <v>2771.4285714285716</v>
      </c>
      <c r="CI52" s="54">
        <v>70</v>
      </c>
      <c r="CJ52" s="54">
        <v>20</v>
      </c>
      <c r="CK52" s="54">
        <v>50</v>
      </c>
      <c r="CL52" s="54">
        <v>20</v>
      </c>
      <c r="CM52" s="54"/>
      <c r="CN52" s="54"/>
      <c r="CO52" s="54">
        <v>50</v>
      </c>
      <c r="CP52" s="54">
        <f>2/7*30</f>
        <v>8.5714285714285712</v>
      </c>
      <c r="CQ52" s="54"/>
      <c r="CR52" s="54"/>
      <c r="CS52" s="54">
        <v>30</v>
      </c>
      <c r="CT52" s="54">
        <v>20</v>
      </c>
      <c r="CU52" s="52">
        <f t="shared" si="7"/>
        <v>3428.5714285714284</v>
      </c>
      <c r="CV52" s="50">
        <v>70</v>
      </c>
      <c r="CW52" s="50">
        <v>20</v>
      </c>
      <c r="CX52" s="50">
        <v>60</v>
      </c>
      <c r="CY52" s="50">
        <v>20</v>
      </c>
      <c r="CZ52" s="50"/>
      <c r="DA52" s="50"/>
      <c r="DB52" s="50">
        <v>60</v>
      </c>
      <c r="DC52" s="50">
        <v>20</v>
      </c>
      <c r="DD52" s="50"/>
      <c r="DE52" s="50"/>
      <c r="DF52" s="50">
        <f t="shared" si="8"/>
        <v>3800</v>
      </c>
      <c r="DG52" s="54">
        <v>30</v>
      </c>
      <c r="DH52" s="54">
        <v>20</v>
      </c>
      <c r="DI52" s="54">
        <v>30</v>
      </c>
      <c r="DJ52" s="54">
        <v>20</v>
      </c>
      <c r="DK52" s="54"/>
      <c r="DL52" s="54"/>
      <c r="DM52" s="54">
        <v>30</v>
      </c>
      <c r="DN52" s="54">
        <v>20</v>
      </c>
      <c r="DO52" s="54"/>
      <c r="DP52" s="54"/>
      <c r="DQ52" s="52">
        <f t="shared" si="9"/>
        <v>1800</v>
      </c>
      <c r="DR52" s="50">
        <v>70</v>
      </c>
      <c r="DS52" s="50">
        <v>20</v>
      </c>
      <c r="DT52" s="50">
        <v>60</v>
      </c>
      <c r="DU52" s="50">
        <v>20</v>
      </c>
      <c r="DV52" s="50"/>
      <c r="DW52" s="50"/>
      <c r="DX52" s="50">
        <v>50</v>
      </c>
      <c r="DY52" s="50">
        <f>2/7*30</f>
        <v>8.5714285714285712</v>
      </c>
      <c r="DZ52" s="50"/>
      <c r="EA52" s="50"/>
      <c r="EB52" s="50">
        <v>50</v>
      </c>
      <c r="EC52" s="50">
        <v>20</v>
      </c>
      <c r="ED52" s="50">
        <f t="shared" si="10"/>
        <v>4028.5714285714284</v>
      </c>
      <c r="EE52" s="55">
        <f t="shared" si="11"/>
        <v>20771.428571428572</v>
      </c>
    </row>
    <row r="53" spans="1:136" x14ac:dyDescent="0.25">
      <c r="A53" s="60" t="s">
        <v>87</v>
      </c>
      <c r="B53" s="57">
        <f t="shared" si="12"/>
        <v>0</v>
      </c>
      <c r="C53" s="58" t="s">
        <v>41</v>
      </c>
      <c r="E53" s="52" t="s">
        <v>87</v>
      </c>
      <c r="F53" s="50"/>
      <c r="G53" s="50"/>
      <c r="H53" s="50"/>
      <c r="I53" s="50"/>
      <c r="J53" s="51"/>
      <c r="K53" s="51"/>
      <c r="L53" s="50"/>
      <c r="M53" s="50"/>
      <c r="N53" s="50"/>
      <c r="O53" s="50"/>
      <c r="P53" s="50">
        <f t="shared" si="0"/>
        <v>0</v>
      </c>
      <c r="Q53" s="52"/>
      <c r="R53" s="52"/>
      <c r="S53" s="52"/>
      <c r="T53" s="52"/>
      <c r="U53" s="53"/>
      <c r="V53" s="53"/>
      <c r="W53" s="52"/>
      <c r="X53" s="52"/>
      <c r="Y53" s="52"/>
      <c r="Z53" s="52"/>
      <c r="AA53" s="52">
        <f t="shared" si="1"/>
        <v>0</v>
      </c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0">
        <f t="shared" si="2"/>
        <v>0</v>
      </c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>
        <f t="shared" si="3"/>
        <v>0</v>
      </c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>
        <f t="shared" si="4"/>
        <v>0</v>
      </c>
      <c r="BI53" s="52"/>
      <c r="BJ53" s="52"/>
      <c r="BK53" s="52"/>
      <c r="BL53" s="52"/>
      <c r="BM53" s="54"/>
      <c r="BN53" s="54"/>
      <c r="BO53" s="52"/>
      <c r="BP53" s="52"/>
      <c r="BQ53" s="54"/>
      <c r="BR53" s="54"/>
      <c r="BS53" s="52"/>
      <c r="BT53" s="52"/>
      <c r="BU53" s="52">
        <f t="shared" si="5"/>
        <v>0</v>
      </c>
      <c r="BV53" s="50"/>
      <c r="BW53" s="50"/>
      <c r="BX53" s="50"/>
      <c r="BY53" s="50"/>
      <c r="BZ53" s="50"/>
      <c r="CA53" s="50"/>
      <c r="CB53" s="50"/>
      <c r="CC53" s="50"/>
      <c r="CD53" s="50"/>
      <c r="CE53" s="50"/>
      <c r="CF53" s="50"/>
      <c r="CG53" s="50"/>
      <c r="CH53" s="50">
        <f t="shared" si="6"/>
        <v>0</v>
      </c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/>
      <c r="CT53" s="54"/>
      <c r="CU53" s="52">
        <f t="shared" si="7"/>
        <v>0</v>
      </c>
      <c r="CV53" s="50"/>
      <c r="CW53" s="50"/>
      <c r="CX53" s="50"/>
      <c r="CY53" s="50"/>
      <c r="CZ53" s="50"/>
      <c r="DA53" s="50"/>
      <c r="DB53" s="50"/>
      <c r="DC53" s="50"/>
      <c r="DD53" s="50"/>
      <c r="DE53" s="50"/>
      <c r="DF53" s="50">
        <f t="shared" si="8"/>
        <v>0</v>
      </c>
      <c r="DG53" s="54"/>
      <c r="DH53" s="54"/>
      <c r="DI53" s="54"/>
      <c r="DJ53" s="54"/>
      <c r="DK53" s="54"/>
      <c r="DL53" s="54"/>
      <c r="DM53" s="54"/>
      <c r="DN53" s="54"/>
      <c r="DO53" s="54"/>
      <c r="DP53" s="54"/>
      <c r="DQ53" s="52">
        <f t="shared" si="9"/>
        <v>0</v>
      </c>
      <c r="DR53" s="50"/>
      <c r="DS53" s="50"/>
      <c r="DT53" s="50"/>
      <c r="DU53" s="50"/>
      <c r="DV53" s="50"/>
      <c r="DW53" s="50"/>
      <c r="DX53" s="50"/>
      <c r="DY53" s="50"/>
      <c r="DZ53" s="50"/>
      <c r="EA53" s="50"/>
      <c r="EB53" s="50"/>
      <c r="EC53" s="50"/>
      <c r="ED53" s="50">
        <f t="shared" si="10"/>
        <v>0</v>
      </c>
      <c r="EE53" s="55">
        <f t="shared" si="11"/>
        <v>0</v>
      </c>
    </row>
    <row r="54" spans="1:136" x14ac:dyDescent="0.25">
      <c r="A54" s="60" t="s">
        <v>88</v>
      </c>
      <c r="B54" s="57">
        <f t="shared" si="12"/>
        <v>0</v>
      </c>
      <c r="C54" s="58" t="s">
        <v>41</v>
      </c>
      <c r="E54" s="52" t="s">
        <v>88</v>
      </c>
      <c r="F54" s="50"/>
      <c r="G54" s="50"/>
      <c r="H54" s="50"/>
      <c r="I54" s="50"/>
      <c r="J54" s="51"/>
      <c r="K54" s="51"/>
      <c r="L54" s="50"/>
      <c r="M54" s="50"/>
      <c r="N54" s="50"/>
      <c r="O54" s="50"/>
      <c r="P54" s="50">
        <f t="shared" si="0"/>
        <v>0</v>
      </c>
      <c r="Q54" s="52"/>
      <c r="R54" s="52"/>
      <c r="S54" s="52"/>
      <c r="T54" s="52"/>
      <c r="U54" s="53">
        <v>8</v>
      </c>
      <c r="V54" s="53">
        <v>25</v>
      </c>
      <c r="W54" s="52"/>
      <c r="X54" s="52"/>
      <c r="Y54" s="52">
        <v>8</v>
      </c>
      <c r="Z54" s="52">
        <v>5</v>
      </c>
      <c r="AA54" s="52">
        <f t="shared" si="1"/>
        <v>0</v>
      </c>
      <c r="AB54" s="51"/>
      <c r="AC54" s="51"/>
      <c r="AD54" s="51"/>
      <c r="AE54" s="51"/>
      <c r="AF54" s="51">
        <v>15</v>
      </c>
      <c r="AG54" s="51">
        <f>1/7*30</f>
        <v>4.2857142857142856</v>
      </c>
      <c r="AH54" s="51"/>
      <c r="AI54" s="51"/>
      <c r="AJ54" s="51">
        <v>15</v>
      </c>
      <c r="AK54" s="51">
        <f>1/7*30</f>
        <v>4.2857142857142856</v>
      </c>
      <c r="AL54" s="50">
        <f t="shared" si="2"/>
        <v>0</v>
      </c>
      <c r="AM54" s="52"/>
      <c r="AN54" s="52"/>
      <c r="AO54" s="52"/>
      <c r="AP54" s="52"/>
      <c r="AQ54" s="52">
        <v>25</v>
      </c>
      <c r="AR54" s="52">
        <f>1/7*30</f>
        <v>4.2857142857142856</v>
      </c>
      <c r="AS54" s="52"/>
      <c r="AT54" s="52"/>
      <c r="AU54" s="52">
        <v>25</v>
      </c>
      <c r="AV54" s="52">
        <f>1/7*30</f>
        <v>4.2857142857142856</v>
      </c>
      <c r="AW54" s="52">
        <f t="shared" si="3"/>
        <v>0</v>
      </c>
      <c r="AX54" s="50"/>
      <c r="AY54" s="50"/>
      <c r="AZ54" s="50"/>
      <c r="BA54" s="50"/>
      <c r="BB54" s="50">
        <v>30</v>
      </c>
      <c r="BC54" s="50">
        <f>1/7*30</f>
        <v>4.2857142857142856</v>
      </c>
      <c r="BD54" s="50"/>
      <c r="BE54" s="50"/>
      <c r="BF54" s="50">
        <v>30</v>
      </c>
      <c r="BG54" s="50">
        <f>1/7*30</f>
        <v>4.2857142857142856</v>
      </c>
      <c r="BH54" s="50">
        <f t="shared" si="4"/>
        <v>257.14285714285711</v>
      </c>
      <c r="BI54" s="52"/>
      <c r="BJ54" s="52"/>
      <c r="BK54" s="52"/>
      <c r="BL54" s="52"/>
      <c r="BM54" s="54">
        <v>30</v>
      </c>
      <c r="BN54" s="54">
        <f>1/7*30</f>
        <v>4.2857142857142856</v>
      </c>
      <c r="BO54" s="52"/>
      <c r="BP54" s="52"/>
      <c r="BQ54" s="54">
        <v>30</v>
      </c>
      <c r="BR54" s="54">
        <f>1/7*30</f>
        <v>4.2857142857142856</v>
      </c>
      <c r="BS54" s="52"/>
      <c r="BT54" s="52"/>
      <c r="BU54" s="52">
        <f t="shared" si="5"/>
        <v>257.14285714285711</v>
      </c>
      <c r="BV54" s="50"/>
      <c r="BW54" s="50"/>
      <c r="BX54" s="50"/>
      <c r="BY54" s="50"/>
      <c r="BZ54" s="50">
        <v>30</v>
      </c>
      <c r="CA54" s="50">
        <f>1/7*30</f>
        <v>4.2857142857142856</v>
      </c>
      <c r="CB54" s="50"/>
      <c r="CC54" s="50"/>
      <c r="CD54" s="50">
        <v>30</v>
      </c>
      <c r="CE54" s="50">
        <f>1/7*30</f>
        <v>4.2857142857142856</v>
      </c>
      <c r="CF54" s="50"/>
      <c r="CG54" s="50"/>
      <c r="CH54" s="50">
        <f t="shared" si="6"/>
        <v>257.14285714285711</v>
      </c>
      <c r="CI54" s="54"/>
      <c r="CJ54" s="54"/>
      <c r="CK54" s="54"/>
      <c r="CL54" s="54"/>
      <c r="CM54" s="54">
        <v>40</v>
      </c>
      <c r="CN54" s="54">
        <f>1/7*30</f>
        <v>4.2857142857142856</v>
      </c>
      <c r="CO54" s="54"/>
      <c r="CP54" s="54"/>
      <c r="CQ54" s="54">
        <v>40</v>
      </c>
      <c r="CR54" s="54">
        <f>1/7*30</f>
        <v>4.2857142857142856</v>
      </c>
      <c r="CS54" s="54"/>
      <c r="CT54" s="54"/>
      <c r="CU54" s="52">
        <f t="shared" si="7"/>
        <v>342.85714285714283</v>
      </c>
      <c r="CV54" s="50"/>
      <c r="CW54" s="50"/>
      <c r="CX54" s="50"/>
      <c r="CY54" s="50"/>
      <c r="CZ54" s="50">
        <v>50</v>
      </c>
      <c r="DA54" s="50">
        <f>1/7*30</f>
        <v>4.2857142857142856</v>
      </c>
      <c r="DB54" s="50"/>
      <c r="DC54" s="50"/>
      <c r="DD54" s="50">
        <v>50</v>
      </c>
      <c r="DE54" s="50">
        <f>1/7*30</f>
        <v>4.2857142857142856</v>
      </c>
      <c r="DF54" s="50">
        <f t="shared" si="8"/>
        <v>428.57142857142856</v>
      </c>
      <c r="DG54" s="54"/>
      <c r="DH54" s="54"/>
      <c r="DI54" s="54"/>
      <c r="DJ54" s="54"/>
      <c r="DK54" s="54">
        <v>30</v>
      </c>
      <c r="DL54" s="54">
        <f>1/7*30</f>
        <v>4.2857142857142856</v>
      </c>
      <c r="DM54" s="54"/>
      <c r="DN54" s="54"/>
      <c r="DO54" s="54">
        <v>50</v>
      </c>
      <c r="DP54" s="54">
        <f>1/7*30</f>
        <v>4.2857142857142856</v>
      </c>
      <c r="DQ54" s="52">
        <f t="shared" si="9"/>
        <v>342.85714285714283</v>
      </c>
      <c r="DR54" s="50"/>
      <c r="DS54" s="50"/>
      <c r="DT54" s="50"/>
      <c r="DU54" s="50"/>
      <c r="DV54" s="50">
        <v>40</v>
      </c>
      <c r="DW54" s="50">
        <f>1/7*30</f>
        <v>4.2857142857142856</v>
      </c>
      <c r="DX54" s="50"/>
      <c r="DY54" s="50"/>
      <c r="DZ54" s="50">
        <v>40</v>
      </c>
      <c r="EA54" s="50">
        <f>1/7*30</f>
        <v>4.2857142857142856</v>
      </c>
      <c r="EB54" s="50"/>
      <c r="EC54" s="50"/>
      <c r="ED54" s="50">
        <f t="shared" si="10"/>
        <v>342.85714285714283</v>
      </c>
      <c r="EE54" s="55">
        <f t="shared" si="11"/>
        <v>2228.5714285714284</v>
      </c>
    </row>
    <row r="55" spans="1:136" x14ac:dyDescent="0.25">
      <c r="A55" s="60" t="s">
        <v>89</v>
      </c>
      <c r="B55" s="57">
        <f t="shared" si="12"/>
        <v>0</v>
      </c>
      <c r="C55" s="58" t="s">
        <v>41</v>
      </c>
      <c r="E55" s="52" t="s">
        <v>89</v>
      </c>
      <c r="F55" s="50"/>
      <c r="G55" s="50"/>
      <c r="H55" s="50"/>
      <c r="I55" s="50"/>
      <c r="J55" s="51"/>
      <c r="K55" s="51"/>
      <c r="L55" s="50"/>
      <c r="M55" s="50"/>
      <c r="N55" s="50"/>
      <c r="O55" s="50"/>
      <c r="P55" s="50">
        <f t="shared" si="0"/>
        <v>0</v>
      </c>
      <c r="Q55" s="52"/>
      <c r="R55" s="52"/>
      <c r="S55" s="52"/>
      <c r="T55" s="52"/>
      <c r="U55" s="53"/>
      <c r="V55" s="53"/>
      <c r="W55" s="52"/>
      <c r="X55" s="52"/>
      <c r="Y55" s="52"/>
      <c r="Z55" s="52"/>
      <c r="AA55" s="52">
        <f t="shared" si="1"/>
        <v>0</v>
      </c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0">
        <f t="shared" si="2"/>
        <v>0</v>
      </c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>
        <f t="shared" si="3"/>
        <v>0</v>
      </c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>
        <f t="shared" si="4"/>
        <v>0</v>
      </c>
      <c r="BI55" s="52"/>
      <c r="BJ55" s="52"/>
      <c r="BK55" s="52"/>
      <c r="BL55" s="52"/>
      <c r="BM55" s="54"/>
      <c r="BN55" s="54"/>
      <c r="BO55" s="52"/>
      <c r="BP55" s="52"/>
      <c r="BQ55" s="54"/>
      <c r="BR55" s="54"/>
      <c r="BS55" s="52"/>
      <c r="BT55" s="52"/>
      <c r="BU55" s="52">
        <f t="shared" si="5"/>
        <v>0</v>
      </c>
      <c r="BV55" s="50"/>
      <c r="BW55" s="50"/>
      <c r="BX55" s="50"/>
      <c r="BY55" s="50"/>
      <c r="BZ55" s="50"/>
      <c r="CA55" s="50"/>
      <c r="CB55" s="50"/>
      <c r="CC55" s="50"/>
      <c r="CD55" s="50"/>
      <c r="CE55" s="50"/>
      <c r="CF55" s="50"/>
      <c r="CG55" s="50"/>
      <c r="CH55" s="50">
        <f t="shared" si="6"/>
        <v>0</v>
      </c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/>
      <c r="CT55" s="54"/>
      <c r="CU55" s="52">
        <f t="shared" si="7"/>
        <v>0</v>
      </c>
      <c r="CV55" s="50"/>
      <c r="CW55" s="50"/>
      <c r="CX55" s="50"/>
      <c r="CY55" s="50"/>
      <c r="CZ55" s="50"/>
      <c r="DA55" s="50"/>
      <c r="DB55" s="50"/>
      <c r="DC55" s="50"/>
      <c r="DD55" s="50"/>
      <c r="DE55" s="50"/>
      <c r="DF55" s="50">
        <f t="shared" si="8"/>
        <v>0</v>
      </c>
      <c r="DG55" s="54"/>
      <c r="DH55" s="54"/>
      <c r="DI55" s="54"/>
      <c r="DJ55" s="54"/>
      <c r="DK55" s="54"/>
      <c r="DL55" s="54"/>
      <c r="DM55" s="54"/>
      <c r="DN55" s="54"/>
      <c r="DO55" s="54"/>
      <c r="DP55" s="54"/>
      <c r="DQ55" s="54">
        <f t="shared" si="9"/>
        <v>0</v>
      </c>
      <c r="DR55" s="50"/>
      <c r="DS55" s="50"/>
      <c r="DT55" s="50"/>
      <c r="DU55" s="50"/>
      <c r="DV55" s="50"/>
      <c r="DW55" s="50"/>
      <c r="DX55" s="50"/>
      <c r="DY55" s="50"/>
      <c r="DZ55" s="50"/>
      <c r="EA55" s="50"/>
      <c r="EB55" s="50"/>
      <c r="EC55" s="50"/>
      <c r="ED55" s="50">
        <f t="shared" si="10"/>
        <v>0</v>
      </c>
      <c r="EE55" s="55">
        <f t="shared" si="11"/>
        <v>0</v>
      </c>
    </row>
    <row r="56" spans="1:136" x14ac:dyDescent="0.25">
      <c r="A56" s="60" t="s">
        <v>90</v>
      </c>
      <c r="B56" s="57">
        <f t="shared" si="12"/>
        <v>0</v>
      </c>
      <c r="C56" s="58" t="s">
        <v>41</v>
      </c>
      <c r="E56" s="52" t="s">
        <v>90</v>
      </c>
      <c r="F56" s="50"/>
      <c r="G56" s="50"/>
      <c r="H56" s="50"/>
      <c r="I56" s="50"/>
      <c r="J56" s="51">
        <v>40</v>
      </c>
      <c r="K56" s="51">
        <v>20</v>
      </c>
      <c r="L56" s="50"/>
      <c r="M56" s="50"/>
      <c r="N56" s="51">
        <v>40</v>
      </c>
      <c r="O56" s="51">
        <v>10</v>
      </c>
      <c r="P56" s="50">
        <f t="shared" si="0"/>
        <v>0</v>
      </c>
      <c r="Q56" s="52">
        <v>17</v>
      </c>
      <c r="R56" s="52">
        <v>12</v>
      </c>
      <c r="S56" s="52"/>
      <c r="T56" s="52"/>
      <c r="U56" s="53">
        <v>47</v>
      </c>
      <c r="V56" s="53">
        <v>12</v>
      </c>
      <c r="W56" s="52"/>
      <c r="X56" s="52"/>
      <c r="Y56" s="52">
        <v>40</v>
      </c>
      <c r="Z56" s="52">
        <v>20</v>
      </c>
      <c r="AA56" s="52">
        <f t="shared" si="1"/>
        <v>0</v>
      </c>
      <c r="AB56" s="51"/>
      <c r="AC56" s="51"/>
      <c r="AD56" s="51"/>
      <c r="AE56" s="51"/>
      <c r="AF56" s="51">
        <f>+(54+57+60)/3</f>
        <v>57</v>
      </c>
      <c r="AG56" s="51">
        <f>2.5/7*30</f>
        <v>10.714285714285715</v>
      </c>
      <c r="AH56" s="51"/>
      <c r="AI56" s="51"/>
      <c r="AJ56" s="51">
        <f>+(54+57+60)/3</f>
        <v>57</v>
      </c>
      <c r="AK56" s="51">
        <f>2.5/7*30</f>
        <v>10.714285714285715</v>
      </c>
      <c r="AL56" s="50">
        <f t="shared" si="2"/>
        <v>0</v>
      </c>
      <c r="AM56" s="52"/>
      <c r="AN56" s="52"/>
      <c r="AO56" s="52"/>
      <c r="AP56" s="52"/>
      <c r="AQ56" s="52">
        <f>+(75+79+82)/3</f>
        <v>78.666666666666671</v>
      </c>
      <c r="AR56" s="52">
        <f>2.5/7*30</f>
        <v>10.714285714285715</v>
      </c>
      <c r="AS56" s="52"/>
      <c r="AT56" s="52"/>
      <c r="AU56" s="52">
        <f>+(75+79+82)/3</f>
        <v>78.666666666666671</v>
      </c>
      <c r="AV56" s="52">
        <f>2.5/7*30</f>
        <v>10.714285714285715</v>
      </c>
      <c r="AW56" s="52">
        <f t="shared" si="3"/>
        <v>0</v>
      </c>
      <c r="AX56" s="50"/>
      <c r="AY56" s="50"/>
      <c r="AZ56" s="50"/>
      <c r="BA56" s="50"/>
      <c r="BB56" s="50">
        <f>+(95+100+105)/3</f>
        <v>100</v>
      </c>
      <c r="BC56" s="50">
        <f>2.5/7*30</f>
        <v>10.714285714285715</v>
      </c>
      <c r="BD56" s="50"/>
      <c r="BE56" s="50"/>
      <c r="BF56" s="50">
        <f>+(95+100+105)/3</f>
        <v>100</v>
      </c>
      <c r="BG56" s="50">
        <f>3/7*30</f>
        <v>12.857142857142856</v>
      </c>
      <c r="BH56" s="50">
        <f t="shared" si="4"/>
        <v>2357.1428571428569</v>
      </c>
      <c r="BI56" s="52"/>
      <c r="BJ56" s="52"/>
      <c r="BK56" s="52"/>
      <c r="BL56" s="52"/>
      <c r="BM56" s="54">
        <f>+(122+129+135)/3</f>
        <v>128.66666666666666</v>
      </c>
      <c r="BN56" s="54">
        <f>2.5/7*30</f>
        <v>10.714285714285715</v>
      </c>
      <c r="BO56" s="52"/>
      <c r="BP56" s="52"/>
      <c r="BQ56" s="54">
        <f>+(122+129+135)/3</f>
        <v>128.66666666666666</v>
      </c>
      <c r="BR56" s="54">
        <f>3/7*30</f>
        <v>12.857142857142856</v>
      </c>
      <c r="BS56" s="52"/>
      <c r="BT56" s="52"/>
      <c r="BU56" s="52">
        <f t="shared" si="5"/>
        <v>3032.8571428571427</v>
      </c>
      <c r="BV56" s="50"/>
      <c r="BW56" s="50"/>
      <c r="BX56" s="50"/>
      <c r="BY56" s="50"/>
      <c r="BZ56" s="50">
        <f>+(122+129+135)/3</f>
        <v>128.66666666666666</v>
      </c>
      <c r="CA56" s="50">
        <f>2.5/7*30</f>
        <v>10.714285714285715</v>
      </c>
      <c r="CB56" s="50"/>
      <c r="CC56" s="50"/>
      <c r="CD56" s="50">
        <f>+(122+129+135)/3</f>
        <v>128.66666666666666</v>
      </c>
      <c r="CE56" s="50">
        <f>3/7*30</f>
        <v>12.857142857142856</v>
      </c>
      <c r="CF56" s="50"/>
      <c r="CG56" s="50"/>
      <c r="CH56" s="50">
        <f t="shared" si="6"/>
        <v>3032.8571428571427</v>
      </c>
      <c r="CI56" s="54"/>
      <c r="CJ56" s="54"/>
      <c r="CK56" s="54"/>
      <c r="CL56" s="54"/>
      <c r="CM56" s="54">
        <f>+(136+143+150)/3</f>
        <v>143</v>
      </c>
      <c r="CN56" s="54">
        <f>2.5/7*30</f>
        <v>10.714285714285715</v>
      </c>
      <c r="CO56" s="54"/>
      <c r="CP56" s="54"/>
      <c r="CQ56" s="54">
        <f>+(136+143+150)/3</f>
        <v>143</v>
      </c>
      <c r="CR56" s="54">
        <f>2.5/7*30</f>
        <v>10.714285714285715</v>
      </c>
      <c r="CS56" s="54"/>
      <c r="CT56" s="54"/>
      <c r="CU56" s="52">
        <f t="shared" si="7"/>
        <v>3064.2857142857147</v>
      </c>
      <c r="CV56" s="50"/>
      <c r="CW56" s="50"/>
      <c r="CX56" s="50"/>
      <c r="CY56" s="50"/>
      <c r="CZ56" s="50">
        <f>+(122+129+135)/3</f>
        <v>128.66666666666666</v>
      </c>
      <c r="DA56" s="50">
        <f>2.5/7*30</f>
        <v>10.714285714285715</v>
      </c>
      <c r="DB56" s="50"/>
      <c r="DC56" s="50"/>
      <c r="DD56" s="50">
        <f>+(122+129+135)/3</f>
        <v>128.66666666666666</v>
      </c>
      <c r="DE56" s="50">
        <f>2.5/7*30</f>
        <v>10.714285714285715</v>
      </c>
      <c r="DF56" s="50">
        <f t="shared" si="8"/>
        <v>2757.1428571428573</v>
      </c>
      <c r="DG56" s="54"/>
      <c r="DH56" s="54"/>
      <c r="DI56" s="54"/>
      <c r="DJ56" s="54"/>
      <c r="DK56" s="54">
        <f>+(95+100+105)/3</f>
        <v>100</v>
      </c>
      <c r="DL56" s="54">
        <f>2.5/7*30</f>
        <v>10.714285714285715</v>
      </c>
      <c r="DM56" s="54"/>
      <c r="DN56" s="54"/>
      <c r="DO56" s="54">
        <f>+(95+100+105)/3</f>
        <v>100</v>
      </c>
      <c r="DP56" s="54">
        <f>2.5/7*30</f>
        <v>10.714285714285715</v>
      </c>
      <c r="DQ56" s="54">
        <f t="shared" si="9"/>
        <v>2142.8571428571431</v>
      </c>
      <c r="DR56" s="50"/>
      <c r="DS56" s="50"/>
      <c r="DT56" s="50"/>
      <c r="DU56" s="50"/>
      <c r="DV56" s="50">
        <f>+(150+157+165)/3</f>
        <v>157.33333333333334</v>
      </c>
      <c r="DW56" s="50">
        <f>2.5/7*30</f>
        <v>10.714285714285715</v>
      </c>
      <c r="DX56" s="50"/>
      <c r="DY56" s="50"/>
      <c r="DZ56" s="50">
        <f>+(150+157+165)/3</f>
        <v>157.33333333333334</v>
      </c>
      <c r="EA56" s="50">
        <f>2.5/7*30</f>
        <v>10.714285714285715</v>
      </c>
      <c r="EB56" s="50"/>
      <c r="EC56" s="50"/>
      <c r="ED56" s="50">
        <f t="shared" si="10"/>
        <v>3371.428571428572</v>
      </c>
      <c r="EE56" s="55">
        <f t="shared" si="11"/>
        <v>19758.571428571428</v>
      </c>
    </row>
    <row r="57" spans="1:136" x14ac:dyDescent="0.25">
      <c r="A57" s="60" t="s">
        <v>91</v>
      </c>
      <c r="B57" s="57">
        <f t="shared" si="12"/>
        <v>0</v>
      </c>
      <c r="C57" s="58" t="s">
        <v>41</v>
      </c>
      <c r="E57" s="52" t="s">
        <v>92</v>
      </c>
      <c r="F57" s="50"/>
      <c r="G57" s="50"/>
      <c r="H57" s="50"/>
      <c r="I57" s="50"/>
      <c r="J57" s="51"/>
      <c r="K57" s="51"/>
      <c r="L57" s="50"/>
      <c r="M57" s="50"/>
      <c r="N57" s="50"/>
      <c r="O57" s="50"/>
      <c r="P57" s="50">
        <f t="shared" si="0"/>
        <v>0</v>
      </c>
      <c r="Q57" s="52"/>
      <c r="R57" s="52"/>
      <c r="S57" s="52"/>
      <c r="T57" s="52"/>
      <c r="U57" s="53"/>
      <c r="V57" s="53"/>
      <c r="W57" s="52"/>
      <c r="X57" s="52"/>
      <c r="Y57" s="52"/>
      <c r="Z57" s="52"/>
      <c r="AA57" s="52">
        <f t="shared" si="1"/>
        <v>0</v>
      </c>
      <c r="AB57" s="51">
        <v>30</v>
      </c>
      <c r="AC57" s="51">
        <v>10</v>
      </c>
      <c r="AD57" s="51"/>
      <c r="AE57" s="51"/>
      <c r="AF57" s="51"/>
      <c r="AG57" s="51"/>
      <c r="AH57" s="51">
        <v>30</v>
      </c>
      <c r="AI57" s="51">
        <v>10</v>
      </c>
      <c r="AJ57" s="51"/>
      <c r="AK57" s="51"/>
      <c r="AL57" s="50">
        <f t="shared" si="2"/>
        <v>0</v>
      </c>
      <c r="AM57" s="52">
        <v>30</v>
      </c>
      <c r="AN57" s="52">
        <v>10</v>
      </c>
      <c r="AO57" s="52"/>
      <c r="AP57" s="52"/>
      <c r="AQ57" s="52"/>
      <c r="AR57" s="52"/>
      <c r="AS57" s="52">
        <v>30</v>
      </c>
      <c r="AT57" s="52">
        <v>10</v>
      </c>
      <c r="AU57" s="52"/>
      <c r="AV57" s="52"/>
      <c r="AW57" s="52">
        <f t="shared" si="3"/>
        <v>0</v>
      </c>
      <c r="AX57" s="50">
        <v>50</v>
      </c>
      <c r="AY57" s="50">
        <v>10</v>
      </c>
      <c r="AZ57" s="50"/>
      <c r="BA57" s="50"/>
      <c r="BB57" s="50"/>
      <c r="BC57" s="50"/>
      <c r="BD57" s="50">
        <v>50</v>
      </c>
      <c r="BE57" s="50">
        <v>10</v>
      </c>
      <c r="BF57" s="50"/>
      <c r="BG57" s="50"/>
      <c r="BH57" s="50">
        <f t="shared" si="4"/>
        <v>1000</v>
      </c>
      <c r="BI57" s="52">
        <v>50</v>
      </c>
      <c r="BJ57" s="52">
        <v>10</v>
      </c>
      <c r="BK57" s="52"/>
      <c r="BL57" s="52"/>
      <c r="BM57" s="54"/>
      <c r="BN57" s="54"/>
      <c r="BO57" s="52">
        <v>50</v>
      </c>
      <c r="BP57" s="52">
        <v>10</v>
      </c>
      <c r="BQ57" s="54"/>
      <c r="BR57" s="54"/>
      <c r="BS57" s="52"/>
      <c r="BT57" s="52"/>
      <c r="BU57" s="52">
        <f t="shared" si="5"/>
        <v>1000</v>
      </c>
      <c r="BV57" s="50">
        <v>60</v>
      </c>
      <c r="BW57" s="50">
        <v>10</v>
      </c>
      <c r="BX57" s="50"/>
      <c r="BY57" s="50"/>
      <c r="BZ57" s="50"/>
      <c r="CA57" s="50"/>
      <c r="CB57" s="50">
        <v>50</v>
      </c>
      <c r="CC57" s="50">
        <v>10</v>
      </c>
      <c r="CD57" s="50"/>
      <c r="CE57" s="50"/>
      <c r="CF57" s="50"/>
      <c r="CG57" s="50"/>
      <c r="CH57" s="50">
        <f t="shared" si="6"/>
        <v>1100</v>
      </c>
      <c r="CI57" s="54">
        <v>60</v>
      </c>
      <c r="CJ57" s="54">
        <v>10</v>
      </c>
      <c r="CK57" s="54"/>
      <c r="CL57" s="54"/>
      <c r="CM57" s="54"/>
      <c r="CN57" s="54"/>
      <c r="CO57" s="54">
        <v>60</v>
      </c>
      <c r="CP57" s="54">
        <v>10</v>
      </c>
      <c r="CQ57" s="54"/>
      <c r="CR57" s="54"/>
      <c r="CS57" s="54"/>
      <c r="CT57" s="54"/>
      <c r="CU57" s="52">
        <f t="shared" si="7"/>
        <v>1200</v>
      </c>
      <c r="CV57" s="50">
        <v>70</v>
      </c>
      <c r="CW57" s="50">
        <v>10</v>
      </c>
      <c r="CX57" s="50"/>
      <c r="CY57" s="50"/>
      <c r="CZ57" s="50"/>
      <c r="DA57" s="50"/>
      <c r="DB57" s="50"/>
      <c r="DC57" s="50"/>
      <c r="DD57" s="50"/>
      <c r="DE57" s="50"/>
      <c r="DF57" s="50">
        <f t="shared" si="8"/>
        <v>700</v>
      </c>
      <c r="DG57" s="54">
        <v>70</v>
      </c>
      <c r="DH57" s="54">
        <v>10</v>
      </c>
      <c r="DI57" s="54"/>
      <c r="DJ57" s="54"/>
      <c r="DK57" s="54"/>
      <c r="DL57" s="54"/>
      <c r="DM57" s="54"/>
      <c r="DN57" s="54"/>
      <c r="DO57" s="54"/>
      <c r="DP57" s="54"/>
      <c r="DQ57" s="52">
        <f t="shared" si="9"/>
        <v>700</v>
      </c>
      <c r="DR57" s="50">
        <v>70</v>
      </c>
      <c r="DS57" s="50">
        <v>10</v>
      </c>
      <c r="DT57" s="50"/>
      <c r="DU57" s="50"/>
      <c r="DV57" s="50"/>
      <c r="DW57" s="50"/>
      <c r="DX57" s="50">
        <v>60</v>
      </c>
      <c r="DY57" s="50">
        <v>10</v>
      </c>
      <c r="DZ57" s="50"/>
      <c r="EA57" s="50"/>
      <c r="EB57" s="50"/>
      <c r="EC57" s="50"/>
      <c r="ED57" s="50">
        <f t="shared" si="10"/>
        <v>1300</v>
      </c>
      <c r="EE57" s="55">
        <f t="shared" si="11"/>
        <v>7000</v>
      </c>
    </row>
    <row r="58" spans="1:136" x14ac:dyDescent="0.25">
      <c r="A58" s="56" t="s">
        <v>93</v>
      </c>
      <c r="B58" s="57">
        <f t="shared" si="12"/>
        <v>0</v>
      </c>
      <c r="C58" s="58" t="s">
        <v>41</v>
      </c>
      <c r="E58" s="59" t="s">
        <v>93</v>
      </c>
      <c r="F58" s="50"/>
      <c r="G58" s="50"/>
      <c r="H58" s="50"/>
      <c r="I58" s="50"/>
      <c r="J58" s="51">
        <f>+(19+25)/2</f>
        <v>22</v>
      </c>
      <c r="K58" s="51">
        <v>30</v>
      </c>
      <c r="L58" s="50"/>
      <c r="M58" s="50"/>
      <c r="N58" s="51">
        <f>+(19+25)/2</f>
        <v>22</v>
      </c>
      <c r="O58" s="51">
        <v>30</v>
      </c>
      <c r="P58" s="50">
        <f t="shared" si="0"/>
        <v>0</v>
      </c>
      <c r="Q58" s="52"/>
      <c r="R58" s="52"/>
      <c r="S58" s="52"/>
      <c r="T58" s="52"/>
      <c r="U58" s="53">
        <f>+(12+20)/2+(18+25)/(2*30)*20</f>
        <v>30.333333333333336</v>
      </c>
      <c r="V58" s="53">
        <v>30</v>
      </c>
      <c r="W58" s="52"/>
      <c r="X58" s="52"/>
      <c r="Y58" s="52">
        <f>+(12+20)/2+ (18+25)/(2*30)*20</f>
        <v>30.333333333333336</v>
      </c>
      <c r="Z58" s="52">
        <v>30</v>
      </c>
      <c r="AA58" s="52">
        <f t="shared" si="1"/>
        <v>0</v>
      </c>
      <c r="AB58" s="51"/>
      <c r="AC58" s="51"/>
      <c r="AD58" s="51"/>
      <c r="AE58" s="51"/>
      <c r="AF58" s="51">
        <f>+(12+17)/2+(24+46)/(2*30)*(5/7)</f>
        <v>15.333333333333334</v>
      </c>
      <c r="AG58" s="51">
        <v>30</v>
      </c>
      <c r="AH58" s="51"/>
      <c r="AI58" s="51"/>
      <c r="AJ58" s="51">
        <f>+(40+77)/2</f>
        <v>58.5</v>
      </c>
      <c r="AK58" s="51">
        <f>5/7*30</f>
        <v>21.428571428571431</v>
      </c>
      <c r="AL58" s="50">
        <f t="shared" si="2"/>
        <v>0</v>
      </c>
      <c r="AM58" s="52"/>
      <c r="AN58" s="52"/>
      <c r="AO58" s="52"/>
      <c r="AP58" s="52"/>
      <c r="AQ58" s="61">
        <f>+(12+17)/2+(46+60)/(2*30)*(5/7)</f>
        <v>15.761904761904763</v>
      </c>
      <c r="AR58" s="61">
        <v>30</v>
      </c>
      <c r="AS58" s="52"/>
      <c r="AT58" s="52"/>
      <c r="AU58" s="52">
        <f>+(62+83)/2</f>
        <v>72.5</v>
      </c>
      <c r="AV58" s="52">
        <f>5/7*30</f>
        <v>21.428571428571431</v>
      </c>
      <c r="AW58" s="52">
        <f t="shared" si="3"/>
        <v>0</v>
      </c>
      <c r="AX58" s="50"/>
      <c r="AY58" s="50"/>
      <c r="AZ58" s="50"/>
      <c r="BA58" s="50"/>
      <c r="BB58" s="50">
        <f>+(17+25)/2+(46+65)/2*5/7</f>
        <v>60.642857142857146</v>
      </c>
      <c r="BC58" s="50">
        <v>30</v>
      </c>
      <c r="BD58" s="50"/>
      <c r="BE58" s="50"/>
      <c r="BF58" s="50">
        <f>+(71+100)/2</f>
        <v>85.5</v>
      </c>
      <c r="BG58" s="50">
        <f>5/7*30</f>
        <v>21.428571428571431</v>
      </c>
      <c r="BH58" s="50">
        <f t="shared" si="4"/>
        <v>3651.4285714285716</v>
      </c>
      <c r="BI58" s="52"/>
      <c r="BJ58" s="52"/>
      <c r="BK58" s="52"/>
      <c r="BL58" s="52"/>
      <c r="BM58" s="54">
        <f>+(17+25)/2+(46+65)/2*5/7</f>
        <v>60.642857142857146</v>
      </c>
      <c r="BN58" s="54">
        <v>30</v>
      </c>
      <c r="BO58" s="52"/>
      <c r="BP58" s="52"/>
      <c r="BQ58" s="54">
        <f>+(71+100)/2</f>
        <v>85.5</v>
      </c>
      <c r="BR58" s="54">
        <f>5/7*30</f>
        <v>21.428571428571431</v>
      </c>
      <c r="BS58" s="52"/>
      <c r="BT58" s="52"/>
      <c r="BU58" s="52">
        <f t="shared" si="5"/>
        <v>3651.4285714285716</v>
      </c>
      <c r="BV58" s="50"/>
      <c r="BW58" s="50"/>
      <c r="BX58" s="50"/>
      <c r="BY58" s="50"/>
      <c r="BZ58" s="50">
        <f>+(17+25)/2+(58+82)/2*5/7</f>
        <v>71</v>
      </c>
      <c r="CA58" s="50">
        <v>30</v>
      </c>
      <c r="CB58" s="50"/>
      <c r="CC58" s="50"/>
      <c r="CD58" s="50">
        <f>+(82+117)/2</f>
        <v>99.5</v>
      </c>
      <c r="CE58" s="50">
        <f>5/7*30</f>
        <v>21.428571428571431</v>
      </c>
      <c r="CF58" s="50"/>
      <c r="CG58" s="50"/>
      <c r="CH58" s="50">
        <f t="shared" si="6"/>
        <v>4262.1428571428569</v>
      </c>
      <c r="CI58" s="54"/>
      <c r="CJ58" s="54"/>
      <c r="CK58" s="54"/>
      <c r="CL58" s="54"/>
      <c r="CM58" s="54">
        <f>+(17+25)/2+(70+98)/2*5/7</f>
        <v>81</v>
      </c>
      <c r="CN58" s="54">
        <v>30</v>
      </c>
      <c r="CO58" s="54"/>
      <c r="CP58" s="54"/>
      <c r="CQ58" s="54">
        <f>+(94+134)/2</f>
        <v>114</v>
      </c>
      <c r="CR58" s="54">
        <f>5/7*30</f>
        <v>21.428571428571431</v>
      </c>
      <c r="CS58" s="54"/>
      <c r="CT58" s="54"/>
      <c r="CU58" s="52">
        <f t="shared" si="7"/>
        <v>4872.8571428571431</v>
      </c>
      <c r="CV58" s="50"/>
      <c r="CW58" s="50"/>
      <c r="CX58" s="50"/>
      <c r="CY58" s="50"/>
      <c r="CZ58" s="50">
        <f>+(57+80)/2+(70+98)/2*5/7</f>
        <v>128.5</v>
      </c>
      <c r="DA58" s="50">
        <v>30</v>
      </c>
      <c r="DB58" s="50"/>
      <c r="DC58" s="50"/>
      <c r="DD58" s="50">
        <f>+(94+134)/2</f>
        <v>114</v>
      </c>
      <c r="DE58" s="50">
        <f>5/7*30</f>
        <v>21.428571428571431</v>
      </c>
      <c r="DF58" s="50">
        <f t="shared" si="8"/>
        <v>6297.8571428571431</v>
      </c>
      <c r="DG58" s="54"/>
      <c r="DH58" s="54"/>
      <c r="DI58" s="54"/>
      <c r="DJ58" s="54"/>
      <c r="DK58" s="54">
        <f>+(57+80)/2+(58+82)/2*5/7</f>
        <v>118.5</v>
      </c>
      <c r="DL58" s="54">
        <v>30</v>
      </c>
      <c r="DM58" s="54"/>
      <c r="DN58" s="54"/>
      <c r="DO58" s="54">
        <f>+(94+134)/2</f>
        <v>114</v>
      </c>
      <c r="DP58" s="54">
        <f>5/7*30</f>
        <v>21.428571428571431</v>
      </c>
      <c r="DQ58" s="52">
        <f t="shared" si="9"/>
        <v>5997.8571428571431</v>
      </c>
      <c r="DR58" s="50"/>
      <c r="DS58" s="50"/>
      <c r="DT58" s="50"/>
      <c r="DU58" s="50"/>
      <c r="DV58" s="50">
        <f>+(17+25)/2+(81+115)/2*5/7</f>
        <v>91</v>
      </c>
      <c r="DW58" s="50">
        <v>30</v>
      </c>
      <c r="DX58" s="50"/>
      <c r="DY58" s="50"/>
      <c r="DZ58" s="50">
        <f>+(106+154)/2</f>
        <v>130</v>
      </c>
      <c r="EA58" s="50">
        <f>5/7*30</f>
        <v>21.428571428571431</v>
      </c>
      <c r="EB58" s="50"/>
      <c r="EC58" s="50"/>
      <c r="ED58" s="50">
        <f t="shared" si="10"/>
        <v>5515.7142857142862</v>
      </c>
      <c r="EE58" s="55">
        <f t="shared" si="11"/>
        <v>34249.285714285717</v>
      </c>
    </row>
    <row r="59" spans="1:136" x14ac:dyDescent="0.25">
      <c r="A59" s="56" t="s">
        <v>94</v>
      </c>
      <c r="B59" s="57">
        <f t="shared" si="12"/>
        <v>0</v>
      </c>
      <c r="C59" s="58" t="s">
        <v>41</v>
      </c>
      <c r="E59" s="59" t="s">
        <v>94</v>
      </c>
      <c r="F59" s="50"/>
      <c r="G59" s="50"/>
      <c r="H59" s="50"/>
      <c r="I59" s="50"/>
      <c r="J59" s="51">
        <f>+(45+70)/2</f>
        <v>57.5</v>
      </c>
      <c r="K59" s="51">
        <v>30</v>
      </c>
      <c r="L59" s="50"/>
      <c r="M59" s="50"/>
      <c r="N59" s="50"/>
      <c r="O59" s="50"/>
      <c r="P59" s="50">
        <f t="shared" si="0"/>
        <v>0</v>
      </c>
      <c r="Q59" s="52"/>
      <c r="R59" s="52"/>
      <c r="S59" s="52"/>
      <c r="T59" s="52"/>
      <c r="U59" s="53">
        <f>+(45+70)/2</f>
        <v>57.5</v>
      </c>
      <c r="V59" s="53">
        <v>30</v>
      </c>
      <c r="W59" s="52"/>
      <c r="X59" s="52"/>
      <c r="Y59" s="52">
        <f>+(45+70)/2</f>
        <v>57.5</v>
      </c>
      <c r="Z59" s="52">
        <v>30</v>
      </c>
      <c r="AA59" s="52">
        <f t="shared" si="1"/>
        <v>0</v>
      </c>
      <c r="AB59" s="51"/>
      <c r="AC59" s="51"/>
      <c r="AD59" s="51"/>
      <c r="AE59" s="51"/>
      <c r="AF59" s="51">
        <f>+(9+15)/2+(31+46)/2</f>
        <v>50.5</v>
      </c>
      <c r="AG59" s="51">
        <v>30</v>
      </c>
      <c r="AH59" s="51"/>
      <c r="AI59" s="51"/>
      <c r="AJ59" s="51">
        <f>+(40+60)/2</f>
        <v>50</v>
      </c>
      <c r="AK59" s="51">
        <v>30</v>
      </c>
      <c r="AL59" s="50">
        <f t="shared" si="2"/>
        <v>0</v>
      </c>
      <c r="AM59" s="52"/>
      <c r="AN59" s="52"/>
      <c r="AO59" s="52"/>
      <c r="AP59" s="52"/>
      <c r="AQ59" s="52">
        <f>+(9+15)/2+ (36+54)/2</f>
        <v>57</v>
      </c>
      <c r="AR59" s="52">
        <v>30</v>
      </c>
      <c r="AS59" s="52"/>
      <c r="AT59" s="52"/>
      <c r="AU59" s="52">
        <f>+(46+68)/2</f>
        <v>57</v>
      </c>
      <c r="AV59" s="52">
        <v>30</v>
      </c>
      <c r="AW59" s="52">
        <f t="shared" si="3"/>
        <v>0</v>
      </c>
      <c r="AX59" s="50"/>
      <c r="AY59" s="50"/>
      <c r="AZ59" s="50"/>
      <c r="BA59" s="50"/>
      <c r="BB59" s="50">
        <f>+(14+20)/2+(43+65)/2</f>
        <v>71</v>
      </c>
      <c r="BC59" s="50">
        <v>30</v>
      </c>
      <c r="BD59" s="50"/>
      <c r="BE59" s="50"/>
      <c r="BF59" s="50">
        <f>+(57+85)/2</f>
        <v>71</v>
      </c>
      <c r="BG59" s="50">
        <v>30</v>
      </c>
      <c r="BH59" s="50">
        <f t="shared" si="4"/>
        <v>4260</v>
      </c>
      <c r="BI59" s="52"/>
      <c r="BJ59" s="52"/>
      <c r="BK59" s="52"/>
      <c r="BL59" s="52"/>
      <c r="BM59" s="54">
        <f>+(14+20)/2+(43+65)/2</f>
        <v>71</v>
      </c>
      <c r="BN59" s="54">
        <v>30</v>
      </c>
      <c r="BO59" s="52"/>
      <c r="BP59" s="52"/>
      <c r="BQ59" s="54">
        <f>+(57+85)/2</f>
        <v>71</v>
      </c>
      <c r="BR59" s="54">
        <v>30</v>
      </c>
      <c r="BS59" s="52"/>
      <c r="BT59" s="52"/>
      <c r="BU59" s="52">
        <f t="shared" si="5"/>
        <v>4260</v>
      </c>
      <c r="BV59" s="50"/>
      <c r="BW59" s="50"/>
      <c r="BX59" s="50"/>
      <c r="BY59" s="50"/>
      <c r="BZ59" s="50">
        <f>+(14+20)/2+(55+82)/2</f>
        <v>85.5</v>
      </c>
      <c r="CA59" s="50">
        <v>30</v>
      </c>
      <c r="CB59" s="50"/>
      <c r="CC59" s="50"/>
      <c r="CD59" s="50">
        <f>+(68+103)/2</f>
        <v>85.5</v>
      </c>
      <c r="CE59" s="50">
        <v>30</v>
      </c>
      <c r="CF59" s="50"/>
      <c r="CG59" s="50"/>
      <c r="CH59" s="50">
        <f t="shared" si="6"/>
        <v>5130</v>
      </c>
      <c r="CI59" s="54"/>
      <c r="CJ59" s="54"/>
      <c r="CK59" s="54"/>
      <c r="CL59" s="54"/>
      <c r="CM59" s="54">
        <f>+(14+20)/2+(43+65)/2</f>
        <v>71</v>
      </c>
      <c r="CN59" s="54">
        <v>30</v>
      </c>
      <c r="CO59" s="54"/>
      <c r="CP59" s="54"/>
      <c r="CQ59" s="54">
        <f>+(57+85)/2</f>
        <v>71</v>
      </c>
      <c r="CR59" s="54">
        <v>30</v>
      </c>
      <c r="CS59" s="54"/>
      <c r="CT59" s="54"/>
      <c r="CU59" s="52">
        <f t="shared" si="7"/>
        <v>4260</v>
      </c>
      <c r="CV59" s="50"/>
      <c r="CW59" s="50"/>
      <c r="CX59" s="50"/>
      <c r="CY59" s="50"/>
      <c r="CZ59" s="50">
        <f>+(14+20)/2+((70+27+75+71+18+25+18+50+108)/9/((70+15+60+70+15+15+15+20+80)/9))*50</f>
        <v>81.166666666666671</v>
      </c>
      <c r="DA59" s="50">
        <v>30</v>
      </c>
      <c r="DB59" s="50"/>
      <c r="DC59" s="50"/>
      <c r="DD59" s="50">
        <f>+((70+27+75+71+18+25+18+50+108)/9/((70+15+60+70+15+15+15+20+80)/9))*50</f>
        <v>64.166666666666671</v>
      </c>
      <c r="DE59" s="50">
        <v>30</v>
      </c>
      <c r="DF59" s="50">
        <f t="shared" si="8"/>
        <v>4360</v>
      </c>
      <c r="DG59" s="54"/>
      <c r="DH59" s="54"/>
      <c r="DI59" s="54"/>
      <c r="DJ59" s="54"/>
      <c r="DK59" s="54">
        <f>+(14+20)/2+((70+27+75+71+18+80+60+50+108)/9/((70+15+60+70+15+50+50+20+80)/9))*50</f>
        <v>82</v>
      </c>
      <c r="DL59" s="54">
        <v>30</v>
      </c>
      <c r="DM59" s="54"/>
      <c r="DN59" s="54"/>
      <c r="DO59" s="54">
        <f>+((70+27+75+71+18+80+60+50+108)/9/((70+15+60+70+15+50+50+20+80)/9))*50</f>
        <v>65</v>
      </c>
      <c r="DP59" s="54">
        <v>30</v>
      </c>
      <c r="DQ59" s="52">
        <f t="shared" si="9"/>
        <v>4410</v>
      </c>
      <c r="DR59" s="50"/>
      <c r="DS59" s="50"/>
      <c r="DT59" s="50"/>
      <c r="DU59" s="50"/>
      <c r="DV59" s="50">
        <f>+(14+20)/2+(54+82)/2</f>
        <v>85</v>
      </c>
      <c r="DW59" s="50">
        <v>30</v>
      </c>
      <c r="DX59" s="50"/>
      <c r="DY59" s="50"/>
      <c r="DZ59" s="50">
        <f>+(68+103)/2</f>
        <v>85.5</v>
      </c>
      <c r="EA59" s="50">
        <v>30</v>
      </c>
      <c r="EB59" s="50"/>
      <c r="EC59" s="50"/>
      <c r="ED59" s="50">
        <f t="shared" si="10"/>
        <v>5115</v>
      </c>
      <c r="EE59" s="55">
        <f t="shared" si="11"/>
        <v>31795</v>
      </c>
    </row>
    <row r="60" spans="1:136" x14ac:dyDescent="0.25">
      <c r="A60" s="62" t="s">
        <v>95</v>
      </c>
      <c r="B60" s="57">
        <f t="shared" si="12"/>
        <v>0</v>
      </c>
      <c r="C60" s="58" t="s">
        <v>41</v>
      </c>
      <c r="E60" s="52" t="s">
        <v>95</v>
      </c>
      <c r="F60" s="50"/>
      <c r="G60" s="50"/>
      <c r="H60" s="50"/>
      <c r="I60" s="50"/>
      <c r="J60" s="51"/>
      <c r="K60" s="51"/>
      <c r="L60" s="50"/>
      <c r="M60" s="50"/>
      <c r="N60" s="50"/>
      <c r="O60" s="50"/>
      <c r="P60" s="50">
        <f t="shared" si="0"/>
        <v>0</v>
      </c>
      <c r="Q60" s="52"/>
      <c r="R60" s="52"/>
      <c r="S60" s="52"/>
      <c r="T60" s="52"/>
      <c r="U60" s="53"/>
      <c r="V60" s="53"/>
      <c r="W60" s="52"/>
      <c r="X60" s="52"/>
      <c r="Y60" s="52"/>
      <c r="Z60" s="52"/>
      <c r="AA60" s="52">
        <f t="shared" si="1"/>
        <v>0</v>
      </c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0">
        <f t="shared" si="2"/>
        <v>0</v>
      </c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>
        <f t="shared" si="3"/>
        <v>0</v>
      </c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>
        <f t="shared" si="4"/>
        <v>0</v>
      </c>
      <c r="BI60" s="52"/>
      <c r="BJ60" s="52"/>
      <c r="BK60" s="52"/>
      <c r="BL60" s="52"/>
      <c r="BM60" s="54"/>
      <c r="BN60" s="54"/>
      <c r="BO60" s="52"/>
      <c r="BP60" s="52"/>
      <c r="BQ60" s="54"/>
      <c r="BR60" s="54"/>
      <c r="BS60" s="52"/>
      <c r="BT60" s="52"/>
      <c r="BU60" s="52">
        <f t="shared" si="5"/>
        <v>0</v>
      </c>
      <c r="BV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>
        <f t="shared" si="6"/>
        <v>0</v>
      </c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/>
      <c r="CT60" s="54"/>
      <c r="CU60" s="52">
        <f t="shared" si="7"/>
        <v>0</v>
      </c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>
        <f t="shared" si="8"/>
        <v>0</v>
      </c>
      <c r="DG60" s="54"/>
      <c r="DH60" s="54"/>
      <c r="DI60" s="54"/>
      <c r="DJ60" s="54"/>
      <c r="DK60" s="54"/>
      <c r="DL60" s="54"/>
      <c r="DM60" s="54"/>
      <c r="DN60" s="54"/>
      <c r="DO60" s="54"/>
      <c r="DP60" s="54"/>
      <c r="DQ60" s="54">
        <f t="shared" si="9"/>
        <v>0</v>
      </c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>
        <f t="shared" si="10"/>
        <v>0</v>
      </c>
      <c r="EE60" s="55">
        <f t="shared" si="11"/>
        <v>0</v>
      </c>
    </row>
    <row r="63" spans="1:136" x14ac:dyDescent="0.25">
      <c r="F63" s="63" t="s">
        <v>96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  <c r="CI63" s="64"/>
      <c r="CJ63" s="64"/>
      <c r="CK63" s="64"/>
      <c r="CL63" s="64"/>
      <c r="CM63" s="64"/>
      <c r="CN63" s="64"/>
      <c r="CO63" s="64"/>
      <c r="CP63" s="64"/>
      <c r="CQ63" s="64"/>
      <c r="CR63" s="64"/>
      <c r="CS63" s="64"/>
      <c r="CT63" s="64"/>
      <c r="CU63" s="64"/>
      <c r="CV63" s="64"/>
      <c r="CW63" s="64"/>
      <c r="CX63" s="64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4"/>
      <c r="DQ63" s="64"/>
      <c r="DR63" s="64"/>
      <c r="DS63" s="65"/>
    </row>
    <row r="64" spans="1:136" ht="75" x14ac:dyDescent="0.25">
      <c r="F64" s="66" t="s">
        <v>38</v>
      </c>
      <c r="G64" s="66" t="s">
        <v>40</v>
      </c>
      <c r="H64" s="66" t="s">
        <v>42</v>
      </c>
      <c r="I64" s="66" t="s">
        <v>43</v>
      </c>
      <c r="J64" s="66" t="s">
        <v>44</v>
      </c>
      <c r="K64" s="66" t="s">
        <v>45</v>
      </c>
      <c r="L64" s="66" t="s">
        <v>46</v>
      </c>
      <c r="M64" s="66" t="s">
        <v>47</v>
      </c>
      <c r="N64" s="66" t="s">
        <v>48</v>
      </c>
      <c r="O64" s="66" t="s">
        <v>49</v>
      </c>
      <c r="P64" s="66" t="s">
        <v>50</v>
      </c>
      <c r="Q64" s="66" t="s">
        <v>51</v>
      </c>
      <c r="R64" s="66" t="s">
        <v>52</v>
      </c>
      <c r="S64" s="66" t="s">
        <v>53</v>
      </c>
      <c r="T64" s="66" t="s">
        <v>54</v>
      </c>
      <c r="U64" s="66" t="s">
        <v>55</v>
      </c>
      <c r="V64" s="66" t="s">
        <v>56</v>
      </c>
      <c r="W64" s="66" t="s">
        <v>58</v>
      </c>
      <c r="X64" s="66" t="s">
        <v>60</v>
      </c>
      <c r="Y64" s="66" t="s">
        <v>62</v>
      </c>
      <c r="Z64" s="66" t="s">
        <v>63</v>
      </c>
      <c r="AA64" s="66" t="s">
        <v>64</v>
      </c>
      <c r="AB64" s="66" t="s">
        <v>65</v>
      </c>
      <c r="AC64" s="66" t="s">
        <v>67</v>
      </c>
      <c r="AD64" s="66" t="s">
        <v>68</v>
      </c>
      <c r="AE64" s="66" t="s">
        <v>97</v>
      </c>
      <c r="AF64" s="66" t="s">
        <v>72</v>
      </c>
      <c r="AG64" s="66" t="s">
        <v>98</v>
      </c>
      <c r="AH64" s="66" t="s">
        <v>76</v>
      </c>
      <c r="AI64" s="66" t="s">
        <v>77</v>
      </c>
      <c r="AJ64" s="66" t="s">
        <v>99</v>
      </c>
      <c r="AK64" s="66" t="s">
        <v>81</v>
      </c>
      <c r="AL64" s="66" t="s">
        <v>82</v>
      </c>
      <c r="AM64" s="66" t="s">
        <v>83</v>
      </c>
      <c r="AN64" s="66" t="s">
        <v>84</v>
      </c>
      <c r="AO64" s="66" t="s">
        <v>85</v>
      </c>
      <c r="AP64" s="66" t="s">
        <v>86</v>
      </c>
      <c r="AQ64" s="66" t="s">
        <v>87</v>
      </c>
      <c r="AR64" s="66" t="s">
        <v>88</v>
      </c>
      <c r="AS64" s="66" t="s">
        <v>89</v>
      </c>
      <c r="AT64" s="66" t="s">
        <v>90</v>
      </c>
      <c r="AU64" s="66" t="s">
        <v>92</v>
      </c>
      <c r="AV64" s="66" t="s">
        <v>93</v>
      </c>
      <c r="AW64" s="66" t="s">
        <v>94</v>
      </c>
      <c r="AX64" s="66" t="s">
        <v>95</v>
      </c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  <c r="BM64" s="66"/>
      <c r="BN64" s="66"/>
      <c r="BO64" s="66"/>
      <c r="BP64" s="66"/>
      <c r="BQ64" s="66"/>
      <c r="BR64" s="66"/>
      <c r="BS64" s="66"/>
      <c r="BT64" s="66"/>
      <c r="BU64" s="66"/>
      <c r="BV64" s="67"/>
      <c r="BW64" s="67"/>
      <c r="BX64" s="67"/>
      <c r="BY64" s="67"/>
      <c r="BZ64" s="67"/>
      <c r="CA64" s="67"/>
      <c r="CB64" s="67"/>
      <c r="CC64" s="67"/>
      <c r="CD64" s="67"/>
      <c r="CE64" s="67"/>
      <c r="CF64" s="67"/>
      <c r="CG64" s="67"/>
      <c r="CH64" s="67"/>
      <c r="CI64" s="67"/>
      <c r="CJ64" s="67"/>
      <c r="CK64" s="67"/>
      <c r="CL64" s="67"/>
      <c r="CM64" s="67"/>
      <c r="CN64" s="67"/>
      <c r="CO64" s="67"/>
      <c r="CP64" s="67"/>
      <c r="CQ64" s="67"/>
      <c r="CR64" s="67"/>
      <c r="CS64" s="67"/>
      <c r="CT64" s="67"/>
      <c r="CU64" s="67"/>
      <c r="CV64" s="67"/>
      <c r="CW64" s="67"/>
      <c r="CX64" s="67"/>
      <c r="CY64" s="67"/>
      <c r="CZ64" s="67"/>
      <c r="DA64" s="67"/>
      <c r="DB64" s="67"/>
      <c r="DC64" s="67"/>
      <c r="DD64" s="67"/>
      <c r="DE64" s="67"/>
      <c r="DF64" s="67"/>
      <c r="DG64" s="67"/>
      <c r="DH64" s="67"/>
      <c r="DI64" s="67"/>
      <c r="DJ64" s="67"/>
      <c r="DK64" s="67"/>
      <c r="DL64" s="67"/>
      <c r="DM64" s="67"/>
      <c r="DN64" s="67"/>
      <c r="DO64" s="67"/>
      <c r="DP64" s="67"/>
      <c r="DQ64" s="67"/>
      <c r="DT64" s="67"/>
      <c r="DU64" s="67"/>
      <c r="DV64" s="67"/>
      <c r="DW64" s="67"/>
      <c r="DX64" s="67"/>
      <c r="DY64" s="67"/>
      <c r="DZ64" s="67"/>
      <c r="EA64" s="67"/>
      <c r="EB64" s="67"/>
      <c r="EC64" s="67"/>
      <c r="ED64" s="67"/>
      <c r="EE64" s="67"/>
      <c r="EF64" s="67"/>
    </row>
    <row r="65" spans="5:121" x14ac:dyDescent="0.25">
      <c r="F65" s="50">
        <f>+EE16</f>
        <v>6810</v>
      </c>
      <c r="G65" s="50">
        <f>+EE17</f>
        <v>0</v>
      </c>
      <c r="H65" s="50">
        <f>+EE18</f>
        <v>9271.4285714285725</v>
      </c>
      <c r="I65" s="50">
        <f>+EE19</f>
        <v>12805.714285714286</v>
      </c>
      <c r="J65" s="50">
        <f>+EE20</f>
        <v>2121.4285714285716</v>
      </c>
      <c r="K65" s="50">
        <f>+EE21</f>
        <v>0</v>
      </c>
      <c r="L65" s="50">
        <f>+EE22</f>
        <v>0</v>
      </c>
      <c r="M65" s="50">
        <f>+EE23</f>
        <v>0</v>
      </c>
      <c r="N65" s="50">
        <f>+EE24</f>
        <v>10680</v>
      </c>
      <c r="O65" s="50">
        <f>+EE25</f>
        <v>760</v>
      </c>
      <c r="P65" s="50">
        <f>+EE26</f>
        <v>15942.857142857141</v>
      </c>
      <c r="Q65" s="50">
        <f>+EE27</f>
        <v>0</v>
      </c>
      <c r="R65" s="50">
        <f>+EE28</f>
        <v>1756.285714285714</v>
      </c>
      <c r="S65" s="50">
        <f>+EE29</f>
        <v>2100</v>
      </c>
      <c r="T65" s="50">
        <f>+EE30</f>
        <v>776</v>
      </c>
      <c r="U65" s="50">
        <f>+EE31</f>
        <v>0</v>
      </c>
      <c r="V65" s="50">
        <f>+EE32</f>
        <v>0</v>
      </c>
      <c r="W65" s="50">
        <f>+EE33</f>
        <v>0</v>
      </c>
      <c r="X65" s="50">
        <f>+EE34</f>
        <v>0</v>
      </c>
      <c r="Y65" s="50">
        <f>+EE35</f>
        <v>102155</v>
      </c>
      <c r="Z65" s="50">
        <f>+EE36</f>
        <v>3390</v>
      </c>
      <c r="AA65" s="50">
        <f>+EE37</f>
        <v>1440</v>
      </c>
      <c r="AB65" s="50">
        <f>+EE38</f>
        <v>0</v>
      </c>
      <c r="AC65" s="50">
        <f>+EE39</f>
        <v>0</v>
      </c>
      <c r="AD65" s="50">
        <f>+EE40</f>
        <v>0</v>
      </c>
      <c r="AE65" s="50">
        <f>+EE41</f>
        <v>0</v>
      </c>
      <c r="AF65" s="50">
        <f>+EE42</f>
        <v>199.99999999999994</v>
      </c>
      <c r="AG65" s="50">
        <f>+EE43</f>
        <v>29728.571428571428</v>
      </c>
      <c r="AH65" s="50">
        <f>+EE44</f>
        <v>0</v>
      </c>
      <c r="AI65" s="50">
        <f>+EE45</f>
        <v>0</v>
      </c>
      <c r="AJ65" s="50">
        <f>+EE46</f>
        <v>7327.5714285714294</v>
      </c>
      <c r="AK65" s="50">
        <f>+EE47</f>
        <v>2134.2857142857138</v>
      </c>
      <c r="AL65" s="50">
        <f>+EE48</f>
        <v>0</v>
      </c>
      <c r="AM65" s="50">
        <f>+EE49</f>
        <v>0</v>
      </c>
      <c r="AN65" s="50">
        <f>+$EE50</f>
        <v>2588</v>
      </c>
      <c r="AO65" s="50">
        <f>+$EE51</f>
        <v>500</v>
      </c>
      <c r="AP65" s="50">
        <f>+$EE52</f>
        <v>20771.428571428572</v>
      </c>
      <c r="AQ65" s="50">
        <f>+$EE53</f>
        <v>0</v>
      </c>
      <c r="AR65" s="50">
        <f>+$EE54</f>
        <v>2228.5714285714284</v>
      </c>
      <c r="AS65" s="50">
        <f>+$EE55</f>
        <v>0</v>
      </c>
      <c r="AT65" s="50">
        <f>+$EE56</f>
        <v>19758.571428571428</v>
      </c>
      <c r="AU65" s="50">
        <f>+$EE57</f>
        <v>7000</v>
      </c>
      <c r="AV65" s="50">
        <f>+$EE500</f>
        <v>0</v>
      </c>
      <c r="AW65" s="50">
        <f>+$EE59</f>
        <v>31795</v>
      </c>
      <c r="AX65" s="50">
        <f>+$EE60</f>
        <v>0</v>
      </c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50"/>
      <c r="BN65" s="50"/>
      <c r="BO65" s="50"/>
      <c r="BP65" s="50"/>
      <c r="BQ65" s="50"/>
      <c r="BR65" s="50"/>
      <c r="BS65" s="50"/>
      <c r="BT65" s="50"/>
      <c r="BU65" s="50"/>
      <c r="BV65" s="68"/>
      <c r="BW65" s="68"/>
      <c r="BX65" s="68"/>
      <c r="BY65" s="68"/>
      <c r="BZ65" s="68"/>
      <c r="CA65" s="68"/>
      <c r="CB65" s="68"/>
      <c r="CC65" s="68"/>
      <c r="CD65" s="68"/>
      <c r="CE65" s="68"/>
      <c r="CF65" s="68"/>
      <c r="CG65" s="68"/>
      <c r="CH65" s="68"/>
      <c r="CI65" s="68"/>
      <c r="CJ65" s="68"/>
      <c r="CK65" s="68"/>
      <c r="CL65" s="68"/>
      <c r="CM65" s="68"/>
      <c r="CN65" s="68"/>
      <c r="CO65" s="68"/>
      <c r="CP65" s="68"/>
      <c r="CQ65" s="68"/>
      <c r="CR65" s="68"/>
      <c r="CS65" s="68"/>
      <c r="CT65" s="68"/>
      <c r="CU65" s="68"/>
      <c r="CV65" s="68"/>
      <c r="CW65" s="68"/>
      <c r="CX65" s="68"/>
      <c r="CY65" s="68"/>
      <c r="CZ65" s="68"/>
      <c r="DA65" s="68"/>
      <c r="DB65" s="68"/>
      <c r="DC65" s="68"/>
      <c r="DD65" s="68"/>
      <c r="DE65" s="68"/>
      <c r="DF65" s="68"/>
      <c r="DG65" s="68"/>
      <c r="DH65" s="68"/>
      <c r="DI65" s="68"/>
      <c r="DJ65" s="68"/>
      <c r="DK65" s="68"/>
      <c r="DL65" s="68"/>
      <c r="DM65" s="68"/>
      <c r="DN65" s="68"/>
      <c r="DO65" s="68"/>
      <c r="DP65" s="68"/>
      <c r="DQ65" s="68"/>
    </row>
    <row r="66" spans="5:121" x14ac:dyDescent="0.25">
      <c r="E66" s="52" t="s">
        <v>100</v>
      </c>
      <c r="F66" s="52">
        <f>+F65/1000</f>
        <v>6.81</v>
      </c>
      <c r="G66" s="52">
        <f t="shared" ref="G66:AE66" si="13">+G65/1000</f>
        <v>0</v>
      </c>
      <c r="H66" s="52">
        <f t="shared" si="13"/>
        <v>9.2714285714285722</v>
      </c>
      <c r="I66" s="52">
        <f t="shared" si="13"/>
        <v>12.805714285714286</v>
      </c>
      <c r="J66" s="52">
        <f t="shared" si="13"/>
        <v>2.1214285714285714</v>
      </c>
      <c r="K66" s="52">
        <f t="shared" si="13"/>
        <v>0</v>
      </c>
      <c r="L66" s="52">
        <f t="shared" si="13"/>
        <v>0</v>
      </c>
      <c r="M66" s="52">
        <f t="shared" si="13"/>
        <v>0</v>
      </c>
      <c r="N66" s="52">
        <f t="shared" si="13"/>
        <v>10.68</v>
      </c>
      <c r="O66" s="52">
        <f t="shared" si="13"/>
        <v>0.76</v>
      </c>
      <c r="P66" s="52">
        <f t="shared" si="13"/>
        <v>15.942857142857141</v>
      </c>
      <c r="Q66" s="52">
        <f t="shared" si="13"/>
        <v>0</v>
      </c>
      <c r="R66" s="52">
        <f t="shared" si="13"/>
        <v>1.756285714285714</v>
      </c>
      <c r="S66" s="52">
        <f t="shared" si="13"/>
        <v>2.1</v>
      </c>
      <c r="T66" s="52">
        <f t="shared" si="13"/>
        <v>0.77600000000000002</v>
      </c>
      <c r="U66" s="52">
        <f t="shared" si="13"/>
        <v>0</v>
      </c>
      <c r="V66" s="52">
        <f t="shared" si="13"/>
        <v>0</v>
      </c>
      <c r="W66" s="52">
        <f t="shared" si="13"/>
        <v>0</v>
      </c>
      <c r="X66" s="52">
        <f t="shared" si="13"/>
        <v>0</v>
      </c>
      <c r="Y66" s="52">
        <f t="shared" si="13"/>
        <v>102.155</v>
      </c>
      <c r="Z66" s="52">
        <f t="shared" si="13"/>
        <v>3.39</v>
      </c>
      <c r="AA66" s="52">
        <f t="shared" si="13"/>
        <v>1.44</v>
      </c>
      <c r="AB66" s="52">
        <f t="shared" si="13"/>
        <v>0</v>
      </c>
      <c r="AC66" s="52">
        <f t="shared" si="13"/>
        <v>0</v>
      </c>
      <c r="AD66" s="52">
        <f t="shared" si="13"/>
        <v>0</v>
      </c>
      <c r="AE66" s="52">
        <f t="shared" si="13"/>
        <v>0</v>
      </c>
      <c r="AF66" s="52">
        <f>+AF65</f>
        <v>199.99999999999994</v>
      </c>
      <c r="AG66" s="52">
        <f t="shared" ref="AG66:AX66" si="14">+AG65/1000</f>
        <v>29.728571428571428</v>
      </c>
      <c r="AH66" s="52">
        <f t="shared" si="14"/>
        <v>0</v>
      </c>
      <c r="AI66" s="52">
        <f t="shared" si="14"/>
        <v>0</v>
      </c>
      <c r="AJ66" s="52">
        <f t="shared" si="14"/>
        <v>7.3275714285714297</v>
      </c>
      <c r="AK66" s="52">
        <f t="shared" si="14"/>
        <v>2.1342857142857139</v>
      </c>
      <c r="AL66" s="52">
        <f t="shared" si="14"/>
        <v>0</v>
      </c>
      <c r="AM66" s="52">
        <f t="shared" si="14"/>
        <v>0</v>
      </c>
      <c r="AN66" s="52">
        <f t="shared" si="14"/>
        <v>2.5880000000000001</v>
      </c>
      <c r="AO66" s="52">
        <f t="shared" si="14"/>
        <v>0.5</v>
      </c>
      <c r="AP66" s="52">
        <f t="shared" si="14"/>
        <v>20.771428571428572</v>
      </c>
      <c r="AQ66" s="52">
        <f t="shared" si="14"/>
        <v>0</v>
      </c>
      <c r="AR66" s="52">
        <f t="shared" si="14"/>
        <v>2.2285714285714286</v>
      </c>
      <c r="AS66" s="52">
        <f t="shared" si="14"/>
        <v>0</v>
      </c>
      <c r="AT66" s="52">
        <f t="shared" si="14"/>
        <v>19.758571428571429</v>
      </c>
      <c r="AU66" s="52">
        <f t="shared" si="14"/>
        <v>7</v>
      </c>
      <c r="AV66" s="52">
        <f t="shared" si="14"/>
        <v>0</v>
      </c>
      <c r="AW66" s="52">
        <f t="shared" si="14"/>
        <v>31.795000000000002</v>
      </c>
      <c r="AX66" s="52">
        <f t="shared" si="14"/>
        <v>0</v>
      </c>
    </row>
  </sheetData>
  <sheetProtection algorithmName="SHA-512" hashValue="+rpP0q2VdmvsCeD+q5QfWJ7RnoC1mZUP5bYeQsvXUhoUb777StLkUme6jxD7Lpcqg9bCUm3XI+Fq7MuPUIN6Lw==" saltValue="IAhL5511sDd932kKFnbcEg==" spinCount="100000" sheet="1" objects="1" scenarios="1"/>
  <mergeCells count="109">
    <mergeCell ref="DX14:DY14"/>
    <mergeCell ref="DZ14:EA14"/>
    <mergeCell ref="EB14:EC14"/>
    <mergeCell ref="ED14:ED15"/>
    <mergeCell ref="F63:DS63"/>
    <mergeCell ref="DM14:DN14"/>
    <mergeCell ref="DO14:DP14"/>
    <mergeCell ref="DQ14:DQ15"/>
    <mergeCell ref="DR14:DS14"/>
    <mergeCell ref="DT14:DU14"/>
    <mergeCell ref="DV14:DW14"/>
    <mergeCell ref="DB14:DC14"/>
    <mergeCell ref="DD14:DE14"/>
    <mergeCell ref="DF14:DF15"/>
    <mergeCell ref="DG14:DH14"/>
    <mergeCell ref="DI14:DJ14"/>
    <mergeCell ref="DK14:DL14"/>
    <mergeCell ref="CQ14:CR14"/>
    <mergeCell ref="CS14:CT14"/>
    <mergeCell ref="CU14:CU15"/>
    <mergeCell ref="CV14:CW14"/>
    <mergeCell ref="CX14:CY14"/>
    <mergeCell ref="CZ14:DA14"/>
    <mergeCell ref="CF14:CG14"/>
    <mergeCell ref="CH14:CH15"/>
    <mergeCell ref="CI14:CJ14"/>
    <mergeCell ref="CK14:CL14"/>
    <mergeCell ref="CM14:CN14"/>
    <mergeCell ref="CO14:CP14"/>
    <mergeCell ref="BU14:BU15"/>
    <mergeCell ref="BV14:BW14"/>
    <mergeCell ref="BX14:BY14"/>
    <mergeCell ref="BZ14:CA14"/>
    <mergeCell ref="CB14:CC14"/>
    <mergeCell ref="CD14:CE14"/>
    <mergeCell ref="BI14:BJ14"/>
    <mergeCell ref="BK14:BL14"/>
    <mergeCell ref="BM14:BN14"/>
    <mergeCell ref="BO14:BP14"/>
    <mergeCell ref="BQ14:BR14"/>
    <mergeCell ref="BS14:BT14"/>
    <mergeCell ref="AX14:AY14"/>
    <mergeCell ref="AZ14:BA14"/>
    <mergeCell ref="BB14:BC14"/>
    <mergeCell ref="BD14:BE14"/>
    <mergeCell ref="BF14:BG14"/>
    <mergeCell ref="BH14:BH15"/>
    <mergeCell ref="AM14:AN14"/>
    <mergeCell ref="AO14:AP14"/>
    <mergeCell ref="AQ14:AR14"/>
    <mergeCell ref="AS14:AT14"/>
    <mergeCell ref="AU14:AV14"/>
    <mergeCell ref="AW14:AW15"/>
    <mergeCell ref="AB14:AC14"/>
    <mergeCell ref="AD14:AE14"/>
    <mergeCell ref="AF14:AG14"/>
    <mergeCell ref="AH14:AI14"/>
    <mergeCell ref="AJ14:AK14"/>
    <mergeCell ref="AL14:AL15"/>
    <mergeCell ref="Q14:R14"/>
    <mergeCell ref="S14:T14"/>
    <mergeCell ref="U14:V14"/>
    <mergeCell ref="W14:X14"/>
    <mergeCell ref="Y14:Z14"/>
    <mergeCell ref="AA14:AA15"/>
    <mergeCell ref="F14:G14"/>
    <mergeCell ref="H14:I14"/>
    <mergeCell ref="J14:K14"/>
    <mergeCell ref="L14:M14"/>
    <mergeCell ref="N14:O14"/>
    <mergeCell ref="P14:P15"/>
    <mergeCell ref="BI13:BU13"/>
    <mergeCell ref="BV13:CH13"/>
    <mergeCell ref="CI13:CU13"/>
    <mergeCell ref="CV13:DF13"/>
    <mergeCell ref="DG13:DQ13"/>
    <mergeCell ref="DR13:ED13"/>
    <mergeCell ref="BV12:CH12"/>
    <mergeCell ref="CI12:CU12"/>
    <mergeCell ref="CV12:DF12"/>
    <mergeCell ref="DG12:DQ12"/>
    <mergeCell ref="DR12:ED12"/>
    <mergeCell ref="F13:P13"/>
    <mergeCell ref="Q13:AA13"/>
    <mergeCell ref="AB13:AL13"/>
    <mergeCell ref="AM13:AW13"/>
    <mergeCell ref="AX13:BH13"/>
    <mergeCell ref="E10:EA11"/>
    <mergeCell ref="EB10:EC11"/>
    <mergeCell ref="ED10:ED11"/>
    <mergeCell ref="EE10:EE15"/>
    <mergeCell ref="F12:P12"/>
    <mergeCell ref="Q12:AA12"/>
    <mergeCell ref="AB12:AL12"/>
    <mergeCell ref="AM12:AW12"/>
    <mergeCell ref="AX12:BH12"/>
    <mergeCell ref="BI12:BU12"/>
    <mergeCell ref="B7:C7"/>
    <mergeCell ref="B8:C8"/>
    <mergeCell ref="B9:C9"/>
    <mergeCell ref="A10:A15"/>
    <mergeCell ref="B10:B15"/>
    <mergeCell ref="C10:C15"/>
    <mergeCell ref="A1:C1"/>
    <mergeCell ref="A2:C2"/>
    <mergeCell ref="B3:C3"/>
    <mergeCell ref="B4:C4"/>
    <mergeCell ref="B5:C5"/>
    <mergeCell ref="B6:C6"/>
  </mergeCells>
  <printOptions horizontalCentered="1" verticalCentered="1"/>
  <pageMargins left="0.19685039370078741" right="0.19685039370078741" top="0.15748031496062992" bottom="0.15748031496062992" header="0" footer="0"/>
  <pageSetup scale="6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INTERNADO SPA - CALLE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Maria Navas Cadena</dc:creator>
  <cp:lastModifiedBy>Jose Maria Navas Cadena</cp:lastModifiedBy>
  <dcterms:created xsi:type="dcterms:W3CDTF">2020-01-31T21:31:04Z</dcterms:created>
  <dcterms:modified xsi:type="dcterms:W3CDTF">2020-01-31T21:33:43Z</dcterms:modified>
</cp:coreProperties>
</file>