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3 2020\CÁLCULOS DEMANDA\DEMANDA DE UNA UNIDAD DE SERVICIO\"/>
    </mc:Choice>
  </mc:AlternateContent>
  <xr:revisionPtr revIDLastSave="0" documentId="13_ncr:1_{FC2D062C-B73C-46FA-958D-33A56239BB13}" xr6:coauthVersionLast="40" xr6:coauthVersionMax="40" xr10:uidLastSave="{00000000-0000-0000-0000-000000000000}"/>
  <bookViews>
    <workbookView xWindow="-120" yWindow="-120" windowWidth="24240" windowHeight="13140" xr2:uid="{675CD9F4-A4A1-4BF5-91B5-5F83A758ADD5}"/>
  </bookViews>
  <sheets>
    <sheet name="INTERNADO 0 A 8 AÑ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62" i="1" l="1"/>
  <c r="AI62" i="1"/>
  <c r="AE62" i="1"/>
  <c r="AS61" i="1"/>
  <c r="AS62" i="1" s="1"/>
  <c r="AM61" i="1"/>
  <c r="AK61" i="1"/>
  <c r="AK62" i="1" s="1"/>
  <c r="AI61" i="1"/>
  <c r="AE61" i="1"/>
  <c r="AD61" i="1"/>
  <c r="AD62" i="1" s="1"/>
  <c r="AC61" i="1"/>
  <c r="AC62" i="1" s="1"/>
  <c r="V61" i="1"/>
  <c r="V62" i="1" s="1"/>
  <c r="Q61" i="1"/>
  <c r="Q62" i="1" s="1"/>
  <c r="L61" i="1"/>
  <c r="L62" i="1" s="1"/>
  <c r="AW57" i="1"/>
  <c r="AX57" i="1" s="1"/>
  <c r="AX61" i="1" s="1"/>
  <c r="AX62" i="1" s="1"/>
  <c r="AA57" i="1"/>
  <c r="P57" i="1"/>
  <c r="B57" i="1" s="1"/>
  <c r="AU56" i="1"/>
  <c r="AQ56" i="1"/>
  <c r="AW56" i="1" s="1"/>
  <c r="AX56" i="1" s="1"/>
  <c r="AW61" i="1" s="1"/>
  <c r="AW62" i="1" s="1"/>
  <c r="AL56" i="1"/>
  <c r="AJ56" i="1"/>
  <c r="AF56" i="1"/>
  <c r="Y56" i="1"/>
  <c r="U56" i="1"/>
  <c r="AA56" i="1" s="1"/>
  <c r="B56" i="1" s="1"/>
  <c r="P56" i="1"/>
  <c r="J56" i="1"/>
  <c r="AV55" i="1"/>
  <c r="AU55" i="1"/>
  <c r="AW55" i="1" s="1"/>
  <c r="AQ55" i="1"/>
  <c r="AK55" i="1"/>
  <c r="AJ55" i="1"/>
  <c r="AL55" i="1" s="1"/>
  <c r="AF55" i="1"/>
  <c r="Y55" i="1"/>
  <c r="U55" i="1"/>
  <c r="AA55" i="1" s="1"/>
  <c r="N55" i="1"/>
  <c r="J55" i="1"/>
  <c r="P55" i="1" s="1"/>
  <c r="B55" i="1" s="1"/>
  <c r="AW54" i="1"/>
  <c r="AX54" i="1" s="1"/>
  <c r="AU61" i="1" s="1"/>
  <c r="AU62" i="1" s="1"/>
  <c r="AL54" i="1"/>
  <c r="AA54" i="1"/>
  <c r="B54" i="1" s="1"/>
  <c r="P54" i="1"/>
  <c r="AV53" i="1"/>
  <c r="AU53" i="1"/>
  <c r="AR53" i="1"/>
  <c r="AQ53" i="1"/>
  <c r="AW53" i="1" s="1"/>
  <c r="AK53" i="1"/>
  <c r="AJ53" i="1"/>
  <c r="AG53" i="1"/>
  <c r="AF53" i="1"/>
  <c r="AL53" i="1" s="1"/>
  <c r="B53" i="1" s="1"/>
  <c r="AA53" i="1"/>
  <c r="P53" i="1"/>
  <c r="B52" i="1"/>
  <c r="AV51" i="1"/>
  <c r="AR51" i="1"/>
  <c r="AW51" i="1" s="1"/>
  <c r="AX51" i="1" s="1"/>
  <c r="AR61" i="1" s="1"/>
  <c r="AR62" i="1" s="1"/>
  <c r="AK51" i="1"/>
  <c r="AG51" i="1"/>
  <c r="AL51" i="1" s="1"/>
  <c r="AA51" i="1"/>
  <c r="P51" i="1"/>
  <c r="AW50" i="1"/>
  <c r="AL50" i="1"/>
  <c r="AA50" i="1"/>
  <c r="P50" i="1"/>
  <c r="B50" i="1" s="1"/>
  <c r="AW49" i="1"/>
  <c r="AX49" i="1" s="1"/>
  <c r="AP61" i="1" s="1"/>
  <c r="AP62" i="1" s="1"/>
  <c r="AL49" i="1"/>
  <c r="AA49" i="1"/>
  <c r="P49" i="1"/>
  <c r="B49" i="1" s="1"/>
  <c r="AW48" i="1"/>
  <c r="AL48" i="1"/>
  <c r="AA48" i="1"/>
  <c r="P48" i="1"/>
  <c r="B48" i="1" s="1"/>
  <c r="AW47" i="1"/>
  <c r="AX47" i="1" s="1"/>
  <c r="AN61" i="1" s="1"/>
  <c r="AN62" i="1" s="1"/>
  <c r="AL47" i="1"/>
  <c r="AA47" i="1"/>
  <c r="P47" i="1"/>
  <c r="B47" i="1" s="1"/>
  <c r="B46" i="1"/>
  <c r="AW45" i="1"/>
  <c r="AL45" i="1"/>
  <c r="AA45" i="1"/>
  <c r="AX45" i="1" s="1"/>
  <c r="AL61" i="1" s="1"/>
  <c r="AL62" i="1" s="1"/>
  <c r="P45" i="1"/>
  <c r="B45" i="1" s="1"/>
  <c r="AW44" i="1"/>
  <c r="AQ44" i="1"/>
  <c r="AF44" i="1"/>
  <c r="AL44" i="1" s="1"/>
  <c r="AA44" i="1"/>
  <c r="P44" i="1"/>
  <c r="AW43" i="1"/>
  <c r="AX43" i="1" s="1"/>
  <c r="AJ61" i="1" s="1"/>
  <c r="AJ62" i="1" s="1"/>
  <c r="AL43" i="1"/>
  <c r="AE43" i="1"/>
  <c r="AA43" i="1"/>
  <c r="P43" i="1"/>
  <c r="B43" i="1" s="1"/>
  <c r="B42" i="1"/>
  <c r="AW41" i="1"/>
  <c r="AX41" i="1" s="1"/>
  <c r="AH61" i="1" s="1"/>
  <c r="AH62" i="1" s="1"/>
  <c r="AL41" i="1"/>
  <c r="AA41" i="1"/>
  <c r="P41" i="1"/>
  <c r="AW40" i="1"/>
  <c r="AL40" i="1"/>
  <c r="AA40" i="1"/>
  <c r="AX40" i="1" s="1"/>
  <c r="AG61" i="1" s="1"/>
  <c r="AG62" i="1" s="1"/>
  <c r="P40" i="1"/>
  <c r="B40" i="1" s="1"/>
  <c r="AW39" i="1"/>
  <c r="AV39" i="1"/>
  <c r="AR39" i="1"/>
  <c r="AK39" i="1"/>
  <c r="AG39" i="1"/>
  <c r="AL39" i="1" s="1"/>
  <c r="B39" i="1" s="1"/>
  <c r="AA39" i="1"/>
  <c r="P39" i="1"/>
  <c r="B38" i="1"/>
  <c r="B37" i="1"/>
  <c r="B36" i="1"/>
  <c r="AW35" i="1"/>
  <c r="AL35" i="1"/>
  <c r="AA35" i="1"/>
  <c r="P35" i="1"/>
  <c r="B35" i="1" s="1"/>
  <c r="AW34" i="1"/>
  <c r="AX34" i="1" s="1"/>
  <c r="AA61" i="1" s="1"/>
  <c r="AA62" i="1" s="1"/>
  <c r="AL34" i="1"/>
  <c r="AA34" i="1"/>
  <c r="P34" i="1"/>
  <c r="B34" i="1" s="1"/>
  <c r="AW33" i="1"/>
  <c r="AL33" i="1"/>
  <c r="AA33" i="1"/>
  <c r="P33" i="1"/>
  <c r="B33" i="1" s="1"/>
  <c r="AU32" i="1"/>
  <c r="AQ32" i="1"/>
  <c r="AO32" i="1"/>
  <c r="AM32" i="1"/>
  <c r="AW32" i="1" s="1"/>
  <c r="AJ32" i="1"/>
  <c r="AF32" i="1"/>
  <c r="AE32" i="1"/>
  <c r="AD32" i="1"/>
  <c r="AL32" i="1" s="1"/>
  <c r="B32" i="1" s="1"/>
  <c r="AB32" i="1"/>
  <c r="AA32" i="1"/>
  <c r="P32" i="1"/>
  <c r="AW31" i="1"/>
  <c r="AL31" i="1"/>
  <c r="Y31" i="1"/>
  <c r="W31" i="1"/>
  <c r="U31" i="1"/>
  <c r="S31" i="1"/>
  <c r="AA31" i="1" s="1"/>
  <c r="Q31" i="1"/>
  <c r="N31" i="1"/>
  <c r="L31" i="1"/>
  <c r="J31" i="1"/>
  <c r="H31" i="1"/>
  <c r="P31" i="1" s="1"/>
  <c r="B31" i="1" s="1"/>
  <c r="F31" i="1"/>
  <c r="AW30" i="1"/>
  <c r="AX30" i="1" s="1"/>
  <c r="W61" i="1" s="1"/>
  <c r="W62" i="1" s="1"/>
  <c r="AL30" i="1"/>
  <c r="AA30" i="1"/>
  <c r="B30" i="1" s="1"/>
  <c r="P30" i="1"/>
  <c r="B29" i="1"/>
  <c r="AW28" i="1"/>
  <c r="AL28" i="1"/>
  <c r="AA28" i="1"/>
  <c r="P28" i="1"/>
  <c r="B28" i="1" s="1"/>
  <c r="AW27" i="1"/>
  <c r="AX27" i="1" s="1"/>
  <c r="T61" i="1" s="1"/>
  <c r="T62" i="1" s="1"/>
  <c r="AL27" i="1"/>
  <c r="B27" i="1" s="1"/>
  <c r="AA27" i="1"/>
  <c r="P27" i="1"/>
  <c r="AW26" i="1"/>
  <c r="AL26" i="1"/>
  <c r="AA26" i="1"/>
  <c r="P26" i="1"/>
  <c r="B26" i="1" s="1"/>
  <c r="AP25" i="1"/>
  <c r="AW25" i="1" s="1"/>
  <c r="AX25" i="1" s="1"/>
  <c r="R61" i="1" s="1"/>
  <c r="R62" i="1" s="1"/>
  <c r="AN25" i="1"/>
  <c r="AE25" i="1"/>
  <c r="AC25" i="1"/>
  <c r="AL25" i="1" s="1"/>
  <c r="AA25" i="1"/>
  <c r="P25" i="1"/>
  <c r="B25" i="1" s="1"/>
  <c r="B24" i="1"/>
  <c r="AV23" i="1"/>
  <c r="AR23" i="1"/>
  <c r="AW23" i="1" s="1"/>
  <c r="AX23" i="1" s="1"/>
  <c r="P61" i="1" s="1"/>
  <c r="P62" i="1" s="1"/>
  <c r="AL23" i="1"/>
  <c r="AK23" i="1"/>
  <c r="AG23" i="1"/>
  <c r="AA23" i="1"/>
  <c r="P23" i="1"/>
  <c r="B23" i="1" s="1"/>
  <c r="AW22" i="1"/>
  <c r="AX22" i="1" s="1"/>
  <c r="O61" i="1" s="1"/>
  <c r="O62" i="1" s="1"/>
  <c r="AL22" i="1"/>
  <c r="AA22" i="1"/>
  <c r="P22" i="1"/>
  <c r="B22" i="1"/>
  <c r="AW21" i="1"/>
  <c r="AL21" i="1"/>
  <c r="AA21" i="1"/>
  <c r="AX21" i="1" s="1"/>
  <c r="N61" i="1" s="1"/>
  <c r="N62" i="1" s="1"/>
  <c r="P21" i="1"/>
  <c r="B21" i="1" s="1"/>
  <c r="AW20" i="1"/>
  <c r="AX20" i="1" s="1"/>
  <c r="M61" i="1" s="1"/>
  <c r="M62" i="1" s="1"/>
  <c r="AL20" i="1"/>
  <c r="AA20" i="1"/>
  <c r="P20" i="1"/>
  <c r="B20" i="1"/>
  <c r="B19" i="1"/>
  <c r="AW18" i="1"/>
  <c r="AX18" i="1" s="1"/>
  <c r="K61" i="1" s="1"/>
  <c r="K62" i="1" s="1"/>
  <c r="AL18" i="1"/>
  <c r="AA18" i="1"/>
  <c r="P18" i="1"/>
  <c r="B18" i="1" s="1"/>
  <c r="AW17" i="1"/>
  <c r="AV17" i="1"/>
  <c r="AR17" i="1"/>
  <c r="AL17" i="1"/>
  <c r="AX17" i="1" s="1"/>
  <c r="J61" i="1" s="1"/>
  <c r="J62" i="1" s="1"/>
  <c r="AK17" i="1"/>
  <c r="AG17" i="1"/>
  <c r="AA17" i="1"/>
  <c r="P17" i="1"/>
  <c r="B17" i="1" s="1"/>
  <c r="AV16" i="1"/>
  <c r="AR16" i="1"/>
  <c r="AW16" i="1" s="1"/>
  <c r="AK16" i="1"/>
  <c r="AG16" i="1"/>
  <c r="AL16" i="1" s="1"/>
  <c r="AA16" i="1"/>
  <c r="P16" i="1"/>
  <c r="AW15" i="1"/>
  <c r="AV15" i="1"/>
  <c r="AR15" i="1"/>
  <c r="AL15" i="1"/>
  <c r="AX15" i="1" s="1"/>
  <c r="H61" i="1" s="1"/>
  <c r="H62" i="1" s="1"/>
  <c r="AK15" i="1"/>
  <c r="AG15" i="1"/>
  <c r="AA15" i="1"/>
  <c r="P15" i="1"/>
  <c r="B15" i="1" s="1"/>
  <c r="AW14" i="1"/>
  <c r="AX14" i="1" s="1"/>
  <c r="G61" i="1" s="1"/>
  <c r="G62" i="1" s="1"/>
  <c r="AL14" i="1"/>
  <c r="AA14" i="1"/>
  <c r="B14" i="1" s="1"/>
  <c r="P14" i="1"/>
  <c r="AW13" i="1"/>
  <c r="AL13" i="1"/>
  <c r="AA13" i="1"/>
  <c r="P13" i="1"/>
  <c r="B13" i="1" s="1"/>
  <c r="AX53" i="1" l="1"/>
  <c r="AT61" i="1" s="1"/>
  <c r="AT62" i="1" s="1"/>
  <c r="AX55" i="1"/>
  <c r="AV61" i="1" s="1"/>
  <c r="AV62" i="1" s="1"/>
  <c r="AX31" i="1"/>
  <c r="X61" i="1" s="1"/>
  <c r="X62" i="1" s="1"/>
  <c r="AX32" i="1"/>
  <c r="Y61" i="1" s="1"/>
  <c r="Y62" i="1" s="1"/>
  <c r="B44" i="1"/>
  <c r="AX44" i="1"/>
  <c r="B51" i="1"/>
  <c r="B16" i="1"/>
  <c r="AX16" i="1"/>
  <c r="I61" i="1" s="1"/>
  <c r="I62" i="1" s="1"/>
  <c r="AX39" i="1"/>
  <c r="AF61" i="1" s="1"/>
  <c r="AF62" i="1" s="1"/>
  <c r="AX28" i="1"/>
  <c r="U61" i="1" s="1"/>
  <c r="U62" i="1" s="1"/>
  <c r="B41" i="1"/>
  <c r="AX26" i="1"/>
  <c r="S61" i="1" s="1"/>
  <c r="S62" i="1" s="1"/>
  <c r="AX33" i="1"/>
  <c r="Z61" i="1" s="1"/>
  <c r="Z62" i="1" s="1"/>
  <c r="AX35" i="1"/>
  <c r="AB61" i="1" s="1"/>
  <c r="AB62" i="1" s="1"/>
  <c r="AX48" i="1"/>
  <c r="AO61" i="1" s="1"/>
  <c r="AO62" i="1" s="1"/>
  <c r="AX50" i="1"/>
  <c r="AQ61" i="1" s="1"/>
  <c r="AQ62" i="1" s="1"/>
  <c r="AX13" i="1"/>
  <c r="F61" i="1" s="1"/>
  <c r="F62" i="1" s="1"/>
</calcChain>
</file>

<file path=xl/sharedStrings.xml><?xml version="1.0" encoding="utf-8"?>
<sst xmlns="http://schemas.openxmlformats.org/spreadsheetml/2006/main" count="264" uniqueCount="90">
  <si>
    <r>
      <rPr>
        <b/>
        <sz val="14"/>
        <color rgb="FFFF0000"/>
        <rFont val="Calibri"/>
        <family val="2"/>
        <scheme val="minor"/>
      </rPr>
      <t>ACLARACIÓN IMPORTANTE</t>
    </r>
    <r>
      <rPr>
        <sz val="14"/>
        <color rgb="FFFF0000"/>
        <rFont val="Calibri"/>
        <family val="2"/>
        <scheme val="minor"/>
      </rPr>
      <t>:</t>
    </r>
    <r>
      <rPr>
        <sz val="14"/>
        <color theme="1"/>
        <rFont val="Calibri"/>
        <family val="2"/>
        <scheme val="minor"/>
      </rPr>
      <t xml:space="preserve"> Estos cálculos son una estimación del promedio mensual de las necesidades de alimentos que tiene una unidad de servicio del ICBF. Se basan en la minuta patrón del respectivo programa y en la información de número de beneficiarios que registra el usuario. El cálculo incluye el impacto mensual de las raciones de vacaciones y de los refrigerios en días de reunión (si aplica).
Esta es una herramienta de la estrategia de compras locales para facilitar a los productores  la identificación de los alimentos que podría llegar a consumir una unidad de servicio. Por ningún motivo se deben usar estos resultados para cualquier otro propósito.  </t>
    </r>
  </si>
  <si>
    <t xml:space="preserve">Número de niños entre 6 meses y 8 meses, 29 días </t>
  </si>
  <si>
    <t xml:space="preserve">Número de niños entre 9 meses y 11 meses, 29 días </t>
  </si>
  <si>
    <t>Número de niños entre 1 año y 3 años,11 meses, 29 días</t>
  </si>
  <si>
    <t>Número de niños entre 4 años y 8 años,11 meses, 29 días</t>
  </si>
  <si>
    <t>TIPO DE ALIMENTO A SUMINISTRAR</t>
  </si>
  <si>
    <t xml:space="preserve">TOTAL NECESIDAD MENSUAL  </t>
  </si>
  <si>
    <t>UNIDAD DE MEDIDA</t>
  </si>
  <si>
    <t>INTERNADO VULNERACIÓN DE 0 A 8 AÑOS</t>
  </si>
  <si>
    <t>TOTAL ESTIMADO POR CUPO ASIGNADO (g/cc/unid)</t>
  </si>
  <si>
    <t>Rango etario</t>
  </si>
  <si>
    <t>6-8 meses</t>
  </si>
  <si>
    <t>9 a 11 meses</t>
  </si>
  <si>
    <t>1 año a 3 años y 11 meses</t>
  </si>
  <si>
    <t>4 años a 8 años y 11 meses</t>
  </si>
  <si>
    <t>Participación % de beneficiarios del rango etario en la ocupación de cupos asignados</t>
  </si>
  <si>
    <t>ALIMENTO A SUMINISTRAR</t>
  </si>
  <si>
    <t>DESAYUNO</t>
  </si>
  <si>
    <t>REFRIGERIO MAÑANA</t>
  </si>
  <si>
    <t>ALMUERZO</t>
  </si>
  <si>
    <t>REFRIGERIO TARDE</t>
  </si>
  <si>
    <t>CENA</t>
  </si>
  <si>
    <t>TOTAL/MES-CUPO</t>
  </si>
  <si>
    <t>Ración</t>
  </si>
  <si>
    <t>Frec/mes</t>
  </si>
  <si>
    <t>ACEITES Y GRASAS</t>
  </si>
  <si>
    <t>Lts</t>
  </si>
  <si>
    <t>ALIMENTO INFANTIL DE ARROZ, AVENA Y MAIZ</t>
  </si>
  <si>
    <t>Kg</t>
  </si>
  <si>
    <t>AREPA O  ENVUELTOS DE MAZORCA</t>
  </si>
  <si>
    <t>ARROZ</t>
  </si>
  <si>
    <t>ATUN EN ACEITE</t>
  </si>
  <si>
    <t>ATUN EN AGUA</t>
  </si>
  <si>
    <t>AVENA EN HARINA</t>
  </si>
  <si>
    <t xml:space="preserve">AVENA EN HOJUELAS </t>
  </si>
  <si>
    <t xml:space="preserve">AZUCAR </t>
  </si>
  <si>
    <t>BOCADILLO</t>
  </si>
  <si>
    <t>CARNES ROJAS</t>
  </si>
  <si>
    <t>CEBADA</t>
  </si>
  <si>
    <t>CEREALES PARA COLADAS, PAPILLAS Y COMPOTAS</t>
  </si>
  <si>
    <t>CEREALES PARA SOPA</t>
  </si>
  <si>
    <t>CHOCOLATE</t>
  </si>
  <si>
    <t>COMPOTA INDUSTRIALIZADA</t>
  </si>
  <si>
    <t>FÉCULA DE MAÍZ</t>
  </si>
  <si>
    <t>FÉCULA</t>
  </si>
  <si>
    <t>FRIJOL EMPACADO</t>
  </si>
  <si>
    <t>FRUTOS SECOS Y SEMILLAS</t>
  </si>
  <si>
    <t>FRUTA EN COMPOTA</t>
  </si>
  <si>
    <t xml:space="preserve">FRUTA </t>
  </si>
  <si>
    <t>FRUTA ENTERA O EN JUGO</t>
  </si>
  <si>
    <t>GALLETERÍA</t>
  </si>
  <si>
    <t>GELATINA</t>
  </si>
  <si>
    <t xml:space="preserve">HARINA DE MAIZ </t>
  </si>
  <si>
    <t>HARINA DE MAIZ AMARILLO</t>
  </si>
  <si>
    <t>HARINA DE TRIGO</t>
  </si>
  <si>
    <t>HARINA DE PLÁTANO</t>
  </si>
  <si>
    <t>HIGADO</t>
  </si>
  <si>
    <t>HÍGADO</t>
  </si>
  <si>
    <t>HUEVO (unid)</t>
  </si>
  <si>
    <t>Un.</t>
  </si>
  <si>
    <t xml:space="preserve">HUEVO </t>
  </si>
  <si>
    <t xml:space="preserve">KUMIS, Yogourt  </t>
  </si>
  <si>
    <t>KUMIS, Yogourt y Avena</t>
  </si>
  <si>
    <t xml:space="preserve">LECHE CONTINUACIÓN FORTIFICADA CON Fe </t>
  </si>
  <si>
    <t>LECHE CONTINUACIÓN</t>
  </si>
  <si>
    <t>LECHE ENTERA EN POLVO</t>
  </si>
  <si>
    <t>LECHE LIQUIDA O EN POLVO (se calcula líquida)</t>
  </si>
  <si>
    <t>LECHE LIQUIDA O EN POLVO (se calcula polvo)</t>
  </si>
  <si>
    <t>LEGUMINOSA SECA</t>
  </si>
  <si>
    <t>LEGUMINOSAS FRESCAS O SECAS</t>
  </si>
  <si>
    <t>LENTEJA EMPACADA</t>
  </si>
  <si>
    <t>MAÍZ</t>
  </si>
  <si>
    <t>MAIZ</t>
  </si>
  <si>
    <t>PANELA</t>
  </si>
  <si>
    <t>PANELITA DE LECHE</t>
  </si>
  <si>
    <t>PANIFICADOS (PAN, PASTELERÍA Y  HOJALDRES)</t>
  </si>
  <si>
    <t>PAPILLAS INDUSTRIALIZADAS</t>
  </si>
  <si>
    <t>PASTAS ALIMENTICIAS</t>
  </si>
  <si>
    <t>PESCADO</t>
  </si>
  <si>
    <t>POLLO</t>
  </si>
  <si>
    <t>QUESOS</t>
  </si>
  <si>
    <t>QUESO CAMPESINO</t>
  </si>
  <si>
    <t>TUBÉRCULOS Y PLÁTANOS</t>
  </si>
  <si>
    <t>VERDURAS Y HORTALIZAS</t>
  </si>
  <si>
    <t>VISCERAS ROJAS</t>
  </si>
  <si>
    <t xml:space="preserve">CONSUMO TOTAL POR CUPO </t>
  </si>
  <si>
    <t>KUMIS, Yogourt</t>
  </si>
  <si>
    <t>LECHE LIQUIDA O EN POLVO (se calcula liquida ml)</t>
  </si>
  <si>
    <t>CONSUMO EN KG, L O UNIDADES</t>
  </si>
  <si>
    <r>
      <rPr>
        <b/>
        <sz val="14"/>
        <color theme="0"/>
        <rFont val="Calibri"/>
        <family val="2"/>
        <scheme val="minor"/>
      </rPr>
      <t xml:space="preserve">CÁLCULO ESTIMADO DE NECESIDADES MENSUALES DE ALIMENTOS PARA
 </t>
    </r>
    <r>
      <rPr>
        <b/>
        <sz val="14"/>
        <color rgb="FFFFFF00"/>
        <rFont val="Calibri"/>
        <family val="2"/>
        <scheme val="minor"/>
      </rPr>
      <t>INTERNADO ENTRE 6 MESES  Y 8 AÑOS</t>
    </r>
    <r>
      <rPr>
        <b/>
        <sz val="14"/>
        <color theme="0"/>
        <rFont val="Calibri"/>
        <family val="2"/>
        <scheme val="minor"/>
      </rPr>
      <t xml:space="preserve">
Digite en la columna no coloreada el número de beneficiarios que atiende la unidad de servicio en cada grupo etario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</si>
</sst>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4" borderId="4" xfId="0" applyFill="1" applyBorder="1" applyProtection="1">
      <protection hidden="1"/>
    </xf>
    <xf numFmtId="0" fontId="0" fillId="4" borderId="9" xfId="0" applyFill="1" applyBorder="1" applyProtection="1">
      <protection hidden="1"/>
    </xf>
    <xf numFmtId="0" fontId="10" fillId="4" borderId="16" xfId="0" applyFont="1" applyFill="1" applyBorder="1" applyAlignment="1">
      <alignment vertical="center"/>
    </xf>
    <xf numFmtId="0" fontId="10" fillId="4" borderId="21" xfId="0" applyFont="1" applyFill="1" applyBorder="1" applyAlignment="1">
      <alignment vertical="center" wrapText="1"/>
    </xf>
    <xf numFmtId="0" fontId="10" fillId="4" borderId="21" xfId="0" applyFont="1" applyFill="1" applyBorder="1" applyAlignment="1">
      <alignment horizontal="center" vertical="center"/>
    </xf>
    <xf numFmtId="0" fontId="0" fillId="0" borderId="4" xfId="0" applyBorder="1" applyProtection="1">
      <protection hidden="1"/>
    </xf>
    <xf numFmtId="0" fontId="0" fillId="4" borderId="27" xfId="0" applyFill="1" applyBorder="1" applyProtection="1">
      <protection hidden="1"/>
    </xf>
    <xf numFmtId="0" fontId="0" fillId="0" borderId="28" xfId="0" applyBorder="1" applyProtection="1">
      <protection hidden="1"/>
    </xf>
    <xf numFmtId="0" fontId="0" fillId="0" borderId="26" xfId="0" applyBorder="1"/>
    <xf numFmtId="0" fontId="0" fillId="5" borderId="21" xfId="0" applyFill="1" applyBorder="1"/>
    <xf numFmtId="0" fontId="11" fillId="5" borderId="21" xfId="0" applyFont="1" applyFill="1" applyBorder="1"/>
    <xf numFmtId="0" fontId="0" fillId="0" borderId="21" xfId="0" applyBorder="1"/>
    <xf numFmtId="0" fontId="11" fillId="0" borderId="21" xfId="0" applyFont="1" applyBorder="1"/>
    <xf numFmtId="0" fontId="0" fillId="6" borderId="21" xfId="0" applyFill="1" applyBorder="1"/>
    <xf numFmtId="0" fontId="0" fillId="0" borderId="9" xfId="0" applyBorder="1" applyAlignment="1" applyProtection="1">
      <alignment wrapText="1"/>
      <protection hidden="1"/>
    </xf>
    <xf numFmtId="0" fontId="0" fillId="4" borderId="21" xfId="0" applyFill="1" applyBorder="1" applyProtection="1">
      <protection hidden="1"/>
    </xf>
    <xf numFmtId="0" fontId="0" fillId="0" borderId="29" xfId="0" applyBorder="1" applyProtection="1">
      <protection hidden="1"/>
    </xf>
    <xf numFmtId="0" fontId="0" fillId="0" borderId="21" xfId="0" applyBorder="1" applyAlignment="1">
      <alignment wrapText="1"/>
    </xf>
    <xf numFmtId="0" fontId="0" fillId="0" borderId="9" xfId="0" applyBorder="1" applyProtection="1">
      <protection hidden="1"/>
    </xf>
    <xf numFmtId="0" fontId="11" fillId="7" borderId="21" xfId="0" applyFont="1" applyFill="1" applyBorder="1"/>
    <xf numFmtId="0" fontId="0" fillId="7" borderId="21" xfId="0" applyFill="1" applyBorder="1"/>
    <xf numFmtId="0" fontId="0" fillId="0" borderId="30" xfId="0" applyBorder="1" applyAlignment="1">
      <alignment wrapText="1"/>
    </xf>
    <xf numFmtId="0" fontId="0" fillId="4" borderId="31" xfId="0" applyFill="1" applyBorder="1"/>
    <xf numFmtId="0" fontId="0" fillId="0" borderId="32" xfId="0" applyBorder="1"/>
    <xf numFmtId="9" fontId="12" fillId="0" borderId="21" xfId="1" applyFont="1" applyBorder="1" applyAlignment="1">
      <alignment horizontal="center" vertical="center" wrapText="1"/>
    </xf>
    <xf numFmtId="9" fontId="12" fillId="0" borderId="0" xfId="1" applyFont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10" fontId="10" fillId="4" borderId="7" xfId="1" applyNumberFormat="1" applyFont="1" applyFill="1" applyBorder="1" applyAlignment="1">
      <alignment horizontal="center" vertical="center"/>
    </xf>
    <xf numFmtId="10" fontId="10" fillId="4" borderId="17" xfId="1" applyNumberFormat="1" applyFont="1" applyFill="1" applyBorder="1" applyAlignment="1">
      <alignment horizontal="center" vertical="center"/>
    </xf>
    <xf numFmtId="10" fontId="10" fillId="4" borderId="18" xfId="1" applyNumberFormat="1" applyFont="1" applyFill="1" applyBorder="1" applyAlignment="1">
      <alignment horizontal="center" vertical="center"/>
    </xf>
    <xf numFmtId="10" fontId="10" fillId="4" borderId="21" xfId="1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23" xfId="0" applyFont="1" applyFill="1" applyBorder="1" applyAlignment="1" applyProtection="1">
      <alignment horizontal="center" vertical="center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14" xfId="0" applyFont="1" applyFill="1" applyBorder="1" applyAlignment="1" applyProtection="1">
      <alignment horizontal="center" vertical="center" wrapText="1"/>
      <protection hidden="1"/>
    </xf>
    <xf numFmtId="0" fontId="9" fillId="2" borderId="24" xfId="0" applyFont="1" applyFill="1" applyBorder="1" applyAlignment="1" applyProtection="1">
      <alignment horizontal="center" vertical="center" wrapText="1"/>
      <protection hidden="1"/>
    </xf>
    <xf numFmtId="0" fontId="9" fillId="2" borderId="12" xfId="0" applyFont="1" applyFill="1" applyBorder="1" applyAlignment="1" applyProtection="1">
      <alignment horizontal="center" vertical="center" wrapText="1"/>
      <protection hidden="1"/>
    </xf>
    <xf numFmtId="0" fontId="9" fillId="2" borderId="15" xfId="0" applyFont="1" applyFill="1" applyBorder="1" applyAlignment="1" applyProtection="1">
      <alignment horizontal="center" vertical="center" wrapText="1"/>
      <protection hidden="1"/>
    </xf>
    <xf numFmtId="0" fontId="9" fillId="2" borderId="25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top" wrapText="1"/>
    </xf>
    <xf numFmtId="0" fontId="9" fillId="2" borderId="20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justify" vertical="top" wrapText="1"/>
      <protection hidden="1"/>
    </xf>
    <xf numFmtId="0" fontId="5" fillId="3" borderId="2" xfId="0" applyFont="1" applyFill="1" applyBorder="1" applyAlignment="1" applyProtection="1">
      <alignment horizontal="justify" vertical="top" wrapText="1"/>
      <protection hidden="1"/>
    </xf>
    <xf numFmtId="0" fontId="5" fillId="3" borderId="3" xfId="0" applyFont="1" applyFill="1" applyBorder="1" applyAlignment="1" applyProtection="1">
      <alignment horizontal="justify" vertical="top" wrapText="1"/>
      <protection hidden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27592-72AC-4F37-A928-9F05614B0022}">
  <sheetPr>
    <pageSetUpPr fitToPage="1"/>
  </sheetPr>
  <dimension ref="A1:AY62"/>
  <sheetViews>
    <sheetView tabSelected="1" view="pageBreakPreview" zoomScale="60" zoomScaleNormal="100" workbookViewId="0">
      <selection activeCell="BE10" sqref="BE10"/>
    </sheetView>
  </sheetViews>
  <sheetFormatPr baseColWidth="10" defaultRowHeight="15" x14ac:dyDescent="0.25"/>
  <cols>
    <col min="1" max="1" width="65.7109375" customWidth="1"/>
    <col min="2" max="2" width="18.7109375" customWidth="1"/>
    <col min="3" max="3" width="12.42578125" customWidth="1"/>
    <col min="5" max="5" width="45.7109375" hidden="1" customWidth="1"/>
    <col min="6" max="15" width="0" hidden="1" customWidth="1"/>
    <col min="16" max="16" width="19.140625" hidden="1" customWidth="1"/>
    <col min="17" max="26" width="0" hidden="1" customWidth="1"/>
    <col min="27" max="27" width="18.85546875" hidden="1" customWidth="1"/>
    <col min="28" max="37" width="0" hidden="1" customWidth="1"/>
    <col min="38" max="38" width="18.42578125" hidden="1" customWidth="1"/>
    <col min="39" max="48" width="11.7109375" hidden="1" customWidth="1"/>
    <col min="49" max="49" width="18.140625" hidden="1" customWidth="1"/>
    <col min="50" max="50" width="16.42578125" hidden="1" customWidth="1"/>
    <col min="51" max="52" width="0" hidden="1" customWidth="1"/>
  </cols>
  <sheetData>
    <row r="1" spans="1:50" ht="79.5" customHeight="1" thickBot="1" x14ac:dyDescent="0.35">
      <c r="A1" s="56" t="s">
        <v>89</v>
      </c>
      <c r="B1" s="57"/>
      <c r="C1" s="58"/>
    </row>
    <row r="2" spans="1:50" ht="187.5" customHeight="1" thickBot="1" x14ac:dyDescent="0.3">
      <c r="A2" s="59" t="s">
        <v>0</v>
      </c>
      <c r="B2" s="60"/>
      <c r="C2" s="61"/>
    </row>
    <row r="3" spans="1:50" ht="15.75" thickBot="1" x14ac:dyDescent="0.3">
      <c r="A3" s="1" t="s">
        <v>1</v>
      </c>
      <c r="B3" s="62">
        <v>0</v>
      </c>
      <c r="C3" s="63"/>
    </row>
    <row r="4" spans="1:50" x14ac:dyDescent="0.25">
      <c r="A4" s="1" t="s">
        <v>2</v>
      </c>
      <c r="B4" s="64">
        <v>0</v>
      </c>
      <c r="C4" s="65"/>
    </row>
    <row r="5" spans="1:50" x14ac:dyDescent="0.25">
      <c r="A5" s="2" t="s">
        <v>3</v>
      </c>
      <c r="B5" s="64">
        <v>0</v>
      </c>
      <c r="C5" s="65"/>
    </row>
    <row r="6" spans="1:50" ht="15.75" thickBot="1" x14ac:dyDescent="0.3">
      <c r="A6" s="2" t="s">
        <v>4</v>
      </c>
      <c r="B6" s="64">
        <v>0</v>
      </c>
      <c r="C6" s="65"/>
    </row>
    <row r="7" spans="1:50" ht="15" customHeight="1" x14ac:dyDescent="0.25">
      <c r="A7" s="36" t="s">
        <v>5</v>
      </c>
      <c r="B7" s="39" t="s">
        <v>6</v>
      </c>
      <c r="C7" s="42" t="s">
        <v>7</v>
      </c>
      <c r="E7" s="45" t="s">
        <v>8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6" t="s">
        <v>9</v>
      </c>
    </row>
    <row r="8" spans="1:50" ht="15" customHeight="1" x14ac:dyDescent="0.25">
      <c r="A8" s="37"/>
      <c r="B8" s="40"/>
      <c r="C8" s="43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6"/>
    </row>
    <row r="9" spans="1:50" ht="15.75" x14ac:dyDescent="0.25">
      <c r="A9" s="37"/>
      <c r="B9" s="40"/>
      <c r="C9" s="43"/>
      <c r="E9" s="3" t="s">
        <v>10</v>
      </c>
      <c r="F9" s="48" t="s">
        <v>11</v>
      </c>
      <c r="G9" s="49"/>
      <c r="H9" s="49"/>
      <c r="I9" s="49"/>
      <c r="J9" s="49"/>
      <c r="K9" s="49"/>
      <c r="L9" s="49"/>
      <c r="M9" s="49"/>
      <c r="N9" s="49"/>
      <c r="O9" s="49"/>
      <c r="P9" s="50"/>
      <c r="Q9" s="51" t="s">
        <v>12</v>
      </c>
      <c r="R9" s="52"/>
      <c r="S9" s="52"/>
      <c r="T9" s="52"/>
      <c r="U9" s="52"/>
      <c r="V9" s="52"/>
      <c r="W9" s="52"/>
      <c r="X9" s="52"/>
      <c r="Y9" s="52"/>
      <c r="Z9" s="52"/>
      <c r="AA9" s="53"/>
      <c r="AB9" s="54" t="s">
        <v>13</v>
      </c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4" t="s">
        <v>14</v>
      </c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46"/>
    </row>
    <row r="10" spans="1:50" ht="32.25" customHeight="1" x14ac:dyDescent="0.25">
      <c r="A10" s="37"/>
      <c r="B10" s="40"/>
      <c r="C10" s="43"/>
      <c r="E10" s="4" t="s">
        <v>15</v>
      </c>
      <c r="F10" s="32">
        <v>1</v>
      </c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32">
        <v>1</v>
      </c>
      <c r="R10" s="33"/>
      <c r="S10" s="33"/>
      <c r="T10" s="33"/>
      <c r="U10" s="33"/>
      <c r="V10" s="33"/>
      <c r="W10" s="33"/>
      <c r="X10" s="33"/>
      <c r="Y10" s="33"/>
      <c r="Z10" s="33"/>
      <c r="AA10" s="34"/>
      <c r="AB10" s="32">
        <v>1</v>
      </c>
      <c r="AC10" s="33"/>
      <c r="AD10" s="33"/>
      <c r="AE10" s="33"/>
      <c r="AF10" s="33"/>
      <c r="AG10" s="33"/>
      <c r="AH10" s="33"/>
      <c r="AI10" s="33"/>
      <c r="AJ10" s="33"/>
      <c r="AK10" s="33"/>
      <c r="AL10" s="34"/>
      <c r="AM10" s="35">
        <v>1</v>
      </c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46"/>
    </row>
    <row r="11" spans="1:50" ht="24.75" customHeight="1" x14ac:dyDescent="0.25">
      <c r="A11" s="37"/>
      <c r="B11" s="40"/>
      <c r="C11" s="43"/>
      <c r="E11" s="5" t="s">
        <v>16</v>
      </c>
      <c r="F11" s="27" t="s">
        <v>17</v>
      </c>
      <c r="G11" s="27"/>
      <c r="H11" s="27" t="s">
        <v>18</v>
      </c>
      <c r="I11" s="27"/>
      <c r="J11" s="27" t="s">
        <v>19</v>
      </c>
      <c r="K11" s="27"/>
      <c r="L11" s="27" t="s">
        <v>20</v>
      </c>
      <c r="M11" s="27"/>
      <c r="N11" s="27" t="s">
        <v>21</v>
      </c>
      <c r="O11" s="27"/>
      <c r="P11" s="28" t="s">
        <v>22</v>
      </c>
      <c r="Q11" s="27" t="s">
        <v>17</v>
      </c>
      <c r="R11" s="27"/>
      <c r="S11" s="27" t="s">
        <v>18</v>
      </c>
      <c r="T11" s="27"/>
      <c r="U11" s="27" t="s">
        <v>19</v>
      </c>
      <c r="V11" s="27"/>
      <c r="W11" s="27" t="s">
        <v>20</v>
      </c>
      <c r="X11" s="27"/>
      <c r="Y11" s="27" t="s">
        <v>21</v>
      </c>
      <c r="Z11" s="27"/>
      <c r="AA11" s="27" t="s">
        <v>22</v>
      </c>
      <c r="AB11" s="27" t="s">
        <v>17</v>
      </c>
      <c r="AC11" s="27"/>
      <c r="AD11" s="27" t="s">
        <v>18</v>
      </c>
      <c r="AE11" s="27"/>
      <c r="AF11" s="27" t="s">
        <v>19</v>
      </c>
      <c r="AG11" s="27"/>
      <c r="AH11" s="27" t="s">
        <v>20</v>
      </c>
      <c r="AI11" s="27"/>
      <c r="AJ11" s="27" t="s">
        <v>21</v>
      </c>
      <c r="AK11" s="27"/>
      <c r="AL11" s="28" t="s">
        <v>22</v>
      </c>
      <c r="AM11" s="27" t="s">
        <v>17</v>
      </c>
      <c r="AN11" s="27"/>
      <c r="AO11" s="27" t="s">
        <v>18</v>
      </c>
      <c r="AP11" s="27"/>
      <c r="AQ11" s="27" t="s">
        <v>19</v>
      </c>
      <c r="AR11" s="27"/>
      <c r="AS11" s="27" t="s">
        <v>20</v>
      </c>
      <c r="AT11" s="27"/>
      <c r="AU11" s="27" t="s">
        <v>21</v>
      </c>
      <c r="AV11" s="27"/>
      <c r="AW11" s="28" t="s">
        <v>22</v>
      </c>
      <c r="AX11" s="46"/>
    </row>
    <row r="12" spans="1:50" ht="16.5" thickBot="1" x14ac:dyDescent="0.3">
      <c r="A12" s="38"/>
      <c r="B12" s="41"/>
      <c r="C12" s="44"/>
      <c r="E12" s="5"/>
      <c r="F12" s="5" t="s">
        <v>23</v>
      </c>
      <c r="G12" s="5" t="s">
        <v>24</v>
      </c>
      <c r="H12" s="5" t="s">
        <v>23</v>
      </c>
      <c r="I12" s="5" t="s">
        <v>24</v>
      </c>
      <c r="J12" s="5" t="s">
        <v>23</v>
      </c>
      <c r="K12" s="5" t="s">
        <v>24</v>
      </c>
      <c r="L12" s="5" t="s">
        <v>23</v>
      </c>
      <c r="M12" s="5" t="s">
        <v>24</v>
      </c>
      <c r="N12" s="5" t="s">
        <v>23</v>
      </c>
      <c r="O12" s="5" t="s">
        <v>24</v>
      </c>
      <c r="P12" s="29"/>
      <c r="Q12" s="5" t="s">
        <v>23</v>
      </c>
      <c r="R12" s="5" t="s">
        <v>24</v>
      </c>
      <c r="S12" s="5" t="s">
        <v>23</v>
      </c>
      <c r="T12" s="5" t="s">
        <v>24</v>
      </c>
      <c r="U12" s="5" t="s">
        <v>23</v>
      </c>
      <c r="V12" s="5" t="s">
        <v>24</v>
      </c>
      <c r="W12" s="5" t="s">
        <v>23</v>
      </c>
      <c r="X12" s="5" t="s">
        <v>24</v>
      </c>
      <c r="Y12" s="5" t="s">
        <v>23</v>
      </c>
      <c r="Z12" s="5" t="s">
        <v>24</v>
      </c>
      <c r="AA12" s="27"/>
      <c r="AB12" s="5" t="s">
        <v>23</v>
      </c>
      <c r="AC12" s="5" t="s">
        <v>24</v>
      </c>
      <c r="AD12" s="5" t="s">
        <v>23</v>
      </c>
      <c r="AE12" s="5" t="s">
        <v>24</v>
      </c>
      <c r="AF12" s="5" t="s">
        <v>23</v>
      </c>
      <c r="AG12" s="5" t="s">
        <v>24</v>
      </c>
      <c r="AH12" s="5" t="s">
        <v>23</v>
      </c>
      <c r="AI12" s="5" t="s">
        <v>24</v>
      </c>
      <c r="AJ12" s="5" t="s">
        <v>23</v>
      </c>
      <c r="AK12" s="5" t="s">
        <v>24</v>
      </c>
      <c r="AL12" s="29"/>
      <c r="AM12" s="5" t="s">
        <v>23</v>
      </c>
      <c r="AN12" s="5" t="s">
        <v>24</v>
      </c>
      <c r="AO12" s="5" t="s">
        <v>23</v>
      </c>
      <c r="AP12" s="5" t="s">
        <v>24</v>
      </c>
      <c r="AQ12" s="5" t="s">
        <v>23</v>
      </c>
      <c r="AR12" s="5" t="s">
        <v>24</v>
      </c>
      <c r="AS12" s="5" t="s">
        <v>23</v>
      </c>
      <c r="AT12" s="5" t="s">
        <v>24</v>
      </c>
      <c r="AU12" s="5" t="s">
        <v>23</v>
      </c>
      <c r="AV12" s="5" t="s">
        <v>24</v>
      </c>
      <c r="AW12" s="29"/>
      <c r="AX12" s="47"/>
    </row>
    <row r="13" spans="1:50" ht="15.95" customHeight="1" x14ac:dyDescent="0.25">
      <c r="A13" s="6" t="s">
        <v>25</v>
      </c>
      <c r="B13" s="7">
        <f>ROUNDUP((+B$3*P13+B$4*AA13+B$5*AL13+B$6*AW13)/1000,1)</f>
        <v>0</v>
      </c>
      <c r="C13" s="8" t="s">
        <v>26</v>
      </c>
      <c r="E13" s="9" t="s">
        <v>25</v>
      </c>
      <c r="F13" s="10">
        <v>2</v>
      </c>
      <c r="G13" s="10">
        <v>30</v>
      </c>
      <c r="H13" s="10"/>
      <c r="I13" s="10"/>
      <c r="J13" s="11">
        <v>4</v>
      </c>
      <c r="K13" s="11">
        <v>30</v>
      </c>
      <c r="L13" s="10"/>
      <c r="M13" s="10"/>
      <c r="N13" s="11">
        <v>4</v>
      </c>
      <c r="O13" s="11">
        <v>30</v>
      </c>
      <c r="P13" s="10">
        <f t="shared" ref="P13:P18" si="0">(+F13*G13+H13*I13+J13*K13+L13*M13+N13*O13)*F$10</f>
        <v>300</v>
      </c>
      <c r="Q13" s="12">
        <v>2</v>
      </c>
      <c r="R13" s="12">
        <v>30</v>
      </c>
      <c r="S13" s="12"/>
      <c r="T13" s="12"/>
      <c r="U13" s="13">
        <v>5</v>
      </c>
      <c r="V13" s="13">
        <v>30</v>
      </c>
      <c r="W13" s="12"/>
      <c r="X13" s="12"/>
      <c r="Y13" s="12">
        <v>5</v>
      </c>
      <c r="Z13" s="12">
        <v>30</v>
      </c>
      <c r="AA13" s="12">
        <f t="shared" ref="AA13:AA18" si="1">(+Q13*R13+S13*T13+U13*V13+W13*X13+Y13*Z13)*Q$10</f>
        <v>360</v>
      </c>
      <c r="AB13" s="11">
        <v>4</v>
      </c>
      <c r="AC13" s="11">
        <v>30</v>
      </c>
      <c r="AD13" s="11"/>
      <c r="AE13" s="11"/>
      <c r="AF13" s="11">
        <v>8</v>
      </c>
      <c r="AG13" s="11">
        <v>30</v>
      </c>
      <c r="AH13" s="11"/>
      <c r="AI13" s="11"/>
      <c r="AJ13" s="11">
        <v>8</v>
      </c>
      <c r="AK13" s="11">
        <v>30</v>
      </c>
      <c r="AL13" s="10">
        <f t="shared" ref="AL13:AL18" si="2">(+AB13*AC13+AD13*AE13+AF13*AG13+AH13*AI13+AJ13*AK13)*AB$10</f>
        <v>600</v>
      </c>
      <c r="AM13" s="12">
        <v>4</v>
      </c>
      <c r="AN13" s="12">
        <v>30</v>
      </c>
      <c r="AO13" s="12"/>
      <c r="AP13" s="12"/>
      <c r="AQ13" s="12">
        <v>12</v>
      </c>
      <c r="AR13" s="12">
        <v>30</v>
      </c>
      <c r="AS13" s="12"/>
      <c r="AT13" s="12"/>
      <c r="AU13" s="12">
        <v>11</v>
      </c>
      <c r="AV13" s="12">
        <v>30</v>
      </c>
      <c r="AW13" s="12">
        <f t="shared" ref="AW13:AW18" si="3">(+AM13*AN13+AO13*AP13+AQ13*AR13+AS13*AT13+AU13*AV13)*AM$10</f>
        <v>810</v>
      </c>
      <c r="AX13" s="14">
        <f t="shared" ref="AX13:AX18" si="4">+AW13+AL13+AA13+P13</f>
        <v>2070</v>
      </c>
    </row>
    <row r="14" spans="1:50" ht="15.95" hidden="1" customHeight="1" x14ac:dyDescent="0.25">
      <c r="A14" s="15" t="s">
        <v>27</v>
      </c>
      <c r="B14" s="16">
        <f t="shared" ref="B14:B57" si="5">ROUNDUP((+B$3*P14+B$4*AA14+B$5*AL14+B$6*AW14)/1000,1)</f>
        <v>0</v>
      </c>
      <c r="C14" s="17" t="s">
        <v>28</v>
      </c>
      <c r="E14" s="18" t="s">
        <v>27</v>
      </c>
      <c r="F14" s="10"/>
      <c r="G14" s="10"/>
      <c r="H14" s="10"/>
      <c r="I14" s="10"/>
      <c r="J14" s="11"/>
      <c r="K14" s="11"/>
      <c r="L14" s="10"/>
      <c r="M14" s="10"/>
      <c r="N14" s="10"/>
      <c r="O14" s="10"/>
      <c r="P14" s="10">
        <f t="shared" si="0"/>
        <v>0</v>
      </c>
      <c r="Q14" s="12"/>
      <c r="R14" s="12"/>
      <c r="S14" s="12"/>
      <c r="T14" s="12"/>
      <c r="U14" s="13"/>
      <c r="V14" s="13"/>
      <c r="W14" s="12"/>
      <c r="X14" s="12"/>
      <c r="Y14" s="12"/>
      <c r="Z14" s="12"/>
      <c r="AA14" s="12">
        <f t="shared" si="1"/>
        <v>0</v>
      </c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0">
        <f t="shared" si="2"/>
        <v>0</v>
      </c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>
        <f t="shared" si="3"/>
        <v>0</v>
      </c>
      <c r="AX14" s="14">
        <f t="shared" si="4"/>
        <v>0</v>
      </c>
    </row>
    <row r="15" spans="1:50" ht="15.95" customHeight="1" x14ac:dyDescent="0.25">
      <c r="A15" s="15" t="s">
        <v>29</v>
      </c>
      <c r="B15" s="16">
        <f t="shared" si="5"/>
        <v>0</v>
      </c>
      <c r="C15" s="17" t="s">
        <v>28</v>
      </c>
      <c r="E15" s="18" t="s">
        <v>29</v>
      </c>
      <c r="F15" s="10"/>
      <c r="G15" s="10"/>
      <c r="H15" s="10"/>
      <c r="I15" s="10"/>
      <c r="J15" s="11"/>
      <c r="K15" s="11"/>
      <c r="L15" s="10"/>
      <c r="M15" s="10"/>
      <c r="N15" s="10"/>
      <c r="O15" s="10"/>
      <c r="P15" s="10">
        <f t="shared" si="0"/>
        <v>0</v>
      </c>
      <c r="Q15" s="12">
        <v>10</v>
      </c>
      <c r="R15" s="12">
        <v>10</v>
      </c>
      <c r="S15" s="12"/>
      <c r="T15" s="12"/>
      <c r="U15" s="13">
        <v>15</v>
      </c>
      <c r="V15" s="13">
        <v>10</v>
      </c>
      <c r="W15" s="12"/>
      <c r="X15" s="12"/>
      <c r="Y15" s="12">
        <v>15</v>
      </c>
      <c r="Z15" s="12">
        <v>10</v>
      </c>
      <c r="AA15" s="12">
        <f t="shared" si="1"/>
        <v>400</v>
      </c>
      <c r="AB15" s="11">
        <v>25</v>
      </c>
      <c r="AC15" s="11">
        <v>10</v>
      </c>
      <c r="AD15" s="11"/>
      <c r="AE15" s="11"/>
      <c r="AF15" s="11">
        <v>20</v>
      </c>
      <c r="AG15" s="11">
        <f>2/7*30</f>
        <v>8.5714285714285712</v>
      </c>
      <c r="AH15" s="11"/>
      <c r="AI15" s="11"/>
      <c r="AJ15" s="11">
        <v>20</v>
      </c>
      <c r="AK15" s="11">
        <f>2/7*30</f>
        <v>8.5714285714285712</v>
      </c>
      <c r="AL15" s="10">
        <f t="shared" si="2"/>
        <v>592.85714285714289</v>
      </c>
      <c r="AM15" s="12">
        <v>40</v>
      </c>
      <c r="AN15" s="12">
        <v>10</v>
      </c>
      <c r="AO15" s="12"/>
      <c r="AP15" s="12"/>
      <c r="AQ15" s="12">
        <v>35</v>
      </c>
      <c r="AR15" s="12">
        <f>2/7*30</f>
        <v>8.5714285714285712</v>
      </c>
      <c r="AS15" s="12"/>
      <c r="AT15" s="12"/>
      <c r="AU15" s="12">
        <v>35</v>
      </c>
      <c r="AV15" s="12">
        <f>2/7*30</f>
        <v>8.5714285714285712</v>
      </c>
      <c r="AW15" s="12">
        <f t="shared" si="3"/>
        <v>1000</v>
      </c>
      <c r="AX15" s="14">
        <f t="shared" si="4"/>
        <v>1992.8571428571429</v>
      </c>
    </row>
    <row r="16" spans="1:50" ht="15.95" customHeight="1" x14ac:dyDescent="0.25">
      <c r="A16" s="19" t="s">
        <v>30</v>
      </c>
      <c r="B16" s="16">
        <f t="shared" si="5"/>
        <v>0</v>
      </c>
      <c r="C16" s="17" t="s">
        <v>28</v>
      </c>
      <c r="E16" s="12" t="s">
        <v>30</v>
      </c>
      <c r="F16" s="10"/>
      <c r="G16" s="10"/>
      <c r="H16" s="10"/>
      <c r="I16" s="10"/>
      <c r="J16" s="11"/>
      <c r="K16" s="11"/>
      <c r="L16" s="10"/>
      <c r="M16" s="10"/>
      <c r="N16" s="10"/>
      <c r="O16" s="10"/>
      <c r="P16" s="10">
        <f t="shared" si="0"/>
        <v>0</v>
      </c>
      <c r="Q16" s="12"/>
      <c r="R16" s="12"/>
      <c r="S16" s="12"/>
      <c r="T16" s="12"/>
      <c r="U16" s="13"/>
      <c r="V16" s="13"/>
      <c r="W16" s="12"/>
      <c r="X16" s="12"/>
      <c r="Y16" s="12">
        <v>8</v>
      </c>
      <c r="Z16" s="12">
        <v>25</v>
      </c>
      <c r="AA16" s="12">
        <f t="shared" si="1"/>
        <v>200</v>
      </c>
      <c r="AB16" s="11"/>
      <c r="AC16" s="11"/>
      <c r="AD16" s="11"/>
      <c r="AE16" s="11"/>
      <c r="AF16" s="11">
        <v>10</v>
      </c>
      <c r="AG16" s="11">
        <f>6/7*30</f>
        <v>25.714285714285712</v>
      </c>
      <c r="AH16" s="11"/>
      <c r="AI16" s="11"/>
      <c r="AJ16" s="11">
        <v>15</v>
      </c>
      <c r="AK16" s="11">
        <f>6/7*30</f>
        <v>25.714285714285712</v>
      </c>
      <c r="AL16" s="10">
        <f t="shared" si="2"/>
        <v>642.85714285714278</v>
      </c>
      <c r="AM16" s="12"/>
      <c r="AN16" s="12"/>
      <c r="AO16" s="12"/>
      <c r="AP16" s="12"/>
      <c r="AQ16" s="12">
        <v>23</v>
      </c>
      <c r="AR16" s="12">
        <f>6/7*30</f>
        <v>25.714285714285712</v>
      </c>
      <c r="AS16" s="12"/>
      <c r="AT16" s="12"/>
      <c r="AU16" s="12">
        <v>30</v>
      </c>
      <c r="AV16" s="12">
        <f>6/7*30</f>
        <v>25.714285714285712</v>
      </c>
      <c r="AW16" s="12">
        <f t="shared" si="3"/>
        <v>1362.8571428571427</v>
      </c>
      <c r="AX16" s="14">
        <f t="shared" si="4"/>
        <v>2205.7142857142853</v>
      </c>
    </row>
    <row r="17" spans="1:50" ht="15.95" customHeight="1" x14ac:dyDescent="0.25">
      <c r="A17" s="19" t="s">
        <v>31</v>
      </c>
      <c r="B17" s="16">
        <f t="shared" si="5"/>
        <v>0</v>
      </c>
      <c r="C17" s="17" t="s">
        <v>28</v>
      </c>
      <c r="E17" s="12" t="s">
        <v>31</v>
      </c>
      <c r="F17" s="10"/>
      <c r="G17" s="10"/>
      <c r="H17" s="10"/>
      <c r="I17" s="10"/>
      <c r="J17" s="11"/>
      <c r="K17" s="11"/>
      <c r="L17" s="10"/>
      <c r="M17" s="10"/>
      <c r="N17" s="10"/>
      <c r="O17" s="10"/>
      <c r="P17" s="10">
        <f t="shared" si="0"/>
        <v>0</v>
      </c>
      <c r="Q17" s="12"/>
      <c r="R17" s="12"/>
      <c r="S17" s="12"/>
      <c r="T17" s="12"/>
      <c r="U17" s="13"/>
      <c r="V17" s="13"/>
      <c r="W17" s="12"/>
      <c r="X17" s="12"/>
      <c r="Y17" s="12"/>
      <c r="Z17" s="12"/>
      <c r="AA17" s="12">
        <f t="shared" si="1"/>
        <v>0</v>
      </c>
      <c r="AB17" s="11"/>
      <c r="AC17" s="11"/>
      <c r="AD17" s="11"/>
      <c r="AE17" s="11"/>
      <c r="AF17" s="11">
        <v>50</v>
      </c>
      <c r="AG17" s="11">
        <f>0.5/7*30</f>
        <v>2.1428571428571428</v>
      </c>
      <c r="AH17" s="11"/>
      <c r="AI17" s="11"/>
      <c r="AJ17" s="11">
        <v>50</v>
      </c>
      <c r="AK17" s="11">
        <f>0.5/7*30</f>
        <v>2.1428571428571428</v>
      </c>
      <c r="AL17" s="10">
        <f t="shared" si="2"/>
        <v>214.28571428571428</v>
      </c>
      <c r="AM17" s="12"/>
      <c r="AN17" s="12"/>
      <c r="AO17" s="12"/>
      <c r="AP17" s="12"/>
      <c r="AQ17" s="12">
        <v>55</v>
      </c>
      <c r="AR17" s="12">
        <f>0.5/7*30</f>
        <v>2.1428571428571428</v>
      </c>
      <c r="AS17" s="12"/>
      <c r="AT17" s="12"/>
      <c r="AU17" s="12">
        <v>55</v>
      </c>
      <c r="AV17" s="12">
        <f>0.5/7*30</f>
        <v>2.1428571428571428</v>
      </c>
      <c r="AW17" s="12">
        <f t="shared" si="3"/>
        <v>235.71428571428569</v>
      </c>
      <c r="AX17" s="14">
        <f t="shared" si="4"/>
        <v>450</v>
      </c>
    </row>
    <row r="18" spans="1:50" ht="15.95" hidden="1" customHeight="1" x14ac:dyDescent="0.25">
      <c r="A18" s="15" t="s">
        <v>32</v>
      </c>
      <c r="B18" s="16">
        <f t="shared" si="5"/>
        <v>0</v>
      </c>
      <c r="C18" s="17" t="s">
        <v>28</v>
      </c>
      <c r="E18" s="18" t="s">
        <v>32</v>
      </c>
      <c r="F18" s="10"/>
      <c r="G18" s="10"/>
      <c r="H18" s="10"/>
      <c r="I18" s="10"/>
      <c r="J18" s="11"/>
      <c r="K18" s="11"/>
      <c r="L18" s="10"/>
      <c r="M18" s="10"/>
      <c r="N18" s="10"/>
      <c r="O18" s="10"/>
      <c r="P18" s="10">
        <f t="shared" si="0"/>
        <v>0</v>
      </c>
      <c r="Q18" s="12"/>
      <c r="R18" s="12"/>
      <c r="S18" s="12"/>
      <c r="T18" s="12"/>
      <c r="U18" s="13"/>
      <c r="V18" s="13"/>
      <c r="W18" s="12"/>
      <c r="X18" s="12"/>
      <c r="Y18" s="12"/>
      <c r="Z18" s="12"/>
      <c r="AA18" s="12">
        <f t="shared" si="1"/>
        <v>0</v>
      </c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0">
        <f t="shared" si="2"/>
        <v>0</v>
      </c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>
        <f t="shared" si="3"/>
        <v>0</v>
      </c>
      <c r="AX18" s="14">
        <f t="shared" si="4"/>
        <v>0</v>
      </c>
    </row>
    <row r="19" spans="1:50" ht="15.95" hidden="1" customHeight="1" x14ac:dyDescent="0.25">
      <c r="A19" s="19" t="s">
        <v>33</v>
      </c>
      <c r="B19" s="16">
        <f t="shared" si="5"/>
        <v>0</v>
      </c>
      <c r="C19" s="17" t="s">
        <v>28</v>
      </c>
      <c r="E19" s="18" t="s">
        <v>33</v>
      </c>
      <c r="F19" s="10"/>
      <c r="G19" s="10"/>
      <c r="H19" s="10"/>
      <c r="I19" s="10"/>
      <c r="J19" s="11"/>
      <c r="K19" s="11"/>
      <c r="L19" s="10"/>
      <c r="M19" s="10"/>
      <c r="N19" s="10"/>
      <c r="O19" s="10"/>
      <c r="P19" s="10"/>
      <c r="Q19" s="12"/>
      <c r="R19" s="12"/>
      <c r="S19" s="12"/>
      <c r="T19" s="12"/>
      <c r="U19" s="13"/>
      <c r="V19" s="13"/>
      <c r="W19" s="12"/>
      <c r="X19" s="12"/>
      <c r="Y19" s="12"/>
      <c r="Z19" s="12"/>
      <c r="AA19" s="12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0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4"/>
    </row>
    <row r="20" spans="1:50" ht="15.95" hidden="1" customHeight="1" x14ac:dyDescent="0.25">
      <c r="A20" s="19" t="s">
        <v>34</v>
      </c>
      <c r="B20" s="16">
        <f t="shared" si="5"/>
        <v>0</v>
      </c>
      <c r="C20" s="17" t="s">
        <v>28</v>
      </c>
      <c r="E20" s="12" t="s">
        <v>34</v>
      </c>
      <c r="F20" s="10"/>
      <c r="G20" s="10"/>
      <c r="H20" s="10"/>
      <c r="I20" s="10"/>
      <c r="J20" s="11"/>
      <c r="K20" s="11"/>
      <c r="L20" s="10"/>
      <c r="M20" s="10"/>
      <c r="N20" s="10"/>
      <c r="O20" s="10"/>
      <c r="P20" s="10">
        <f>(+F20*G20+H20*I20+J20*K20+L20*M20+N20*O20)*F$10</f>
        <v>0</v>
      </c>
      <c r="Q20" s="12"/>
      <c r="R20" s="12"/>
      <c r="S20" s="12"/>
      <c r="T20" s="12"/>
      <c r="U20" s="13"/>
      <c r="V20" s="13"/>
      <c r="W20" s="12"/>
      <c r="X20" s="12"/>
      <c r="Y20" s="12"/>
      <c r="Z20" s="12"/>
      <c r="AA20" s="12">
        <f>(+Q20*R20+S20*T20+U20*V20+W20*X20+Y20*Z20)*Q$10</f>
        <v>0</v>
      </c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0">
        <f>(+AB20*AC20+AD20*AE20+AF20*AG20+AH20*AI20+AJ20*AK20)*AB$10</f>
        <v>0</v>
      </c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>
        <f>(+AM20*AN20+AO20*AP20+AQ20*AR20+AS20*AT20+AU20*AV20)*AM$10</f>
        <v>0</v>
      </c>
      <c r="AX20" s="14">
        <f>+AW20+AL20+AA20+P20</f>
        <v>0</v>
      </c>
    </row>
    <row r="21" spans="1:50" ht="15.95" customHeight="1" x14ac:dyDescent="0.25">
      <c r="A21" s="15" t="s">
        <v>35</v>
      </c>
      <c r="B21" s="16">
        <f t="shared" si="5"/>
        <v>0</v>
      </c>
      <c r="C21" s="17" t="s">
        <v>28</v>
      </c>
      <c r="E21" s="18" t="s">
        <v>35</v>
      </c>
      <c r="F21" s="10"/>
      <c r="G21" s="10"/>
      <c r="H21" s="10"/>
      <c r="I21" s="10"/>
      <c r="J21" s="11"/>
      <c r="K21" s="11"/>
      <c r="L21" s="10"/>
      <c r="M21" s="10"/>
      <c r="N21" s="10"/>
      <c r="O21" s="10"/>
      <c r="P21" s="10">
        <f>(+F21*G21+H21*I21+J21*K21+L21*M21+N21*O21)*F$10</f>
        <v>0</v>
      </c>
      <c r="Q21" s="12"/>
      <c r="R21" s="12"/>
      <c r="S21" s="12"/>
      <c r="T21" s="12"/>
      <c r="U21" s="13"/>
      <c r="V21" s="13"/>
      <c r="W21" s="12"/>
      <c r="X21" s="12"/>
      <c r="Y21" s="12"/>
      <c r="Z21" s="12"/>
      <c r="AA21" s="12">
        <f>(+Q21*R21+S21*T21+U21*V21+W21*X21+Y21*Z21)*Q$10</f>
        <v>0</v>
      </c>
      <c r="AB21" s="11">
        <v>10</v>
      </c>
      <c r="AC21" s="11">
        <v>20</v>
      </c>
      <c r="AD21" s="11">
        <v>10</v>
      </c>
      <c r="AE21" s="11">
        <v>20</v>
      </c>
      <c r="AF21" s="11">
        <v>10</v>
      </c>
      <c r="AG21" s="11">
        <v>30</v>
      </c>
      <c r="AH21" s="11"/>
      <c r="AI21" s="11"/>
      <c r="AJ21" s="11">
        <v>10</v>
      </c>
      <c r="AK21" s="11">
        <v>20</v>
      </c>
      <c r="AL21" s="10">
        <f>(+AB21*AC21+AD21*AE21+AF21*AG21+AH21*AI21+AJ21*AK21)*AB$10</f>
        <v>900</v>
      </c>
      <c r="AM21" s="12">
        <v>12</v>
      </c>
      <c r="AN21" s="12">
        <v>20</v>
      </c>
      <c r="AO21" s="12">
        <v>12</v>
      </c>
      <c r="AP21" s="12">
        <v>20</v>
      </c>
      <c r="AQ21" s="12">
        <v>12</v>
      </c>
      <c r="AR21" s="12">
        <v>30</v>
      </c>
      <c r="AS21" s="12"/>
      <c r="AT21" s="12"/>
      <c r="AU21" s="12">
        <v>12</v>
      </c>
      <c r="AV21" s="12">
        <v>20</v>
      </c>
      <c r="AW21" s="12">
        <f>(+AM21*AN21+AO21*AP21+AQ21*AR21+AS21*AT21+AU21*AV21)*AM$10</f>
        <v>1080</v>
      </c>
      <c r="AX21" s="14">
        <f>+AW21+AL21+AA21+P21</f>
        <v>1980</v>
      </c>
    </row>
    <row r="22" spans="1:50" ht="15.95" customHeight="1" x14ac:dyDescent="0.25">
      <c r="A22" s="15" t="s">
        <v>36</v>
      </c>
      <c r="B22" s="16">
        <f t="shared" si="5"/>
        <v>0</v>
      </c>
      <c r="C22" s="17" t="s">
        <v>28</v>
      </c>
      <c r="E22" s="18" t="s">
        <v>36</v>
      </c>
      <c r="F22" s="10"/>
      <c r="G22" s="10"/>
      <c r="H22" s="10"/>
      <c r="I22" s="10"/>
      <c r="J22" s="11"/>
      <c r="K22" s="11"/>
      <c r="L22" s="10"/>
      <c r="M22" s="10"/>
      <c r="N22" s="10"/>
      <c r="O22" s="10"/>
      <c r="P22" s="10">
        <f>(+F22*G22+H22*I22+J22*K22+L22*M22+N22*O22)*F$10</f>
        <v>0</v>
      </c>
      <c r="Q22" s="12"/>
      <c r="R22" s="12"/>
      <c r="S22" s="12"/>
      <c r="T22" s="12"/>
      <c r="U22" s="13"/>
      <c r="V22" s="13"/>
      <c r="W22" s="12"/>
      <c r="X22" s="12"/>
      <c r="Y22" s="12"/>
      <c r="Z22" s="12"/>
      <c r="AA22" s="12">
        <f>(+Q22*R22+S22*T22+U22*V22+W22*X22+Y22*Z22)*Q$10</f>
        <v>0</v>
      </c>
      <c r="AB22" s="11"/>
      <c r="AC22" s="11"/>
      <c r="AD22" s="11"/>
      <c r="AE22" s="11"/>
      <c r="AF22" s="11"/>
      <c r="AG22" s="11"/>
      <c r="AH22" s="11">
        <v>15</v>
      </c>
      <c r="AI22" s="11">
        <v>5</v>
      </c>
      <c r="AJ22" s="11"/>
      <c r="AK22" s="11"/>
      <c r="AL22" s="10">
        <f>(+AB22*AC22+AD22*AE22+AF22*AG22+AH22*AI22+AJ22*AK22)*AB$10</f>
        <v>75</v>
      </c>
      <c r="AM22" s="12"/>
      <c r="AN22" s="12"/>
      <c r="AO22" s="12"/>
      <c r="AP22" s="12"/>
      <c r="AQ22" s="12"/>
      <c r="AR22" s="12"/>
      <c r="AS22" s="12">
        <v>20</v>
      </c>
      <c r="AT22" s="12">
        <v>5</v>
      </c>
      <c r="AU22" s="12"/>
      <c r="AV22" s="12"/>
      <c r="AW22" s="12">
        <f>(+AM22*AN22+AO22*AP22+AQ22*AR22+AS22*AT22+AU22*AV22)*AM$10</f>
        <v>100</v>
      </c>
      <c r="AX22" s="14">
        <f>+AW22+AL22+AA22+P22</f>
        <v>175</v>
      </c>
    </row>
    <row r="23" spans="1:50" ht="15.95" customHeight="1" x14ac:dyDescent="0.25">
      <c r="A23" s="15" t="s">
        <v>37</v>
      </c>
      <c r="B23" s="16">
        <f t="shared" si="5"/>
        <v>0</v>
      </c>
      <c r="C23" s="17" t="s">
        <v>28</v>
      </c>
      <c r="E23" s="18" t="s">
        <v>37</v>
      </c>
      <c r="F23" s="10"/>
      <c r="G23" s="10"/>
      <c r="H23" s="10"/>
      <c r="I23" s="10"/>
      <c r="J23" s="11">
        <v>30</v>
      </c>
      <c r="K23" s="11">
        <v>10</v>
      </c>
      <c r="L23" s="10"/>
      <c r="M23" s="10"/>
      <c r="N23" s="11">
        <v>30</v>
      </c>
      <c r="O23" s="11">
        <v>20</v>
      </c>
      <c r="P23" s="10">
        <f>(+F23*G23+H23*I23+J23*K23+L23*M23+N23*O23)*F$10</f>
        <v>900</v>
      </c>
      <c r="Q23" s="12">
        <v>15</v>
      </c>
      <c r="R23" s="12">
        <v>12</v>
      </c>
      <c r="S23" s="12"/>
      <c r="T23" s="12"/>
      <c r="U23" s="13">
        <v>35</v>
      </c>
      <c r="V23" s="13">
        <v>12</v>
      </c>
      <c r="W23" s="12"/>
      <c r="X23" s="12"/>
      <c r="Y23" s="12">
        <v>30</v>
      </c>
      <c r="Z23" s="12">
        <v>10</v>
      </c>
      <c r="AA23" s="12">
        <f>(+Q23*R23+S23*T23+U23*V23+W23*X23+Y23*Z23)*Q$10</f>
        <v>900</v>
      </c>
      <c r="AB23" s="11"/>
      <c r="AC23" s="11"/>
      <c r="AD23" s="11"/>
      <c r="AE23" s="11"/>
      <c r="AF23" s="11">
        <v>40</v>
      </c>
      <c r="AG23" s="11">
        <f>3/7*30</f>
        <v>12.857142857142856</v>
      </c>
      <c r="AH23" s="11"/>
      <c r="AI23" s="11"/>
      <c r="AJ23" s="11">
        <v>40</v>
      </c>
      <c r="AK23" s="11">
        <f>3/7*30</f>
        <v>12.857142857142856</v>
      </c>
      <c r="AL23" s="10">
        <f>(+AB23*AC23+AD23*AE23+AF23*AG23+AH23*AI23+AJ23*AK23)*AB$10</f>
        <v>1028.5714285714284</v>
      </c>
      <c r="AM23" s="12"/>
      <c r="AN23" s="12"/>
      <c r="AO23" s="12"/>
      <c r="AP23" s="12"/>
      <c r="AQ23" s="12">
        <v>55</v>
      </c>
      <c r="AR23" s="12">
        <f>3/7*30</f>
        <v>12.857142857142856</v>
      </c>
      <c r="AS23" s="12"/>
      <c r="AT23" s="12"/>
      <c r="AU23" s="12">
        <v>55</v>
      </c>
      <c r="AV23" s="12">
        <f>3/7*30</f>
        <v>12.857142857142856</v>
      </c>
      <c r="AW23" s="12">
        <f>(+AM23*AN23+AO23*AP23+AQ23*AR23+AS23*AT23+AU23*AV23)*AM$10</f>
        <v>1414.2857142857142</v>
      </c>
      <c r="AX23" s="14">
        <f>+AW23+AL23+AA23+P23</f>
        <v>4242.8571428571431</v>
      </c>
    </row>
    <row r="24" spans="1:50" ht="15.95" hidden="1" customHeight="1" x14ac:dyDescent="0.25">
      <c r="A24" s="19" t="s">
        <v>38</v>
      </c>
      <c r="B24" s="16">
        <f t="shared" si="5"/>
        <v>0</v>
      </c>
      <c r="C24" s="17" t="s">
        <v>28</v>
      </c>
      <c r="E24" s="18" t="s">
        <v>38</v>
      </c>
      <c r="F24" s="10"/>
      <c r="G24" s="10"/>
      <c r="H24" s="10"/>
      <c r="I24" s="10"/>
      <c r="J24" s="11"/>
      <c r="K24" s="11"/>
      <c r="L24" s="10"/>
      <c r="M24" s="10"/>
      <c r="N24" s="11"/>
      <c r="O24" s="11"/>
      <c r="P24" s="10"/>
      <c r="Q24" s="12"/>
      <c r="R24" s="12"/>
      <c r="S24" s="12"/>
      <c r="T24" s="12"/>
      <c r="U24" s="13"/>
      <c r="V24" s="13"/>
      <c r="W24" s="12"/>
      <c r="X24" s="12"/>
      <c r="Y24" s="12"/>
      <c r="Z24" s="12"/>
      <c r="AA24" s="12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0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4"/>
    </row>
    <row r="25" spans="1:50" ht="15.95" customHeight="1" x14ac:dyDescent="0.25">
      <c r="A25" s="15" t="s">
        <v>39</v>
      </c>
      <c r="B25" s="16">
        <f t="shared" si="5"/>
        <v>0</v>
      </c>
      <c r="C25" s="17" t="s">
        <v>28</v>
      </c>
      <c r="E25" s="18" t="s">
        <v>39</v>
      </c>
      <c r="F25" s="10"/>
      <c r="G25" s="10"/>
      <c r="H25" s="10">
        <v>5</v>
      </c>
      <c r="I25" s="10">
        <v>30</v>
      </c>
      <c r="J25" s="11"/>
      <c r="K25" s="11"/>
      <c r="L25" s="10"/>
      <c r="M25" s="10"/>
      <c r="N25" s="10"/>
      <c r="O25" s="10"/>
      <c r="P25" s="10">
        <f>(+F25*G25+H25*I25+J25*K25+L25*M25+N25*O25)*F$10</f>
        <v>150</v>
      </c>
      <c r="Q25" s="12"/>
      <c r="R25" s="12"/>
      <c r="S25" s="12">
        <v>7</v>
      </c>
      <c r="T25" s="12">
        <v>30</v>
      </c>
      <c r="U25" s="13"/>
      <c r="V25" s="13"/>
      <c r="W25" s="12"/>
      <c r="X25" s="12"/>
      <c r="Y25" s="12"/>
      <c r="Z25" s="12"/>
      <c r="AA25" s="12">
        <f>(+Q25*R25+S25*T25+U25*V25+W25*X25+Y25*Z25)*Q$10</f>
        <v>210</v>
      </c>
      <c r="AB25" s="11">
        <v>10</v>
      </c>
      <c r="AC25" s="11">
        <f>3/7*30</f>
        <v>12.857142857142856</v>
      </c>
      <c r="AD25" s="11">
        <v>10</v>
      </c>
      <c r="AE25" s="11">
        <f>3/7*30</f>
        <v>12.857142857142856</v>
      </c>
      <c r="AF25" s="11"/>
      <c r="AG25" s="11"/>
      <c r="AH25" s="11"/>
      <c r="AI25" s="11"/>
      <c r="AJ25" s="11"/>
      <c r="AK25" s="11"/>
      <c r="AL25" s="10">
        <f>(+AB25*AC25+AD25*AE25+AF25*AG25+AH25*AI25+AJ25*AK25)*AB$10</f>
        <v>257.14285714285711</v>
      </c>
      <c r="AM25" s="12">
        <v>12</v>
      </c>
      <c r="AN25" s="12">
        <f>3/7*30</f>
        <v>12.857142857142856</v>
      </c>
      <c r="AO25" s="12">
        <v>11</v>
      </c>
      <c r="AP25" s="12">
        <f>3/7*30</f>
        <v>12.857142857142856</v>
      </c>
      <c r="AQ25" s="12"/>
      <c r="AR25" s="12"/>
      <c r="AS25" s="12"/>
      <c r="AT25" s="12"/>
      <c r="AU25" s="12"/>
      <c r="AV25" s="12"/>
      <c r="AW25" s="12">
        <f>(+AM25*AN25+AO25*AP25+AQ25*AR25+AS25*AT25+AU25*AV25)*AM$10</f>
        <v>295.71428571428567</v>
      </c>
      <c r="AX25" s="14">
        <f>+AW25+AL25+AA25+P25</f>
        <v>912.85714285714278</v>
      </c>
    </row>
    <row r="26" spans="1:50" ht="15.95" customHeight="1" x14ac:dyDescent="0.25">
      <c r="A26" s="19" t="s">
        <v>40</v>
      </c>
      <c r="B26" s="16">
        <f t="shared" si="5"/>
        <v>0</v>
      </c>
      <c r="C26" s="17" t="s">
        <v>28</v>
      </c>
      <c r="E26" s="12" t="s">
        <v>40</v>
      </c>
      <c r="F26" s="10"/>
      <c r="G26" s="10"/>
      <c r="H26" s="10"/>
      <c r="I26" s="10"/>
      <c r="J26" s="11">
        <v>6</v>
      </c>
      <c r="K26" s="11">
        <v>30</v>
      </c>
      <c r="L26" s="10"/>
      <c r="M26" s="10"/>
      <c r="N26" s="11">
        <v>6</v>
      </c>
      <c r="O26" s="11">
        <v>30</v>
      </c>
      <c r="P26" s="10">
        <f>(+F26*G26+H26*I26+J26*K26+L26*M26+N26*O26)*F$10</f>
        <v>360</v>
      </c>
      <c r="Q26" s="12"/>
      <c r="R26" s="12"/>
      <c r="S26" s="12"/>
      <c r="T26" s="12"/>
      <c r="U26" s="13">
        <v>4</v>
      </c>
      <c r="V26" s="13">
        <v>30</v>
      </c>
      <c r="W26" s="12"/>
      <c r="X26" s="12"/>
      <c r="Y26" s="12">
        <v>4</v>
      </c>
      <c r="Z26" s="12">
        <v>30</v>
      </c>
      <c r="AA26" s="12">
        <f>(+Q26*R26+S26*T26+U26*V26+W26*X26+Y26*Z26)*Q$10</f>
        <v>240</v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0">
        <f>(+AB26*AC26+AD26*AE26+AF26*AG26+AH26*AI26+AJ26*AK26)*AB$10</f>
        <v>0</v>
      </c>
      <c r="AM26" s="12"/>
      <c r="AN26" s="12"/>
      <c r="AO26" s="12"/>
      <c r="AP26" s="12"/>
      <c r="AQ26" s="12">
        <v>6</v>
      </c>
      <c r="AR26" s="12">
        <v>30</v>
      </c>
      <c r="AS26" s="12"/>
      <c r="AT26" s="12"/>
      <c r="AU26" s="12"/>
      <c r="AV26" s="12"/>
      <c r="AW26" s="12">
        <f>(+AM26*AN26+AO26*AP26+AQ26*AR26+AS26*AT26+AU26*AV26)*AM$10</f>
        <v>180</v>
      </c>
      <c r="AX26" s="14">
        <f>+AW26+AL26+AA26+P26</f>
        <v>780</v>
      </c>
    </row>
    <row r="27" spans="1:50" ht="15.95" customHeight="1" x14ac:dyDescent="0.25">
      <c r="A27" s="15" t="s">
        <v>41</v>
      </c>
      <c r="B27" s="16">
        <f t="shared" si="5"/>
        <v>0</v>
      </c>
      <c r="C27" s="17" t="s">
        <v>28</v>
      </c>
      <c r="E27" s="18" t="s">
        <v>41</v>
      </c>
      <c r="F27" s="10"/>
      <c r="G27" s="10"/>
      <c r="H27" s="10"/>
      <c r="I27" s="10"/>
      <c r="J27" s="11"/>
      <c r="K27" s="11"/>
      <c r="L27" s="10"/>
      <c r="M27" s="10"/>
      <c r="N27" s="10"/>
      <c r="O27" s="10"/>
      <c r="P27" s="10">
        <f>(+F27*G27+H27*I27+J27*K27+L27*M27+N27*O27)*F$10</f>
        <v>0</v>
      </c>
      <c r="Q27" s="12"/>
      <c r="R27" s="12"/>
      <c r="S27" s="12"/>
      <c r="T27" s="12"/>
      <c r="U27" s="13"/>
      <c r="V27" s="13"/>
      <c r="W27" s="12"/>
      <c r="X27" s="12"/>
      <c r="Y27" s="12"/>
      <c r="Z27" s="12"/>
      <c r="AA27" s="12">
        <f>(+Q27*R27+S27*T27+U27*V27+W27*X27+Y27*Z27)*Q$10</f>
        <v>0</v>
      </c>
      <c r="AB27" s="11">
        <v>9</v>
      </c>
      <c r="AC27" s="11">
        <v>4</v>
      </c>
      <c r="AD27" s="11"/>
      <c r="AE27" s="11"/>
      <c r="AF27" s="11"/>
      <c r="AG27" s="11"/>
      <c r="AH27" s="11"/>
      <c r="AI27" s="11"/>
      <c r="AJ27" s="11"/>
      <c r="AK27" s="11"/>
      <c r="AL27" s="10">
        <f>(+AB27*AC27+AD27*AE27+AF27*AG27+AH27*AI27+AJ27*AK27)*AB$10</f>
        <v>36</v>
      </c>
      <c r="AM27" s="12">
        <v>11</v>
      </c>
      <c r="AN27" s="12">
        <v>4</v>
      </c>
      <c r="AO27" s="12"/>
      <c r="AP27" s="12"/>
      <c r="AQ27" s="12"/>
      <c r="AR27" s="12"/>
      <c r="AS27" s="12"/>
      <c r="AT27" s="12"/>
      <c r="AU27" s="12"/>
      <c r="AV27" s="12"/>
      <c r="AW27" s="12">
        <f>(+AM27*AN27+AO27*AP27+AQ27*AR27+AS27*AT27+AU27*AV27)*AM$10</f>
        <v>44</v>
      </c>
      <c r="AX27" s="14">
        <f>+AW27+AL27+AA27+P27</f>
        <v>80</v>
      </c>
    </row>
    <row r="28" spans="1:50" ht="15.95" hidden="1" customHeight="1" x14ac:dyDescent="0.25">
      <c r="A28" s="19" t="s">
        <v>42</v>
      </c>
      <c r="B28" s="16">
        <f t="shared" si="5"/>
        <v>0</v>
      </c>
      <c r="C28" s="17" t="s">
        <v>28</v>
      </c>
      <c r="E28" s="12" t="s">
        <v>42</v>
      </c>
      <c r="F28" s="10"/>
      <c r="G28" s="10"/>
      <c r="H28" s="10"/>
      <c r="I28" s="10"/>
      <c r="J28" s="11"/>
      <c r="K28" s="11"/>
      <c r="L28" s="10"/>
      <c r="M28" s="10"/>
      <c r="N28" s="10"/>
      <c r="O28" s="10"/>
      <c r="P28" s="10">
        <f>(+F28*G28+H28*I28+J28*K28+L28*M28+N28*O28)*F$10</f>
        <v>0</v>
      </c>
      <c r="Q28" s="12"/>
      <c r="R28" s="12"/>
      <c r="S28" s="12"/>
      <c r="T28" s="12"/>
      <c r="U28" s="13"/>
      <c r="V28" s="13"/>
      <c r="W28" s="12"/>
      <c r="X28" s="12"/>
      <c r="Y28" s="12"/>
      <c r="Z28" s="12"/>
      <c r="AA28" s="12">
        <f>(+Q28*R28+S28*T28+U28*V28+W28*X28+Y28*Z28)*Q$10</f>
        <v>0</v>
      </c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0">
        <f>(+AB28*AC28+AD28*AE28+AF28*AG28+AH28*AI28+AJ28*AK28)*AB$10</f>
        <v>0</v>
      </c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>
        <f>(+AM28*AN28+AO28*AP28+AQ28*AR28+AS28*AT28+AU28*AV28)*AM$10</f>
        <v>0</v>
      </c>
      <c r="AX28" s="14">
        <f>+AW28+AL28+AA28+P28</f>
        <v>0</v>
      </c>
    </row>
    <row r="29" spans="1:50" ht="15.95" hidden="1" customHeight="1" x14ac:dyDescent="0.25">
      <c r="A29" s="19" t="s">
        <v>43</v>
      </c>
      <c r="B29" s="16">
        <f t="shared" si="5"/>
        <v>0</v>
      </c>
      <c r="C29" s="17" t="s">
        <v>28</v>
      </c>
      <c r="E29" s="12" t="s">
        <v>44</v>
      </c>
      <c r="F29" s="10"/>
      <c r="G29" s="10"/>
      <c r="H29" s="10"/>
      <c r="I29" s="10"/>
      <c r="J29" s="11"/>
      <c r="K29" s="11"/>
      <c r="L29" s="10"/>
      <c r="M29" s="10"/>
      <c r="N29" s="10"/>
      <c r="O29" s="10"/>
      <c r="P29" s="10"/>
      <c r="Q29" s="12"/>
      <c r="R29" s="12"/>
      <c r="S29" s="12"/>
      <c r="T29" s="12"/>
      <c r="U29" s="13"/>
      <c r="V29" s="13"/>
      <c r="W29" s="12"/>
      <c r="X29" s="12"/>
      <c r="Y29" s="12"/>
      <c r="Z29" s="12"/>
      <c r="AA29" s="12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0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4"/>
    </row>
    <row r="30" spans="1:50" ht="15.95" hidden="1" customHeight="1" x14ac:dyDescent="0.25">
      <c r="A30" s="15" t="s">
        <v>45</v>
      </c>
      <c r="B30" s="16">
        <f t="shared" si="5"/>
        <v>0</v>
      </c>
      <c r="C30" s="17" t="s">
        <v>28</v>
      </c>
      <c r="E30" s="18" t="s">
        <v>45</v>
      </c>
      <c r="F30" s="10"/>
      <c r="G30" s="10"/>
      <c r="H30" s="10"/>
      <c r="I30" s="10"/>
      <c r="J30" s="11"/>
      <c r="K30" s="11"/>
      <c r="L30" s="10"/>
      <c r="M30" s="10"/>
      <c r="N30" s="10"/>
      <c r="O30" s="10"/>
      <c r="P30" s="10">
        <f t="shared" ref="P30:P35" si="6">(+F30*G30+H30*I30+J30*K30+L30*M30+N30*O30)*F$10</f>
        <v>0</v>
      </c>
      <c r="Q30" s="12"/>
      <c r="R30" s="12"/>
      <c r="S30" s="12"/>
      <c r="T30" s="12"/>
      <c r="U30" s="13"/>
      <c r="V30" s="13"/>
      <c r="W30" s="12"/>
      <c r="X30" s="12"/>
      <c r="Y30" s="12"/>
      <c r="Z30" s="12"/>
      <c r="AA30" s="12">
        <f t="shared" ref="AA30:AA35" si="7">(+Q30*R30+S30*T30+U30*V30+W30*X30+Y30*Z30)*Q$10</f>
        <v>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0">
        <f t="shared" ref="AL30:AL35" si="8">(+AB30*AC30+AD30*AE30+AF30*AG30+AH30*AI30+AJ30*AK30)*AB$10</f>
        <v>0</v>
      </c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>
        <f t="shared" ref="AW30:AW35" si="9">(+AM30*AN30+AO30*AP30+AQ30*AR30+AS30*AT30+AU30*AV30)*AM$10</f>
        <v>0</v>
      </c>
      <c r="AX30" s="14">
        <f t="shared" ref="AX30:AX35" si="10">+AW30+AL30+AA30+P30</f>
        <v>0</v>
      </c>
    </row>
    <row r="31" spans="1:50" ht="15.95" customHeight="1" x14ac:dyDescent="0.25">
      <c r="A31" s="15" t="s">
        <v>46</v>
      </c>
      <c r="B31" s="16">
        <f t="shared" si="5"/>
        <v>0</v>
      </c>
      <c r="C31" s="17" t="s">
        <v>28</v>
      </c>
      <c r="E31" s="18" t="s">
        <v>47</v>
      </c>
      <c r="F31" s="10">
        <f>(59+120)/2</f>
        <v>89.5</v>
      </c>
      <c r="G31" s="10">
        <v>30</v>
      </c>
      <c r="H31" s="10">
        <f>+(42+89)/2</f>
        <v>65.5</v>
      </c>
      <c r="I31" s="10">
        <v>30</v>
      </c>
      <c r="J31" s="11">
        <f>+(59+120)/2</f>
        <v>89.5</v>
      </c>
      <c r="K31" s="11">
        <v>30</v>
      </c>
      <c r="L31" s="10">
        <f>+(42+89)/2</f>
        <v>65.5</v>
      </c>
      <c r="M31" s="10">
        <v>30</v>
      </c>
      <c r="N31" s="11">
        <f>+(59+120)/2</f>
        <v>89.5</v>
      </c>
      <c r="O31" s="11">
        <v>30</v>
      </c>
      <c r="P31" s="10">
        <f t="shared" si="6"/>
        <v>11985</v>
      </c>
      <c r="Q31" s="12">
        <f>+(59+120)/2</f>
        <v>89.5</v>
      </c>
      <c r="R31" s="12">
        <v>30</v>
      </c>
      <c r="S31" s="12">
        <f>+(42+89)/2</f>
        <v>65.5</v>
      </c>
      <c r="T31" s="12">
        <v>30</v>
      </c>
      <c r="U31" s="13">
        <f>+(59+120)/2</f>
        <v>89.5</v>
      </c>
      <c r="V31" s="13">
        <v>30</v>
      </c>
      <c r="W31" s="12">
        <f>+(42+89)/2</f>
        <v>65.5</v>
      </c>
      <c r="X31" s="12">
        <v>30</v>
      </c>
      <c r="Y31" s="12">
        <f>+(59+120)/2</f>
        <v>89.5</v>
      </c>
      <c r="Z31" s="12">
        <v>30</v>
      </c>
      <c r="AA31" s="12">
        <f t="shared" si="7"/>
        <v>11985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0">
        <f t="shared" si="8"/>
        <v>0</v>
      </c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>
        <f t="shared" si="9"/>
        <v>0</v>
      </c>
      <c r="AX31" s="14">
        <f t="shared" si="10"/>
        <v>23970</v>
      </c>
    </row>
    <row r="32" spans="1:50" ht="15.95" customHeight="1" x14ac:dyDescent="0.25">
      <c r="A32" s="19" t="s">
        <v>48</v>
      </c>
      <c r="B32" s="16">
        <f t="shared" si="5"/>
        <v>0</v>
      </c>
      <c r="C32" s="17" t="s">
        <v>28</v>
      </c>
      <c r="E32" s="12" t="s">
        <v>49</v>
      </c>
      <c r="F32" s="10"/>
      <c r="G32" s="10"/>
      <c r="H32" s="10"/>
      <c r="I32" s="10"/>
      <c r="J32" s="11"/>
      <c r="K32" s="11"/>
      <c r="L32" s="10"/>
      <c r="M32" s="10"/>
      <c r="N32" s="10"/>
      <c r="O32" s="10"/>
      <c r="P32" s="10">
        <f t="shared" si="6"/>
        <v>0</v>
      </c>
      <c r="Q32" s="12"/>
      <c r="R32" s="12"/>
      <c r="S32" s="12"/>
      <c r="T32" s="12"/>
      <c r="U32" s="13"/>
      <c r="V32" s="13"/>
      <c r="W32" s="12"/>
      <c r="X32" s="12"/>
      <c r="Y32" s="12"/>
      <c r="Z32" s="12"/>
      <c r="AA32" s="12">
        <f t="shared" si="7"/>
        <v>0</v>
      </c>
      <c r="AB32" s="11">
        <f>+(73+155)/2</f>
        <v>114</v>
      </c>
      <c r="AC32" s="11">
        <v>30</v>
      </c>
      <c r="AD32" s="11">
        <f>+(73+155)/2</f>
        <v>114</v>
      </c>
      <c r="AE32" s="11">
        <f>3/7*30</f>
        <v>12.857142857142856</v>
      </c>
      <c r="AF32" s="11">
        <f>+(29+62)/2</f>
        <v>45.5</v>
      </c>
      <c r="AG32" s="11">
        <v>30</v>
      </c>
      <c r="AH32" s="11"/>
      <c r="AI32" s="11"/>
      <c r="AJ32" s="11">
        <f>+(29+62)/2</f>
        <v>45.5</v>
      </c>
      <c r="AK32" s="11">
        <v>30</v>
      </c>
      <c r="AL32" s="10">
        <f t="shared" si="8"/>
        <v>7615.7142857142853</v>
      </c>
      <c r="AM32" s="12">
        <f>+(84+177)/2</f>
        <v>130.5</v>
      </c>
      <c r="AN32" s="12">
        <v>30</v>
      </c>
      <c r="AO32" s="12">
        <f>+(73+155)/2</f>
        <v>114</v>
      </c>
      <c r="AP32" s="12">
        <v>30</v>
      </c>
      <c r="AQ32" s="20">
        <f>+(36+75)/2</f>
        <v>55.5</v>
      </c>
      <c r="AR32" s="21">
        <v>30</v>
      </c>
      <c r="AS32" s="12"/>
      <c r="AT32" s="12"/>
      <c r="AU32" s="12">
        <f>+(36+75)/2</f>
        <v>55.5</v>
      </c>
      <c r="AV32" s="12">
        <v>30</v>
      </c>
      <c r="AW32" s="12">
        <f t="shared" si="9"/>
        <v>10665</v>
      </c>
      <c r="AX32" s="14">
        <f t="shared" si="10"/>
        <v>18280.714285714286</v>
      </c>
    </row>
    <row r="33" spans="1:50" ht="15.95" customHeight="1" x14ac:dyDescent="0.25">
      <c r="A33" s="19" t="s">
        <v>50</v>
      </c>
      <c r="B33" s="16">
        <f t="shared" si="5"/>
        <v>0</v>
      </c>
      <c r="C33" s="17" t="s">
        <v>28</v>
      </c>
      <c r="E33" s="12" t="s">
        <v>50</v>
      </c>
      <c r="F33" s="10"/>
      <c r="G33" s="10"/>
      <c r="H33" s="10"/>
      <c r="I33" s="10"/>
      <c r="J33" s="11"/>
      <c r="K33" s="11"/>
      <c r="L33" s="10"/>
      <c r="M33" s="10"/>
      <c r="N33" s="10"/>
      <c r="O33" s="10"/>
      <c r="P33" s="10">
        <f t="shared" si="6"/>
        <v>0</v>
      </c>
      <c r="Q33" s="12">
        <v>14</v>
      </c>
      <c r="R33" s="12">
        <v>10</v>
      </c>
      <c r="S33" s="12"/>
      <c r="T33" s="12"/>
      <c r="U33" s="13"/>
      <c r="V33" s="13"/>
      <c r="W33" s="12"/>
      <c r="X33" s="12"/>
      <c r="Y33" s="12"/>
      <c r="Z33" s="12"/>
      <c r="AA33" s="12">
        <f t="shared" si="7"/>
        <v>140</v>
      </c>
      <c r="AB33" s="11"/>
      <c r="AC33" s="11"/>
      <c r="AD33" s="11">
        <v>7</v>
      </c>
      <c r="AE33" s="11">
        <v>10</v>
      </c>
      <c r="AF33" s="11"/>
      <c r="AG33" s="11"/>
      <c r="AH33" s="11">
        <v>7</v>
      </c>
      <c r="AI33" s="11">
        <v>20</v>
      </c>
      <c r="AJ33" s="11"/>
      <c r="AK33" s="11"/>
      <c r="AL33" s="10">
        <f t="shared" si="8"/>
        <v>210</v>
      </c>
      <c r="AM33" s="12"/>
      <c r="AN33" s="12"/>
      <c r="AO33" s="12">
        <v>14</v>
      </c>
      <c r="AP33" s="12">
        <v>10</v>
      </c>
      <c r="AQ33" s="12"/>
      <c r="AR33" s="12"/>
      <c r="AS33" s="12">
        <v>14</v>
      </c>
      <c r="AT33" s="12">
        <v>20</v>
      </c>
      <c r="AU33" s="12"/>
      <c r="AV33" s="12"/>
      <c r="AW33" s="12">
        <f t="shared" si="9"/>
        <v>420</v>
      </c>
      <c r="AX33" s="14">
        <f t="shared" si="10"/>
        <v>770</v>
      </c>
    </row>
    <row r="34" spans="1:50" ht="15.95" customHeight="1" x14ac:dyDescent="0.25">
      <c r="A34" s="19" t="s">
        <v>51</v>
      </c>
      <c r="B34" s="16">
        <f t="shared" si="5"/>
        <v>0</v>
      </c>
      <c r="C34" s="17" t="s">
        <v>28</v>
      </c>
      <c r="E34" s="12" t="s">
        <v>51</v>
      </c>
      <c r="F34" s="10"/>
      <c r="G34" s="10"/>
      <c r="H34" s="10"/>
      <c r="I34" s="10"/>
      <c r="J34" s="11"/>
      <c r="K34" s="11"/>
      <c r="L34" s="10"/>
      <c r="M34" s="10"/>
      <c r="N34" s="10"/>
      <c r="O34" s="10"/>
      <c r="P34" s="10">
        <f t="shared" si="6"/>
        <v>0</v>
      </c>
      <c r="Q34" s="12"/>
      <c r="R34" s="12"/>
      <c r="S34" s="12"/>
      <c r="T34" s="12"/>
      <c r="U34" s="13"/>
      <c r="V34" s="13"/>
      <c r="W34" s="12"/>
      <c r="X34" s="12"/>
      <c r="Y34" s="12"/>
      <c r="Z34" s="12"/>
      <c r="AA34" s="12">
        <f t="shared" si="7"/>
        <v>0</v>
      </c>
      <c r="AB34" s="11"/>
      <c r="AC34" s="11"/>
      <c r="AD34" s="11"/>
      <c r="AE34" s="11"/>
      <c r="AF34" s="11"/>
      <c r="AG34" s="11"/>
      <c r="AH34" s="11">
        <v>9</v>
      </c>
      <c r="AI34" s="11">
        <v>20</v>
      </c>
      <c r="AJ34" s="11"/>
      <c r="AK34" s="11"/>
      <c r="AL34" s="10">
        <f t="shared" si="8"/>
        <v>180</v>
      </c>
      <c r="AM34" s="12"/>
      <c r="AN34" s="12"/>
      <c r="AO34" s="12"/>
      <c r="AP34" s="12"/>
      <c r="AQ34" s="12"/>
      <c r="AR34" s="12"/>
      <c r="AS34" s="12">
        <v>9</v>
      </c>
      <c r="AT34" s="12">
        <v>20</v>
      </c>
      <c r="AU34" s="12"/>
      <c r="AV34" s="12"/>
      <c r="AW34" s="12">
        <f t="shared" si="9"/>
        <v>180</v>
      </c>
      <c r="AX34" s="14">
        <f t="shared" si="10"/>
        <v>360</v>
      </c>
    </row>
    <row r="35" spans="1:50" ht="15.95" customHeight="1" x14ac:dyDescent="0.25">
      <c r="A35" s="19" t="s">
        <v>52</v>
      </c>
      <c r="B35" s="16">
        <f t="shared" si="5"/>
        <v>0</v>
      </c>
      <c r="C35" s="17" t="s">
        <v>28</v>
      </c>
      <c r="E35" s="12" t="s">
        <v>53</v>
      </c>
      <c r="F35" s="10"/>
      <c r="G35" s="10"/>
      <c r="H35" s="10"/>
      <c r="I35" s="10"/>
      <c r="J35" s="11"/>
      <c r="K35" s="11"/>
      <c r="L35" s="10"/>
      <c r="M35" s="10"/>
      <c r="N35" s="10"/>
      <c r="O35" s="10"/>
      <c r="P35" s="10">
        <f t="shared" si="6"/>
        <v>0</v>
      </c>
      <c r="Q35" s="12"/>
      <c r="R35" s="12"/>
      <c r="S35" s="12"/>
      <c r="T35" s="12"/>
      <c r="U35" s="13">
        <v>8</v>
      </c>
      <c r="V35" s="13">
        <v>5</v>
      </c>
      <c r="W35" s="12"/>
      <c r="X35" s="12"/>
      <c r="Y35" s="12"/>
      <c r="Z35" s="12"/>
      <c r="AA35" s="12">
        <f t="shared" si="7"/>
        <v>40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0">
        <f t="shared" si="8"/>
        <v>0</v>
      </c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>
        <f t="shared" si="9"/>
        <v>0</v>
      </c>
      <c r="AX35" s="14">
        <f t="shared" si="10"/>
        <v>40</v>
      </c>
    </row>
    <row r="36" spans="1:50" ht="15.95" hidden="1" customHeight="1" x14ac:dyDescent="0.25">
      <c r="A36" s="19" t="s">
        <v>54</v>
      </c>
      <c r="B36" s="16">
        <f t="shared" si="5"/>
        <v>0</v>
      </c>
      <c r="C36" s="17" t="s">
        <v>28</v>
      </c>
      <c r="E36" s="12" t="s">
        <v>54</v>
      </c>
      <c r="F36" s="10"/>
      <c r="G36" s="10"/>
      <c r="H36" s="10"/>
      <c r="I36" s="10"/>
      <c r="J36" s="11"/>
      <c r="K36" s="11"/>
      <c r="L36" s="10"/>
      <c r="M36" s="10"/>
      <c r="N36" s="10"/>
      <c r="O36" s="10"/>
      <c r="P36" s="10"/>
      <c r="Q36" s="12"/>
      <c r="R36" s="12"/>
      <c r="S36" s="12"/>
      <c r="T36" s="12"/>
      <c r="U36" s="13"/>
      <c r="V36" s="13"/>
      <c r="W36" s="12"/>
      <c r="X36" s="12"/>
      <c r="Y36" s="12"/>
      <c r="Z36" s="12"/>
      <c r="AA36" s="12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0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4"/>
    </row>
    <row r="37" spans="1:50" ht="15.95" hidden="1" customHeight="1" x14ac:dyDescent="0.25">
      <c r="A37" s="19" t="s">
        <v>55</v>
      </c>
      <c r="B37" s="16">
        <f t="shared" si="5"/>
        <v>0</v>
      </c>
      <c r="C37" s="17" t="s">
        <v>28</v>
      </c>
      <c r="E37" s="12" t="s">
        <v>55</v>
      </c>
      <c r="F37" s="10"/>
      <c r="G37" s="10"/>
      <c r="H37" s="10"/>
      <c r="I37" s="10"/>
      <c r="J37" s="11"/>
      <c r="K37" s="11"/>
      <c r="L37" s="10"/>
      <c r="M37" s="10"/>
      <c r="N37" s="10"/>
      <c r="O37" s="10"/>
      <c r="P37" s="10"/>
      <c r="Q37" s="12"/>
      <c r="R37" s="12"/>
      <c r="S37" s="12"/>
      <c r="T37" s="12"/>
      <c r="U37" s="13"/>
      <c r="V37" s="13"/>
      <c r="W37" s="12"/>
      <c r="X37" s="12"/>
      <c r="Y37" s="12"/>
      <c r="Z37" s="12"/>
      <c r="AA37" s="12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0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4"/>
    </row>
    <row r="38" spans="1:50" ht="15.95" hidden="1" customHeight="1" x14ac:dyDescent="0.25">
      <c r="A38" s="15" t="s">
        <v>56</v>
      </c>
      <c r="B38" s="16">
        <f t="shared" si="5"/>
        <v>0</v>
      </c>
      <c r="C38" s="17" t="s">
        <v>28</v>
      </c>
      <c r="E38" s="12" t="s">
        <v>57</v>
      </c>
      <c r="F38" s="10"/>
      <c r="G38" s="10"/>
      <c r="H38" s="10"/>
      <c r="I38" s="10"/>
      <c r="J38" s="11"/>
      <c r="K38" s="11"/>
      <c r="L38" s="10"/>
      <c r="M38" s="10"/>
      <c r="N38" s="10"/>
      <c r="O38" s="10"/>
      <c r="P38" s="10"/>
      <c r="Q38" s="12"/>
      <c r="R38" s="12"/>
      <c r="S38" s="12"/>
      <c r="T38" s="12"/>
      <c r="U38" s="13"/>
      <c r="V38" s="13"/>
      <c r="W38" s="12"/>
      <c r="X38" s="12"/>
      <c r="Y38" s="12"/>
      <c r="Z38" s="12"/>
      <c r="AA38" s="12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0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4"/>
    </row>
    <row r="39" spans="1:50" ht="15.95" customHeight="1" x14ac:dyDescent="0.25">
      <c r="A39" s="15" t="s">
        <v>58</v>
      </c>
      <c r="B39" s="16">
        <f>ROUNDUP((+B$3*P39+B$4*AA39+B$5*AL39+B$6*AW39),0)</f>
        <v>0</v>
      </c>
      <c r="C39" s="17" t="s">
        <v>59</v>
      </c>
      <c r="E39" s="18" t="s">
        <v>60</v>
      </c>
      <c r="F39" s="10"/>
      <c r="G39" s="10"/>
      <c r="H39" s="10"/>
      <c r="I39" s="10"/>
      <c r="J39" s="11"/>
      <c r="K39" s="11"/>
      <c r="L39" s="10"/>
      <c r="M39" s="10"/>
      <c r="N39" s="10"/>
      <c r="O39" s="10"/>
      <c r="P39" s="10">
        <f>(+F39*G39+H39*I39+J39*K39+L39*M39+N39*O39)*F$10</f>
        <v>0</v>
      </c>
      <c r="Q39" s="12">
        <v>1</v>
      </c>
      <c r="R39" s="12">
        <v>6</v>
      </c>
      <c r="S39" s="12"/>
      <c r="T39" s="12"/>
      <c r="U39" s="13">
        <v>1</v>
      </c>
      <c r="V39" s="13">
        <v>6</v>
      </c>
      <c r="W39" s="12"/>
      <c r="X39" s="12"/>
      <c r="Y39" s="12"/>
      <c r="Z39" s="12"/>
      <c r="AA39" s="12">
        <f>(+Q39*R39+S39*T39+U39*V39+W39*X39+Y39*Z39)*Q$10</f>
        <v>12</v>
      </c>
      <c r="AB39" s="11">
        <v>1</v>
      </c>
      <c r="AC39" s="11">
        <v>20</v>
      </c>
      <c r="AD39" s="11"/>
      <c r="AE39" s="11"/>
      <c r="AF39" s="11">
        <v>1</v>
      </c>
      <c r="AG39" s="11">
        <f>1/7*30</f>
        <v>4.2857142857142856</v>
      </c>
      <c r="AH39" s="11"/>
      <c r="AI39" s="11"/>
      <c r="AJ39" s="11">
        <v>1</v>
      </c>
      <c r="AK39" s="11">
        <f>1/7*30</f>
        <v>4.2857142857142856</v>
      </c>
      <c r="AL39" s="10">
        <f>(+AB39*AC39+AD39*AE39+AF39*AG39+AH39*AI39+AJ39*AK39)*AB$10</f>
        <v>28.571428571428569</v>
      </c>
      <c r="AM39" s="12">
        <v>1</v>
      </c>
      <c r="AN39" s="12">
        <v>20</v>
      </c>
      <c r="AO39" s="12"/>
      <c r="AP39" s="12"/>
      <c r="AQ39" s="12">
        <v>1</v>
      </c>
      <c r="AR39" s="12">
        <f>1/7*30</f>
        <v>4.2857142857142856</v>
      </c>
      <c r="AS39" s="12"/>
      <c r="AT39" s="12"/>
      <c r="AU39" s="12">
        <v>1</v>
      </c>
      <c r="AV39" s="12">
        <f>1/7*30</f>
        <v>4.2857142857142856</v>
      </c>
      <c r="AW39" s="12">
        <f>(+AM39*AN39+AO39*AP39+AQ39*AR39+AS39*AT39+AU39*AV39)*AM$10</f>
        <v>28.571428571428569</v>
      </c>
      <c r="AX39" s="14">
        <f>+AW39+AL39+AA39+P39</f>
        <v>69.142857142857139</v>
      </c>
    </row>
    <row r="40" spans="1:50" ht="15.95" customHeight="1" x14ac:dyDescent="0.25">
      <c r="A40" s="15" t="s">
        <v>61</v>
      </c>
      <c r="B40" s="16">
        <f t="shared" si="5"/>
        <v>0</v>
      </c>
      <c r="C40" s="17" t="s">
        <v>26</v>
      </c>
      <c r="E40" s="18" t="s">
        <v>62</v>
      </c>
      <c r="F40" s="10"/>
      <c r="G40" s="10"/>
      <c r="H40" s="10"/>
      <c r="I40" s="10"/>
      <c r="J40" s="11"/>
      <c r="K40" s="11"/>
      <c r="L40" s="10"/>
      <c r="M40" s="10"/>
      <c r="N40" s="10"/>
      <c r="O40" s="10"/>
      <c r="P40" s="10">
        <f>(+F40*G40+H40*I40+J40*K40+L40*M40+N40*O40)*F$10</f>
        <v>0</v>
      </c>
      <c r="Q40" s="12"/>
      <c r="R40" s="12"/>
      <c r="S40" s="12"/>
      <c r="T40" s="12"/>
      <c r="U40" s="13"/>
      <c r="V40" s="13"/>
      <c r="W40" s="12"/>
      <c r="X40" s="12"/>
      <c r="Y40" s="12"/>
      <c r="Z40" s="12"/>
      <c r="AA40" s="12">
        <f>(+Q40*R40+S40*T40+U40*V40+W40*X40+Y40*Z40)*Q$10</f>
        <v>0</v>
      </c>
      <c r="AB40" s="11"/>
      <c r="AC40" s="11"/>
      <c r="AD40" s="11"/>
      <c r="AE40" s="11"/>
      <c r="AF40" s="11"/>
      <c r="AG40" s="11"/>
      <c r="AH40" s="11">
        <v>100</v>
      </c>
      <c r="AI40" s="11">
        <v>20</v>
      </c>
      <c r="AJ40" s="11"/>
      <c r="AK40" s="11"/>
      <c r="AL40" s="10">
        <f>(+AB40*AC40+AD40*AE40+AF40*AG40+AH40*AI40+AJ40*AK40)*AB$10</f>
        <v>2000</v>
      </c>
      <c r="AM40" s="12"/>
      <c r="AN40" s="12"/>
      <c r="AO40" s="12"/>
      <c r="AP40" s="12"/>
      <c r="AQ40" s="12"/>
      <c r="AR40" s="12"/>
      <c r="AS40" s="12">
        <v>100</v>
      </c>
      <c r="AT40" s="12">
        <v>20</v>
      </c>
      <c r="AU40" s="12"/>
      <c r="AV40" s="12"/>
      <c r="AW40" s="12">
        <f>(+AM40*AN40+AO40*AP40+AQ40*AR40+AS40*AT40+AU40*AV40)*AM$10</f>
        <v>2000</v>
      </c>
      <c r="AX40" s="14">
        <f>+AW40+AL40+AA40+P40</f>
        <v>4000</v>
      </c>
    </row>
    <row r="41" spans="1:50" ht="15.95" customHeight="1" x14ac:dyDescent="0.25">
      <c r="A41" s="19" t="s">
        <v>63</v>
      </c>
      <c r="B41" s="16">
        <f t="shared" si="5"/>
        <v>0</v>
      </c>
      <c r="C41" s="17" t="s">
        <v>28</v>
      </c>
      <c r="E41" s="12" t="s">
        <v>64</v>
      </c>
      <c r="F41" s="10">
        <v>17</v>
      </c>
      <c r="G41" s="10">
        <v>30</v>
      </c>
      <c r="H41" s="10">
        <v>13</v>
      </c>
      <c r="I41" s="10">
        <v>30</v>
      </c>
      <c r="J41" s="11">
        <v>13</v>
      </c>
      <c r="K41" s="11">
        <v>30</v>
      </c>
      <c r="L41" s="10">
        <v>13</v>
      </c>
      <c r="M41" s="10">
        <v>30</v>
      </c>
      <c r="N41" s="11">
        <v>13</v>
      </c>
      <c r="O41" s="11">
        <v>30</v>
      </c>
      <c r="P41" s="10">
        <f>(+F41*G41+H41*I41+J41*K41+L41*M41+N41*O41)*F$10</f>
        <v>2070</v>
      </c>
      <c r="Q41" s="12">
        <v>17</v>
      </c>
      <c r="R41" s="12">
        <v>30</v>
      </c>
      <c r="S41" s="12">
        <v>13</v>
      </c>
      <c r="T41" s="12">
        <v>30</v>
      </c>
      <c r="U41" s="13">
        <v>17</v>
      </c>
      <c r="V41" s="13">
        <v>30</v>
      </c>
      <c r="W41" s="12">
        <v>13</v>
      </c>
      <c r="X41" s="12">
        <v>30</v>
      </c>
      <c r="Y41" s="12">
        <v>13</v>
      </c>
      <c r="Z41" s="12">
        <v>30</v>
      </c>
      <c r="AA41" s="12">
        <f>(+Q41*R41+S41*T41+U41*V41+W41*X41+Y41*Z41)*Q$10</f>
        <v>2190</v>
      </c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0">
        <f>(+AB41*AC41+AD41*AE41+AF41*AG41+AH41*AI41+AJ41*AK41)*AB$10</f>
        <v>0</v>
      </c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>
        <f>(+AM41*AN41+AO41*AP41+AQ41*AR41+AS41*AT41+AU41*AV41)*AM$10</f>
        <v>0</v>
      </c>
      <c r="AX41" s="14">
        <f>+AW41+AL41+AA41+P41</f>
        <v>4260</v>
      </c>
    </row>
    <row r="42" spans="1:50" ht="15.95" hidden="1" customHeight="1" x14ac:dyDescent="0.25">
      <c r="A42" s="19" t="s">
        <v>65</v>
      </c>
      <c r="B42" s="16">
        <f t="shared" si="5"/>
        <v>0</v>
      </c>
      <c r="C42" s="17" t="s">
        <v>28</v>
      </c>
      <c r="E42" s="12" t="s">
        <v>65</v>
      </c>
      <c r="F42" s="10"/>
      <c r="G42" s="10"/>
      <c r="H42" s="10"/>
      <c r="I42" s="10"/>
      <c r="J42" s="11"/>
      <c r="K42" s="11"/>
      <c r="L42" s="10"/>
      <c r="M42" s="10"/>
      <c r="N42" s="11"/>
      <c r="O42" s="11"/>
      <c r="P42" s="10"/>
      <c r="Q42" s="12"/>
      <c r="R42" s="12"/>
      <c r="S42" s="12"/>
      <c r="T42" s="12"/>
      <c r="U42" s="13"/>
      <c r="V42" s="13"/>
      <c r="W42" s="12"/>
      <c r="X42" s="12"/>
      <c r="Y42" s="12"/>
      <c r="Z42" s="12"/>
      <c r="AA42" s="12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0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4"/>
    </row>
    <row r="43" spans="1:50" ht="15.95" customHeight="1" x14ac:dyDescent="0.25">
      <c r="A43" s="19" t="s">
        <v>66</v>
      </c>
      <c r="B43" s="16">
        <f t="shared" si="5"/>
        <v>0</v>
      </c>
      <c r="C43" s="17" t="s">
        <v>26</v>
      </c>
      <c r="E43" s="12" t="s">
        <v>67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>
        <f>(+F43*G43+H43*I43+J43*K43+L43*M43+N43*O43)*F$10</f>
        <v>0</v>
      </c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>
        <f>(+Q43*R43+S43*T43+U43*V43+W43*X43+Y43*Z43)*Q$10</f>
        <v>0</v>
      </c>
      <c r="AB43" s="11">
        <v>9.6999999999999993</v>
      </c>
      <c r="AC43" s="11">
        <v>30</v>
      </c>
      <c r="AD43" s="11">
        <v>9.6999999999999993</v>
      </c>
      <c r="AE43" s="11">
        <f>4/7*30</f>
        <v>17.142857142857142</v>
      </c>
      <c r="AF43" s="11"/>
      <c r="AG43" s="11"/>
      <c r="AH43" s="11"/>
      <c r="AI43" s="11"/>
      <c r="AJ43" s="11"/>
      <c r="AK43" s="11"/>
      <c r="AL43" s="10">
        <f>(+AB43*AC43+AD43*AE43+AF43*AG43+AH43*AI43+AJ43*AK43)*AB$10</f>
        <v>457.28571428571428</v>
      </c>
      <c r="AM43" s="12">
        <v>11.7</v>
      </c>
      <c r="AN43" s="12">
        <v>30</v>
      </c>
      <c r="AO43" s="12">
        <v>11.7</v>
      </c>
      <c r="AP43" s="12">
        <v>30</v>
      </c>
      <c r="AQ43" s="12"/>
      <c r="AR43" s="12"/>
      <c r="AS43" s="12"/>
      <c r="AT43" s="12"/>
      <c r="AU43" s="12"/>
      <c r="AV43" s="12"/>
      <c r="AW43" s="12">
        <f>(+AM43*AN43+AO43*AP43+AQ43*AR43+AS43*AT43+AU43*AV43)*AM$10</f>
        <v>702</v>
      </c>
      <c r="AX43" s="14">
        <f>+AW43+AL43+AA43+P43</f>
        <v>1159.2857142857142</v>
      </c>
    </row>
    <row r="44" spans="1:50" ht="15.95" customHeight="1" x14ac:dyDescent="0.25">
      <c r="A44" s="15" t="s">
        <v>68</v>
      </c>
      <c r="B44" s="16">
        <f t="shared" si="5"/>
        <v>0</v>
      </c>
      <c r="C44" s="17" t="s">
        <v>28</v>
      </c>
      <c r="E44" s="18" t="s">
        <v>69</v>
      </c>
      <c r="F44" s="10"/>
      <c r="G44" s="10"/>
      <c r="H44" s="10"/>
      <c r="I44" s="10"/>
      <c r="J44" s="11"/>
      <c r="K44" s="11"/>
      <c r="L44" s="10"/>
      <c r="M44" s="10"/>
      <c r="N44" s="10"/>
      <c r="O44" s="10"/>
      <c r="P44" s="10">
        <f>(+F44*G44+H44*I44+J44*K44+L44*M44+N44*O44)*F$10</f>
        <v>0</v>
      </c>
      <c r="Q44" s="12"/>
      <c r="R44" s="12"/>
      <c r="S44" s="12"/>
      <c r="T44" s="12"/>
      <c r="U44" s="13"/>
      <c r="V44" s="13"/>
      <c r="W44" s="12"/>
      <c r="X44" s="12"/>
      <c r="Y44" s="12"/>
      <c r="Z44" s="12"/>
      <c r="AA44" s="12">
        <f>(+Q44*R44+S44*T44+U44*V44+W44*X44+Y44*Z44)*Q$10</f>
        <v>0</v>
      </c>
      <c r="AB44" s="11"/>
      <c r="AC44" s="11"/>
      <c r="AD44" s="11"/>
      <c r="AE44" s="11"/>
      <c r="AF44" s="11">
        <f>2+10*2/(7*30)</f>
        <v>2.0952380952380953</v>
      </c>
      <c r="AG44" s="11">
        <v>30</v>
      </c>
      <c r="AH44" s="11"/>
      <c r="AI44" s="11"/>
      <c r="AJ44" s="11"/>
      <c r="AK44" s="11"/>
      <c r="AL44" s="10">
        <f>(+AB44*AC44+AD44*AE44+AF44*AG44+AH44*AI44+AJ44*AK44)*AB$10</f>
        <v>62.857142857142861</v>
      </c>
      <c r="AM44" s="12"/>
      <c r="AN44" s="12"/>
      <c r="AO44" s="12"/>
      <c r="AP44" s="12"/>
      <c r="AQ44" s="12">
        <f>2+15*2/7</f>
        <v>6.2857142857142856</v>
      </c>
      <c r="AR44" s="12">
        <v>30</v>
      </c>
      <c r="AS44" s="12"/>
      <c r="AT44" s="12"/>
      <c r="AU44" s="12"/>
      <c r="AV44" s="12"/>
      <c r="AW44" s="12">
        <f>(+AM44*AN44+AO44*AP44+AQ44*AR44+AS44*AT44+AU44*AV44)*AM$10</f>
        <v>188.57142857142856</v>
      </c>
      <c r="AX44" s="14">
        <f>+AW44+AL44+AA44+P44</f>
        <v>251.42857142857142</v>
      </c>
    </row>
    <row r="45" spans="1:50" ht="15.95" hidden="1" customHeight="1" x14ac:dyDescent="0.25">
      <c r="A45" s="19" t="s">
        <v>70</v>
      </c>
      <c r="B45" s="16">
        <f t="shared" si="5"/>
        <v>0</v>
      </c>
      <c r="C45" s="17" t="s">
        <v>28</v>
      </c>
      <c r="E45" s="12" t="s">
        <v>70</v>
      </c>
      <c r="F45" s="10"/>
      <c r="G45" s="10"/>
      <c r="H45" s="10"/>
      <c r="I45" s="10"/>
      <c r="J45" s="11"/>
      <c r="K45" s="11"/>
      <c r="L45" s="10"/>
      <c r="M45" s="10"/>
      <c r="N45" s="10"/>
      <c r="O45" s="10"/>
      <c r="P45" s="10">
        <f>(+F45*G45+H45*I45+J45*K45+L45*M45+N45*O45)*F$10</f>
        <v>0</v>
      </c>
      <c r="Q45" s="12"/>
      <c r="R45" s="12"/>
      <c r="S45" s="12"/>
      <c r="T45" s="12"/>
      <c r="U45" s="13"/>
      <c r="V45" s="13"/>
      <c r="W45" s="12"/>
      <c r="X45" s="12"/>
      <c r="Y45" s="12"/>
      <c r="Z45" s="12"/>
      <c r="AA45" s="12">
        <f>(+Q45*R45+S45*T45+U45*V45+W45*X45+Y45*Z45)*Q$10</f>
        <v>0</v>
      </c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0">
        <f>(+AB45*AC45+AD45*AE45+AF45*AG45+AH45*AI45+AJ45*AK45)*AB$10</f>
        <v>0</v>
      </c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>
        <f>(+AM45*AN45+AO45*AP45+AQ45*AR45+AS45*AT45+AU45*AV45)*AM$10</f>
        <v>0</v>
      </c>
      <c r="AX45" s="14">
        <f>+AW45+AL45+AA45+P45</f>
        <v>0</v>
      </c>
    </row>
    <row r="46" spans="1:50" ht="15.95" hidden="1" customHeight="1" x14ac:dyDescent="0.25">
      <c r="A46" s="19" t="s">
        <v>71</v>
      </c>
      <c r="B46" s="16">
        <f t="shared" si="5"/>
        <v>0</v>
      </c>
      <c r="C46" s="17" t="s">
        <v>28</v>
      </c>
      <c r="E46" s="12" t="s">
        <v>72</v>
      </c>
      <c r="F46" s="10"/>
      <c r="G46" s="10"/>
      <c r="H46" s="10"/>
      <c r="I46" s="10"/>
      <c r="J46" s="11"/>
      <c r="K46" s="11"/>
      <c r="L46" s="10"/>
      <c r="M46" s="10"/>
      <c r="N46" s="10"/>
      <c r="O46" s="10"/>
      <c r="P46" s="10"/>
      <c r="Q46" s="12"/>
      <c r="R46" s="12"/>
      <c r="S46" s="12"/>
      <c r="T46" s="12"/>
      <c r="U46" s="13"/>
      <c r="V46" s="13"/>
      <c r="W46" s="12"/>
      <c r="X46" s="12"/>
      <c r="Y46" s="12"/>
      <c r="Z46" s="12"/>
      <c r="AA46" s="12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0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4"/>
    </row>
    <row r="47" spans="1:50" ht="15.95" customHeight="1" x14ac:dyDescent="0.25">
      <c r="A47" s="19" t="s">
        <v>73</v>
      </c>
      <c r="B47" s="16">
        <f t="shared" si="5"/>
        <v>0</v>
      </c>
      <c r="C47" s="17" t="s">
        <v>28</v>
      </c>
      <c r="E47" s="12" t="s">
        <v>73</v>
      </c>
      <c r="F47" s="10"/>
      <c r="G47" s="10"/>
      <c r="H47" s="10"/>
      <c r="I47" s="10"/>
      <c r="J47" s="11"/>
      <c r="K47" s="11"/>
      <c r="L47" s="10"/>
      <c r="M47" s="10"/>
      <c r="N47" s="10"/>
      <c r="O47" s="10"/>
      <c r="P47" s="10">
        <f>(+F47*G47+H47*I47+J47*K47+L47*M47+N47*O47)*F$10</f>
        <v>0</v>
      </c>
      <c r="Q47" s="12"/>
      <c r="R47" s="12"/>
      <c r="S47" s="12"/>
      <c r="T47" s="12"/>
      <c r="U47" s="13"/>
      <c r="V47" s="13"/>
      <c r="W47" s="12"/>
      <c r="X47" s="12"/>
      <c r="Y47" s="12"/>
      <c r="Z47" s="12"/>
      <c r="AA47" s="12">
        <f>(+Q47*R47+S47*T47+U47*V47+W47*X47+Y47*Z47)*Q$10</f>
        <v>0</v>
      </c>
      <c r="AB47" s="11">
        <v>11</v>
      </c>
      <c r="AC47" s="11">
        <v>6</v>
      </c>
      <c r="AD47" s="11">
        <v>11</v>
      </c>
      <c r="AE47" s="11">
        <v>10</v>
      </c>
      <c r="AF47" s="11">
        <v>11</v>
      </c>
      <c r="AG47" s="11">
        <v>0</v>
      </c>
      <c r="AH47" s="11"/>
      <c r="AI47" s="11"/>
      <c r="AJ47" s="11">
        <v>11</v>
      </c>
      <c r="AK47" s="11">
        <v>10</v>
      </c>
      <c r="AL47" s="10">
        <f>(+AB47*AC47+AD47*AE47+AF47*AG47+AH47*AI47+AJ47*AK47)*AB$10</f>
        <v>286</v>
      </c>
      <c r="AM47" s="12">
        <v>13</v>
      </c>
      <c r="AN47" s="12">
        <v>6</v>
      </c>
      <c r="AO47" s="12">
        <v>13</v>
      </c>
      <c r="AP47" s="12">
        <v>10</v>
      </c>
      <c r="AQ47" s="12">
        <v>13</v>
      </c>
      <c r="AR47" s="12">
        <v>0</v>
      </c>
      <c r="AS47" s="12"/>
      <c r="AT47" s="12"/>
      <c r="AU47" s="12">
        <v>13</v>
      </c>
      <c r="AV47" s="12">
        <v>10</v>
      </c>
      <c r="AW47" s="12">
        <f>(+AM47*AN47+AO47*AP47+AQ47*AR47+AS47*AT47+AU47*AV47)*AM$10</f>
        <v>338</v>
      </c>
      <c r="AX47" s="14">
        <f>+AW47+AL47+AA47+P47</f>
        <v>624</v>
      </c>
    </row>
    <row r="48" spans="1:50" ht="15.95" customHeight="1" x14ac:dyDescent="0.25">
      <c r="A48" s="19" t="s">
        <v>74</v>
      </c>
      <c r="B48" s="16">
        <f t="shared" si="5"/>
        <v>0</v>
      </c>
      <c r="C48" s="17" t="s">
        <v>28</v>
      </c>
      <c r="E48" s="12" t="s">
        <v>74</v>
      </c>
      <c r="F48" s="10"/>
      <c r="G48" s="10"/>
      <c r="H48" s="10"/>
      <c r="I48" s="10"/>
      <c r="J48" s="11"/>
      <c r="K48" s="11"/>
      <c r="L48" s="10"/>
      <c r="M48" s="10"/>
      <c r="N48" s="10"/>
      <c r="O48" s="10"/>
      <c r="P48" s="10">
        <f>(+F48*G48+H48*I48+J48*K48+L48*M48+N48*O48)*F$10</f>
        <v>0</v>
      </c>
      <c r="Q48" s="12"/>
      <c r="R48" s="12"/>
      <c r="S48" s="12"/>
      <c r="T48" s="12"/>
      <c r="U48" s="13"/>
      <c r="V48" s="13"/>
      <c r="W48" s="12"/>
      <c r="X48" s="12"/>
      <c r="Y48" s="12"/>
      <c r="Z48" s="12"/>
      <c r="AA48" s="12">
        <f>(+Q48*R48+S48*T48+U48*V48+W48*X48+Y48*Z48)*Q$10</f>
        <v>0</v>
      </c>
      <c r="AB48" s="11"/>
      <c r="AC48" s="11"/>
      <c r="AD48" s="11"/>
      <c r="AE48" s="11"/>
      <c r="AF48" s="11"/>
      <c r="AG48" s="11"/>
      <c r="AH48" s="11">
        <v>15</v>
      </c>
      <c r="AI48" s="11">
        <v>5</v>
      </c>
      <c r="AJ48" s="11"/>
      <c r="AK48" s="11"/>
      <c r="AL48" s="10">
        <f>(+AB48*AC48+AD48*AE48+AF48*AG48+AH48*AI48+AJ48*AK48)*AB$10</f>
        <v>75</v>
      </c>
      <c r="AM48" s="12"/>
      <c r="AN48" s="12"/>
      <c r="AO48" s="12"/>
      <c r="AP48" s="12"/>
      <c r="AQ48" s="12"/>
      <c r="AR48" s="12"/>
      <c r="AS48" s="12">
        <v>20</v>
      </c>
      <c r="AT48" s="12">
        <v>5</v>
      </c>
      <c r="AU48" s="12"/>
      <c r="AV48" s="12"/>
      <c r="AW48" s="12">
        <f>(+AM48*AN48+AO48*AP48+AQ48*AR48+AS48*AT48+AU48*AV48)*AM$10</f>
        <v>100</v>
      </c>
      <c r="AX48" s="14">
        <f>+AW48+AL48+AA48+P48</f>
        <v>175</v>
      </c>
    </row>
    <row r="49" spans="1:51" ht="15.95" customHeight="1" x14ac:dyDescent="0.25">
      <c r="A49" s="15" t="s">
        <v>75</v>
      </c>
      <c r="B49" s="16">
        <f t="shared" si="5"/>
        <v>0</v>
      </c>
      <c r="C49" s="17" t="s">
        <v>28</v>
      </c>
      <c r="E49" s="18" t="s">
        <v>75</v>
      </c>
      <c r="F49" s="10"/>
      <c r="G49" s="10"/>
      <c r="H49" s="10"/>
      <c r="I49" s="10"/>
      <c r="J49" s="11"/>
      <c r="K49" s="11"/>
      <c r="L49" s="10"/>
      <c r="M49" s="10"/>
      <c r="N49" s="10"/>
      <c r="O49" s="10"/>
      <c r="P49" s="10">
        <f>(+F49*G49+H49*I49+J49*K49+L49*M49+N49*O49)*F$10</f>
        <v>0</v>
      </c>
      <c r="Q49" s="12">
        <v>10</v>
      </c>
      <c r="R49" s="12">
        <v>10</v>
      </c>
      <c r="S49" s="12"/>
      <c r="T49" s="12"/>
      <c r="U49" s="13"/>
      <c r="V49" s="13"/>
      <c r="W49" s="12"/>
      <c r="X49" s="12"/>
      <c r="Y49" s="12"/>
      <c r="Z49" s="12"/>
      <c r="AA49" s="12">
        <f>(+Q49*R49+S49*T49+U49*V49+W49*X49+Y49*Z49)*Q$10</f>
        <v>100</v>
      </c>
      <c r="AB49" s="11">
        <v>25</v>
      </c>
      <c r="AC49" s="11">
        <v>20</v>
      </c>
      <c r="AD49" s="11">
        <v>10</v>
      </c>
      <c r="AE49" s="11">
        <v>20</v>
      </c>
      <c r="AF49" s="11"/>
      <c r="AG49" s="11"/>
      <c r="AH49" s="11">
        <v>10</v>
      </c>
      <c r="AI49" s="11">
        <v>10</v>
      </c>
      <c r="AJ49" s="11"/>
      <c r="AK49" s="11"/>
      <c r="AL49" s="10">
        <f>(+AB49*AC49+AD49*AE49+AF49*AG49+AH49*AI49+AJ49*AK49)*AB$10</f>
        <v>800</v>
      </c>
      <c r="AM49" s="12">
        <v>40</v>
      </c>
      <c r="AN49" s="12">
        <v>20</v>
      </c>
      <c r="AO49" s="12">
        <v>20</v>
      </c>
      <c r="AP49" s="12">
        <v>20</v>
      </c>
      <c r="AQ49" s="12"/>
      <c r="AR49" s="12"/>
      <c r="AS49" s="12">
        <v>20</v>
      </c>
      <c r="AT49" s="12">
        <v>10</v>
      </c>
      <c r="AU49" s="12"/>
      <c r="AV49" s="12"/>
      <c r="AW49" s="12">
        <f>(+AM49*AN49+AO49*AP49+AQ49*AR49+AS49*AT49+AU49*AV49)*AM$10</f>
        <v>1400</v>
      </c>
      <c r="AX49" s="14">
        <f>+AW49+AL49+AA49+P49</f>
        <v>2300</v>
      </c>
    </row>
    <row r="50" spans="1:51" ht="15.95" hidden="1" customHeight="1" x14ac:dyDescent="0.25">
      <c r="A50" s="19" t="s">
        <v>76</v>
      </c>
      <c r="B50" s="16">
        <f t="shared" si="5"/>
        <v>0</v>
      </c>
      <c r="C50" s="17" t="s">
        <v>28</v>
      </c>
      <c r="E50" s="12" t="s">
        <v>76</v>
      </c>
      <c r="F50" s="10"/>
      <c r="G50" s="10"/>
      <c r="H50" s="10"/>
      <c r="I50" s="10"/>
      <c r="J50" s="11"/>
      <c r="K50" s="11"/>
      <c r="L50" s="10"/>
      <c r="M50" s="10"/>
      <c r="N50" s="10"/>
      <c r="O50" s="10"/>
      <c r="P50" s="10">
        <f>(+F50*G50+H50*I50+J50*K50+L50*M50+N50*O50)*F$10</f>
        <v>0</v>
      </c>
      <c r="Q50" s="12"/>
      <c r="R50" s="12"/>
      <c r="S50" s="12"/>
      <c r="T50" s="12"/>
      <c r="U50" s="13"/>
      <c r="V50" s="13"/>
      <c r="W50" s="12"/>
      <c r="X50" s="12"/>
      <c r="Y50" s="12"/>
      <c r="Z50" s="12"/>
      <c r="AA50" s="12">
        <f>(+Q50*R50+S50*T50+U50*V50+W50*X50+Y50*Z50)*Q$10</f>
        <v>0</v>
      </c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0">
        <f>(+AB50*AC50+AD50*AE50+AF50*AG50+AH50*AI50+AJ50*AK50)*AB$10</f>
        <v>0</v>
      </c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>
        <f>(+AM50*AN50+AO50*AP50+AQ50*AR50+AS50*AT50+AU50*AV50)*AM$10</f>
        <v>0</v>
      </c>
      <c r="AX50" s="14">
        <f>+AW50+AL50+AA50+P50</f>
        <v>0</v>
      </c>
    </row>
    <row r="51" spans="1:51" ht="15.95" customHeight="1" x14ac:dyDescent="0.25">
      <c r="A51" s="19" t="s">
        <v>77</v>
      </c>
      <c r="B51" s="16">
        <f t="shared" si="5"/>
        <v>0</v>
      </c>
      <c r="C51" s="17" t="s">
        <v>28</v>
      </c>
      <c r="E51" s="12" t="s">
        <v>77</v>
      </c>
      <c r="F51" s="10"/>
      <c r="G51" s="10"/>
      <c r="H51" s="10"/>
      <c r="I51" s="10"/>
      <c r="J51" s="11"/>
      <c r="K51" s="11"/>
      <c r="L51" s="10"/>
      <c r="M51" s="10"/>
      <c r="N51" s="10"/>
      <c r="O51" s="10"/>
      <c r="P51" s="10">
        <f>(+F51*G51+H51*I51+J51*K51+L51*M51+N51*O51)*F$10</f>
        <v>0</v>
      </c>
      <c r="Q51" s="12"/>
      <c r="R51" s="12"/>
      <c r="S51" s="12"/>
      <c r="T51" s="12"/>
      <c r="U51" s="13">
        <v>8</v>
      </c>
      <c r="V51" s="13">
        <v>25</v>
      </c>
      <c r="W51" s="12"/>
      <c r="X51" s="12"/>
      <c r="Y51" s="12">
        <v>8</v>
      </c>
      <c r="Z51" s="12">
        <v>5</v>
      </c>
      <c r="AA51" s="12">
        <f>(+Q51*R51+S51*T51+U51*V51+W51*X51+Y51*Z51)*Q$10</f>
        <v>240</v>
      </c>
      <c r="AB51" s="11"/>
      <c r="AC51" s="11"/>
      <c r="AD51" s="11"/>
      <c r="AE51" s="11"/>
      <c r="AF51" s="11">
        <v>15</v>
      </c>
      <c r="AG51" s="11">
        <f>1/7*30</f>
        <v>4.2857142857142856</v>
      </c>
      <c r="AH51" s="11"/>
      <c r="AI51" s="11"/>
      <c r="AJ51" s="11">
        <v>15</v>
      </c>
      <c r="AK51" s="11">
        <f>1/7*30</f>
        <v>4.2857142857142856</v>
      </c>
      <c r="AL51" s="10">
        <f>(+AB51*AC51+AD51*AE51+AF51*AG51+AH51*AI51+AJ51*AK51)*AB$10</f>
        <v>128.57142857142856</v>
      </c>
      <c r="AM51" s="12"/>
      <c r="AN51" s="12"/>
      <c r="AO51" s="12"/>
      <c r="AP51" s="12"/>
      <c r="AQ51" s="12">
        <v>25</v>
      </c>
      <c r="AR51" s="12">
        <f>1/7*30</f>
        <v>4.2857142857142856</v>
      </c>
      <c r="AS51" s="12"/>
      <c r="AT51" s="12"/>
      <c r="AU51" s="12">
        <v>25</v>
      </c>
      <c r="AV51" s="12">
        <f>1/7*30</f>
        <v>4.2857142857142856</v>
      </c>
      <c r="AW51" s="12">
        <f>(+AM51*AN51+AO51*AP51+AQ51*AR51+AS51*AT51+AU51*AV51)*AM$10</f>
        <v>214.28571428571428</v>
      </c>
      <c r="AX51" s="14">
        <f>+AW51+AL51+AA51+P51</f>
        <v>582.85714285714289</v>
      </c>
    </row>
    <row r="52" spans="1:51" ht="15.95" hidden="1" customHeight="1" x14ac:dyDescent="0.25">
      <c r="A52" s="19" t="s">
        <v>78</v>
      </c>
      <c r="B52" s="16">
        <f t="shared" si="5"/>
        <v>0</v>
      </c>
      <c r="C52" s="17" t="s">
        <v>28</v>
      </c>
      <c r="E52" s="12" t="s">
        <v>78</v>
      </c>
      <c r="F52" s="10"/>
      <c r="G52" s="10"/>
      <c r="H52" s="10"/>
      <c r="I52" s="10"/>
      <c r="J52" s="11"/>
      <c r="K52" s="11"/>
      <c r="L52" s="10"/>
      <c r="M52" s="10"/>
      <c r="N52" s="10"/>
      <c r="O52" s="10"/>
      <c r="P52" s="10"/>
      <c r="Q52" s="12"/>
      <c r="R52" s="12"/>
      <c r="S52" s="12"/>
      <c r="T52" s="12"/>
      <c r="U52" s="13"/>
      <c r="V52" s="13"/>
      <c r="W52" s="12"/>
      <c r="X52" s="12"/>
      <c r="Y52" s="12"/>
      <c r="Z52" s="12"/>
      <c r="AA52" s="12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0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4"/>
    </row>
    <row r="53" spans="1:51" ht="15.95" customHeight="1" x14ac:dyDescent="0.25">
      <c r="A53" s="19" t="s">
        <v>79</v>
      </c>
      <c r="B53" s="16">
        <f t="shared" si="5"/>
        <v>0</v>
      </c>
      <c r="C53" s="17" t="s">
        <v>28</v>
      </c>
      <c r="E53" s="12" t="s">
        <v>79</v>
      </c>
      <c r="F53" s="10"/>
      <c r="G53" s="10"/>
      <c r="H53" s="10"/>
      <c r="I53" s="10"/>
      <c r="J53" s="11">
        <v>40</v>
      </c>
      <c r="K53" s="11">
        <v>20</v>
      </c>
      <c r="L53" s="10"/>
      <c r="M53" s="10"/>
      <c r="N53" s="11">
        <v>40</v>
      </c>
      <c r="O53" s="11">
        <v>10</v>
      </c>
      <c r="P53" s="10">
        <f>(+F53*G53+H53*I53+J53*K53+L53*M53+N53*O53)*F$10</f>
        <v>1200</v>
      </c>
      <c r="Q53" s="12">
        <v>17</v>
      </c>
      <c r="R53" s="12">
        <v>12</v>
      </c>
      <c r="S53" s="12"/>
      <c r="T53" s="12"/>
      <c r="U53" s="13">
        <v>47</v>
      </c>
      <c r="V53" s="13">
        <v>12</v>
      </c>
      <c r="W53" s="12"/>
      <c r="X53" s="12"/>
      <c r="Y53" s="12">
        <v>40</v>
      </c>
      <c r="Z53" s="12">
        <v>20</v>
      </c>
      <c r="AA53" s="12">
        <f>(+Q53*R53+S53*T53+U53*V53+W53*X53+Y53*Z53)*Q$10</f>
        <v>1568</v>
      </c>
      <c r="AB53" s="11"/>
      <c r="AC53" s="11"/>
      <c r="AD53" s="11"/>
      <c r="AE53" s="11"/>
      <c r="AF53" s="11">
        <f>+(54+57+60)/3</f>
        <v>57</v>
      </c>
      <c r="AG53" s="11">
        <f>2.5/7*30</f>
        <v>10.714285714285715</v>
      </c>
      <c r="AH53" s="11"/>
      <c r="AI53" s="11"/>
      <c r="AJ53" s="11">
        <f>+(54+57+60)/3</f>
        <v>57</v>
      </c>
      <c r="AK53" s="11">
        <f>2.5/7*30</f>
        <v>10.714285714285715</v>
      </c>
      <c r="AL53" s="10">
        <f>(+AB53*AC53+AD53*AE53+AF53*AG53+AH53*AI53+AJ53*AK53)*AB$10</f>
        <v>1221.4285714285716</v>
      </c>
      <c r="AM53" s="12"/>
      <c r="AN53" s="12"/>
      <c r="AO53" s="12"/>
      <c r="AP53" s="12"/>
      <c r="AQ53" s="12">
        <f>+(75+79+82)/3</f>
        <v>78.666666666666671</v>
      </c>
      <c r="AR53" s="12">
        <f>2.5/7*30</f>
        <v>10.714285714285715</v>
      </c>
      <c r="AS53" s="12"/>
      <c r="AT53" s="12"/>
      <c r="AU53" s="12">
        <f>+(75+79+82)/3</f>
        <v>78.666666666666671</v>
      </c>
      <c r="AV53" s="12">
        <f>2.5/7*30</f>
        <v>10.714285714285715</v>
      </c>
      <c r="AW53" s="12">
        <f>(+AM53*AN53+AO53*AP53+AQ53*AR53+AS53*AT53+AU53*AV53)*AM$10</f>
        <v>1685.714285714286</v>
      </c>
      <c r="AX53" s="14">
        <f>+AW53+AL53+AA53+P53</f>
        <v>5675.1428571428578</v>
      </c>
    </row>
    <row r="54" spans="1:51" ht="15.95" customHeight="1" x14ac:dyDescent="0.25">
      <c r="A54" s="19" t="s">
        <v>80</v>
      </c>
      <c r="B54" s="16">
        <f t="shared" si="5"/>
        <v>0</v>
      </c>
      <c r="C54" s="17" t="s">
        <v>28</v>
      </c>
      <c r="E54" s="12" t="s">
        <v>81</v>
      </c>
      <c r="F54" s="10"/>
      <c r="G54" s="10"/>
      <c r="H54" s="10"/>
      <c r="I54" s="10"/>
      <c r="J54" s="11"/>
      <c r="K54" s="11"/>
      <c r="L54" s="10"/>
      <c r="M54" s="10"/>
      <c r="N54" s="10"/>
      <c r="O54" s="10"/>
      <c r="P54" s="10">
        <f>(+F54*G54+H54*I54+J54*K54+L54*M54+N54*O54)*F$10</f>
        <v>0</v>
      </c>
      <c r="Q54" s="12"/>
      <c r="R54" s="12"/>
      <c r="S54" s="12"/>
      <c r="T54" s="12"/>
      <c r="U54" s="13"/>
      <c r="V54" s="13"/>
      <c r="W54" s="12"/>
      <c r="X54" s="12"/>
      <c r="Y54" s="12"/>
      <c r="Z54" s="12"/>
      <c r="AA54" s="12">
        <f>(+Q54*R54+S54*T54+U54*V54+W54*X54+Y54*Z54)*Q$10</f>
        <v>0</v>
      </c>
      <c r="AB54" s="11">
        <v>30</v>
      </c>
      <c r="AC54" s="11">
        <v>10</v>
      </c>
      <c r="AD54" s="11"/>
      <c r="AE54" s="11"/>
      <c r="AF54" s="11"/>
      <c r="AG54" s="11"/>
      <c r="AH54" s="11">
        <v>30</v>
      </c>
      <c r="AI54" s="11">
        <v>10</v>
      </c>
      <c r="AJ54" s="11"/>
      <c r="AK54" s="11"/>
      <c r="AL54" s="10">
        <f>(+AB54*AC54+AD54*AE54+AF54*AG54+AH54*AI54+AJ54*AK54)*AB$10</f>
        <v>600</v>
      </c>
      <c r="AM54" s="12">
        <v>30</v>
      </c>
      <c r="AN54" s="12">
        <v>10</v>
      </c>
      <c r="AO54" s="12"/>
      <c r="AP54" s="12"/>
      <c r="AQ54" s="12"/>
      <c r="AR54" s="12"/>
      <c r="AS54" s="12">
        <v>30</v>
      </c>
      <c r="AT54" s="12">
        <v>10</v>
      </c>
      <c r="AU54" s="12"/>
      <c r="AV54" s="12"/>
      <c r="AW54" s="12">
        <f>(+AM54*AN54+AO54*AP54+AQ54*AR54+AS54*AT54+AU54*AV54)*AM$10</f>
        <v>600</v>
      </c>
      <c r="AX54" s="14">
        <f>+AW54+AL54+AA54+P54</f>
        <v>1200</v>
      </c>
    </row>
    <row r="55" spans="1:51" ht="15.95" customHeight="1" x14ac:dyDescent="0.25">
      <c r="A55" s="15" t="s">
        <v>82</v>
      </c>
      <c r="B55" s="16">
        <f t="shared" si="5"/>
        <v>0</v>
      </c>
      <c r="C55" s="17" t="s">
        <v>28</v>
      </c>
      <c r="E55" s="18" t="s">
        <v>82</v>
      </c>
      <c r="F55" s="10"/>
      <c r="G55" s="10"/>
      <c r="H55" s="10"/>
      <c r="I55" s="10"/>
      <c r="J55" s="11">
        <f>+(19+25)/2</f>
        <v>22</v>
      </c>
      <c r="K55" s="11">
        <v>30</v>
      </c>
      <c r="L55" s="10"/>
      <c r="M55" s="10"/>
      <c r="N55" s="11">
        <f>+(19+25)/2</f>
        <v>22</v>
      </c>
      <c r="O55" s="11">
        <v>30</v>
      </c>
      <c r="P55" s="10">
        <f>(+F55*G55+H55*I55+J55*K55+L55*M55+N55*O55)*F$10</f>
        <v>1320</v>
      </c>
      <c r="Q55" s="12"/>
      <c r="R55" s="12"/>
      <c r="S55" s="12"/>
      <c r="T55" s="12"/>
      <c r="U55" s="13">
        <f>+(12+20)/2+(18+25)/(2*30)*20</f>
        <v>30.333333333333336</v>
      </c>
      <c r="V55" s="13">
        <v>30</v>
      </c>
      <c r="W55" s="12"/>
      <c r="X55" s="12"/>
      <c r="Y55" s="12">
        <f>+(12+20)/2+ (18+25)/(2*30)*20</f>
        <v>30.333333333333336</v>
      </c>
      <c r="Z55" s="12">
        <v>30</v>
      </c>
      <c r="AA55" s="12">
        <f>(+Q55*R55+S55*T55+U55*V55+W55*X55+Y55*Z55)*Q$10</f>
        <v>1820.0000000000002</v>
      </c>
      <c r="AB55" s="11"/>
      <c r="AC55" s="11"/>
      <c r="AD55" s="11"/>
      <c r="AE55" s="11"/>
      <c r="AF55" s="11">
        <f>+(12+17)/2+(24+46)/(2*30)*(5/7)</f>
        <v>15.333333333333334</v>
      </c>
      <c r="AG55" s="11">
        <v>30</v>
      </c>
      <c r="AH55" s="11"/>
      <c r="AI55" s="11"/>
      <c r="AJ55" s="11">
        <f>+(40+77)/2</f>
        <v>58.5</v>
      </c>
      <c r="AK55" s="11">
        <f>5/7*30</f>
        <v>21.428571428571431</v>
      </c>
      <c r="AL55" s="10">
        <f>(+AB55*AC55+AD55*AE55+AF55*AG55+AH55*AI55+AJ55*AK55)*AB$10</f>
        <v>1713.5714285714287</v>
      </c>
      <c r="AM55" s="12"/>
      <c r="AN55" s="12"/>
      <c r="AO55" s="12"/>
      <c r="AP55" s="12"/>
      <c r="AQ55" s="20">
        <f>+(12+17)/2+(46+60)/(2*30)*(5/7)</f>
        <v>15.761904761904763</v>
      </c>
      <c r="AR55" s="20">
        <v>30</v>
      </c>
      <c r="AS55" s="12"/>
      <c r="AT55" s="12"/>
      <c r="AU55" s="12">
        <f>+(62+83)/2</f>
        <v>72.5</v>
      </c>
      <c r="AV55" s="12">
        <f>5/7*30</f>
        <v>21.428571428571431</v>
      </c>
      <c r="AW55" s="12">
        <f>(+AM55*AN55+AO55*AP55+AQ55*AR55+AS55*AT55+AU55*AV55)*AM$10</f>
        <v>2026.4285714285716</v>
      </c>
      <c r="AX55" s="14">
        <f>+AW55+AL55+AA55+P55</f>
        <v>6880</v>
      </c>
    </row>
    <row r="56" spans="1:51" ht="15.95" customHeight="1" x14ac:dyDescent="0.25">
      <c r="A56" s="15" t="s">
        <v>83</v>
      </c>
      <c r="B56" s="16">
        <f t="shared" si="5"/>
        <v>0</v>
      </c>
      <c r="C56" s="17" t="s">
        <v>28</v>
      </c>
      <c r="E56" s="18" t="s">
        <v>83</v>
      </c>
      <c r="F56" s="10"/>
      <c r="G56" s="10"/>
      <c r="H56" s="10"/>
      <c r="I56" s="10"/>
      <c r="J56" s="11">
        <f>+(45+70)/2</f>
        <v>57.5</v>
      </c>
      <c r="K56" s="11">
        <v>30</v>
      </c>
      <c r="L56" s="10"/>
      <c r="M56" s="10"/>
      <c r="N56" s="10"/>
      <c r="O56" s="10"/>
      <c r="P56" s="10">
        <f>(+F56*G56+H56*I56+J56*K56+L56*M56+N56*O56)*F$10</f>
        <v>1725</v>
      </c>
      <c r="Q56" s="12"/>
      <c r="R56" s="12"/>
      <c r="S56" s="12"/>
      <c r="T56" s="12"/>
      <c r="U56" s="13">
        <f>+(45+70)/2</f>
        <v>57.5</v>
      </c>
      <c r="V56" s="13">
        <v>30</v>
      </c>
      <c r="W56" s="12"/>
      <c r="X56" s="12"/>
      <c r="Y56" s="12">
        <f>+(45+70)/2</f>
        <v>57.5</v>
      </c>
      <c r="Z56" s="12">
        <v>30</v>
      </c>
      <c r="AA56" s="12">
        <f>(+Q56*R56+S56*T56+U56*V56+W56*X56+Y56*Z56)*Q$10</f>
        <v>3450</v>
      </c>
      <c r="AB56" s="11"/>
      <c r="AC56" s="11"/>
      <c r="AD56" s="11"/>
      <c r="AE56" s="11"/>
      <c r="AF56" s="11">
        <f>+(9+15)/2+(31+46)/2</f>
        <v>50.5</v>
      </c>
      <c r="AG56" s="11">
        <v>30</v>
      </c>
      <c r="AH56" s="11"/>
      <c r="AI56" s="11"/>
      <c r="AJ56" s="11">
        <f>+(40+60)/2</f>
        <v>50</v>
      </c>
      <c r="AK56" s="11">
        <v>30</v>
      </c>
      <c r="AL56" s="10">
        <f>(+AB56*AC56+AD56*AE56+AF56*AG56+AH56*AI56+AJ56*AK56)*AB$10</f>
        <v>3015</v>
      </c>
      <c r="AM56" s="12"/>
      <c r="AN56" s="12"/>
      <c r="AO56" s="12"/>
      <c r="AP56" s="12"/>
      <c r="AQ56" s="12">
        <f>+(9+15)/2+ (36+54)/2</f>
        <v>57</v>
      </c>
      <c r="AR56" s="12">
        <v>30</v>
      </c>
      <c r="AS56" s="12"/>
      <c r="AT56" s="12"/>
      <c r="AU56" s="12">
        <f>+(46+68)/2</f>
        <v>57</v>
      </c>
      <c r="AV56" s="12">
        <v>30</v>
      </c>
      <c r="AW56" s="12">
        <f>(+AM56*AN56+AO56*AP56+AQ56*AR56+AS56*AT56+AU56*AV56)*AM$10</f>
        <v>3420</v>
      </c>
      <c r="AX56" s="14">
        <f>+AW56+AL56+AA56+P56</f>
        <v>11610</v>
      </c>
    </row>
    <row r="57" spans="1:51" ht="15.95" hidden="1" customHeight="1" thickBot="1" x14ac:dyDescent="0.3">
      <c r="A57" s="22" t="s">
        <v>84</v>
      </c>
      <c r="B57" s="23">
        <f t="shared" si="5"/>
        <v>0</v>
      </c>
      <c r="C57" s="24" t="s">
        <v>28</v>
      </c>
      <c r="E57" s="18" t="s">
        <v>84</v>
      </c>
      <c r="F57" s="10"/>
      <c r="G57" s="10"/>
      <c r="H57" s="10"/>
      <c r="I57" s="10"/>
      <c r="J57" s="11"/>
      <c r="K57" s="11"/>
      <c r="L57" s="10"/>
      <c r="M57" s="10"/>
      <c r="N57" s="10"/>
      <c r="O57" s="10"/>
      <c r="P57" s="10">
        <f>(+F57*G57+H57*I57+J57*K57+L57*M57+N57*O57)*F$10</f>
        <v>0</v>
      </c>
      <c r="Q57" s="12"/>
      <c r="R57" s="12"/>
      <c r="S57" s="12"/>
      <c r="T57" s="12"/>
      <c r="U57" s="13"/>
      <c r="V57" s="13"/>
      <c r="W57" s="12"/>
      <c r="X57" s="12"/>
      <c r="Y57" s="12"/>
      <c r="Z57" s="12"/>
      <c r="AA57" s="12">
        <f>(+Q57*R57+S57*T57+U57*V57+W57*X57+Y57*Z57)*Q$10</f>
        <v>0</v>
      </c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0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>
        <f>(+AM57*AN57+AO57*AP57+AQ57*AR57+AS57*AT57+AU57*AV57)*AM$10</f>
        <v>0</v>
      </c>
      <c r="AX57" s="14">
        <f>+AW57+AL57+AA57+P57</f>
        <v>0</v>
      </c>
    </row>
    <row r="59" spans="1:51" x14ac:dyDescent="0.25">
      <c r="F59" s="30" t="s">
        <v>85</v>
      </c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</row>
    <row r="60" spans="1:51" ht="75" x14ac:dyDescent="0.25">
      <c r="F60" s="25" t="s">
        <v>25</v>
      </c>
      <c r="G60" s="25" t="s">
        <v>27</v>
      </c>
      <c r="H60" s="25" t="s">
        <v>29</v>
      </c>
      <c r="I60" s="25" t="s">
        <v>30</v>
      </c>
      <c r="J60" s="25" t="s">
        <v>31</v>
      </c>
      <c r="K60" s="25" t="s">
        <v>32</v>
      </c>
      <c r="L60" s="25" t="s">
        <v>33</v>
      </c>
      <c r="M60" s="25" t="s">
        <v>34</v>
      </c>
      <c r="N60" s="25" t="s">
        <v>35</v>
      </c>
      <c r="O60" s="25" t="s">
        <v>36</v>
      </c>
      <c r="P60" s="25" t="s">
        <v>37</v>
      </c>
      <c r="Q60" s="25" t="s">
        <v>38</v>
      </c>
      <c r="R60" s="25" t="s">
        <v>39</v>
      </c>
      <c r="S60" s="25" t="s">
        <v>40</v>
      </c>
      <c r="T60" s="25" t="s">
        <v>41</v>
      </c>
      <c r="U60" s="25" t="s">
        <v>42</v>
      </c>
      <c r="V60" s="25" t="s">
        <v>43</v>
      </c>
      <c r="W60" s="25" t="s">
        <v>45</v>
      </c>
      <c r="X60" s="25" t="s">
        <v>47</v>
      </c>
      <c r="Y60" s="25" t="s">
        <v>49</v>
      </c>
      <c r="Z60" s="25" t="s">
        <v>50</v>
      </c>
      <c r="AA60" s="25" t="s">
        <v>51</v>
      </c>
      <c r="AB60" s="25" t="s">
        <v>52</v>
      </c>
      <c r="AC60" s="25" t="s">
        <v>54</v>
      </c>
      <c r="AD60" s="25" t="s">
        <v>55</v>
      </c>
      <c r="AE60" s="25" t="s">
        <v>57</v>
      </c>
      <c r="AF60" s="25" t="s">
        <v>60</v>
      </c>
      <c r="AG60" s="25" t="s">
        <v>86</v>
      </c>
      <c r="AH60" s="25" t="s">
        <v>64</v>
      </c>
      <c r="AI60" s="25" t="s">
        <v>65</v>
      </c>
      <c r="AJ60" s="25" t="s">
        <v>87</v>
      </c>
      <c r="AK60" s="25" t="s">
        <v>69</v>
      </c>
      <c r="AL60" s="25" t="s">
        <v>70</v>
      </c>
      <c r="AM60" s="25" t="s">
        <v>71</v>
      </c>
      <c r="AN60" s="25" t="s">
        <v>73</v>
      </c>
      <c r="AO60" s="25" t="s">
        <v>74</v>
      </c>
      <c r="AP60" s="25" t="s">
        <v>75</v>
      </c>
      <c r="AQ60" s="25" t="s">
        <v>76</v>
      </c>
      <c r="AR60" s="25" t="s">
        <v>77</v>
      </c>
      <c r="AS60" s="25" t="s">
        <v>78</v>
      </c>
      <c r="AT60" s="25" t="s">
        <v>79</v>
      </c>
      <c r="AU60" s="25" t="s">
        <v>81</v>
      </c>
      <c r="AV60" s="25" t="s">
        <v>82</v>
      </c>
      <c r="AW60" s="25" t="s">
        <v>83</v>
      </c>
      <c r="AX60" s="25" t="s">
        <v>84</v>
      </c>
      <c r="AY60" s="26"/>
    </row>
    <row r="61" spans="1:51" x14ac:dyDescent="0.25">
      <c r="F61" s="10">
        <f>$AX13</f>
        <v>2070</v>
      </c>
      <c r="G61" s="10">
        <f>+AX14</f>
        <v>0</v>
      </c>
      <c r="H61" s="10">
        <f>+AX15</f>
        <v>1992.8571428571429</v>
      </c>
      <c r="I61" s="10">
        <f>+AX16</f>
        <v>2205.7142857142853</v>
      </c>
      <c r="J61" s="10">
        <f>+AX17</f>
        <v>450</v>
      </c>
      <c r="K61" s="10">
        <f>+AX18</f>
        <v>0</v>
      </c>
      <c r="L61" s="10">
        <f>+AX19</f>
        <v>0</v>
      </c>
      <c r="M61" s="10">
        <f>+AX20</f>
        <v>0</v>
      </c>
      <c r="N61" s="10">
        <f>+AX21</f>
        <v>1980</v>
      </c>
      <c r="O61" s="10">
        <f>+AX22</f>
        <v>175</v>
      </c>
      <c r="P61" s="10">
        <f>+AX23</f>
        <v>4242.8571428571431</v>
      </c>
      <c r="Q61" s="10">
        <f>+AX24</f>
        <v>0</v>
      </c>
      <c r="R61" s="10">
        <f>+AX25</f>
        <v>912.85714285714278</v>
      </c>
      <c r="S61" s="10">
        <f>+AX26</f>
        <v>780</v>
      </c>
      <c r="T61" s="10">
        <f>+AX27</f>
        <v>80</v>
      </c>
      <c r="U61" s="10">
        <f>+AX28</f>
        <v>0</v>
      </c>
      <c r="V61" s="10">
        <f>+AX29</f>
        <v>0</v>
      </c>
      <c r="W61" s="10">
        <f>+AX30</f>
        <v>0</v>
      </c>
      <c r="X61" s="10">
        <f>+AX31</f>
        <v>23970</v>
      </c>
      <c r="Y61" s="10">
        <f>+AX32</f>
        <v>18280.714285714286</v>
      </c>
      <c r="Z61" s="10">
        <f>+AX33</f>
        <v>770</v>
      </c>
      <c r="AA61" s="10">
        <f>+AX34</f>
        <v>360</v>
      </c>
      <c r="AB61" s="10">
        <f>+AX35</f>
        <v>40</v>
      </c>
      <c r="AC61" s="10">
        <f>+AX36</f>
        <v>0</v>
      </c>
      <c r="AD61" s="10">
        <f>+AX37</f>
        <v>0</v>
      </c>
      <c r="AE61" s="10">
        <f>+AX38</f>
        <v>0</v>
      </c>
      <c r="AF61" s="10">
        <f>+AX39</f>
        <v>69.142857142857139</v>
      </c>
      <c r="AG61" s="10">
        <f>+AX40</f>
        <v>4000</v>
      </c>
      <c r="AH61" s="10">
        <f>+AX41</f>
        <v>4260</v>
      </c>
      <c r="AI61" s="10">
        <f>+AX42</f>
        <v>0</v>
      </c>
      <c r="AJ61" s="10">
        <f>+AX43</f>
        <v>1159.2857142857142</v>
      </c>
      <c r="AK61" s="10">
        <f>+AX393</f>
        <v>0</v>
      </c>
      <c r="AL61" s="10">
        <f>+AX45</f>
        <v>0</v>
      </c>
      <c r="AM61" s="10">
        <f>+AX46</f>
        <v>0</v>
      </c>
      <c r="AN61" s="10">
        <f>+$AX47</f>
        <v>624</v>
      </c>
      <c r="AO61" s="10">
        <f>+$AX48</f>
        <v>175</v>
      </c>
      <c r="AP61" s="10">
        <f>+$AX49</f>
        <v>2300</v>
      </c>
      <c r="AQ61" s="10">
        <f>+$AX50</f>
        <v>0</v>
      </c>
      <c r="AR61" s="10">
        <f>+$AX51</f>
        <v>582.85714285714289</v>
      </c>
      <c r="AS61" s="10">
        <f>+$AX52</f>
        <v>0</v>
      </c>
      <c r="AT61" s="10">
        <f>+$AX53</f>
        <v>5675.1428571428578</v>
      </c>
      <c r="AU61" s="10">
        <f>+$AX54</f>
        <v>1200</v>
      </c>
      <c r="AV61" s="10">
        <f>+$AX55</f>
        <v>6880</v>
      </c>
      <c r="AW61" s="10">
        <f>+$AX56</f>
        <v>11610</v>
      </c>
      <c r="AX61" s="10">
        <f>+$AX57</f>
        <v>0</v>
      </c>
    </row>
    <row r="62" spans="1:51" x14ac:dyDescent="0.25">
      <c r="E62" s="12" t="s">
        <v>88</v>
      </c>
      <c r="F62" s="12">
        <f>+F61/1000</f>
        <v>2.0699999999999998</v>
      </c>
      <c r="G62" s="12">
        <f t="shared" ref="G62:AE62" si="11">+G61/1000</f>
        <v>0</v>
      </c>
      <c r="H62" s="12">
        <f t="shared" si="11"/>
        <v>1.9928571428571429</v>
      </c>
      <c r="I62" s="12">
        <f t="shared" si="11"/>
        <v>2.2057142857142855</v>
      </c>
      <c r="J62" s="12">
        <f t="shared" si="11"/>
        <v>0.45</v>
      </c>
      <c r="K62" s="12">
        <f t="shared" si="11"/>
        <v>0</v>
      </c>
      <c r="L62" s="12">
        <f t="shared" si="11"/>
        <v>0</v>
      </c>
      <c r="M62" s="12">
        <f t="shared" si="11"/>
        <v>0</v>
      </c>
      <c r="N62" s="12">
        <f t="shared" si="11"/>
        <v>1.98</v>
      </c>
      <c r="O62" s="12">
        <f t="shared" si="11"/>
        <v>0.17499999999999999</v>
      </c>
      <c r="P62" s="12">
        <f t="shared" si="11"/>
        <v>4.2428571428571429</v>
      </c>
      <c r="Q62" s="12">
        <f t="shared" si="11"/>
        <v>0</v>
      </c>
      <c r="R62" s="12">
        <f t="shared" si="11"/>
        <v>0.91285714285714281</v>
      </c>
      <c r="S62" s="12">
        <f t="shared" si="11"/>
        <v>0.78</v>
      </c>
      <c r="T62" s="12">
        <f t="shared" si="11"/>
        <v>0.08</v>
      </c>
      <c r="U62" s="12">
        <f t="shared" si="11"/>
        <v>0</v>
      </c>
      <c r="V62" s="12">
        <f t="shared" si="11"/>
        <v>0</v>
      </c>
      <c r="W62" s="12">
        <f t="shared" si="11"/>
        <v>0</v>
      </c>
      <c r="X62" s="12">
        <f t="shared" si="11"/>
        <v>23.97</v>
      </c>
      <c r="Y62" s="12">
        <f t="shared" si="11"/>
        <v>18.280714285714286</v>
      </c>
      <c r="Z62" s="12">
        <f t="shared" si="11"/>
        <v>0.77</v>
      </c>
      <c r="AA62" s="12">
        <f t="shared" si="11"/>
        <v>0.36</v>
      </c>
      <c r="AB62" s="12">
        <f t="shared" si="11"/>
        <v>0.04</v>
      </c>
      <c r="AC62" s="12">
        <f t="shared" si="11"/>
        <v>0</v>
      </c>
      <c r="AD62" s="12">
        <f t="shared" si="11"/>
        <v>0</v>
      </c>
      <c r="AE62" s="12">
        <f t="shared" si="11"/>
        <v>0</v>
      </c>
      <c r="AF62" s="12">
        <f>+AF61</f>
        <v>69.142857142857139</v>
      </c>
      <c r="AG62" s="12">
        <f t="shared" ref="AG62:AX62" si="12">+AG61/1000</f>
        <v>4</v>
      </c>
      <c r="AH62" s="12">
        <f t="shared" si="12"/>
        <v>4.26</v>
      </c>
      <c r="AI62" s="12">
        <f t="shared" si="12"/>
        <v>0</v>
      </c>
      <c r="AJ62" s="12">
        <f t="shared" si="12"/>
        <v>1.1592857142857143</v>
      </c>
      <c r="AK62" s="12">
        <f t="shared" si="12"/>
        <v>0</v>
      </c>
      <c r="AL62" s="12">
        <f t="shared" si="12"/>
        <v>0</v>
      </c>
      <c r="AM62" s="12">
        <f t="shared" si="12"/>
        <v>0</v>
      </c>
      <c r="AN62" s="12">
        <f t="shared" si="12"/>
        <v>0.624</v>
      </c>
      <c r="AO62" s="12">
        <f t="shared" si="12"/>
        <v>0.17499999999999999</v>
      </c>
      <c r="AP62" s="12">
        <f t="shared" si="12"/>
        <v>2.2999999999999998</v>
      </c>
      <c r="AQ62" s="12">
        <f t="shared" si="12"/>
        <v>0</v>
      </c>
      <c r="AR62" s="12">
        <f t="shared" si="12"/>
        <v>0.58285714285714285</v>
      </c>
      <c r="AS62" s="12">
        <f t="shared" si="12"/>
        <v>0</v>
      </c>
      <c r="AT62" s="12">
        <f t="shared" si="12"/>
        <v>5.6751428571428582</v>
      </c>
      <c r="AU62" s="12">
        <f t="shared" si="12"/>
        <v>1.2</v>
      </c>
      <c r="AV62" s="12">
        <f t="shared" si="12"/>
        <v>6.88</v>
      </c>
      <c r="AW62" s="12">
        <f t="shared" si="12"/>
        <v>11.61</v>
      </c>
      <c r="AX62" s="12">
        <f t="shared" si="12"/>
        <v>0</v>
      </c>
    </row>
  </sheetData>
  <sheetProtection algorithmName="SHA-512" hashValue="Dj9mTfcMsNPB5QT9ijuansf1k/3ej+EXrT17VjTuhGm6Yz4rqYR9W0l3MxQ6iByEA/WrZWax2SqDTRJEjlC1VA==" saltValue="fFL3V4HyOnwLdXCfl2vXEQ==" spinCount="100000" sheet="1" objects="1" scenarios="1"/>
  <mergeCells count="44">
    <mergeCell ref="B6:C6"/>
    <mergeCell ref="A1:C1"/>
    <mergeCell ref="A2:C2"/>
    <mergeCell ref="B3:C3"/>
    <mergeCell ref="B4:C4"/>
    <mergeCell ref="B5:C5"/>
    <mergeCell ref="A7:A12"/>
    <mergeCell ref="B7:B12"/>
    <mergeCell ref="C7:C12"/>
    <mergeCell ref="E7:AW8"/>
    <mergeCell ref="AX7:AX12"/>
    <mergeCell ref="F9:P9"/>
    <mergeCell ref="Q9:AA9"/>
    <mergeCell ref="AB9:AL9"/>
    <mergeCell ref="AM9:AW9"/>
    <mergeCell ref="F10:P10"/>
    <mergeCell ref="Q10:AA10"/>
    <mergeCell ref="AB10:AL10"/>
    <mergeCell ref="AM10:AW10"/>
    <mergeCell ref="F11:G11"/>
    <mergeCell ref="H11:I11"/>
    <mergeCell ref="J11:K11"/>
    <mergeCell ref="L11:M11"/>
    <mergeCell ref="N11:O11"/>
    <mergeCell ref="P11:P12"/>
    <mergeCell ref="Q11:R11"/>
    <mergeCell ref="F59:AW59"/>
    <mergeCell ref="AD11:AE11"/>
    <mergeCell ref="AF11:AG11"/>
    <mergeCell ref="AH11:AI11"/>
    <mergeCell ref="AJ11:AK11"/>
    <mergeCell ref="AL11:AL12"/>
    <mergeCell ref="AM11:AN11"/>
    <mergeCell ref="S11:T11"/>
    <mergeCell ref="U11:V11"/>
    <mergeCell ref="W11:X11"/>
    <mergeCell ref="Y11:Z11"/>
    <mergeCell ref="AA11:AA12"/>
    <mergeCell ref="AB11:AC11"/>
    <mergeCell ref="AO11:AP11"/>
    <mergeCell ref="AQ11:AR11"/>
    <mergeCell ref="AS11:AT11"/>
    <mergeCell ref="AU11:AV11"/>
    <mergeCell ref="AW11:AW12"/>
  </mergeCells>
  <printOptions horizontalCentered="1" verticalCentered="1"/>
  <pageMargins left="0.19685039370078741" right="0.19685039370078741" top="0.35433070866141736" bottom="0.35433070866141736" header="0" footer="0"/>
  <pageSetup scale="8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INTERNADO 0 A 8 AÑOS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Navas Cadena</dc:creator>
  <cp:lastModifiedBy>Jose Maria Navas Cadena</cp:lastModifiedBy>
  <dcterms:created xsi:type="dcterms:W3CDTF">2020-01-31T20:55:47Z</dcterms:created>
  <dcterms:modified xsi:type="dcterms:W3CDTF">2020-01-31T21:00:11Z</dcterms:modified>
</cp:coreProperties>
</file>