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6ED70CA4-7072-4D38-9D99-0D4558E3328F}" xr6:coauthVersionLast="40" xr6:coauthVersionMax="40" xr10:uidLastSave="{00000000-0000-0000-0000-000000000000}"/>
  <bookViews>
    <workbookView xWindow="-120" yWindow="-120" windowWidth="24240" windowHeight="13140" xr2:uid="{B20CE618-34F6-4244-ACCE-8F31A6A07F31}"/>
  </bookViews>
  <sheets>
    <sheet name="HOGAR SUSTITUTO O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3" i="1" l="1"/>
  <c r="AV64" i="1" s="1"/>
  <c r="ED58" i="1"/>
  <c r="DQ58" i="1"/>
  <c r="DF58" i="1"/>
  <c r="CU58" i="1"/>
  <c r="CH58" i="1"/>
  <c r="BU58" i="1"/>
  <c r="BH58" i="1"/>
  <c r="AW58" i="1"/>
  <c r="AL58" i="1"/>
  <c r="AA58" i="1"/>
  <c r="P58" i="1"/>
  <c r="B58" i="1" s="1"/>
  <c r="ED57" i="1"/>
  <c r="DZ57" i="1"/>
  <c r="DV57" i="1"/>
  <c r="DQ57" i="1"/>
  <c r="DO57" i="1"/>
  <c r="DK57" i="1"/>
  <c r="DD57" i="1"/>
  <c r="CZ57" i="1"/>
  <c r="CQ57" i="1"/>
  <c r="CM57" i="1"/>
  <c r="CU57" i="1" s="1"/>
  <c r="CH57" i="1"/>
  <c r="CD57" i="1"/>
  <c r="BZ57" i="1"/>
  <c r="BU57" i="1"/>
  <c r="BQ57" i="1"/>
  <c r="BM57" i="1"/>
  <c r="BF57" i="1"/>
  <c r="BB57" i="1"/>
  <c r="BH57" i="1" s="1"/>
  <c r="AU57" i="1"/>
  <c r="AQ57" i="1"/>
  <c r="AW57" i="1" s="1"/>
  <c r="AL57" i="1"/>
  <c r="AJ57" i="1"/>
  <c r="AF57" i="1"/>
  <c r="AA57" i="1"/>
  <c r="Y57" i="1"/>
  <c r="U57" i="1"/>
  <c r="J57" i="1"/>
  <c r="P57" i="1" s="1"/>
  <c r="EA56" i="1"/>
  <c r="DZ56" i="1"/>
  <c r="DV56" i="1"/>
  <c r="ED56" i="1" s="1"/>
  <c r="DP56" i="1"/>
  <c r="DO56" i="1"/>
  <c r="DK56" i="1"/>
  <c r="DE56" i="1"/>
  <c r="DD56" i="1"/>
  <c r="CZ56" i="1"/>
  <c r="CR56" i="1"/>
  <c r="CQ56" i="1"/>
  <c r="CM56" i="1"/>
  <c r="CU56" i="1" s="1"/>
  <c r="CE56" i="1"/>
  <c r="CD56" i="1"/>
  <c r="BZ56" i="1"/>
  <c r="CH56" i="1" s="1"/>
  <c r="BR56" i="1"/>
  <c r="BQ56" i="1"/>
  <c r="BM56" i="1"/>
  <c r="BG56" i="1"/>
  <c r="BF56" i="1"/>
  <c r="BB56" i="1"/>
  <c r="AV56" i="1"/>
  <c r="AU56" i="1"/>
  <c r="AQ56" i="1"/>
  <c r="AW56" i="1" s="1"/>
  <c r="AK56" i="1"/>
  <c r="AJ56" i="1"/>
  <c r="AF56" i="1"/>
  <c r="AL56" i="1" s="1"/>
  <c r="Y56" i="1"/>
  <c r="U56" i="1"/>
  <c r="N56" i="1"/>
  <c r="J56" i="1"/>
  <c r="P56" i="1" s="1"/>
  <c r="ED55" i="1"/>
  <c r="EE55" i="1" s="1"/>
  <c r="AU63" i="1" s="1"/>
  <c r="AU64" i="1" s="1"/>
  <c r="DQ55" i="1"/>
  <c r="DF55" i="1"/>
  <c r="CU55" i="1"/>
  <c r="CH55" i="1"/>
  <c r="BU55" i="1"/>
  <c r="BH55" i="1"/>
  <c r="AW55" i="1"/>
  <c r="AL55" i="1"/>
  <c r="AA55" i="1"/>
  <c r="P55" i="1"/>
  <c r="EA54" i="1"/>
  <c r="DZ54" i="1"/>
  <c r="DW54" i="1"/>
  <c r="DV54" i="1"/>
  <c r="ED54" i="1" s="1"/>
  <c r="DP54" i="1"/>
  <c r="DO54" i="1"/>
  <c r="DL54" i="1"/>
  <c r="DK54" i="1"/>
  <c r="DQ54" i="1" s="1"/>
  <c r="DE54" i="1"/>
  <c r="DD54" i="1"/>
  <c r="DA54" i="1"/>
  <c r="CZ54" i="1"/>
  <c r="DF54" i="1" s="1"/>
  <c r="CR54" i="1"/>
  <c r="CQ54" i="1"/>
  <c r="CN54" i="1"/>
  <c r="CM54" i="1"/>
  <c r="CU54" i="1" s="1"/>
  <c r="CE54" i="1"/>
  <c r="CD54" i="1"/>
  <c r="CA54" i="1"/>
  <c r="BZ54" i="1"/>
  <c r="CH54" i="1" s="1"/>
  <c r="BR54" i="1"/>
  <c r="BQ54" i="1"/>
  <c r="BN54" i="1"/>
  <c r="BM54" i="1"/>
  <c r="BG54" i="1"/>
  <c r="BF54" i="1"/>
  <c r="BC54" i="1"/>
  <c r="BB54" i="1"/>
  <c r="BH54" i="1" s="1"/>
  <c r="AV54" i="1"/>
  <c r="AU54" i="1"/>
  <c r="AR54" i="1"/>
  <c r="AQ54" i="1"/>
  <c r="AW54" i="1" s="1"/>
  <c r="AK54" i="1"/>
  <c r="AJ54" i="1"/>
  <c r="AG54" i="1"/>
  <c r="AF54" i="1"/>
  <c r="AL54" i="1" s="1"/>
  <c r="AA54" i="1"/>
  <c r="P54" i="1"/>
  <c r="ED53" i="1"/>
  <c r="DQ53" i="1"/>
  <c r="DF53" i="1"/>
  <c r="CU53" i="1"/>
  <c r="EE53" i="1" s="1"/>
  <c r="AS63" i="1" s="1"/>
  <c r="AS64" i="1" s="1"/>
  <c r="CH53" i="1"/>
  <c r="BU53" i="1"/>
  <c r="BH53" i="1"/>
  <c r="AW53" i="1"/>
  <c r="AL53" i="1"/>
  <c r="AA53" i="1"/>
  <c r="P53" i="1"/>
  <c r="B53" i="1"/>
  <c r="EA52" i="1"/>
  <c r="DW52" i="1"/>
  <c r="ED52" i="1" s="1"/>
  <c r="DQ52" i="1"/>
  <c r="DP52" i="1"/>
  <c r="DL52" i="1"/>
  <c r="DF52" i="1"/>
  <c r="DE52" i="1"/>
  <c r="DA52" i="1"/>
  <c r="CR52" i="1"/>
  <c r="CN52" i="1"/>
  <c r="CE52" i="1"/>
  <c r="CA52" i="1"/>
  <c r="CH52" i="1" s="1"/>
  <c r="BU52" i="1"/>
  <c r="BR52" i="1"/>
  <c r="BN52" i="1"/>
  <c r="BH52" i="1"/>
  <c r="BG52" i="1"/>
  <c r="BC52" i="1"/>
  <c r="AV52" i="1"/>
  <c r="AR52" i="1"/>
  <c r="AK52" i="1"/>
  <c r="AG52" i="1"/>
  <c r="AL52" i="1" s="1"/>
  <c r="AA52" i="1"/>
  <c r="P52" i="1"/>
  <c r="ED51" i="1"/>
  <c r="DQ51" i="1"/>
  <c r="DF51" i="1"/>
  <c r="CU51" i="1"/>
  <c r="EE51" i="1" s="1"/>
  <c r="AQ63" i="1" s="1"/>
  <c r="AQ64" i="1" s="1"/>
  <c r="CH51" i="1"/>
  <c r="BU51" i="1"/>
  <c r="BH51" i="1"/>
  <c r="AW51" i="1"/>
  <c r="AL51" i="1"/>
  <c r="AA51" i="1"/>
  <c r="P51" i="1"/>
  <c r="B51" i="1"/>
  <c r="ED50" i="1"/>
  <c r="DY50" i="1"/>
  <c r="DQ50" i="1"/>
  <c r="DF50" i="1"/>
  <c r="CU50" i="1"/>
  <c r="CP50" i="1"/>
  <c r="CH50" i="1"/>
  <c r="CC50" i="1"/>
  <c r="BU50" i="1"/>
  <c r="BP50" i="1"/>
  <c r="BH50" i="1"/>
  <c r="BE50" i="1"/>
  <c r="AW50" i="1"/>
  <c r="AL50" i="1"/>
  <c r="AA50" i="1"/>
  <c r="P50" i="1"/>
  <c r="ED49" i="1"/>
  <c r="DQ49" i="1"/>
  <c r="DF49" i="1"/>
  <c r="CU49" i="1"/>
  <c r="CH49" i="1"/>
  <c r="BU49" i="1"/>
  <c r="BH49" i="1"/>
  <c r="AW49" i="1"/>
  <c r="AL49" i="1"/>
  <c r="AA49" i="1"/>
  <c r="P49" i="1"/>
  <c r="B49" i="1" s="1"/>
  <c r="ED48" i="1"/>
  <c r="DQ48" i="1"/>
  <c r="DF48" i="1"/>
  <c r="CU48" i="1"/>
  <c r="EE48" i="1" s="1"/>
  <c r="AN63" i="1" s="1"/>
  <c r="AN64" i="1" s="1"/>
  <c r="CH48" i="1"/>
  <c r="BU48" i="1"/>
  <c r="BH48" i="1"/>
  <c r="AW48" i="1"/>
  <c r="AL48" i="1"/>
  <c r="AA48" i="1"/>
  <c r="P48" i="1"/>
  <c r="B48" i="1"/>
  <c r="ED47" i="1"/>
  <c r="DQ47" i="1"/>
  <c r="DF47" i="1"/>
  <c r="CU47" i="1"/>
  <c r="CH47" i="1"/>
  <c r="BU47" i="1"/>
  <c r="BH47" i="1"/>
  <c r="AW47" i="1"/>
  <c r="AL47" i="1"/>
  <c r="AA47" i="1"/>
  <c r="P47" i="1"/>
  <c r="B47" i="1" s="1"/>
  <c r="ED46" i="1"/>
  <c r="DQ46" i="1"/>
  <c r="DF46" i="1"/>
  <c r="CU46" i="1"/>
  <c r="CH46" i="1"/>
  <c r="BU46" i="1"/>
  <c r="BH46" i="1"/>
  <c r="AW46" i="1"/>
  <c r="AL46" i="1"/>
  <c r="AA46" i="1"/>
  <c r="P46" i="1"/>
  <c r="B46" i="1" s="1"/>
  <c r="ED45" i="1"/>
  <c r="DV45" i="1"/>
  <c r="DP45" i="1"/>
  <c r="DK45" i="1"/>
  <c r="DQ45" i="1" s="1"/>
  <c r="DF45" i="1"/>
  <c r="DE45" i="1"/>
  <c r="CZ45" i="1"/>
  <c r="CU45" i="1"/>
  <c r="CM45" i="1"/>
  <c r="CH45" i="1"/>
  <c r="BZ45" i="1"/>
  <c r="BU45" i="1"/>
  <c r="BM45" i="1"/>
  <c r="BH45" i="1"/>
  <c r="BB45" i="1"/>
  <c r="AW45" i="1"/>
  <c r="AQ45" i="1"/>
  <c r="AL45" i="1"/>
  <c r="AF45" i="1"/>
  <c r="AA45" i="1"/>
  <c r="B45" i="1" s="1"/>
  <c r="P45" i="1"/>
  <c r="ED44" i="1"/>
  <c r="DU44" i="1"/>
  <c r="DQ44" i="1"/>
  <c r="DN44" i="1"/>
  <c r="DF44" i="1"/>
  <c r="DC44" i="1"/>
  <c r="CU44" i="1"/>
  <c r="CL44" i="1"/>
  <c r="CH44" i="1"/>
  <c r="BY44" i="1"/>
  <c r="BU44" i="1"/>
  <c r="BL44" i="1"/>
  <c r="BH44" i="1"/>
  <c r="BA44" i="1"/>
  <c r="AW44" i="1"/>
  <c r="AE44" i="1"/>
  <c r="AL44" i="1" s="1"/>
  <c r="AA44" i="1"/>
  <c r="P44" i="1"/>
  <c r="ED43" i="1"/>
  <c r="DQ43" i="1"/>
  <c r="DF43" i="1"/>
  <c r="CU43" i="1"/>
  <c r="EE43" i="1" s="1"/>
  <c r="AI63" i="1" s="1"/>
  <c r="AI64" i="1" s="1"/>
  <c r="CH43" i="1"/>
  <c r="BU43" i="1"/>
  <c r="BH43" i="1"/>
  <c r="AW43" i="1"/>
  <c r="AL43" i="1"/>
  <c r="AA43" i="1"/>
  <c r="P43" i="1"/>
  <c r="B43" i="1"/>
  <c r="ED42" i="1"/>
  <c r="EE42" i="1" s="1"/>
  <c r="AH63" i="1" s="1"/>
  <c r="AH64" i="1" s="1"/>
  <c r="DQ42" i="1"/>
  <c r="DF42" i="1"/>
  <c r="CU42" i="1"/>
  <c r="CH42" i="1"/>
  <c r="BU42" i="1"/>
  <c r="BH42" i="1"/>
  <c r="AW42" i="1"/>
  <c r="AL42" i="1"/>
  <c r="AA42" i="1"/>
  <c r="P42" i="1"/>
  <c r="B42" i="1" s="1"/>
  <c r="ED41" i="1"/>
  <c r="DQ41" i="1"/>
  <c r="DN41" i="1"/>
  <c r="DF41" i="1"/>
  <c r="DC41" i="1"/>
  <c r="CU41" i="1"/>
  <c r="CH41" i="1"/>
  <c r="BU41" i="1"/>
  <c r="BH41" i="1"/>
  <c r="AW41" i="1"/>
  <c r="AL41" i="1"/>
  <c r="AA41" i="1"/>
  <c r="P41" i="1"/>
  <c r="B41" i="1"/>
  <c r="EA40" i="1"/>
  <c r="DW40" i="1"/>
  <c r="ED40" i="1" s="1"/>
  <c r="DP40" i="1"/>
  <c r="DQ40" i="1" s="1"/>
  <c r="DL40" i="1"/>
  <c r="DF40" i="1"/>
  <c r="DE40" i="1"/>
  <c r="DA40" i="1"/>
  <c r="CR40" i="1"/>
  <c r="CN40" i="1"/>
  <c r="CE40" i="1"/>
  <c r="CA40" i="1"/>
  <c r="CH40" i="1" s="1"/>
  <c r="BR40" i="1"/>
  <c r="BU40" i="1" s="1"/>
  <c r="BN40" i="1"/>
  <c r="BH40" i="1"/>
  <c r="BG40" i="1"/>
  <c r="BC40" i="1"/>
  <c r="AV40" i="1"/>
  <c r="AR40" i="1"/>
  <c r="AK40" i="1"/>
  <c r="AG40" i="1"/>
  <c r="AL40" i="1" s="1"/>
  <c r="AA40" i="1"/>
  <c r="P40" i="1"/>
  <c r="ED39" i="1"/>
  <c r="DQ39" i="1"/>
  <c r="DF39" i="1"/>
  <c r="CU39" i="1"/>
  <c r="EE39" i="1" s="1"/>
  <c r="AE63" i="1" s="1"/>
  <c r="AE64" i="1" s="1"/>
  <c r="CH39" i="1"/>
  <c r="BU39" i="1"/>
  <c r="BH39" i="1"/>
  <c r="AW39" i="1"/>
  <c r="B39" i="1" s="1"/>
  <c r="AL39" i="1"/>
  <c r="AA39" i="1"/>
  <c r="P39" i="1"/>
  <c r="ED38" i="1"/>
  <c r="EE38" i="1" s="1"/>
  <c r="AD63" i="1" s="1"/>
  <c r="AD64" i="1" s="1"/>
  <c r="DQ38" i="1"/>
  <c r="DF38" i="1"/>
  <c r="CU38" i="1"/>
  <c r="CH38" i="1"/>
  <c r="BU38" i="1"/>
  <c r="BH38" i="1"/>
  <c r="AW38" i="1"/>
  <c r="AL38" i="1"/>
  <c r="AA38" i="1"/>
  <c r="P38" i="1"/>
  <c r="B38" i="1" s="1"/>
  <c r="ED37" i="1"/>
  <c r="DQ37" i="1"/>
  <c r="DF37" i="1"/>
  <c r="CU37" i="1"/>
  <c r="CH37" i="1"/>
  <c r="BU37" i="1"/>
  <c r="BH37" i="1"/>
  <c r="AW37" i="1"/>
  <c r="AL37" i="1"/>
  <c r="AA37" i="1"/>
  <c r="B37" i="1" s="1"/>
  <c r="P37" i="1"/>
  <c r="ED36" i="1"/>
  <c r="DQ36" i="1"/>
  <c r="DF36" i="1"/>
  <c r="CU36" i="1"/>
  <c r="CH36" i="1"/>
  <c r="BU36" i="1"/>
  <c r="BH36" i="1"/>
  <c r="AW36" i="1"/>
  <c r="AL36" i="1"/>
  <c r="AA36" i="1"/>
  <c r="P36" i="1"/>
  <c r="B36" i="1" s="1"/>
  <c r="ED35" i="1"/>
  <c r="DQ35" i="1"/>
  <c r="DF35" i="1"/>
  <c r="CU35" i="1"/>
  <c r="EE35" i="1" s="1"/>
  <c r="AA63" i="1" s="1"/>
  <c r="AA64" i="1" s="1"/>
  <c r="CH35" i="1"/>
  <c r="BU35" i="1"/>
  <c r="BH35" i="1"/>
  <c r="AW35" i="1"/>
  <c r="AL35" i="1"/>
  <c r="AA35" i="1"/>
  <c r="P35" i="1"/>
  <c r="B35" i="1"/>
  <c r="ED34" i="1"/>
  <c r="DY34" i="1"/>
  <c r="DQ34" i="1"/>
  <c r="DF34" i="1"/>
  <c r="CU34" i="1"/>
  <c r="CP34" i="1"/>
  <c r="CH34" i="1"/>
  <c r="CC34" i="1"/>
  <c r="BU34" i="1"/>
  <c r="BP34" i="1"/>
  <c r="BH34" i="1"/>
  <c r="BE34" i="1"/>
  <c r="AW34" i="1"/>
  <c r="AL34" i="1"/>
  <c r="AA34" i="1"/>
  <c r="B34" i="1" s="1"/>
  <c r="P34" i="1"/>
  <c r="EC33" i="1"/>
  <c r="EB33" i="1"/>
  <c r="DZ33" i="1"/>
  <c r="DV33" i="1"/>
  <c r="ED33" i="1" s="1"/>
  <c r="DT33" i="1"/>
  <c r="DR33" i="1"/>
  <c r="DO33" i="1"/>
  <c r="DM33" i="1"/>
  <c r="DK33" i="1"/>
  <c r="DI33" i="1"/>
  <c r="DG33" i="1"/>
  <c r="DQ33" i="1" s="1"/>
  <c r="DD33" i="1"/>
  <c r="DB33" i="1"/>
  <c r="CZ33" i="1"/>
  <c r="CX33" i="1"/>
  <c r="CV33" i="1"/>
  <c r="CT33" i="1"/>
  <c r="CS33" i="1"/>
  <c r="CQ33" i="1"/>
  <c r="CM33" i="1"/>
  <c r="CK33" i="1"/>
  <c r="CI33" i="1"/>
  <c r="CG33" i="1"/>
  <c r="CF33" i="1"/>
  <c r="CD33" i="1"/>
  <c r="BZ33" i="1"/>
  <c r="BX33" i="1"/>
  <c r="BV33" i="1"/>
  <c r="CH33" i="1" s="1"/>
  <c r="BT33" i="1"/>
  <c r="BS33" i="1"/>
  <c r="BQ33" i="1"/>
  <c r="BM33" i="1"/>
  <c r="BK33" i="1"/>
  <c r="BU33" i="1" s="1"/>
  <c r="BI33" i="1"/>
  <c r="BH33" i="1"/>
  <c r="BB33" i="1"/>
  <c r="AZ33" i="1"/>
  <c r="AX33" i="1"/>
  <c r="AU33" i="1"/>
  <c r="AQ33" i="1"/>
  <c r="AO33" i="1"/>
  <c r="AM33" i="1"/>
  <c r="AW33" i="1" s="1"/>
  <c r="AJ33" i="1"/>
  <c r="AF33" i="1"/>
  <c r="AE33" i="1"/>
  <c r="AD33" i="1"/>
  <c r="AB33" i="1"/>
  <c r="AA33" i="1"/>
  <c r="P33" i="1"/>
  <c r="ED32" i="1"/>
  <c r="DQ32" i="1"/>
  <c r="DF32" i="1"/>
  <c r="CU32" i="1"/>
  <c r="CH32" i="1"/>
  <c r="BU32" i="1"/>
  <c r="BH32" i="1"/>
  <c r="AW32" i="1"/>
  <c r="AL32" i="1"/>
  <c r="Y32" i="1"/>
  <c r="W32" i="1"/>
  <c r="U32" i="1"/>
  <c r="S32" i="1"/>
  <c r="AA32" i="1" s="1"/>
  <c r="Q32" i="1"/>
  <c r="N32" i="1"/>
  <c r="L32" i="1"/>
  <c r="J32" i="1"/>
  <c r="H32" i="1"/>
  <c r="P32" i="1" s="1"/>
  <c r="B32" i="1" s="1"/>
  <c r="F32" i="1"/>
  <c r="ED31" i="1"/>
  <c r="DQ31" i="1"/>
  <c r="DF31" i="1"/>
  <c r="CU31" i="1"/>
  <c r="CH31" i="1"/>
  <c r="BU31" i="1"/>
  <c r="BH31" i="1"/>
  <c r="AW31" i="1"/>
  <c r="AL31" i="1"/>
  <c r="AA31" i="1"/>
  <c r="P31" i="1"/>
  <c r="B31" i="1" s="1"/>
  <c r="ED30" i="1"/>
  <c r="DQ30" i="1"/>
  <c r="DF30" i="1"/>
  <c r="CU30" i="1"/>
  <c r="CH30" i="1"/>
  <c r="BU30" i="1"/>
  <c r="BH30" i="1"/>
  <c r="AW30" i="1"/>
  <c r="AL30" i="1"/>
  <c r="AA30" i="1"/>
  <c r="B30" i="1" s="1"/>
  <c r="P30" i="1"/>
  <c r="ED29" i="1"/>
  <c r="DQ29" i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EE28" i="1" s="1"/>
  <c r="T63" i="1" s="1"/>
  <c r="T64" i="1" s="1"/>
  <c r="CH28" i="1"/>
  <c r="BU28" i="1"/>
  <c r="BH28" i="1"/>
  <c r="AW28" i="1"/>
  <c r="B28" i="1" s="1"/>
  <c r="AL28" i="1"/>
  <c r="AA28" i="1"/>
  <c r="P28" i="1"/>
  <c r="ED27" i="1"/>
  <c r="EE27" i="1" s="1"/>
  <c r="S63" i="1" s="1"/>
  <c r="S64" i="1" s="1"/>
  <c r="DQ27" i="1"/>
  <c r="DF27" i="1"/>
  <c r="CU27" i="1"/>
  <c r="CH27" i="1"/>
  <c r="BU27" i="1"/>
  <c r="BH27" i="1"/>
  <c r="AW27" i="1"/>
  <c r="AL27" i="1"/>
  <c r="AA27" i="1"/>
  <c r="P27" i="1"/>
  <c r="B27" i="1" s="1"/>
  <c r="DU26" i="1"/>
  <c r="DS26" i="1"/>
  <c r="DQ26" i="1"/>
  <c r="DF26" i="1"/>
  <c r="CU26" i="1"/>
  <c r="CL26" i="1"/>
  <c r="CJ26" i="1"/>
  <c r="BY26" i="1"/>
  <c r="BW26" i="1"/>
  <c r="CH26" i="1" s="1"/>
  <c r="BL26" i="1"/>
  <c r="BJ26" i="1"/>
  <c r="BU26" i="1" s="1"/>
  <c r="BA26" i="1"/>
  <c r="BH26" i="1" s="1"/>
  <c r="AY26" i="1"/>
  <c r="AW26" i="1"/>
  <c r="AP26" i="1"/>
  <c r="AN26" i="1"/>
  <c r="AE26" i="1"/>
  <c r="AC26" i="1"/>
  <c r="AA26" i="1"/>
  <c r="P26" i="1"/>
  <c r="ED25" i="1"/>
  <c r="EE25" i="1" s="1"/>
  <c r="Q63" i="1" s="1"/>
  <c r="Q64" i="1" s="1"/>
  <c r="DQ25" i="1"/>
  <c r="DF25" i="1"/>
  <c r="CU25" i="1"/>
  <c r="CH25" i="1"/>
  <c r="BU25" i="1"/>
  <c r="BH25" i="1"/>
  <c r="AW25" i="1"/>
  <c r="AL25" i="1"/>
  <c r="AA25" i="1"/>
  <c r="P25" i="1"/>
  <c r="B25" i="1" s="1"/>
  <c r="EA24" i="1"/>
  <c r="DW24" i="1"/>
  <c r="DP24" i="1"/>
  <c r="DL24" i="1"/>
  <c r="DQ24" i="1" s="1"/>
  <c r="DE24" i="1"/>
  <c r="DF24" i="1" s="1"/>
  <c r="DA24" i="1"/>
  <c r="CU24" i="1"/>
  <c r="CR24" i="1"/>
  <c r="CN24" i="1"/>
  <c r="CE24" i="1"/>
  <c r="CA24" i="1"/>
  <c r="BR24" i="1"/>
  <c r="BN24" i="1"/>
  <c r="BU24" i="1" s="1"/>
  <c r="BG24" i="1"/>
  <c r="BH24" i="1" s="1"/>
  <c r="BC24" i="1"/>
  <c r="AW24" i="1"/>
  <c r="AV24" i="1"/>
  <c r="AR24" i="1"/>
  <c r="AK24" i="1"/>
  <c r="AG24" i="1"/>
  <c r="AL24" i="1" s="1"/>
  <c r="B24" i="1" s="1"/>
  <c r="AA24" i="1"/>
  <c r="P24" i="1"/>
  <c r="ED23" i="1"/>
  <c r="DQ23" i="1"/>
  <c r="DF23" i="1"/>
  <c r="CU23" i="1"/>
  <c r="CH23" i="1"/>
  <c r="BU23" i="1"/>
  <c r="BH23" i="1"/>
  <c r="AW23" i="1"/>
  <c r="AL23" i="1"/>
  <c r="AA23" i="1"/>
  <c r="P23" i="1"/>
  <c r="B23" i="1" s="1"/>
  <c r="ED22" i="1"/>
  <c r="DQ22" i="1"/>
  <c r="DF22" i="1"/>
  <c r="CU22" i="1"/>
  <c r="CH22" i="1"/>
  <c r="BU22" i="1"/>
  <c r="BH22" i="1"/>
  <c r="AW22" i="1"/>
  <c r="AL22" i="1"/>
  <c r="AA22" i="1"/>
  <c r="B22" i="1" s="1"/>
  <c r="P22" i="1"/>
  <c r="ED21" i="1"/>
  <c r="DQ21" i="1"/>
  <c r="DF21" i="1"/>
  <c r="CU21" i="1"/>
  <c r="CH21" i="1"/>
  <c r="BU21" i="1"/>
  <c r="BH21" i="1"/>
  <c r="AW21" i="1"/>
  <c r="AL21" i="1"/>
  <c r="AA21" i="1"/>
  <c r="P21" i="1"/>
  <c r="ED20" i="1"/>
  <c r="DQ20" i="1"/>
  <c r="DF20" i="1"/>
  <c r="CU20" i="1"/>
  <c r="EE20" i="1" s="1"/>
  <c r="L63" i="1" s="1"/>
  <c r="L64" i="1" s="1"/>
  <c r="CH20" i="1"/>
  <c r="BU20" i="1"/>
  <c r="BH20" i="1"/>
  <c r="AW20" i="1"/>
  <c r="B20" i="1" s="1"/>
  <c r="AL20" i="1"/>
  <c r="AA20" i="1"/>
  <c r="P20" i="1"/>
  <c r="ED19" i="1"/>
  <c r="EE19" i="1" s="1"/>
  <c r="K63" i="1" s="1"/>
  <c r="K64" i="1" s="1"/>
  <c r="DQ19" i="1"/>
  <c r="DF19" i="1"/>
  <c r="CU19" i="1"/>
  <c r="CH19" i="1"/>
  <c r="BU19" i="1"/>
  <c r="BH19" i="1"/>
  <c r="AW19" i="1"/>
  <c r="AL19" i="1"/>
  <c r="AA19" i="1"/>
  <c r="P19" i="1"/>
  <c r="B19" i="1" s="1"/>
  <c r="EA18" i="1"/>
  <c r="DW18" i="1"/>
  <c r="DP18" i="1"/>
  <c r="DL18" i="1"/>
  <c r="DQ18" i="1" s="1"/>
  <c r="DE18" i="1"/>
  <c r="DF18" i="1" s="1"/>
  <c r="DA18" i="1"/>
  <c r="CU18" i="1"/>
  <c r="CR18" i="1"/>
  <c r="CN18" i="1"/>
  <c r="CA18" i="1"/>
  <c r="CH18" i="1" s="1"/>
  <c r="BN18" i="1"/>
  <c r="BU18" i="1" s="1"/>
  <c r="BC18" i="1"/>
  <c r="BH18" i="1" s="1"/>
  <c r="AV18" i="1"/>
  <c r="AW18" i="1" s="1"/>
  <c r="AR18" i="1"/>
  <c r="AL18" i="1"/>
  <c r="AK18" i="1"/>
  <c r="AG18" i="1"/>
  <c r="AA18" i="1"/>
  <c r="P18" i="1"/>
  <c r="EA17" i="1"/>
  <c r="DW17" i="1"/>
  <c r="ED17" i="1" s="1"/>
  <c r="DP17" i="1"/>
  <c r="DL17" i="1"/>
  <c r="DQ17" i="1" s="1"/>
  <c r="DE17" i="1"/>
  <c r="DF17" i="1" s="1"/>
  <c r="DA17" i="1"/>
  <c r="CU17" i="1"/>
  <c r="CR17" i="1"/>
  <c r="CN17" i="1"/>
  <c r="CE17" i="1"/>
  <c r="CA17" i="1"/>
  <c r="BR17" i="1"/>
  <c r="BN17" i="1"/>
  <c r="BU17" i="1" s="1"/>
  <c r="BG17" i="1"/>
  <c r="BH17" i="1" s="1"/>
  <c r="BC17" i="1"/>
  <c r="AW17" i="1"/>
  <c r="AV17" i="1"/>
  <c r="AR17" i="1"/>
  <c r="AK17" i="1"/>
  <c r="AG17" i="1"/>
  <c r="AA17" i="1"/>
  <c r="P17" i="1"/>
  <c r="EA16" i="1"/>
  <c r="DW16" i="1"/>
  <c r="ED16" i="1" s="1"/>
  <c r="DP16" i="1"/>
  <c r="DQ16" i="1" s="1"/>
  <c r="DL16" i="1"/>
  <c r="DF16" i="1"/>
  <c r="DE16" i="1"/>
  <c r="DA16" i="1"/>
  <c r="CR16" i="1"/>
  <c r="CN16" i="1"/>
  <c r="CE16" i="1"/>
  <c r="CA16" i="1"/>
  <c r="CH16" i="1" s="1"/>
  <c r="BR16" i="1"/>
  <c r="BU16" i="1" s="1"/>
  <c r="BN16" i="1"/>
  <c r="BH16" i="1"/>
  <c r="BG16" i="1"/>
  <c r="BC16" i="1"/>
  <c r="AV16" i="1"/>
  <c r="AR16" i="1"/>
  <c r="AW16" i="1" s="1"/>
  <c r="AK16" i="1"/>
  <c r="AG16" i="1"/>
  <c r="AL16" i="1" s="1"/>
  <c r="AA16" i="1"/>
  <c r="P16" i="1"/>
  <c r="ED15" i="1"/>
  <c r="DQ15" i="1"/>
  <c r="DF15" i="1"/>
  <c r="CU15" i="1"/>
  <c r="EE15" i="1" s="1"/>
  <c r="G63" i="1" s="1"/>
  <c r="G64" i="1" s="1"/>
  <c r="CH15" i="1"/>
  <c r="BU15" i="1"/>
  <c r="BH15" i="1"/>
  <c r="AW15" i="1"/>
  <c r="B15" i="1" s="1"/>
  <c r="AL15" i="1"/>
  <c r="AA15" i="1"/>
  <c r="P15" i="1"/>
  <c r="ED14" i="1"/>
  <c r="EE14" i="1" s="1"/>
  <c r="F63" i="1" s="1"/>
  <c r="F64" i="1" s="1"/>
  <c r="DQ14" i="1"/>
  <c r="DF14" i="1"/>
  <c r="CU14" i="1"/>
  <c r="CH14" i="1"/>
  <c r="BU14" i="1"/>
  <c r="BH14" i="1"/>
  <c r="AW14" i="1"/>
  <c r="AL14" i="1"/>
  <c r="AA14" i="1"/>
  <c r="P14" i="1"/>
  <c r="B14" i="1" s="1"/>
  <c r="EE57" i="1" l="1"/>
  <c r="AW63" i="1" s="1"/>
  <c r="AW64" i="1" s="1"/>
  <c r="EE22" i="1"/>
  <c r="N63" i="1" s="1"/>
  <c r="N64" i="1" s="1"/>
  <c r="B29" i="1"/>
  <c r="EE30" i="1"/>
  <c r="V63" i="1" s="1"/>
  <c r="V64" i="1" s="1"/>
  <c r="EE31" i="1"/>
  <c r="W63" i="1" s="1"/>
  <c r="W64" i="1" s="1"/>
  <c r="EE32" i="1"/>
  <c r="X63" i="1" s="1"/>
  <c r="X64" i="1" s="1"/>
  <c r="AL33" i="1"/>
  <c r="DF33" i="1"/>
  <c r="EE33" i="1" s="1"/>
  <c r="Y63" i="1" s="1"/>
  <c r="Y64" i="1" s="1"/>
  <c r="EE34" i="1"/>
  <c r="Z63" i="1" s="1"/>
  <c r="Z64" i="1" s="1"/>
  <c r="EE36" i="1"/>
  <c r="AB63" i="1" s="1"/>
  <c r="AB64" i="1" s="1"/>
  <c r="AW40" i="1"/>
  <c r="B40" i="1" s="1"/>
  <c r="B44" i="1"/>
  <c r="EE46" i="1"/>
  <c r="AL63" i="1" s="1"/>
  <c r="AL64" i="1" s="1"/>
  <c r="EE49" i="1"/>
  <c r="AO63" i="1" s="1"/>
  <c r="AO64" i="1" s="1"/>
  <c r="CU52" i="1"/>
  <c r="EE52" i="1" s="1"/>
  <c r="AR63" i="1" s="1"/>
  <c r="AR64" i="1" s="1"/>
  <c r="B55" i="1"/>
  <c r="BU56" i="1"/>
  <c r="EE56" i="1" s="1"/>
  <c r="DQ56" i="1"/>
  <c r="EE58" i="1"/>
  <c r="AX63" i="1" s="1"/>
  <c r="AX64" i="1" s="1"/>
  <c r="B54" i="1"/>
  <c r="B16" i="1"/>
  <c r="B21" i="1"/>
  <c r="EE23" i="1"/>
  <c r="O63" i="1" s="1"/>
  <c r="O64" i="1" s="1"/>
  <c r="CU16" i="1"/>
  <c r="EE16" i="1" s="1"/>
  <c r="H63" i="1" s="1"/>
  <c r="H64" i="1" s="1"/>
  <c r="AL17" i="1"/>
  <c r="B17" i="1" s="1"/>
  <c r="B18" i="1"/>
  <c r="CH24" i="1"/>
  <c r="CU40" i="1"/>
  <c r="EE40" i="1" s="1"/>
  <c r="AF63" i="1" s="1"/>
  <c r="AF64" i="1" s="1"/>
  <c r="EE44" i="1"/>
  <c r="AJ63" i="1" s="1"/>
  <c r="AJ64" i="1" s="1"/>
  <c r="B50" i="1"/>
  <c r="AA56" i="1"/>
  <c r="B56" i="1" s="1"/>
  <c r="BH56" i="1"/>
  <c r="DF56" i="1"/>
  <c r="DF57" i="1"/>
  <c r="CH17" i="1"/>
  <c r="EE17" i="1" s="1"/>
  <c r="I63" i="1" s="1"/>
  <c r="I64" i="1" s="1"/>
  <c r="ED18" i="1"/>
  <c r="EE18" i="1" s="1"/>
  <c r="J63" i="1" s="1"/>
  <c r="J64" i="1" s="1"/>
  <c r="EE21" i="1"/>
  <c r="M63" i="1" s="1"/>
  <c r="M64" i="1" s="1"/>
  <c r="ED24" i="1"/>
  <c r="AL26" i="1"/>
  <c r="B26" i="1" s="1"/>
  <c r="ED26" i="1"/>
  <c r="EE29" i="1"/>
  <c r="U63" i="1" s="1"/>
  <c r="U64" i="1" s="1"/>
  <c r="B33" i="1"/>
  <c r="CU33" i="1"/>
  <c r="EE37" i="1"/>
  <c r="AC63" i="1" s="1"/>
  <c r="AC64" i="1" s="1"/>
  <c r="EE41" i="1"/>
  <c r="AG63" i="1" s="1"/>
  <c r="AG64" i="1" s="1"/>
  <c r="EE45" i="1"/>
  <c r="AK63" i="1" s="1"/>
  <c r="AK64" i="1" s="1"/>
  <c r="EE47" i="1"/>
  <c r="AM63" i="1" s="1"/>
  <c r="AM64" i="1" s="1"/>
  <c r="EE50" i="1"/>
  <c r="AP63" i="1" s="1"/>
  <c r="AP64" i="1" s="1"/>
  <c r="AW52" i="1"/>
  <c r="B52" i="1" s="1"/>
  <c r="BU54" i="1"/>
  <c r="EE54" i="1" s="1"/>
  <c r="AT63" i="1" s="1"/>
  <c r="AT64" i="1" s="1"/>
  <c r="B57" i="1"/>
  <c r="EE24" i="1" l="1"/>
  <c r="P63" i="1" s="1"/>
  <c r="P64" i="1" s="1"/>
  <c r="EE26" i="1"/>
  <c r="R63" i="1" s="1"/>
  <c r="R64" i="1" s="1"/>
</calcChain>
</file>

<file path=xl/sharedStrings.xml><?xml version="1.0" encoding="utf-8"?>
<sst xmlns="http://schemas.openxmlformats.org/spreadsheetml/2006/main" count="397" uniqueCount="99">
  <si>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</t>
    </r>
    <r>
      <rPr>
        <b/>
        <sz val="14"/>
        <color rgb="FFFFFF00"/>
        <rFont val="Calibri"/>
        <family val="2"/>
        <scheme val="minor"/>
      </rPr>
      <t>HOGARES SUSTITUTOS ONG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</si>
  <si>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</si>
  <si>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 xml:space="preserve">Número de niños entre 6 meses y 8 meses, 29 días </t>
  </si>
  <si>
    <t xml:space="preserve">Número de niños entre 9 meses y 11 meses, 29 días </t>
  </si>
  <si>
    <t>Número de niños entre 1 año y 3 años,11 meses, 29 días</t>
  </si>
  <si>
    <t>Número de niños entre 4 años y 6 años,11 meses, 29 días</t>
  </si>
  <si>
    <t>Número de niños entre 7 años y 12 años,11 meses, 29 días</t>
  </si>
  <si>
    <t>TIPO DE ALIMENTO A SUMINISTRAR</t>
  </si>
  <si>
    <t xml:space="preserve">TOTAL NECESIDAD MENSUAL  </t>
  </si>
  <si>
    <t>UNIDAD DE MEDIDA</t>
  </si>
  <si>
    <t>HOGARES SUSTITUTOS ONG CON Y SIN DISCAPACIDAD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</si>
  <si>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</si>
  <si>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</si>
  <si>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</si>
  <si>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</si>
  <si>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</si>
  <si>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</si>
  <si>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</si>
  <si>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7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</si>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</sst>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4" borderId="9" xfId="0" applyFill="1" applyBorder="1" applyProtection="1">
      <protection hidden="1"/>
    </xf>
    <xf numFmtId="0" fontId="8" fillId="4" borderId="10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hidden="1"/>
    </xf>
    <xf numFmtId="0" fontId="10" fillId="4" borderId="16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vertical="center" wrapText="1"/>
    </xf>
    <xf numFmtId="10" fontId="10" fillId="4" borderId="7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18" xfId="1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 applyProtection="1">
      <alignment horizontal="center" vertical="center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9" fillId="2" borderId="28" xfId="0" applyFont="1" applyFill="1" applyBorder="1" applyAlignment="1" applyProtection="1">
      <alignment horizontal="center" vertical="center" wrapText="1"/>
      <protection hidden="1"/>
    </xf>
    <xf numFmtId="0" fontId="10" fillId="4" borderId="2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top" wrapText="1"/>
    </xf>
    <xf numFmtId="0" fontId="0" fillId="0" borderId="4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9" xfId="0" applyBorder="1"/>
    <xf numFmtId="0" fontId="0" fillId="5" borderId="22" xfId="0" applyFill="1" applyBorder="1"/>
    <xf numFmtId="0" fontId="11" fillId="5" borderId="22" xfId="0" applyFont="1" applyFill="1" applyBorder="1"/>
    <xf numFmtId="0" fontId="0" fillId="0" borderId="22" xfId="0" applyBorder="1"/>
    <xf numFmtId="0" fontId="11" fillId="0" borderId="22" xfId="0" applyFont="1" applyBorder="1"/>
    <xf numFmtId="0" fontId="0" fillId="6" borderId="22" xfId="0" applyFill="1" applyBorder="1"/>
    <xf numFmtId="0" fontId="0" fillId="7" borderId="22" xfId="0" applyFill="1" applyBorder="1"/>
    <xf numFmtId="0" fontId="0" fillId="0" borderId="9" xfId="0" applyBorder="1" applyAlignment="1" applyProtection="1">
      <alignment wrapText="1"/>
      <protection hidden="1"/>
    </xf>
    <xf numFmtId="0" fontId="0" fillId="4" borderId="22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2" xfId="0" applyBorder="1" applyAlignment="1">
      <alignment wrapText="1"/>
    </xf>
    <xf numFmtId="0" fontId="0" fillId="0" borderId="9" xfId="0" applyBorder="1" applyProtection="1">
      <protection hidden="1"/>
    </xf>
    <xf numFmtId="0" fontId="11" fillId="6" borderId="22" xfId="0" applyFont="1" applyFill="1" applyBorder="1"/>
    <xf numFmtId="0" fontId="0" fillId="0" borderId="33" xfId="0" applyBorder="1" applyAlignment="1">
      <alignment wrapText="1"/>
    </xf>
    <xf numFmtId="0" fontId="0" fillId="4" borderId="34" xfId="0" applyFill="1" applyBorder="1"/>
    <xf numFmtId="0" fontId="0" fillId="0" borderId="35" xfId="0" applyBorder="1"/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9" fontId="12" fillId="0" borderId="22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F6A1-6123-47D1-B4C8-122C41530852}">
  <sheetPr>
    <pageSetUpPr fitToPage="1"/>
  </sheetPr>
  <dimension ref="A1:EF64"/>
  <sheetViews>
    <sheetView tabSelected="1" view="pageBreakPreview" zoomScale="60" zoomScaleNormal="100" workbookViewId="0">
      <selection activeCell="EK14" sqref="EK14"/>
    </sheetView>
  </sheetViews>
  <sheetFormatPr baseColWidth="10" defaultRowHeight="15" x14ac:dyDescent="0.25"/>
  <cols>
    <col min="1" max="1" width="66.28515625" customWidth="1"/>
    <col min="2" max="2" width="17.28515625" customWidth="1"/>
    <col min="3" max="3" width="14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</cols>
  <sheetData>
    <row r="1" spans="1:135" ht="85.5" customHeight="1" thickBot="1" x14ac:dyDescent="0.35">
      <c r="A1" s="1" t="s">
        <v>0</v>
      </c>
      <c r="B1" s="2"/>
      <c r="C1" s="3"/>
    </row>
    <row r="2" spans="1:135" ht="189.75" customHeight="1" thickBot="1" x14ac:dyDescent="0.3">
      <c r="A2" s="4" t="s">
        <v>1</v>
      </c>
      <c r="B2" s="5"/>
      <c r="C2" s="6"/>
    </row>
    <row r="3" spans="1:135" ht="15.75" thickBot="1" x14ac:dyDescent="0.3">
      <c r="A3" s="7" t="s">
        <v>2</v>
      </c>
      <c r="B3" s="8">
        <v>0</v>
      </c>
      <c r="C3" s="9"/>
    </row>
    <row r="4" spans="1:135" x14ac:dyDescent="0.25">
      <c r="A4" s="7" t="s">
        <v>3</v>
      </c>
      <c r="B4" s="10">
        <v>0</v>
      </c>
      <c r="C4" s="11"/>
    </row>
    <row r="5" spans="1:135" x14ac:dyDescent="0.25">
      <c r="A5" s="12" t="s">
        <v>4</v>
      </c>
      <c r="B5" s="10">
        <v>0</v>
      </c>
      <c r="C5" s="11"/>
    </row>
    <row r="6" spans="1:135" x14ac:dyDescent="0.25">
      <c r="A6" s="12" t="s">
        <v>5</v>
      </c>
      <c r="B6" s="10">
        <v>0</v>
      </c>
      <c r="C6" s="11"/>
    </row>
    <row r="7" spans="1:135" ht="15.75" thickBot="1" x14ac:dyDescent="0.3">
      <c r="A7" s="12" t="s">
        <v>6</v>
      </c>
      <c r="B7" s="10">
        <v>0</v>
      </c>
      <c r="C7" s="11"/>
    </row>
    <row r="8" spans="1:135" ht="15" customHeight="1" x14ac:dyDescent="0.25">
      <c r="A8" s="13" t="s">
        <v>7</v>
      </c>
      <c r="B8" s="14" t="s">
        <v>8</v>
      </c>
      <c r="C8" s="15" t="s">
        <v>9</v>
      </c>
      <c r="E8" s="16" t="s">
        <v>10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 t="s">
        <v>11</v>
      </c>
      <c r="EC8" s="16"/>
      <c r="ED8" s="17">
        <v>1</v>
      </c>
      <c r="EE8" s="18" t="s">
        <v>12</v>
      </c>
    </row>
    <row r="9" spans="1:135" ht="15" customHeight="1" x14ac:dyDescent="0.25">
      <c r="A9" s="19"/>
      <c r="B9" s="20"/>
      <c r="C9" s="21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7"/>
      <c r="EE9" s="18"/>
    </row>
    <row r="10" spans="1:135" ht="15.75" x14ac:dyDescent="0.25">
      <c r="A10" s="19"/>
      <c r="B10" s="20"/>
      <c r="C10" s="21"/>
      <c r="E10" s="22" t="s">
        <v>13</v>
      </c>
      <c r="F10" s="23" t="s">
        <v>14</v>
      </c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6" t="s">
        <v>15</v>
      </c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29" t="s">
        <v>16</v>
      </c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29" t="s">
        <v>17</v>
      </c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29" t="s">
        <v>18</v>
      </c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29" t="s">
        <v>19</v>
      </c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29" t="s">
        <v>20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29" t="s">
        <v>21</v>
      </c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 t="s">
        <v>22</v>
      </c>
      <c r="CW10" s="30"/>
      <c r="CX10" s="30"/>
      <c r="CY10" s="30"/>
      <c r="CZ10" s="30"/>
      <c r="DA10" s="30"/>
      <c r="DB10" s="30"/>
      <c r="DC10" s="30"/>
      <c r="DD10" s="30"/>
      <c r="DE10" s="30"/>
      <c r="DF10" s="31"/>
      <c r="DG10" s="29" t="s">
        <v>23</v>
      </c>
      <c r="DH10" s="30"/>
      <c r="DI10" s="30"/>
      <c r="DJ10" s="30"/>
      <c r="DK10" s="30"/>
      <c r="DL10" s="30"/>
      <c r="DM10" s="30"/>
      <c r="DN10" s="30"/>
      <c r="DO10" s="30"/>
      <c r="DP10" s="30"/>
      <c r="DQ10" s="31"/>
      <c r="DR10" s="29" t="s">
        <v>24</v>
      </c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1"/>
      <c r="EE10" s="18"/>
    </row>
    <row r="11" spans="1:135" ht="32.25" customHeight="1" x14ac:dyDescent="0.25">
      <c r="A11" s="19"/>
      <c r="B11" s="20"/>
      <c r="C11" s="21"/>
      <c r="E11" s="32" t="s">
        <v>25</v>
      </c>
      <c r="F11" s="33">
        <v>1</v>
      </c>
      <c r="G11" s="34"/>
      <c r="H11" s="34"/>
      <c r="I11" s="34"/>
      <c r="J11" s="34"/>
      <c r="K11" s="34"/>
      <c r="L11" s="34"/>
      <c r="M11" s="34"/>
      <c r="N11" s="34"/>
      <c r="O11" s="34"/>
      <c r="P11" s="35"/>
      <c r="Q11" s="33">
        <v>1</v>
      </c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3">
        <v>1</v>
      </c>
      <c r="AC11" s="34"/>
      <c r="AD11" s="34"/>
      <c r="AE11" s="34"/>
      <c r="AF11" s="34"/>
      <c r="AG11" s="34"/>
      <c r="AH11" s="34"/>
      <c r="AI11" s="34"/>
      <c r="AJ11" s="34"/>
      <c r="AK11" s="34"/>
      <c r="AL11" s="35"/>
      <c r="AM11" s="33">
        <v>1</v>
      </c>
      <c r="AN11" s="34"/>
      <c r="AO11" s="34"/>
      <c r="AP11" s="34"/>
      <c r="AQ11" s="34"/>
      <c r="AR11" s="34"/>
      <c r="AS11" s="34"/>
      <c r="AT11" s="34"/>
      <c r="AU11" s="34"/>
      <c r="AV11" s="34"/>
      <c r="AW11" s="35"/>
      <c r="AX11" s="33">
        <v>1</v>
      </c>
      <c r="AY11" s="34"/>
      <c r="AZ11" s="34"/>
      <c r="BA11" s="34"/>
      <c r="BB11" s="34"/>
      <c r="BC11" s="34"/>
      <c r="BD11" s="34"/>
      <c r="BE11" s="34"/>
      <c r="BF11" s="34"/>
      <c r="BG11" s="34"/>
      <c r="BH11" s="35"/>
      <c r="BI11" s="33">
        <v>0</v>
      </c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5"/>
      <c r="BV11" s="33">
        <v>0</v>
      </c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5"/>
      <c r="CI11" s="33">
        <v>0</v>
      </c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5"/>
      <c r="CV11" s="33">
        <v>0.13339999999999999</v>
      </c>
      <c r="CW11" s="34"/>
      <c r="CX11" s="34"/>
      <c r="CY11" s="34"/>
      <c r="CZ11" s="34"/>
      <c r="DA11" s="34"/>
      <c r="DB11" s="34"/>
      <c r="DC11" s="34"/>
      <c r="DD11" s="34"/>
      <c r="DE11" s="34"/>
      <c r="DF11" s="35"/>
      <c r="DG11" s="33">
        <v>0.13339999999999999</v>
      </c>
      <c r="DH11" s="34"/>
      <c r="DI11" s="34"/>
      <c r="DJ11" s="34"/>
      <c r="DK11" s="34"/>
      <c r="DL11" s="34"/>
      <c r="DM11" s="34"/>
      <c r="DN11" s="34"/>
      <c r="DO11" s="34"/>
      <c r="DP11" s="34"/>
      <c r="DQ11" s="35"/>
      <c r="DR11" s="33">
        <v>0</v>
      </c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5"/>
      <c r="EE11" s="18"/>
    </row>
    <row r="12" spans="1:135" ht="24.75" customHeight="1" x14ac:dyDescent="0.25">
      <c r="A12" s="19"/>
      <c r="B12" s="20"/>
      <c r="C12" s="21"/>
      <c r="E12" s="36" t="s">
        <v>26</v>
      </c>
      <c r="F12" s="37" t="s">
        <v>27</v>
      </c>
      <c r="G12" s="37"/>
      <c r="H12" s="37" t="s">
        <v>28</v>
      </c>
      <c r="I12" s="37"/>
      <c r="J12" s="37" t="s">
        <v>29</v>
      </c>
      <c r="K12" s="37"/>
      <c r="L12" s="37" t="s">
        <v>30</v>
      </c>
      <c r="M12" s="37"/>
      <c r="N12" s="37" t="s">
        <v>31</v>
      </c>
      <c r="O12" s="37"/>
      <c r="P12" s="38" t="s">
        <v>32</v>
      </c>
      <c r="Q12" s="37" t="s">
        <v>27</v>
      </c>
      <c r="R12" s="37"/>
      <c r="S12" s="37" t="s">
        <v>28</v>
      </c>
      <c r="T12" s="37"/>
      <c r="U12" s="37" t="s">
        <v>29</v>
      </c>
      <c r="V12" s="37"/>
      <c r="W12" s="37" t="s">
        <v>30</v>
      </c>
      <c r="X12" s="37"/>
      <c r="Y12" s="37" t="s">
        <v>31</v>
      </c>
      <c r="Z12" s="37"/>
      <c r="AA12" s="37" t="s">
        <v>32</v>
      </c>
      <c r="AB12" s="37" t="s">
        <v>27</v>
      </c>
      <c r="AC12" s="37"/>
      <c r="AD12" s="37" t="s">
        <v>28</v>
      </c>
      <c r="AE12" s="37"/>
      <c r="AF12" s="37" t="s">
        <v>29</v>
      </c>
      <c r="AG12" s="37"/>
      <c r="AH12" s="37" t="s">
        <v>30</v>
      </c>
      <c r="AI12" s="37"/>
      <c r="AJ12" s="37" t="s">
        <v>31</v>
      </c>
      <c r="AK12" s="37"/>
      <c r="AL12" s="38" t="s">
        <v>32</v>
      </c>
      <c r="AM12" s="37" t="s">
        <v>27</v>
      </c>
      <c r="AN12" s="37"/>
      <c r="AO12" s="37" t="s">
        <v>28</v>
      </c>
      <c r="AP12" s="37"/>
      <c r="AQ12" s="37" t="s">
        <v>29</v>
      </c>
      <c r="AR12" s="37"/>
      <c r="AS12" s="37" t="s">
        <v>30</v>
      </c>
      <c r="AT12" s="37"/>
      <c r="AU12" s="37" t="s">
        <v>31</v>
      </c>
      <c r="AV12" s="37"/>
      <c r="AW12" s="38" t="s">
        <v>32</v>
      </c>
      <c r="AX12" s="37" t="s">
        <v>27</v>
      </c>
      <c r="AY12" s="37"/>
      <c r="AZ12" s="37" t="s">
        <v>28</v>
      </c>
      <c r="BA12" s="37"/>
      <c r="BB12" s="37" t="s">
        <v>29</v>
      </c>
      <c r="BC12" s="37"/>
      <c r="BD12" s="37" t="s">
        <v>30</v>
      </c>
      <c r="BE12" s="37"/>
      <c r="BF12" s="37" t="s">
        <v>31</v>
      </c>
      <c r="BG12" s="37"/>
      <c r="BH12" s="38" t="s">
        <v>32</v>
      </c>
      <c r="BI12" s="37" t="s">
        <v>27</v>
      </c>
      <c r="BJ12" s="37"/>
      <c r="BK12" s="37" t="s">
        <v>28</v>
      </c>
      <c r="BL12" s="37"/>
      <c r="BM12" s="37" t="s">
        <v>29</v>
      </c>
      <c r="BN12" s="37"/>
      <c r="BO12" s="37" t="s">
        <v>30</v>
      </c>
      <c r="BP12" s="37"/>
      <c r="BQ12" s="37" t="s">
        <v>31</v>
      </c>
      <c r="BR12" s="37"/>
      <c r="BS12" s="39" t="s">
        <v>33</v>
      </c>
      <c r="BT12" s="40"/>
      <c r="BU12" s="38" t="s">
        <v>32</v>
      </c>
      <c r="BV12" s="37" t="s">
        <v>27</v>
      </c>
      <c r="BW12" s="37"/>
      <c r="BX12" s="37" t="s">
        <v>28</v>
      </c>
      <c r="BY12" s="37"/>
      <c r="BZ12" s="37" t="s">
        <v>29</v>
      </c>
      <c r="CA12" s="37"/>
      <c r="CB12" s="37" t="s">
        <v>30</v>
      </c>
      <c r="CC12" s="37"/>
      <c r="CD12" s="37" t="s">
        <v>31</v>
      </c>
      <c r="CE12" s="37"/>
      <c r="CF12" s="37" t="s">
        <v>33</v>
      </c>
      <c r="CG12" s="37"/>
      <c r="CH12" s="38" t="s">
        <v>32</v>
      </c>
      <c r="CI12" s="37" t="s">
        <v>27</v>
      </c>
      <c r="CJ12" s="37"/>
      <c r="CK12" s="37" t="s">
        <v>28</v>
      </c>
      <c r="CL12" s="37"/>
      <c r="CM12" s="37" t="s">
        <v>29</v>
      </c>
      <c r="CN12" s="37"/>
      <c r="CO12" s="37" t="s">
        <v>30</v>
      </c>
      <c r="CP12" s="37"/>
      <c r="CQ12" s="37" t="s">
        <v>31</v>
      </c>
      <c r="CR12" s="37"/>
      <c r="CS12" s="37" t="s">
        <v>33</v>
      </c>
      <c r="CT12" s="37"/>
      <c r="CU12" s="38" t="s">
        <v>32</v>
      </c>
      <c r="CV12" s="37" t="s">
        <v>27</v>
      </c>
      <c r="CW12" s="37"/>
      <c r="CX12" s="37" t="s">
        <v>28</v>
      </c>
      <c r="CY12" s="37"/>
      <c r="CZ12" s="37" t="s">
        <v>29</v>
      </c>
      <c r="DA12" s="37"/>
      <c r="DB12" s="37" t="s">
        <v>30</v>
      </c>
      <c r="DC12" s="37"/>
      <c r="DD12" s="37" t="s">
        <v>31</v>
      </c>
      <c r="DE12" s="37"/>
      <c r="DF12" s="38" t="s">
        <v>32</v>
      </c>
      <c r="DG12" s="37" t="s">
        <v>27</v>
      </c>
      <c r="DH12" s="37"/>
      <c r="DI12" s="37" t="s">
        <v>28</v>
      </c>
      <c r="DJ12" s="37"/>
      <c r="DK12" s="37" t="s">
        <v>29</v>
      </c>
      <c r="DL12" s="37"/>
      <c r="DM12" s="37" t="s">
        <v>30</v>
      </c>
      <c r="DN12" s="37"/>
      <c r="DO12" s="37" t="s">
        <v>31</v>
      </c>
      <c r="DP12" s="37"/>
      <c r="DQ12" s="38" t="s">
        <v>32</v>
      </c>
      <c r="DR12" s="26" t="s">
        <v>27</v>
      </c>
      <c r="DS12" s="28"/>
      <c r="DT12" s="26" t="s">
        <v>28</v>
      </c>
      <c r="DU12" s="28"/>
      <c r="DV12" s="26" t="s">
        <v>29</v>
      </c>
      <c r="DW12" s="28"/>
      <c r="DX12" s="26" t="s">
        <v>30</v>
      </c>
      <c r="DY12" s="28"/>
      <c r="DZ12" s="26" t="s">
        <v>31</v>
      </c>
      <c r="EA12" s="28"/>
      <c r="EB12" s="26" t="s">
        <v>33</v>
      </c>
      <c r="EC12" s="28"/>
      <c r="ED12" s="38" t="s">
        <v>32</v>
      </c>
      <c r="EE12" s="18"/>
    </row>
    <row r="13" spans="1:135" ht="16.5" thickBot="1" x14ac:dyDescent="0.3">
      <c r="A13" s="41"/>
      <c r="B13" s="42"/>
      <c r="C13" s="43"/>
      <c r="E13" s="36"/>
      <c r="F13" s="36" t="s">
        <v>34</v>
      </c>
      <c r="G13" s="36" t="s">
        <v>35</v>
      </c>
      <c r="H13" s="36" t="s">
        <v>34</v>
      </c>
      <c r="I13" s="36" t="s">
        <v>35</v>
      </c>
      <c r="J13" s="36" t="s">
        <v>34</v>
      </c>
      <c r="K13" s="36" t="s">
        <v>35</v>
      </c>
      <c r="L13" s="36" t="s">
        <v>34</v>
      </c>
      <c r="M13" s="36" t="s">
        <v>35</v>
      </c>
      <c r="N13" s="36" t="s">
        <v>34</v>
      </c>
      <c r="O13" s="36" t="s">
        <v>35</v>
      </c>
      <c r="P13" s="44"/>
      <c r="Q13" s="36" t="s">
        <v>34</v>
      </c>
      <c r="R13" s="36" t="s">
        <v>35</v>
      </c>
      <c r="S13" s="36" t="s">
        <v>34</v>
      </c>
      <c r="T13" s="36" t="s">
        <v>35</v>
      </c>
      <c r="U13" s="36" t="s">
        <v>34</v>
      </c>
      <c r="V13" s="36" t="s">
        <v>35</v>
      </c>
      <c r="W13" s="36" t="s">
        <v>34</v>
      </c>
      <c r="X13" s="36" t="s">
        <v>35</v>
      </c>
      <c r="Y13" s="36" t="s">
        <v>34</v>
      </c>
      <c r="Z13" s="36" t="s">
        <v>35</v>
      </c>
      <c r="AA13" s="37"/>
      <c r="AB13" s="36" t="s">
        <v>34</v>
      </c>
      <c r="AC13" s="36" t="s">
        <v>35</v>
      </c>
      <c r="AD13" s="36" t="s">
        <v>34</v>
      </c>
      <c r="AE13" s="36" t="s">
        <v>35</v>
      </c>
      <c r="AF13" s="36" t="s">
        <v>34</v>
      </c>
      <c r="AG13" s="36" t="s">
        <v>35</v>
      </c>
      <c r="AH13" s="36" t="s">
        <v>34</v>
      </c>
      <c r="AI13" s="36" t="s">
        <v>35</v>
      </c>
      <c r="AJ13" s="36" t="s">
        <v>34</v>
      </c>
      <c r="AK13" s="36" t="s">
        <v>35</v>
      </c>
      <c r="AL13" s="44"/>
      <c r="AM13" s="36" t="s">
        <v>34</v>
      </c>
      <c r="AN13" s="36" t="s">
        <v>35</v>
      </c>
      <c r="AO13" s="36" t="s">
        <v>34</v>
      </c>
      <c r="AP13" s="36" t="s">
        <v>35</v>
      </c>
      <c r="AQ13" s="36" t="s">
        <v>34</v>
      </c>
      <c r="AR13" s="36" t="s">
        <v>35</v>
      </c>
      <c r="AS13" s="36" t="s">
        <v>34</v>
      </c>
      <c r="AT13" s="36" t="s">
        <v>35</v>
      </c>
      <c r="AU13" s="36" t="s">
        <v>34</v>
      </c>
      <c r="AV13" s="36" t="s">
        <v>35</v>
      </c>
      <c r="AW13" s="44"/>
      <c r="AX13" s="36" t="s">
        <v>34</v>
      </c>
      <c r="AY13" s="36" t="s">
        <v>35</v>
      </c>
      <c r="AZ13" s="36" t="s">
        <v>34</v>
      </c>
      <c r="BA13" s="36" t="s">
        <v>35</v>
      </c>
      <c r="BB13" s="36" t="s">
        <v>34</v>
      </c>
      <c r="BC13" s="36" t="s">
        <v>35</v>
      </c>
      <c r="BD13" s="36" t="s">
        <v>34</v>
      </c>
      <c r="BE13" s="36" t="s">
        <v>35</v>
      </c>
      <c r="BF13" s="36" t="s">
        <v>34</v>
      </c>
      <c r="BG13" s="36" t="s">
        <v>35</v>
      </c>
      <c r="BH13" s="44"/>
      <c r="BI13" s="36" t="s">
        <v>34</v>
      </c>
      <c r="BJ13" s="36" t="s">
        <v>35</v>
      </c>
      <c r="BK13" s="36" t="s">
        <v>34</v>
      </c>
      <c r="BL13" s="36" t="s">
        <v>35</v>
      </c>
      <c r="BM13" s="36" t="s">
        <v>34</v>
      </c>
      <c r="BN13" s="36" t="s">
        <v>35</v>
      </c>
      <c r="BO13" s="36" t="s">
        <v>34</v>
      </c>
      <c r="BP13" s="36" t="s">
        <v>35</v>
      </c>
      <c r="BQ13" s="36" t="s">
        <v>34</v>
      </c>
      <c r="BR13" s="36" t="s">
        <v>35</v>
      </c>
      <c r="BS13" s="36" t="s">
        <v>34</v>
      </c>
      <c r="BT13" s="36" t="s">
        <v>35</v>
      </c>
      <c r="BU13" s="44"/>
      <c r="BV13" s="36" t="s">
        <v>34</v>
      </c>
      <c r="BW13" s="36" t="s">
        <v>35</v>
      </c>
      <c r="BX13" s="36" t="s">
        <v>34</v>
      </c>
      <c r="BY13" s="36" t="s">
        <v>35</v>
      </c>
      <c r="BZ13" s="36" t="s">
        <v>34</v>
      </c>
      <c r="CA13" s="36" t="s">
        <v>35</v>
      </c>
      <c r="CB13" s="36" t="s">
        <v>34</v>
      </c>
      <c r="CC13" s="36" t="s">
        <v>35</v>
      </c>
      <c r="CD13" s="36" t="s">
        <v>34</v>
      </c>
      <c r="CE13" s="36" t="s">
        <v>35</v>
      </c>
      <c r="CF13" s="36" t="s">
        <v>34</v>
      </c>
      <c r="CG13" s="36" t="s">
        <v>35</v>
      </c>
      <c r="CH13" s="44"/>
      <c r="CI13" s="36" t="s">
        <v>34</v>
      </c>
      <c r="CJ13" s="36" t="s">
        <v>35</v>
      </c>
      <c r="CK13" s="36" t="s">
        <v>34</v>
      </c>
      <c r="CL13" s="36" t="s">
        <v>35</v>
      </c>
      <c r="CM13" s="36" t="s">
        <v>34</v>
      </c>
      <c r="CN13" s="36" t="s">
        <v>35</v>
      </c>
      <c r="CO13" s="36" t="s">
        <v>34</v>
      </c>
      <c r="CP13" s="36" t="s">
        <v>35</v>
      </c>
      <c r="CQ13" s="36" t="s">
        <v>34</v>
      </c>
      <c r="CR13" s="36" t="s">
        <v>35</v>
      </c>
      <c r="CS13" s="36" t="s">
        <v>34</v>
      </c>
      <c r="CT13" s="36" t="s">
        <v>35</v>
      </c>
      <c r="CU13" s="44"/>
      <c r="CV13" s="36" t="s">
        <v>34</v>
      </c>
      <c r="CW13" s="36" t="s">
        <v>35</v>
      </c>
      <c r="CX13" s="36" t="s">
        <v>34</v>
      </c>
      <c r="CY13" s="36" t="s">
        <v>35</v>
      </c>
      <c r="CZ13" s="36" t="s">
        <v>34</v>
      </c>
      <c r="DA13" s="36" t="s">
        <v>35</v>
      </c>
      <c r="DB13" s="36" t="s">
        <v>34</v>
      </c>
      <c r="DC13" s="36" t="s">
        <v>35</v>
      </c>
      <c r="DD13" s="36" t="s">
        <v>34</v>
      </c>
      <c r="DE13" s="36" t="s">
        <v>35</v>
      </c>
      <c r="DF13" s="44"/>
      <c r="DG13" s="36" t="s">
        <v>34</v>
      </c>
      <c r="DH13" s="36" t="s">
        <v>35</v>
      </c>
      <c r="DI13" s="36" t="s">
        <v>34</v>
      </c>
      <c r="DJ13" s="36" t="s">
        <v>35</v>
      </c>
      <c r="DK13" s="36" t="s">
        <v>34</v>
      </c>
      <c r="DL13" s="36" t="s">
        <v>35</v>
      </c>
      <c r="DM13" s="36" t="s">
        <v>34</v>
      </c>
      <c r="DN13" s="36" t="s">
        <v>35</v>
      </c>
      <c r="DO13" s="36" t="s">
        <v>34</v>
      </c>
      <c r="DP13" s="36" t="s">
        <v>35</v>
      </c>
      <c r="DQ13" s="44"/>
      <c r="DR13" s="36" t="s">
        <v>34</v>
      </c>
      <c r="DS13" s="36" t="s">
        <v>35</v>
      </c>
      <c r="DT13" s="36" t="s">
        <v>34</v>
      </c>
      <c r="DU13" s="36" t="s">
        <v>35</v>
      </c>
      <c r="DV13" s="36" t="s">
        <v>34</v>
      </c>
      <c r="DW13" s="36" t="s">
        <v>35</v>
      </c>
      <c r="DX13" s="36" t="s">
        <v>34</v>
      </c>
      <c r="DY13" s="36" t="s">
        <v>35</v>
      </c>
      <c r="DZ13" s="36" t="s">
        <v>34</v>
      </c>
      <c r="EA13" s="36" t="s">
        <v>35</v>
      </c>
      <c r="EB13" s="36" t="s">
        <v>34</v>
      </c>
      <c r="EC13" s="36" t="s">
        <v>35</v>
      </c>
      <c r="ED13" s="44"/>
      <c r="EE13" s="45"/>
    </row>
    <row r="14" spans="1:135" ht="15.95" customHeight="1" x14ac:dyDescent="0.25">
      <c r="A14" s="46" t="s">
        <v>36</v>
      </c>
      <c r="B14" s="47">
        <f>ROUNDUP((+B$3*P14+B$4*AA14+B$5*AL14+B$6*AW14+B$7*BH14)/1000,1)</f>
        <v>0</v>
      </c>
      <c r="C14" s="48" t="s">
        <v>37</v>
      </c>
      <c r="E14" s="49" t="s">
        <v>36</v>
      </c>
      <c r="F14" s="50">
        <v>2</v>
      </c>
      <c r="G14" s="50">
        <v>30</v>
      </c>
      <c r="H14" s="50"/>
      <c r="I14" s="50"/>
      <c r="J14" s="51">
        <v>4</v>
      </c>
      <c r="K14" s="51">
        <v>30</v>
      </c>
      <c r="L14" s="50"/>
      <c r="M14" s="50"/>
      <c r="N14" s="51">
        <v>4</v>
      </c>
      <c r="O14" s="51">
        <v>30</v>
      </c>
      <c r="P14" s="50">
        <f t="shared" ref="P14:P58" si="0">(+F14*G14+H14*I14+J14*K14+L14*M14+N14*O14)*F$11</f>
        <v>300</v>
      </c>
      <c r="Q14" s="52">
        <v>2</v>
      </c>
      <c r="R14" s="52">
        <v>30</v>
      </c>
      <c r="S14" s="52"/>
      <c r="T14" s="52"/>
      <c r="U14" s="53">
        <v>5</v>
      </c>
      <c r="V14" s="53">
        <v>30</v>
      </c>
      <c r="W14" s="52"/>
      <c r="X14" s="52"/>
      <c r="Y14" s="52">
        <v>5</v>
      </c>
      <c r="Z14" s="52">
        <v>30</v>
      </c>
      <c r="AA14" s="52">
        <f t="shared" ref="AA14:AA58" si="1">(+Q14*R14+S14*T14+U14*V14+W14*X14+Y14*Z14)*Q$11</f>
        <v>360</v>
      </c>
      <c r="AB14" s="51">
        <v>4</v>
      </c>
      <c r="AC14" s="51">
        <v>30</v>
      </c>
      <c r="AD14" s="51"/>
      <c r="AE14" s="51"/>
      <c r="AF14" s="51">
        <v>8</v>
      </c>
      <c r="AG14" s="51">
        <v>30</v>
      </c>
      <c r="AH14" s="51"/>
      <c r="AI14" s="51"/>
      <c r="AJ14" s="51">
        <v>8</v>
      </c>
      <c r="AK14" s="51">
        <v>30</v>
      </c>
      <c r="AL14" s="50">
        <f t="shared" ref="AL14:AL58" si="2">(+AB14*AC14+AD14*AE14+AF14*AG14+AH14*AI14+AJ14*AK14)*AB$11</f>
        <v>600</v>
      </c>
      <c r="AM14" s="52">
        <v>4</v>
      </c>
      <c r="AN14" s="52">
        <v>30</v>
      </c>
      <c r="AO14" s="52"/>
      <c r="AP14" s="52"/>
      <c r="AQ14" s="52">
        <v>12</v>
      </c>
      <c r="AR14" s="52">
        <v>30</v>
      </c>
      <c r="AS14" s="52"/>
      <c r="AT14" s="52"/>
      <c r="AU14" s="52">
        <v>11</v>
      </c>
      <c r="AV14" s="52">
        <v>30</v>
      </c>
      <c r="AW14" s="52">
        <f t="shared" ref="AW14:AW58" si="3">(+AM14*AN14+AO14*AP14+AQ14*AR14+AS14*AT14+AU14*AV14)*AM$11</f>
        <v>810</v>
      </c>
      <c r="AX14" s="50">
        <v>5</v>
      </c>
      <c r="AY14" s="50">
        <v>30</v>
      </c>
      <c r="AZ14" s="50"/>
      <c r="BA14" s="50"/>
      <c r="BB14" s="50">
        <v>12</v>
      </c>
      <c r="BC14" s="50">
        <v>30</v>
      </c>
      <c r="BD14" s="50"/>
      <c r="BE14" s="50"/>
      <c r="BF14" s="50">
        <v>12</v>
      </c>
      <c r="BG14" s="50">
        <v>30</v>
      </c>
      <c r="BH14" s="50">
        <f t="shared" ref="BH14:BH58" si="4">(+AX14*AY14+AZ14*BA14+BB14*BC14+BD14*BE14+BF14*BG14)*AX$11</f>
        <v>870</v>
      </c>
      <c r="BI14" s="52">
        <v>5</v>
      </c>
      <c r="BJ14" s="52">
        <v>30</v>
      </c>
      <c r="BK14" s="52"/>
      <c r="BL14" s="52"/>
      <c r="BM14" s="54">
        <v>14</v>
      </c>
      <c r="BN14" s="54">
        <v>30</v>
      </c>
      <c r="BO14" s="52"/>
      <c r="BP14" s="52"/>
      <c r="BQ14" s="54">
        <v>13</v>
      </c>
      <c r="BR14" s="54">
        <v>30</v>
      </c>
      <c r="BS14" s="52"/>
      <c r="BT14" s="52"/>
      <c r="BU14" s="52">
        <f t="shared" ref="BU14:BU58" si="5">(BI14*BJ14+BK14*BL14+BM14*BN14+BO14*BP14+BQ14*BR14+BS14*BT14)*BI$11</f>
        <v>0</v>
      </c>
      <c r="BV14" s="50">
        <v>5</v>
      </c>
      <c r="BW14" s="50">
        <v>30</v>
      </c>
      <c r="BX14" s="50"/>
      <c r="BY14" s="50"/>
      <c r="BZ14" s="50">
        <v>16</v>
      </c>
      <c r="CA14" s="50">
        <v>30</v>
      </c>
      <c r="CB14" s="50"/>
      <c r="CC14" s="50"/>
      <c r="CD14" s="50">
        <v>14</v>
      </c>
      <c r="CE14" s="50">
        <v>30</v>
      </c>
      <c r="CF14" s="50"/>
      <c r="CG14" s="50"/>
      <c r="CH14" s="50">
        <f t="shared" ref="CH14:CH58" si="6">(BV14*BW14+BX14*BY14+BZ14*CA14+CB14*CC14+CD14*CE14+CF14*CG14)*BV$11</f>
        <v>0</v>
      </c>
      <c r="CI14" s="54">
        <v>6</v>
      </c>
      <c r="CJ14" s="54">
        <v>30</v>
      </c>
      <c r="CK14" s="54"/>
      <c r="CL14" s="54"/>
      <c r="CM14" s="54">
        <v>19</v>
      </c>
      <c r="CN14" s="54">
        <v>30</v>
      </c>
      <c r="CO14" s="54"/>
      <c r="CP14" s="54"/>
      <c r="CQ14" s="54">
        <v>18</v>
      </c>
      <c r="CR14" s="54">
        <v>30</v>
      </c>
      <c r="CS14" s="54"/>
      <c r="CT14" s="54"/>
      <c r="CU14" s="52">
        <f t="shared" ref="CU14:CU58" si="7">(CI14*CJ14+CK14*CL14+CM14*CN14+CO14*CP14+CQ14*CR14+CS14*CT14)*CI$11</f>
        <v>0</v>
      </c>
      <c r="CV14" s="50"/>
      <c r="CW14" s="50"/>
      <c r="CX14" s="50"/>
      <c r="CY14" s="50"/>
      <c r="CZ14" s="50">
        <v>12</v>
      </c>
      <c r="DA14" s="50">
        <v>30</v>
      </c>
      <c r="DB14" s="50"/>
      <c r="DC14" s="50"/>
      <c r="DD14" s="50">
        <v>12</v>
      </c>
      <c r="DE14" s="50">
        <v>30</v>
      </c>
      <c r="DF14" s="50">
        <f t="shared" ref="DF14:DF58" si="8">(+CV14*CW14+CX14*CY14+CZ14*DA14+DB14*DC14+DD14*DE14)*CV$11</f>
        <v>96.047999999999988</v>
      </c>
      <c r="DG14" s="54"/>
      <c r="DH14" s="54"/>
      <c r="DI14" s="54"/>
      <c r="DJ14" s="54"/>
      <c r="DK14" s="54">
        <v>10</v>
      </c>
      <c r="DL14" s="54">
        <v>30</v>
      </c>
      <c r="DM14" s="54"/>
      <c r="DN14" s="54"/>
      <c r="DO14" s="54">
        <v>10</v>
      </c>
      <c r="DP14" s="54">
        <v>30</v>
      </c>
      <c r="DQ14" s="54">
        <f t="shared" ref="DQ14:DQ54" si="9">(+DG14*DH14+DI14*DJ14+DK14*DL14+DM14*DN14+DO14*DP14)*DG$11</f>
        <v>80.039999999999992</v>
      </c>
      <c r="DR14" s="50">
        <v>7</v>
      </c>
      <c r="DS14" s="50">
        <v>30</v>
      </c>
      <c r="DT14" s="50"/>
      <c r="DU14" s="50"/>
      <c r="DV14" s="50">
        <v>18</v>
      </c>
      <c r="DW14" s="50">
        <v>30</v>
      </c>
      <c r="DX14" s="50"/>
      <c r="DY14" s="50"/>
      <c r="DZ14" s="50">
        <v>19</v>
      </c>
      <c r="EA14" s="50">
        <v>30</v>
      </c>
      <c r="EB14" s="50"/>
      <c r="EC14" s="50"/>
      <c r="ED14" s="50">
        <f t="shared" ref="ED14:ED58" si="10">(DR14*DS14+DT14*DU14+DV14*DW14+DX14*DY14+DZ14*EA14+EB14*EC14)*DR$11</f>
        <v>0</v>
      </c>
      <c r="EE14" s="55">
        <f t="shared" ref="EE14:EE58" si="11">(+ED14+DQ14+DF14+CU14+CH14+AL14+AW14+BH14+BU14+AA14+P14)*ED$8</f>
        <v>3116.0879999999997</v>
      </c>
    </row>
    <row r="15" spans="1:135" ht="15.95" hidden="1" customHeight="1" x14ac:dyDescent="0.25">
      <c r="A15" s="56" t="s">
        <v>38</v>
      </c>
      <c r="B15" s="57">
        <f t="shared" ref="B15:B58" si="12">ROUNDUP((+B$3*P15+B$4*AA15+B$5*AL15+B$6*AW15+B$7*BH15)/1000,1)</f>
        <v>0</v>
      </c>
      <c r="C15" s="58" t="s">
        <v>39</v>
      </c>
      <c r="E15" s="59" t="s">
        <v>38</v>
      </c>
      <c r="F15" s="50"/>
      <c r="G15" s="50"/>
      <c r="H15" s="50"/>
      <c r="I15" s="50"/>
      <c r="J15" s="51"/>
      <c r="K15" s="51"/>
      <c r="L15" s="50"/>
      <c r="M15" s="50"/>
      <c r="N15" s="50"/>
      <c r="O15" s="50"/>
      <c r="P15" s="50">
        <f t="shared" si="0"/>
        <v>0</v>
      </c>
      <c r="Q15" s="52"/>
      <c r="R15" s="52"/>
      <c r="S15" s="52"/>
      <c r="T15" s="52"/>
      <c r="U15" s="53"/>
      <c r="V15" s="53"/>
      <c r="W15" s="52"/>
      <c r="X15" s="52"/>
      <c r="Y15" s="52"/>
      <c r="Z15" s="52"/>
      <c r="AA15" s="52">
        <f t="shared" si="1"/>
        <v>0</v>
      </c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0">
        <f t="shared" si="2"/>
        <v>0</v>
      </c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>
        <f t="shared" si="3"/>
        <v>0</v>
      </c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>
        <f t="shared" si="4"/>
        <v>0</v>
      </c>
      <c r="BI15" s="52"/>
      <c r="BJ15" s="52"/>
      <c r="BK15" s="52"/>
      <c r="BL15" s="52"/>
      <c r="BM15" s="54"/>
      <c r="BN15" s="54"/>
      <c r="BO15" s="52"/>
      <c r="BP15" s="52"/>
      <c r="BQ15" s="54"/>
      <c r="BR15" s="54"/>
      <c r="BS15" s="52"/>
      <c r="BT15" s="52"/>
      <c r="BU15" s="52">
        <f t="shared" si="5"/>
        <v>0</v>
      </c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>
        <f t="shared" si="6"/>
        <v>0</v>
      </c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2">
        <f t="shared" si="7"/>
        <v>0</v>
      </c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>
        <f t="shared" si="8"/>
        <v>0</v>
      </c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2">
        <f t="shared" si="9"/>
        <v>0</v>
      </c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>
        <f t="shared" si="10"/>
        <v>0</v>
      </c>
      <c r="EE15" s="55">
        <f t="shared" si="11"/>
        <v>0</v>
      </c>
    </row>
    <row r="16" spans="1:135" ht="15.95" customHeight="1" x14ac:dyDescent="0.25">
      <c r="A16" s="56" t="s">
        <v>40</v>
      </c>
      <c r="B16" s="57">
        <f t="shared" si="12"/>
        <v>0</v>
      </c>
      <c r="C16" s="58" t="s">
        <v>39</v>
      </c>
      <c r="E16" s="59" t="s">
        <v>40</v>
      </c>
      <c r="F16" s="50"/>
      <c r="G16" s="50"/>
      <c r="H16" s="50"/>
      <c r="I16" s="50"/>
      <c r="J16" s="51"/>
      <c r="K16" s="51"/>
      <c r="L16" s="50"/>
      <c r="M16" s="50"/>
      <c r="N16" s="50"/>
      <c r="O16" s="50"/>
      <c r="P16" s="50">
        <f t="shared" si="0"/>
        <v>0</v>
      </c>
      <c r="Q16" s="52">
        <v>10</v>
      </c>
      <c r="R16" s="52">
        <v>10</v>
      </c>
      <c r="S16" s="52"/>
      <c r="T16" s="52"/>
      <c r="U16" s="53">
        <v>15</v>
      </c>
      <c r="V16" s="53">
        <v>10</v>
      </c>
      <c r="W16" s="52"/>
      <c r="X16" s="52"/>
      <c r="Y16" s="52">
        <v>15</v>
      </c>
      <c r="Z16" s="52">
        <v>10</v>
      </c>
      <c r="AA16" s="52">
        <f t="shared" si="1"/>
        <v>400</v>
      </c>
      <c r="AB16" s="51">
        <v>25</v>
      </c>
      <c r="AC16" s="51">
        <v>10</v>
      </c>
      <c r="AD16" s="51"/>
      <c r="AE16" s="51"/>
      <c r="AF16" s="51">
        <v>20</v>
      </c>
      <c r="AG16" s="51">
        <f>2/7*30</f>
        <v>8.5714285714285712</v>
      </c>
      <c r="AH16" s="51"/>
      <c r="AI16" s="51"/>
      <c r="AJ16" s="51">
        <v>20</v>
      </c>
      <c r="AK16" s="51">
        <f>2/7*30</f>
        <v>8.5714285714285712</v>
      </c>
      <c r="AL16" s="50">
        <f t="shared" si="2"/>
        <v>592.85714285714289</v>
      </c>
      <c r="AM16" s="52">
        <v>40</v>
      </c>
      <c r="AN16" s="52">
        <v>10</v>
      </c>
      <c r="AO16" s="52"/>
      <c r="AP16" s="52"/>
      <c r="AQ16" s="52">
        <v>35</v>
      </c>
      <c r="AR16" s="52">
        <f>2/7*30</f>
        <v>8.5714285714285712</v>
      </c>
      <c r="AS16" s="52"/>
      <c r="AT16" s="52"/>
      <c r="AU16" s="52">
        <v>35</v>
      </c>
      <c r="AV16" s="52">
        <f>2/7*30</f>
        <v>8.5714285714285712</v>
      </c>
      <c r="AW16" s="52">
        <f t="shared" si="3"/>
        <v>1000</v>
      </c>
      <c r="AX16" s="50">
        <v>50</v>
      </c>
      <c r="AY16" s="50">
        <v>10</v>
      </c>
      <c r="AZ16" s="50"/>
      <c r="BA16" s="50"/>
      <c r="BB16" s="50">
        <v>40</v>
      </c>
      <c r="BC16" s="50">
        <f>2/7*30</f>
        <v>8.5714285714285712</v>
      </c>
      <c r="BD16" s="50"/>
      <c r="BE16" s="50"/>
      <c r="BF16" s="50">
        <v>40</v>
      </c>
      <c r="BG16" s="50">
        <f>2/7*30</f>
        <v>8.5714285714285712</v>
      </c>
      <c r="BH16" s="50">
        <f t="shared" si="4"/>
        <v>1185.7142857142858</v>
      </c>
      <c r="BI16" s="52">
        <v>50</v>
      </c>
      <c r="BJ16" s="52">
        <v>10</v>
      </c>
      <c r="BK16" s="52"/>
      <c r="BL16" s="52"/>
      <c r="BM16" s="54">
        <v>40</v>
      </c>
      <c r="BN16" s="54">
        <f>2/7*30</f>
        <v>8.5714285714285712</v>
      </c>
      <c r="BO16" s="52"/>
      <c r="BP16" s="52"/>
      <c r="BQ16" s="54">
        <v>40</v>
      </c>
      <c r="BR16" s="54">
        <f>2/7*30</f>
        <v>8.5714285714285712</v>
      </c>
      <c r="BS16" s="52"/>
      <c r="BT16" s="52"/>
      <c r="BU16" s="52">
        <f t="shared" si="5"/>
        <v>0</v>
      </c>
      <c r="BV16" s="50">
        <v>50</v>
      </c>
      <c r="BW16" s="50">
        <v>10</v>
      </c>
      <c r="BX16" s="50"/>
      <c r="BY16" s="50"/>
      <c r="BZ16" s="50">
        <v>40</v>
      </c>
      <c r="CA16" s="50">
        <f>2/7*30</f>
        <v>8.5714285714285712</v>
      </c>
      <c r="CB16" s="50"/>
      <c r="CC16" s="50"/>
      <c r="CD16" s="50">
        <v>40</v>
      </c>
      <c r="CE16" s="50">
        <f>2/7*30</f>
        <v>8.5714285714285712</v>
      </c>
      <c r="CF16" s="50"/>
      <c r="CG16" s="50"/>
      <c r="CH16" s="50">
        <f t="shared" si="6"/>
        <v>0</v>
      </c>
      <c r="CI16" s="54">
        <v>50</v>
      </c>
      <c r="CJ16" s="54">
        <v>10</v>
      </c>
      <c r="CK16" s="54"/>
      <c r="CL16" s="54"/>
      <c r="CM16" s="54">
        <v>50</v>
      </c>
      <c r="CN16" s="54">
        <f>2/7*30</f>
        <v>8.5714285714285712</v>
      </c>
      <c r="CO16" s="54"/>
      <c r="CP16" s="54"/>
      <c r="CQ16" s="54">
        <v>50</v>
      </c>
      <c r="CR16" s="54">
        <f>2/7*30</f>
        <v>8.5714285714285712</v>
      </c>
      <c r="CS16" s="54"/>
      <c r="CT16" s="54"/>
      <c r="CU16" s="52">
        <f t="shared" si="7"/>
        <v>0</v>
      </c>
      <c r="CV16" s="50">
        <v>70</v>
      </c>
      <c r="CW16" s="50">
        <v>10</v>
      </c>
      <c r="CX16" s="50"/>
      <c r="CY16" s="50"/>
      <c r="CZ16" s="50">
        <v>60</v>
      </c>
      <c r="DA16" s="50">
        <f>2/7*30</f>
        <v>8.5714285714285712</v>
      </c>
      <c r="DB16" s="50"/>
      <c r="DC16" s="50"/>
      <c r="DD16" s="50">
        <v>50</v>
      </c>
      <c r="DE16" s="50">
        <f>2/7*30</f>
        <v>8.5714285714285712</v>
      </c>
      <c r="DF16" s="50">
        <f t="shared" si="8"/>
        <v>219.15714285714282</v>
      </c>
      <c r="DG16" s="54">
        <v>30</v>
      </c>
      <c r="DH16" s="54">
        <v>10</v>
      </c>
      <c r="DI16" s="54"/>
      <c r="DJ16" s="54"/>
      <c r="DK16" s="54">
        <v>50</v>
      </c>
      <c r="DL16" s="54">
        <f>2/7*30</f>
        <v>8.5714285714285712</v>
      </c>
      <c r="DM16" s="54"/>
      <c r="DN16" s="54"/>
      <c r="DO16" s="54">
        <v>50</v>
      </c>
      <c r="DP16" s="54">
        <f>2/7*30</f>
        <v>8.5714285714285712</v>
      </c>
      <c r="DQ16" s="52">
        <f t="shared" si="9"/>
        <v>154.36285714285714</v>
      </c>
      <c r="DR16" s="50">
        <v>70</v>
      </c>
      <c r="DS16" s="50">
        <v>10</v>
      </c>
      <c r="DT16" s="50"/>
      <c r="DU16" s="50"/>
      <c r="DV16" s="50">
        <v>50</v>
      </c>
      <c r="DW16" s="50">
        <f>2/7*30</f>
        <v>8.5714285714285712</v>
      </c>
      <c r="DX16" s="50"/>
      <c r="DY16" s="50"/>
      <c r="DZ16" s="50">
        <v>50</v>
      </c>
      <c r="EA16" s="50">
        <f>2/7*30</f>
        <v>8.5714285714285712</v>
      </c>
      <c r="EB16" s="50"/>
      <c r="EC16" s="50"/>
      <c r="ED16" s="50">
        <f t="shared" si="10"/>
        <v>0</v>
      </c>
      <c r="EE16" s="55">
        <f t="shared" si="11"/>
        <v>3552.0914285714289</v>
      </c>
    </row>
    <row r="17" spans="1:135" ht="15.95" customHeight="1" x14ac:dyDescent="0.25">
      <c r="A17" s="60" t="s">
        <v>41</v>
      </c>
      <c r="B17" s="57">
        <f t="shared" si="12"/>
        <v>0</v>
      </c>
      <c r="C17" s="58" t="s">
        <v>39</v>
      </c>
      <c r="E17" s="52" t="s">
        <v>41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>
        <v>8</v>
      </c>
      <c r="Z17" s="52">
        <v>25</v>
      </c>
      <c r="AA17" s="52">
        <f t="shared" si="1"/>
        <v>200</v>
      </c>
      <c r="AB17" s="51"/>
      <c r="AC17" s="51"/>
      <c r="AD17" s="51"/>
      <c r="AE17" s="51"/>
      <c r="AF17" s="51">
        <v>10</v>
      </c>
      <c r="AG17" s="51">
        <f>6/7*30</f>
        <v>25.714285714285712</v>
      </c>
      <c r="AH17" s="51"/>
      <c r="AI17" s="51"/>
      <c r="AJ17" s="51">
        <v>15</v>
      </c>
      <c r="AK17" s="51">
        <f>6/7*30</f>
        <v>25.714285714285712</v>
      </c>
      <c r="AL17" s="50">
        <f t="shared" si="2"/>
        <v>642.85714285714278</v>
      </c>
      <c r="AM17" s="52"/>
      <c r="AN17" s="52"/>
      <c r="AO17" s="52"/>
      <c r="AP17" s="52"/>
      <c r="AQ17" s="52">
        <v>23</v>
      </c>
      <c r="AR17" s="52">
        <f>6/7*30</f>
        <v>25.714285714285712</v>
      </c>
      <c r="AS17" s="52"/>
      <c r="AT17" s="52"/>
      <c r="AU17" s="52">
        <v>30</v>
      </c>
      <c r="AV17" s="52">
        <f>6/7*30</f>
        <v>25.714285714285712</v>
      </c>
      <c r="AW17" s="52">
        <f t="shared" si="3"/>
        <v>1362.8571428571427</v>
      </c>
      <c r="AX17" s="50"/>
      <c r="AY17" s="50"/>
      <c r="AZ17" s="50"/>
      <c r="BA17" s="50"/>
      <c r="BB17" s="50">
        <v>25</v>
      </c>
      <c r="BC17" s="50">
        <f>6/7*30</f>
        <v>25.714285714285712</v>
      </c>
      <c r="BD17" s="50"/>
      <c r="BE17" s="50"/>
      <c r="BF17" s="50">
        <v>35</v>
      </c>
      <c r="BG17" s="50">
        <f>6/7*30</f>
        <v>25.714285714285712</v>
      </c>
      <c r="BH17" s="50">
        <f t="shared" si="4"/>
        <v>1542.8571428571427</v>
      </c>
      <c r="BI17" s="52"/>
      <c r="BJ17" s="52"/>
      <c r="BK17" s="52"/>
      <c r="BL17" s="52"/>
      <c r="BM17" s="54">
        <v>25</v>
      </c>
      <c r="BN17" s="54">
        <f>6/7*30</f>
        <v>25.714285714285712</v>
      </c>
      <c r="BO17" s="52"/>
      <c r="BP17" s="52"/>
      <c r="BQ17" s="54">
        <v>35</v>
      </c>
      <c r="BR17" s="54">
        <f>6/7*30</f>
        <v>25.714285714285712</v>
      </c>
      <c r="BS17" s="52"/>
      <c r="BT17" s="52"/>
      <c r="BU17" s="52">
        <f t="shared" si="5"/>
        <v>0</v>
      </c>
      <c r="BV17" s="50"/>
      <c r="BW17" s="50"/>
      <c r="BX17" s="50"/>
      <c r="BY17" s="50"/>
      <c r="BZ17" s="50">
        <v>25</v>
      </c>
      <c r="CA17" s="50">
        <f>6/7*30</f>
        <v>25.714285714285712</v>
      </c>
      <c r="CB17" s="50"/>
      <c r="CC17" s="50"/>
      <c r="CD17" s="50">
        <v>35</v>
      </c>
      <c r="CE17" s="50">
        <f>6/7*30</f>
        <v>25.714285714285712</v>
      </c>
      <c r="CF17" s="50"/>
      <c r="CG17" s="50"/>
      <c r="CH17" s="50">
        <f t="shared" si="6"/>
        <v>0</v>
      </c>
      <c r="CI17" s="54"/>
      <c r="CJ17" s="54"/>
      <c r="CK17" s="54"/>
      <c r="CL17" s="54"/>
      <c r="CM17" s="54">
        <v>29</v>
      </c>
      <c r="CN17" s="54">
        <f>6/7*30</f>
        <v>25.714285714285712</v>
      </c>
      <c r="CO17" s="54"/>
      <c r="CP17" s="54"/>
      <c r="CQ17" s="54">
        <v>40</v>
      </c>
      <c r="CR17" s="54">
        <f>6/7*30</f>
        <v>25.714285714285712</v>
      </c>
      <c r="CS17" s="54"/>
      <c r="CT17" s="54"/>
      <c r="CU17" s="52">
        <f t="shared" si="7"/>
        <v>0</v>
      </c>
      <c r="CV17" s="50"/>
      <c r="CW17" s="50"/>
      <c r="CX17" s="50"/>
      <c r="CY17" s="50"/>
      <c r="CZ17" s="50">
        <v>50</v>
      </c>
      <c r="DA17" s="50">
        <f>6/7*30</f>
        <v>25.714285714285712</v>
      </c>
      <c r="DB17" s="50"/>
      <c r="DC17" s="50"/>
      <c r="DD17" s="50">
        <v>50</v>
      </c>
      <c r="DE17" s="50">
        <f>6/7*30</f>
        <v>25.714285714285712</v>
      </c>
      <c r="DF17" s="50">
        <f t="shared" si="8"/>
        <v>343.02857142857135</v>
      </c>
      <c r="DG17" s="54"/>
      <c r="DH17" s="54"/>
      <c r="DI17" s="54"/>
      <c r="DJ17" s="54"/>
      <c r="DK17" s="54">
        <v>30</v>
      </c>
      <c r="DL17" s="54">
        <f>6/7*30</f>
        <v>25.714285714285712</v>
      </c>
      <c r="DM17" s="54"/>
      <c r="DN17" s="54"/>
      <c r="DO17" s="54">
        <v>50</v>
      </c>
      <c r="DP17" s="54">
        <f>6/7*30</f>
        <v>25.714285714285712</v>
      </c>
      <c r="DQ17" s="52">
        <f t="shared" si="9"/>
        <v>274.42285714285708</v>
      </c>
      <c r="DR17" s="50"/>
      <c r="DS17" s="50"/>
      <c r="DT17" s="50"/>
      <c r="DU17" s="50"/>
      <c r="DV17" s="50">
        <v>29</v>
      </c>
      <c r="DW17" s="50">
        <f>6/7*30</f>
        <v>25.714285714285712</v>
      </c>
      <c r="DX17" s="50"/>
      <c r="DY17" s="50"/>
      <c r="DZ17" s="50">
        <v>40</v>
      </c>
      <c r="EA17" s="50">
        <f>6/7*30</f>
        <v>25.714285714285712</v>
      </c>
      <c r="EB17" s="50"/>
      <c r="EC17" s="50"/>
      <c r="ED17" s="50">
        <f t="shared" si="10"/>
        <v>0</v>
      </c>
      <c r="EE17" s="55">
        <f t="shared" si="11"/>
        <v>4366.0228571428561</v>
      </c>
    </row>
    <row r="18" spans="1:135" ht="15.95" customHeight="1" x14ac:dyDescent="0.25">
      <c r="A18" s="60" t="s">
        <v>42</v>
      </c>
      <c r="B18" s="57">
        <f t="shared" si="12"/>
        <v>0</v>
      </c>
      <c r="C18" s="58" t="s">
        <v>39</v>
      </c>
      <c r="E18" s="52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/>
      <c r="R18" s="52"/>
      <c r="S18" s="52"/>
      <c r="T18" s="52"/>
      <c r="U18" s="53"/>
      <c r="V18" s="53"/>
      <c r="W18" s="52"/>
      <c r="X18" s="52"/>
      <c r="Y18" s="52"/>
      <c r="Z18" s="52"/>
      <c r="AA18" s="52">
        <f t="shared" si="1"/>
        <v>0</v>
      </c>
      <c r="AB18" s="51"/>
      <c r="AC18" s="51"/>
      <c r="AD18" s="51"/>
      <c r="AE18" s="51"/>
      <c r="AF18" s="51">
        <v>50</v>
      </c>
      <c r="AG18" s="51">
        <f>0.5/7*30</f>
        <v>2.1428571428571428</v>
      </c>
      <c r="AH18" s="51"/>
      <c r="AI18" s="51"/>
      <c r="AJ18" s="51">
        <v>50</v>
      </c>
      <c r="AK18" s="51">
        <f>0.5/7*30</f>
        <v>2.1428571428571428</v>
      </c>
      <c r="AL18" s="50">
        <f t="shared" si="2"/>
        <v>214.28571428571428</v>
      </c>
      <c r="AM18" s="52"/>
      <c r="AN18" s="52"/>
      <c r="AO18" s="52"/>
      <c r="AP18" s="52"/>
      <c r="AQ18" s="52">
        <v>55</v>
      </c>
      <c r="AR18" s="52">
        <f>0.5/7*30</f>
        <v>2.1428571428571428</v>
      </c>
      <c r="AS18" s="52"/>
      <c r="AT18" s="52"/>
      <c r="AU18" s="52">
        <v>55</v>
      </c>
      <c r="AV18" s="52">
        <f>0.5/7*30</f>
        <v>2.1428571428571428</v>
      </c>
      <c r="AW18" s="52">
        <f t="shared" si="3"/>
        <v>235.71428571428569</v>
      </c>
      <c r="AX18" s="50"/>
      <c r="AY18" s="50"/>
      <c r="AZ18" s="50"/>
      <c r="BA18" s="50"/>
      <c r="BB18" s="50">
        <v>70</v>
      </c>
      <c r="BC18" s="50">
        <f>0.5/7*30</f>
        <v>2.1428571428571428</v>
      </c>
      <c r="BD18" s="50"/>
      <c r="BE18" s="50"/>
      <c r="BF18" s="50"/>
      <c r="BG18" s="50"/>
      <c r="BH18" s="50">
        <f t="shared" si="4"/>
        <v>150</v>
      </c>
      <c r="BI18" s="52"/>
      <c r="BJ18" s="52"/>
      <c r="BK18" s="52"/>
      <c r="BL18" s="52"/>
      <c r="BM18" s="54">
        <v>90</v>
      </c>
      <c r="BN18" s="54">
        <f>0.5/7*30</f>
        <v>2.1428571428571428</v>
      </c>
      <c r="BO18" s="52"/>
      <c r="BP18" s="52"/>
      <c r="BQ18" s="54"/>
      <c r="BR18" s="54"/>
      <c r="BS18" s="52"/>
      <c r="BT18" s="52"/>
      <c r="BU18" s="52">
        <f t="shared" si="5"/>
        <v>0</v>
      </c>
      <c r="BV18" s="50"/>
      <c r="BW18" s="50"/>
      <c r="BX18" s="50"/>
      <c r="BY18" s="50"/>
      <c r="BZ18" s="50">
        <v>90</v>
      </c>
      <c r="CA18" s="50">
        <f>0.5/7*30</f>
        <v>2.1428571428571428</v>
      </c>
      <c r="CB18" s="50"/>
      <c r="CC18" s="50"/>
      <c r="CD18" s="50"/>
      <c r="CE18" s="50"/>
      <c r="CF18" s="50"/>
      <c r="CG18" s="50"/>
      <c r="CH18" s="50">
        <f t="shared" si="6"/>
        <v>0</v>
      </c>
      <c r="CI18" s="54"/>
      <c r="CJ18" s="54"/>
      <c r="CK18" s="54"/>
      <c r="CL18" s="54"/>
      <c r="CM18" s="54">
        <v>100</v>
      </c>
      <c r="CN18" s="54">
        <f>0.5/7*30</f>
        <v>2.1428571428571428</v>
      </c>
      <c r="CO18" s="54"/>
      <c r="CP18" s="54"/>
      <c r="CQ18" s="54">
        <v>100</v>
      </c>
      <c r="CR18" s="54">
        <f>0.5/7*30</f>
        <v>2.1428571428571428</v>
      </c>
      <c r="CS18" s="54"/>
      <c r="CT18" s="54"/>
      <c r="CU18" s="52">
        <f t="shared" si="7"/>
        <v>0</v>
      </c>
      <c r="CV18" s="50"/>
      <c r="CW18" s="50"/>
      <c r="CX18" s="50"/>
      <c r="CY18" s="50"/>
      <c r="CZ18" s="50">
        <v>90</v>
      </c>
      <c r="DA18" s="50">
        <f>0.5/7*30</f>
        <v>2.1428571428571428</v>
      </c>
      <c r="DB18" s="50"/>
      <c r="DC18" s="50"/>
      <c r="DD18" s="50">
        <v>90</v>
      </c>
      <c r="DE18" s="50">
        <f>0.5/7*30</f>
        <v>2.1428571428571428</v>
      </c>
      <c r="DF18" s="50">
        <f t="shared" si="8"/>
        <v>51.45428571428571</v>
      </c>
      <c r="DG18" s="54"/>
      <c r="DH18" s="54"/>
      <c r="DI18" s="54"/>
      <c r="DJ18" s="54"/>
      <c r="DK18" s="54">
        <v>70</v>
      </c>
      <c r="DL18" s="54">
        <f>0.5/7*30</f>
        <v>2.1428571428571428</v>
      </c>
      <c r="DM18" s="54"/>
      <c r="DN18" s="54"/>
      <c r="DO18" s="54">
        <v>70</v>
      </c>
      <c r="DP18" s="54">
        <f>0.5/7*30</f>
        <v>2.1428571428571428</v>
      </c>
      <c r="DQ18" s="54">
        <f t="shared" si="9"/>
        <v>40.019999999999996</v>
      </c>
      <c r="DR18" s="50"/>
      <c r="DS18" s="50"/>
      <c r="DT18" s="50"/>
      <c r="DU18" s="50"/>
      <c r="DV18" s="50">
        <v>110</v>
      </c>
      <c r="DW18" s="50">
        <f>0.5/7*30</f>
        <v>2.1428571428571428</v>
      </c>
      <c r="DX18" s="50"/>
      <c r="DY18" s="50"/>
      <c r="DZ18" s="50">
        <v>110</v>
      </c>
      <c r="EA18" s="50">
        <f>0.5/7*30</f>
        <v>2.1428571428571428</v>
      </c>
      <c r="EB18" s="50"/>
      <c r="EC18" s="50"/>
      <c r="ED18" s="50">
        <f t="shared" si="10"/>
        <v>0</v>
      </c>
      <c r="EE18" s="55">
        <f t="shared" si="11"/>
        <v>691.47428571428566</v>
      </c>
    </row>
    <row r="19" spans="1:135" ht="15.95" hidden="1" customHeight="1" x14ac:dyDescent="0.25">
      <c r="A19" s="56" t="s">
        <v>43</v>
      </c>
      <c r="B19" s="57">
        <f t="shared" si="12"/>
        <v>0</v>
      </c>
      <c r="C19" s="58" t="s">
        <v>39</v>
      </c>
      <c r="E19" s="59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/>
      <c r="Z19" s="52"/>
      <c r="AA19" s="52">
        <f t="shared" si="1"/>
        <v>0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0">
        <f t="shared" si="2"/>
        <v>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>
        <f t="shared" si="3"/>
        <v>0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>
        <f t="shared" si="4"/>
        <v>0</v>
      </c>
      <c r="BI19" s="52"/>
      <c r="BJ19" s="52"/>
      <c r="BK19" s="52"/>
      <c r="BL19" s="52"/>
      <c r="BM19" s="54"/>
      <c r="BN19" s="54"/>
      <c r="BO19" s="52"/>
      <c r="BP19" s="52"/>
      <c r="BQ19" s="54"/>
      <c r="BR19" s="54"/>
      <c r="BS19" s="52"/>
      <c r="BT19" s="52"/>
      <c r="BU19" s="52">
        <f t="shared" si="5"/>
        <v>0</v>
      </c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>
        <f t="shared" si="6"/>
        <v>0</v>
      </c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2">
        <f t="shared" si="7"/>
        <v>0</v>
      </c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>
        <f t="shared" si="8"/>
        <v>0</v>
      </c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>
        <f t="shared" si="9"/>
        <v>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>
        <f t="shared" si="10"/>
        <v>0</v>
      </c>
      <c r="EE19" s="55">
        <f t="shared" si="11"/>
        <v>0</v>
      </c>
    </row>
    <row r="20" spans="1:135" ht="15.95" hidden="1" customHeight="1" x14ac:dyDescent="0.25">
      <c r="A20" s="60" t="s">
        <v>44</v>
      </c>
      <c r="B20" s="57">
        <f t="shared" si="12"/>
        <v>0</v>
      </c>
      <c r="C20" s="58" t="s">
        <v>39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0">
        <f t="shared" si="2"/>
        <v>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>
        <f t="shared" si="3"/>
        <v>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>
        <f t="shared" si="4"/>
        <v>0</v>
      </c>
      <c r="BI20" s="52"/>
      <c r="BJ20" s="52"/>
      <c r="BK20" s="52"/>
      <c r="BL20" s="52"/>
      <c r="BM20" s="54"/>
      <c r="BN20" s="54"/>
      <c r="BO20" s="52"/>
      <c r="BP20" s="52"/>
      <c r="BQ20" s="54"/>
      <c r="BR20" s="54"/>
      <c r="BS20" s="52"/>
      <c r="BT20" s="52"/>
      <c r="BU20" s="52">
        <f t="shared" si="5"/>
        <v>0</v>
      </c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>
        <f t="shared" si="6"/>
        <v>0</v>
      </c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2">
        <f t="shared" si="7"/>
        <v>0</v>
      </c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>
        <f t="shared" si="8"/>
        <v>0</v>
      </c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>
        <f t="shared" si="9"/>
        <v>0</v>
      </c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>
        <f t="shared" si="10"/>
        <v>0</v>
      </c>
      <c r="EE20" s="55">
        <f t="shared" si="11"/>
        <v>0</v>
      </c>
    </row>
    <row r="21" spans="1:135" ht="15.95" hidden="1" customHeight="1" x14ac:dyDescent="0.25">
      <c r="A21" s="60" t="s">
        <v>45</v>
      </c>
      <c r="B21" s="57">
        <f t="shared" si="12"/>
        <v>0</v>
      </c>
      <c r="C21" s="58" t="s">
        <v>39</v>
      </c>
      <c r="E21" s="52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0">
        <f t="shared" si="2"/>
        <v>0</v>
      </c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>
        <f t="shared" si="3"/>
        <v>0</v>
      </c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>
        <f t="shared" si="4"/>
        <v>0</v>
      </c>
      <c r="BI21" s="52"/>
      <c r="BJ21" s="52"/>
      <c r="BK21" s="52"/>
      <c r="BL21" s="52"/>
      <c r="BM21" s="54"/>
      <c r="BN21" s="54"/>
      <c r="BO21" s="52"/>
      <c r="BP21" s="52"/>
      <c r="BQ21" s="54"/>
      <c r="BR21" s="54"/>
      <c r="BS21" s="52"/>
      <c r="BT21" s="52"/>
      <c r="BU21" s="52">
        <f t="shared" si="5"/>
        <v>0</v>
      </c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>
        <f t="shared" si="6"/>
        <v>0</v>
      </c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2">
        <f t="shared" si="7"/>
        <v>0</v>
      </c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>
        <f t="shared" si="8"/>
        <v>0</v>
      </c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>
        <f t="shared" si="9"/>
        <v>0</v>
      </c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>
        <f t="shared" si="10"/>
        <v>0</v>
      </c>
      <c r="EE21" s="55">
        <f t="shared" si="11"/>
        <v>0</v>
      </c>
    </row>
    <row r="22" spans="1:135" ht="15.95" customHeight="1" x14ac:dyDescent="0.25">
      <c r="A22" s="56" t="s">
        <v>46</v>
      </c>
      <c r="B22" s="57">
        <f t="shared" si="12"/>
        <v>0</v>
      </c>
      <c r="C22" s="58" t="s">
        <v>39</v>
      </c>
      <c r="E22" s="59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>
        <v>10</v>
      </c>
      <c r="AC22" s="51">
        <v>20</v>
      </c>
      <c r="AD22" s="51">
        <v>10</v>
      </c>
      <c r="AE22" s="51">
        <v>20</v>
      </c>
      <c r="AF22" s="51">
        <v>10</v>
      </c>
      <c r="AG22" s="51">
        <v>30</v>
      </c>
      <c r="AH22" s="51"/>
      <c r="AI22" s="51"/>
      <c r="AJ22" s="51">
        <v>10</v>
      </c>
      <c r="AK22" s="51">
        <v>20</v>
      </c>
      <c r="AL22" s="50">
        <f t="shared" si="2"/>
        <v>900</v>
      </c>
      <c r="AM22" s="52">
        <v>12</v>
      </c>
      <c r="AN22" s="52">
        <v>20</v>
      </c>
      <c r="AO22" s="52">
        <v>12</v>
      </c>
      <c r="AP22" s="52">
        <v>20</v>
      </c>
      <c r="AQ22" s="52">
        <v>12</v>
      </c>
      <c r="AR22" s="52">
        <v>30</v>
      </c>
      <c r="AS22" s="52"/>
      <c r="AT22" s="52"/>
      <c r="AU22" s="52">
        <v>12</v>
      </c>
      <c r="AV22" s="52">
        <v>20</v>
      </c>
      <c r="AW22" s="52">
        <f t="shared" si="3"/>
        <v>1080</v>
      </c>
      <c r="AX22" s="50">
        <v>13</v>
      </c>
      <c r="AY22" s="50">
        <v>20</v>
      </c>
      <c r="AZ22" s="50">
        <v>13</v>
      </c>
      <c r="BA22" s="50">
        <v>30</v>
      </c>
      <c r="BB22" s="50">
        <v>13</v>
      </c>
      <c r="BC22" s="50">
        <v>30</v>
      </c>
      <c r="BD22" s="50"/>
      <c r="BE22" s="50"/>
      <c r="BF22" s="50">
        <v>13</v>
      </c>
      <c r="BG22" s="50">
        <v>20</v>
      </c>
      <c r="BH22" s="50">
        <f t="shared" si="4"/>
        <v>1300</v>
      </c>
      <c r="BI22" s="52">
        <v>15</v>
      </c>
      <c r="BJ22" s="52">
        <v>20</v>
      </c>
      <c r="BK22" s="52">
        <v>15</v>
      </c>
      <c r="BL22" s="52">
        <v>30</v>
      </c>
      <c r="BM22" s="54">
        <v>15</v>
      </c>
      <c r="BN22" s="54">
        <v>30</v>
      </c>
      <c r="BO22" s="52"/>
      <c r="BP22" s="52"/>
      <c r="BQ22" s="54">
        <v>15</v>
      </c>
      <c r="BR22" s="54">
        <v>20</v>
      </c>
      <c r="BS22" s="52">
        <v>13</v>
      </c>
      <c r="BT22" s="52">
        <v>20</v>
      </c>
      <c r="BU22" s="52">
        <f t="shared" si="5"/>
        <v>0</v>
      </c>
      <c r="BV22" s="50">
        <v>16</v>
      </c>
      <c r="BW22" s="50">
        <v>20</v>
      </c>
      <c r="BX22" s="50">
        <v>16</v>
      </c>
      <c r="BY22" s="50">
        <v>30</v>
      </c>
      <c r="BZ22" s="50">
        <v>16</v>
      </c>
      <c r="CA22" s="50">
        <v>30</v>
      </c>
      <c r="CB22" s="50"/>
      <c r="CC22" s="50"/>
      <c r="CD22" s="50">
        <v>16</v>
      </c>
      <c r="CE22" s="50">
        <v>20</v>
      </c>
      <c r="CF22" s="50">
        <v>13</v>
      </c>
      <c r="CG22" s="50">
        <v>20</v>
      </c>
      <c r="CH22" s="50">
        <f t="shared" si="6"/>
        <v>0</v>
      </c>
      <c r="CI22" s="54">
        <v>16</v>
      </c>
      <c r="CJ22" s="54">
        <v>20</v>
      </c>
      <c r="CK22" s="54">
        <v>16</v>
      </c>
      <c r="CL22" s="54">
        <v>30</v>
      </c>
      <c r="CM22" s="54">
        <v>16</v>
      </c>
      <c r="CN22" s="54">
        <v>30</v>
      </c>
      <c r="CO22" s="54"/>
      <c r="CP22" s="54"/>
      <c r="CQ22" s="54">
        <v>16</v>
      </c>
      <c r="CR22" s="54">
        <v>20</v>
      </c>
      <c r="CS22" s="54">
        <v>13</v>
      </c>
      <c r="CT22" s="54">
        <v>20</v>
      </c>
      <c r="CU22" s="52">
        <f t="shared" si="7"/>
        <v>0</v>
      </c>
      <c r="CV22" s="50">
        <v>10</v>
      </c>
      <c r="CW22" s="50">
        <v>10</v>
      </c>
      <c r="CX22" s="50">
        <v>7</v>
      </c>
      <c r="CY22" s="50">
        <v>30</v>
      </c>
      <c r="CZ22" s="50">
        <v>7</v>
      </c>
      <c r="DA22" s="50">
        <v>30</v>
      </c>
      <c r="DB22" s="50">
        <v>7</v>
      </c>
      <c r="DC22" s="50">
        <v>30</v>
      </c>
      <c r="DD22" s="50">
        <v>7</v>
      </c>
      <c r="DE22" s="50">
        <v>30</v>
      </c>
      <c r="DF22" s="50">
        <f t="shared" si="8"/>
        <v>125.39599999999999</v>
      </c>
      <c r="DG22" s="54">
        <v>10</v>
      </c>
      <c r="DH22" s="54">
        <v>10</v>
      </c>
      <c r="DI22" s="54">
        <v>7</v>
      </c>
      <c r="DJ22" s="54">
        <v>30</v>
      </c>
      <c r="DK22" s="54">
        <v>7</v>
      </c>
      <c r="DL22" s="54">
        <v>30</v>
      </c>
      <c r="DM22" s="54">
        <v>7</v>
      </c>
      <c r="DN22" s="54">
        <v>30</v>
      </c>
      <c r="DO22" s="54">
        <v>7</v>
      </c>
      <c r="DP22" s="54">
        <v>30</v>
      </c>
      <c r="DQ22" s="54">
        <f t="shared" si="9"/>
        <v>125.39599999999999</v>
      </c>
      <c r="DR22" s="50">
        <v>17</v>
      </c>
      <c r="DS22" s="50">
        <v>20</v>
      </c>
      <c r="DT22" s="50">
        <v>17</v>
      </c>
      <c r="DU22" s="50">
        <v>30</v>
      </c>
      <c r="DV22" s="50">
        <v>17</v>
      </c>
      <c r="DW22" s="50">
        <v>30</v>
      </c>
      <c r="DX22" s="50"/>
      <c r="DY22" s="50"/>
      <c r="DZ22" s="50">
        <v>17</v>
      </c>
      <c r="EA22" s="50">
        <v>20</v>
      </c>
      <c r="EB22" s="50">
        <v>16</v>
      </c>
      <c r="EC22" s="50">
        <v>20</v>
      </c>
      <c r="ED22" s="50">
        <f t="shared" si="10"/>
        <v>0</v>
      </c>
      <c r="EE22" s="55">
        <f t="shared" si="11"/>
        <v>3530.7919999999999</v>
      </c>
    </row>
    <row r="23" spans="1:135" ht="15.95" customHeight="1" x14ac:dyDescent="0.25">
      <c r="A23" s="56" t="s">
        <v>47</v>
      </c>
      <c r="B23" s="57">
        <f t="shared" si="12"/>
        <v>0</v>
      </c>
      <c r="C23" s="58" t="s">
        <v>39</v>
      </c>
      <c r="E23" s="59" t="s">
        <v>47</v>
      </c>
      <c r="F23" s="50"/>
      <c r="G23" s="50"/>
      <c r="H23" s="50"/>
      <c r="I23" s="50"/>
      <c r="J23" s="51"/>
      <c r="K23" s="51"/>
      <c r="L23" s="50"/>
      <c r="M23" s="50"/>
      <c r="N23" s="50"/>
      <c r="O23" s="50"/>
      <c r="P23" s="50">
        <f t="shared" si="0"/>
        <v>0</v>
      </c>
      <c r="Q23" s="52"/>
      <c r="R23" s="52"/>
      <c r="S23" s="52"/>
      <c r="T23" s="52"/>
      <c r="U23" s="53"/>
      <c r="V23" s="53"/>
      <c r="W23" s="52"/>
      <c r="X23" s="52"/>
      <c r="Y23" s="52"/>
      <c r="Z23" s="52"/>
      <c r="AA23" s="52">
        <f t="shared" si="1"/>
        <v>0</v>
      </c>
      <c r="AB23" s="51"/>
      <c r="AC23" s="51"/>
      <c r="AD23" s="51"/>
      <c r="AE23" s="51"/>
      <c r="AF23" s="51"/>
      <c r="AG23" s="51"/>
      <c r="AH23" s="51">
        <v>15</v>
      </c>
      <c r="AI23" s="51">
        <v>5</v>
      </c>
      <c r="AJ23" s="51"/>
      <c r="AK23" s="51"/>
      <c r="AL23" s="50">
        <f t="shared" si="2"/>
        <v>75</v>
      </c>
      <c r="AM23" s="52"/>
      <c r="AN23" s="52"/>
      <c r="AO23" s="52"/>
      <c r="AP23" s="52"/>
      <c r="AQ23" s="52"/>
      <c r="AR23" s="52"/>
      <c r="AS23" s="52">
        <v>20</v>
      </c>
      <c r="AT23" s="52">
        <v>5</v>
      </c>
      <c r="AU23" s="52"/>
      <c r="AV23" s="52"/>
      <c r="AW23" s="52">
        <f t="shared" si="3"/>
        <v>100</v>
      </c>
      <c r="AX23" s="50"/>
      <c r="AY23" s="50"/>
      <c r="AZ23" s="50"/>
      <c r="BA23" s="50"/>
      <c r="BB23" s="50"/>
      <c r="BC23" s="50"/>
      <c r="BD23" s="50">
        <v>18</v>
      </c>
      <c r="BE23" s="50">
        <v>20</v>
      </c>
      <c r="BF23" s="50"/>
      <c r="BG23" s="50"/>
      <c r="BH23" s="50">
        <f t="shared" si="4"/>
        <v>360</v>
      </c>
      <c r="BI23" s="52"/>
      <c r="BJ23" s="52"/>
      <c r="BK23" s="52"/>
      <c r="BL23" s="52"/>
      <c r="BM23" s="54"/>
      <c r="BN23" s="54"/>
      <c r="BO23" s="52">
        <v>20</v>
      </c>
      <c r="BP23" s="52">
        <v>5</v>
      </c>
      <c r="BQ23" s="54"/>
      <c r="BR23" s="54"/>
      <c r="BS23" s="52"/>
      <c r="BT23" s="52"/>
      <c r="BU23" s="52">
        <f t="shared" si="5"/>
        <v>0</v>
      </c>
      <c r="BV23" s="50"/>
      <c r="BW23" s="50"/>
      <c r="BX23" s="50"/>
      <c r="BY23" s="50"/>
      <c r="BZ23" s="50"/>
      <c r="CA23" s="50"/>
      <c r="CB23" s="50">
        <v>20</v>
      </c>
      <c r="CC23" s="50">
        <v>5</v>
      </c>
      <c r="CD23" s="50"/>
      <c r="CE23" s="50"/>
      <c r="CF23" s="50"/>
      <c r="CG23" s="50"/>
      <c r="CH23" s="50">
        <f t="shared" si="6"/>
        <v>0</v>
      </c>
      <c r="CI23" s="54"/>
      <c r="CJ23" s="54"/>
      <c r="CK23" s="54"/>
      <c r="CL23" s="54"/>
      <c r="CM23" s="54"/>
      <c r="CN23" s="54"/>
      <c r="CO23" s="54">
        <v>20</v>
      </c>
      <c r="CP23" s="54">
        <v>5</v>
      </c>
      <c r="CQ23" s="54"/>
      <c r="CR23" s="54"/>
      <c r="CS23" s="54"/>
      <c r="CT23" s="54"/>
      <c r="CU23" s="52">
        <f t="shared" si="7"/>
        <v>0</v>
      </c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>
        <f t="shared" si="8"/>
        <v>0</v>
      </c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>
        <f t="shared" si="9"/>
        <v>0</v>
      </c>
      <c r="DR23" s="50"/>
      <c r="DS23" s="50"/>
      <c r="DT23" s="50"/>
      <c r="DU23" s="50"/>
      <c r="DV23" s="50"/>
      <c r="DW23" s="50"/>
      <c r="DX23" s="50">
        <v>20</v>
      </c>
      <c r="DY23" s="50">
        <v>5</v>
      </c>
      <c r="DZ23" s="50"/>
      <c r="EA23" s="50"/>
      <c r="EB23" s="50"/>
      <c r="EC23" s="50"/>
      <c r="ED23" s="50">
        <f t="shared" si="10"/>
        <v>0</v>
      </c>
      <c r="EE23" s="55">
        <f t="shared" si="11"/>
        <v>535</v>
      </c>
    </row>
    <row r="24" spans="1:135" ht="15.95" customHeight="1" x14ac:dyDescent="0.25">
      <c r="A24" s="56" t="s">
        <v>48</v>
      </c>
      <c r="B24" s="57">
        <f t="shared" si="12"/>
        <v>0</v>
      </c>
      <c r="C24" s="58" t="s">
        <v>39</v>
      </c>
      <c r="E24" s="59" t="s">
        <v>48</v>
      </c>
      <c r="F24" s="50"/>
      <c r="G24" s="50"/>
      <c r="H24" s="50"/>
      <c r="I24" s="50"/>
      <c r="J24" s="51">
        <v>30</v>
      </c>
      <c r="K24" s="51">
        <v>10</v>
      </c>
      <c r="L24" s="50"/>
      <c r="M24" s="50"/>
      <c r="N24" s="51">
        <v>30</v>
      </c>
      <c r="O24" s="51">
        <v>20</v>
      </c>
      <c r="P24" s="50">
        <f t="shared" si="0"/>
        <v>900</v>
      </c>
      <c r="Q24" s="52">
        <v>15</v>
      </c>
      <c r="R24" s="52">
        <v>12</v>
      </c>
      <c r="S24" s="52"/>
      <c r="T24" s="52"/>
      <c r="U24" s="53">
        <v>35</v>
      </c>
      <c r="V24" s="53">
        <v>12</v>
      </c>
      <c r="W24" s="52"/>
      <c r="X24" s="52"/>
      <c r="Y24" s="52">
        <v>30</v>
      </c>
      <c r="Z24" s="52">
        <v>10</v>
      </c>
      <c r="AA24" s="52">
        <f t="shared" si="1"/>
        <v>900</v>
      </c>
      <c r="AB24" s="51"/>
      <c r="AC24" s="51"/>
      <c r="AD24" s="51"/>
      <c r="AE24" s="51"/>
      <c r="AF24" s="51">
        <v>40</v>
      </c>
      <c r="AG24" s="51">
        <f>3/7*30</f>
        <v>12.857142857142856</v>
      </c>
      <c r="AH24" s="51"/>
      <c r="AI24" s="51"/>
      <c r="AJ24" s="51">
        <v>40</v>
      </c>
      <c r="AK24" s="51">
        <f>3/7*30</f>
        <v>12.857142857142856</v>
      </c>
      <c r="AL24" s="50">
        <f t="shared" si="2"/>
        <v>1028.5714285714284</v>
      </c>
      <c r="AM24" s="52"/>
      <c r="AN24" s="52"/>
      <c r="AO24" s="52"/>
      <c r="AP24" s="52"/>
      <c r="AQ24" s="52">
        <v>55</v>
      </c>
      <c r="AR24" s="52">
        <f>3/7*30</f>
        <v>12.857142857142856</v>
      </c>
      <c r="AS24" s="52"/>
      <c r="AT24" s="52"/>
      <c r="AU24" s="52">
        <v>55</v>
      </c>
      <c r="AV24" s="52">
        <f>3/7*30</f>
        <v>12.857142857142856</v>
      </c>
      <c r="AW24" s="52">
        <f t="shared" si="3"/>
        <v>1414.2857142857142</v>
      </c>
      <c r="AX24" s="50"/>
      <c r="AY24" s="50"/>
      <c r="AZ24" s="50"/>
      <c r="BA24" s="50"/>
      <c r="BB24" s="50">
        <v>70</v>
      </c>
      <c r="BC24" s="50">
        <f>3/7*30</f>
        <v>12.857142857142856</v>
      </c>
      <c r="BD24" s="50"/>
      <c r="BE24" s="50"/>
      <c r="BF24" s="50">
        <v>70</v>
      </c>
      <c r="BG24" s="50">
        <f>3/7*30</f>
        <v>12.857142857142856</v>
      </c>
      <c r="BH24" s="50">
        <f t="shared" si="4"/>
        <v>1799.9999999999998</v>
      </c>
      <c r="BI24" s="52"/>
      <c r="BJ24" s="52"/>
      <c r="BK24" s="52"/>
      <c r="BL24" s="52"/>
      <c r="BM24" s="54">
        <v>90</v>
      </c>
      <c r="BN24" s="54">
        <f>3/7*30</f>
        <v>12.857142857142856</v>
      </c>
      <c r="BO24" s="52"/>
      <c r="BP24" s="52"/>
      <c r="BQ24" s="54">
        <v>90</v>
      </c>
      <c r="BR24" s="54">
        <f>3/7*30</f>
        <v>12.857142857142856</v>
      </c>
      <c r="BS24" s="52"/>
      <c r="BT24" s="52"/>
      <c r="BU24" s="52">
        <f t="shared" si="5"/>
        <v>0</v>
      </c>
      <c r="BV24" s="50"/>
      <c r="BW24" s="50"/>
      <c r="BX24" s="50"/>
      <c r="BY24" s="50"/>
      <c r="BZ24" s="50">
        <v>90</v>
      </c>
      <c r="CA24" s="50">
        <f>3/7*30</f>
        <v>12.857142857142856</v>
      </c>
      <c r="CB24" s="50"/>
      <c r="CC24" s="50"/>
      <c r="CD24" s="50">
        <v>90</v>
      </c>
      <c r="CE24" s="50">
        <f>3/7*30</f>
        <v>12.857142857142856</v>
      </c>
      <c r="CF24" s="50"/>
      <c r="CG24" s="50"/>
      <c r="CH24" s="50">
        <f t="shared" si="6"/>
        <v>0</v>
      </c>
      <c r="CI24" s="54"/>
      <c r="CJ24" s="54"/>
      <c r="CK24" s="54"/>
      <c r="CL24" s="54"/>
      <c r="CM24" s="54">
        <v>100</v>
      </c>
      <c r="CN24" s="54">
        <f>3/7*30</f>
        <v>12.857142857142856</v>
      </c>
      <c r="CO24" s="54"/>
      <c r="CP24" s="54"/>
      <c r="CQ24" s="54">
        <v>100</v>
      </c>
      <c r="CR24" s="54">
        <f>3/7*30</f>
        <v>12.857142857142856</v>
      </c>
      <c r="CS24" s="54"/>
      <c r="CT24" s="54"/>
      <c r="CU24" s="52">
        <f t="shared" si="7"/>
        <v>0</v>
      </c>
      <c r="CV24" s="50"/>
      <c r="CW24" s="50"/>
      <c r="CX24" s="50"/>
      <c r="CY24" s="50"/>
      <c r="CZ24" s="50">
        <v>90</v>
      </c>
      <c r="DA24" s="50">
        <f>3/7*30</f>
        <v>12.857142857142856</v>
      </c>
      <c r="DB24" s="50"/>
      <c r="DC24" s="50"/>
      <c r="DD24" s="50">
        <v>90</v>
      </c>
      <c r="DE24" s="50">
        <f>3/7*30</f>
        <v>12.857142857142856</v>
      </c>
      <c r="DF24" s="50">
        <f t="shared" si="8"/>
        <v>308.72571428571428</v>
      </c>
      <c r="DG24" s="54"/>
      <c r="DH24" s="54"/>
      <c r="DI24" s="54"/>
      <c r="DJ24" s="54"/>
      <c r="DK24" s="54">
        <v>70</v>
      </c>
      <c r="DL24" s="54">
        <f>3/7*30</f>
        <v>12.857142857142856</v>
      </c>
      <c r="DM24" s="54"/>
      <c r="DN24" s="54"/>
      <c r="DO24" s="54">
        <v>70</v>
      </c>
      <c r="DP24" s="54">
        <f>3/7*30</f>
        <v>12.857142857142856</v>
      </c>
      <c r="DQ24" s="54">
        <f t="shared" si="9"/>
        <v>240.11999999999995</v>
      </c>
      <c r="DR24" s="50"/>
      <c r="DS24" s="50"/>
      <c r="DT24" s="50"/>
      <c r="DU24" s="50"/>
      <c r="DV24" s="50">
        <v>110</v>
      </c>
      <c r="DW24" s="50">
        <f>3/7*30</f>
        <v>12.857142857142856</v>
      </c>
      <c r="DX24" s="50"/>
      <c r="DY24" s="50"/>
      <c r="DZ24" s="50">
        <v>110</v>
      </c>
      <c r="EA24" s="50">
        <f>3/7*30</f>
        <v>12.857142857142856</v>
      </c>
      <c r="EB24" s="50"/>
      <c r="EC24" s="50"/>
      <c r="ED24" s="50">
        <f t="shared" si="10"/>
        <v>0</v>
      </c>
      <c r="EE24" s="55">
        <f t="shared" si="11"/>
        <v>6591.7028571428564</v>
      </c>
    </row>
    <row r="25" spans="1:135" ht="15.95" hidden="1" customHeight="1" x14ac:dyDescent="0.25">
      <c r="A25" s="60" t="s">
        <v>49</v>
      </c>
      <c r="B25" s="57">
        <f t="shared" si="12"/>
        <v>0</v>
      </c>
      <c r="C25" s="58" t="s">
        <v>39</v>
      </c>
      <c r="E25" s="52" t="s">
        <v>49</v>
      </c>
      <c r="F25" s="50"/>
      <c r="G25" s="50"/>
      <c r="H25" s="50"/>
      <c r="I25" s="50"/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/>
      <c r="T25" s="52"/>
      <c r="U25" s="53"/>
      <c r="V25" s="53"/>
      <c r="W25" s="52"/>
      <c r="X25" s="52"/>
      <c r="Y25" s="52"/>
      <c r="Z25" s="52"/>
      <c r="AA25" s="52">
        <f t="shared" si="1"/>
        <v>0</v>
      </c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0">
        <f t="shared" si="2"/>
        <v>0</v>
      </c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>
        <f t="shared" si="3"/>
        <v>0</v>
      </c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>
        <f t="shared" si="4"/>
        <v>0</v>
      </c>
      <c r="BI25" s="52"/>
      <c r="BJ25" s="52"/>
      <c r="BK25" s="52"/>
      <c r="BL25" s="52"/>
      <c r="BM25" s="54"/>
      <c r="BN25" s="54"/>
      <c r="BO25" s="52"/>
      <c r="BP25" s="52"/>
      <c r="BQ25" s="54"/>
      <c r="BR25" s="54"/>
      <c r="BS25" s="52"/>
      <c r="BT25" s="52"/>
      <c r="BU25" s="52">
        <f t="shared" si="5"/>
        <v>0</v>
      </c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>
        <f t="shared" si="6"/>
        <v>0</v>
      </c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2">
        <f t="shared" si="7"/>
        <v>0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8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>
        <f t="shared" si="9"/>
        <v>0</v>
      </c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>
        <f t="shared" si="10"/>
        <v>0</v>
      </c>
      <c r="EE25" s="55">
        <f t="shared" si="11"/>
        <v>0</v>
      </c>
    </row>
    <row r="26" spans="1:135" ht="15.95" customHeight="1" x14ac:dyDescent="0.25">
      <c r="A26" s="56" t="s">
        <v>50</v>
      </c>
      <c r="B26" s="57">
        <f t="shared" si="12"/>
        <v>0</v>
      </c>
      <c r="C26" s="58" t="s">
        <v>39</v>
      </c>
      <c r="E26" s="59" t="s">
        <v>50</v>
      </c>
      <c r="F26" s="50"/>
      <c r="G26" s="50"/>
      <c r="H26" s="50">
        <v>5</v>
      </c>
      <c r="I26" s="50">
        <v>30</v>
      </c>
      <c r="J26" s="51"/>
      <c r="K26" s="51"/>
      <c r="L26" s="50"/>
      <c r="M26" s="50"/>
      <c r="N26" s="50"/>
      <c r="O26" s="50"/>
      <c r="P26" s="50">
        <f t="shared" si="0"/>
        <v>150</v>
      </c>
      <c r="Q26" s="52"/>
      <c r="R26" s="52"/>
      <c r="S26" s="52">
        <v>7</v>
      </c>
      <c r="T26" s="52">
        <v>30</v>
      </c>
      <c r="U26" s="53"/>
      <c r="V26" s="53"/>
      <c r="W26" s="52"/>
      <c r="X26" s="52"/>
      <c r="Y26" s="52"/>
      <c r="Z26" s="52"/>
      <c r="AA26" s="52">
        <f t="shared" si="1"/>
        <v>210</v>
      </c>
      <c r="AB26" s="51">
        <v>10</v>
      </c>
      <c r="AC26" s="51">
        <f>3/7*30</f>
        <v>12.857142857142856</v>
      </c>
      <c r="AD26" s="51">
        <v>10</v>
      </c>
      <c r="AE26" s="51">
        <f>3/7*30</f>
        <v>12.857142857142856</v>
      </c>
      <c r="AF26" s="51"/>
      <c r="AG26" s="51"/>
      <c r="AH26" s="51"/>
      <c r="AI26" s="51"/>
      <c r="AJ26" s="51"/>
      <c r="AK26" s="51"/>
      <c r="AL26" s="50">
        <f t="shared" si="2"/>
        <v>257.14285714285711</v>
      </c>
      <c r="AM26" s="52">
        <v>12</v>
      </c>
      <c r="AN26" s="52">
        <f>3/7*30</f>
        <v>12.857142857142856</v>
      </c>
      <c r="AO26" s="52">
        <v>11</v>
      </c>
      <c r="AP26" s="52">
        <f>3/7*30</f>
        <v>12.857142857142856</v>
      </c>
      <c r="AQ26" s="52"/>
      <c r="AR26" s="52"/>
      <c r="AS26" s="52"/>
      <c r="AT26" s="52"/>
      <c r="AU26" s="52"/>
      <c r="AV26" s="52"/>
      <c r="AW26" s="52">
        <f t="shared" si="3"/>
        <v>295.71428571428567</v>
      </c>
      <c r="AX26" s="50">
        <v>12</v>
      </c>
      <c r="AY26" s="50">
        <f>3/7*30</f>
        <v>12.857142857142856</v>
      </c>
      <c r="AZ26" s="50">
        <v>11</v>
      </c>
      <c r="BA26" s="50">
        <f>3/7*30</f>
        <v>12.857142857142856</v>
      </c>
      <c r="BB26" s="50"/>
      <c r="BC26" s="50"/>
      <c r="BD26" s="50"/>
      <c r="BE26" s="50"/>
      <c r="BF26" s="50"/>
      <c r="BG26" s="50"/>
      <c r="BH26" s="50">
        <f t="shared" si="4"/>
        <v>295.71428571428567</v>
      </c>
      <c r="BI26" s="52">
        <v>13.2</v>
      </c>
      <c r="BJ26" s="52">
        <f>3/7*30</f>
        <v>12.857142857142856</v>
      </c>
      <c r="BK26" s="52">
        <v>13.2</v>
      </c>
      <c r="BL26" s="52">
        <f>3/7*30</f>
        <v>12.857142857142856</v>
      </c>
      <c r="BM26" s="54"/>
      <c r="BN26" s="54"/>
      <c r="BO26" s="52"/>
      <c r="BP26" s="52"/>
      <c r="BQ26" s="54"/>
      <c r="BR26" s="54"/>
      <c r="BS26" s="52"/>
      <c r="BT26" s="52"/>
      <c r="BU26" s="52">
        <f t="shared" si="5"/>
        <v>0</v>
      </c>
      <c r="BV26" s="50">
        <v>14</v>
      </c>
      <c r="BW26" s="50">
        <f>3/7*30</f>
        <v>12.857142857142856</v>
      </c>
      <c r="BX26" s="50">
        <v>14</v>
      </c>
      <c r="BY26" s="50">
        <f>3/7*30</f>
        <v>12.857142857142856</v>
      </c>
      <c r="BZ26" s="50"/>
      <c r="CA26" s="50"/>
      <c r="CB26" s="50"/>
      <c r="CC26" s="50"/>
      <c r="CD26" s="50"/>
      <c r="CE26" s="50"/>
      <c r="CF26" s="50"/>
      <c r="CG26" s="50"/>
      <c r="CH26" s="50">
        <f t="shared" si="6"/>
        <v>0</v>
      </c>
      <c r="CI26" s="54">
        <v>14</v>
      </c>
      <c r="CJ26" s="54">
        <f>3/7*30</f>
        <v>12.857142857142856</v>
      </c>
      <c r="CK26" s="54">
        <v>14</v>
      </c>
      <c r="CL26" s="54">
        <f>3/7*30</f>
        <v>12.857142857142856</v>
      </c>
      <c r="CM26" s="54"/>
      <c r="CN26" s="54"/>
      <c r="CO26" s="54"/>
      <c r="CP26" s="54"/>
      <c r="CQ26" s="54"/>
      <c r="CR26" s="54"/>
      <c r="CS26" s="54"/>
      <c r="CT26" s="54"/>
      <c r="CU26" s="52">
        <f t="shared" si="7"/>
        <v>0</v>
      </c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>
        <f t="shared" si="8"/>
        <v>0</v>
      </c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>
        <f t="shared" si="9"/>
        <v>0</v>
      </c>
      <c r="DR26" s="50">
        <v>15.6</v>
      </c>
      <c r="DS26" s="50">
        <f>3/7*30</f>
        <v>12.857142857142856</v>
      </c>
      <c r="DT26" s="50">
        <v>15.6</v>
      </c>
      <c r="DU26" s="50">
        <f>3/7*30</f>
        <v>12.857142857142856</v>
      </c>
      <c r="DV26" s="50"/>
      <c r="DW26" s="50"/>
      <c r="DX26" s="50"/>
      <c r="DY26" s="50"/>
      <c r="DZ26" s="50"/>
      <c r="EA26" s="50"/>
      <c r="EB26" s="50"/>
      <c r="EC26" s="50"/>
      <c r="ED26" s="50">
        <f t="shared" si="10"/>
        <v>0</v>
      </c>
      <c r="EE26" s="55">
        <f t="shared" si="11"/>
        <v>1208.5714285714284</v>
      </c>
    </row>
    <row r="27" spans="1:135" ht="15.95" customHeight="1" x14ac:dyDescent="0.25">
      <c r="A27" s="60" t="s">
        <v>51</v>
      </c>
      <c r="B27" s="57">
        <f t="shared" si="12"/>
        <v>0</v>
      </c>
      <c r="C27" s="58" t="s">
        <v>39</v>
      </c>
      <c r="E27" s="52" t="s">
        <v>51</v>
      </c>
      <c r="F27" s="50"/>
      <c r="G27" s="50"/>
      <c r="H27" s="50"/>
      <c r="I27" s="50"/>
      <c r="J27" s="51">
        <v>6</v>
      </c>
      <c r="K27" s="51">
        <v>30</v>
      </c>
      <c r="L27" s="50"/>
      <c r="M27" s="50"/>
      <c r="N27" s="51">
        <v>6</v>
      </c>
      <c r="O27" s="51">
        <v>30</v>
      </c>
      <c r="P27" s="50">
        <f t="shared" si="0"/>
        <v>360</v>
      </c>
      <c r="Q27" s="52"/>
      <c r="R27" s="52"/>
      <c r="S27" s="52"/>
      <c r="T27" s="52"/>
      <c r="U27" s="53">
        <v>4</v>
      </c>
      <c r="V27" s="53">
        <v>30</v>
      </c>
      <c r="W27" s="52"/>
      <c r="X27" s="52"/>
      <c r="Y27" s="52">
        <v>4</v>
      </c>
      <c r="Z27" s="52">
        <v>30</v>
      </c>
      <c r="AA27" s="52">
        <f t="shared" si="1"/>
        <v>240</v>
      </c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/>
      <c r="AN27" s="52"/>
      <c r="AO27" s="52"/>
      <c r="AP27" s="52"/>
      <c r="AQ27" s="52">
        <v>6</v>
      </c>
      <c r="AR27" s="52">
        <v>30</v>
      </c>
      <c r="AS27" s="52"/>
      <c r="AT27" s="52"/>
      <c r="AU27" s="52"/>
      <c r="AV27" s="52"/>
      <c r="AW27" s="52">
        <f t="shared" si="3"/>
        <v>180</v>
      </c>
      <c r="AX27" s="50"/>
      <c r="AY27" s="50"/>
      <c r="AZ27" s="50"/>
      <c r="BA27" s="50"/>
      <c r="BB27" s="50">
        <v>9</v>
      </c>
      <c r="BC27" s="50">
        <v>30</v>
      </c>
      <c r="BD27" s="50"/>
      <c r="BE27" s="50"/>
      <c r="BF27" s="50"/>
      <c r="BG27" s="50"/>
      <c r="BH27" s="50">
        <f t="shared" si="4"/>
        <v>270</v>
      </c>
      <c r="BI27" s="52"/>
      <c r="BJ27" s="52"/>
      <c r="BK27" s="52"/>
      <c r="BL27" s="52"/>
      <c r="BM27" s="54">
        <v>9</v>
      </c>
      <c r="BN27" s="54">
        <v>30</v>
      </c>
      <c r="BO27" s="52"/>
      <c r="BP27" s="52"/>
      <c r="BQ27" s="54"/>
      <c r="BR27" s="54"/>
      <c r="BS27" s="52"/>
      <c r="BT27" s="52"/>
      <c r="BU27" s="52">
        <f t="shared" si="5"/>
        <v>0</v>
      </c>
      <c r="BV27" s="50"/>
      <c r="BW27" s="50"/>
      <c r="BX27" s="50"/>
      <c r="BY27" s="50"/>
      <c r="BZ27" s="50">
        <v>9</v>
      </c>
      <c r="CA27" s="50">
        <v>30</v>
      </c>
      <c r="CB27" s="50"/>
      <c r="CC27" s="50"/>
      <c r="CD27" s="50"/>
      <c r="CE27" s="50"/>
      <c r="CF27" s="50"/>
      <c r="CG27" s="50"/>
      <c r="CH27" s="50">
        <f t="shared" si="6"/>
        <v>0</v>
      </c>
      <c r="CI27" s="54"/>
      <c r="CJ27" s="54"/>
      <c r="CK27" s="54"/>
      <c r="CL27" s="54"/>
      <c r="CM27" s="54">
        <v>9</v>
      </c>
      <c r="CN27" s="54">
        <v>30</v>
      </c>
      <c r="CO27" s="54"/>
      <c r="CP27" s="54"/>
      <c r="CQ27" s="54"/>
      <c r="CR27" s="54"/>
      <c r="CS27" s="54"/>
      <c r="CT27" s="54"/>
      <c r="CU27" s="52">
        <f t="shared" si="7"/>
        <v>0</v>
      </c>
      <c r="CV27" s="50"/>
      <c r="CW27" s="50"/>
      <c r="CX27" s="50"/>
      <c r="CY27" s="50"/>
      <c r="CZ27" s="50">
        <v>15</v>
      </c>
      <c r="DA27" s="50">
        <v>30</v>
      </c>
      <c r="DB27" s="50"/>
      <c r="DC27" s="50"/>
      <c r="DD27" s="50"/>
      <c r="DE27" s="50"/>
      <c r="DF27" s="50">
        <f t="shared" si="8"/>
        <v>60.029999999999994</v>
      </c>
      <c r="DG27" s="54"/>
      <c r="DH27" s="54"/>
      <c r="DI27" s="54"/>
      <c r="DJ27" s="54"/>
      <c r="DK27" s="54">
        <v>10</v>
      </c>
      <c r="DL27" s="54">
        <v>30</v>
      </c>
      <c r="DM27" s="54"/>
      <c r="DN27" s="54"/>
      <c r="DO27" s="54"/>
      <c r="DP27" s="54"/>
      <c r="DQ27" s="54">
        <f t="shared" si="9"/>
        <v>40.019999999999996</v>
      </c>
      <c r="DR27" s="50"/>
      <c r="DS27" s="50"/>
      <c r="DT27" s="50"/>
      <c r="DU27" s="50"/>
      <c r="DV27" s="50">
        <v>9</v>
      </c>
      <c r="DW27" s="50">
        <v>30</v>
      </c>
      <c r="DX27" s="50"/>
      <c r="DY27" s="50"/>
      <c r="DZ27" s="50"/>
      <c r="EA27" s="50"/>
      <c r="EB27" s="50"/>
      <c r="EC27" s="50"/>
      <c r="ED27" s="50">
        <f t="shared" si="10"/>
        <v>0</v>
      </c>
      <c r="EE27" s="55">
        <f t="shared" si="11"/>
        <v>1150.05</v>
      </c>
    </row>
    <row r="28" spans="1:135" ht="15.95" customHeight="1" x14ac:dyDescent="0.25">
      <c r="A28" s="56" t="s">
        <v>52</v>
      </c>
      <c r="B28" s="57">
        <f t="shared" si="12"/>
        <v>0</v>
      </c>
      <c r="C28" s="58" t="s">
        <v>39</v>
      </c>
      <c r="E28" s="59" t="s">
        <v>52</v>
      </c>
      <c r="F28" s="50"/>
      <c r="G28" s="50"/>
      <c r="H28" s="50"/>
      <c r="I28" s="50"/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/>
      <c r="T28" s="52"/>
      <c r="U28" s="53"/>
      <c r="V28" s="53"/>
      <c r="W28" s="52"/>
      <c r="X28" s="52"/>
      <c r="Y28" s="52"/>
      <c r="Z28" s="52"/>
      <c r="AA28" s="52">
        <f t="shared" si="1"/>
        <v>0</v>
      </c>
      <c r="AB28" s="51">
        <v>9</v>
      </c>
      <c r="AC28" s="51">
        <v>4</v>
      </c>
      <c r="AD28" s="51"/>
      <c r="AE28" s="51"/>
      <c r="AF28" s="51"/>
      <c r="AG28" s="51"/>
      <c r="AH28" s="51"/>
      <c r="AI28" s="51"/>
      <c r="AJ28" s="51"/>
      <c r="AK28" s="51"/>
      <c r="AL28" s="50">
        <f t="shared" si="2"/>
        <v>36</v>
      </c>
      <c r="AM28" s="52">
        <v>11</v>
      </c>
      <c r="AN28" s="52">
        <v>4</v>
      </c>
      <c r="AO28" s="52"/>
      <c r="AP28" s="52"/>
      <c r="AQ28" s="52"/>
      <c r="AR28" s="52"/>
      <c r="AS28" s="52"/>
      <c r="AT28" s="52"/>
      <c r="AU28" s="52"/>
      <c r="AV28" s="52"/>
      <c r="AW28" s="52">
        <f t="shared" si="3"/>
        <v>44</v>
      </c>
      <c r="AX28" s="50">
        <v>12</v>
      </c>
      <c r="AY28" s="50">
        <v>4</v>
      </c>
      <c r="AZ28" s="50"/>
      <c r="BA28" s="50"/>
      <c r="BB28" s="50"/>
      <c r="BC28" s="50"/>
      <c r="BD28" s="50">
        <v>20</v>
      </c>
      <c r="BE28" s="50">
        <v>5</v>
      </c>
      <c r="BF28" s="50"/>
      <c r="BG28" s="50"/>
      <c r="BH28" s="50">
        <f t="shared" si="4"/>
        <v>148</v>
      </c>
      <c r="BI28" s="52">
        <v>13</v>
      </c>
      <c r="BJ28" s="52">
        <v>4</v>
      </c>
      <c r="BK28" s="52"/>
      <c r="BL28" s="52"/>
      <c r="BM28" s="54"/>
      <c r="BN28" s="54"/>
      <c r="BO28" s="52"/>
      <c r="BP28" s="52"/>
      <c r="BQ28" s="54"/>
      <c r="BR28" s="54"/>
      <c r="BS28" s="52"/>
      <c r="BT28" s="52"/>
      <c r="BU28" s="52">
        <f t="shared" si="5"/>
        <v>0</v>
      </c>
      <c r="BV28" s="50">
        <v>14</v>
      </c>
      <c r="BW28" s="50">
        <v>4</v>
      </c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>
        <f t="shared" si="6"/>
        <v>0</v>
      </c>
      <c r="CI28" s="54">
        <v>14</v>
      </c>
      <c r="CJ28" s="54">
        <v>4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2">
        <f t="shared" si="7"/>
        <v>0</v>
      </c>
      <c r="CV28" s="50">
        <v>20</v>
      </c>
      <c r="CW28" s="50">
        <v>10</v>
      </c>
      <c r="CX28" s="50"/>
      <c r="CY28" s="50"/>
      <c r="CZ28" s="50"/>
      <c r="DA28" s="50"/>
      <c r="DB28" s="50"/>
      <c r="DC28" s="50"/>
      <c r="DD28" s="50"/>
      <c r="DE28" s="50"/>
      <c r="DF28" s="50">
        <f t="shared" si="8"/>
        <v>26.68</v>
      </c>
      <c r="DG28" s="54">
        <v>20</v>
      </c>
      <c r="DH28" s="54">
        <v>10</v>
      </c>
      <c r="DI28" s="54"/>
      <c r="DJ28" s="54"/>
      <c r="DK28" s="54"/>
      <c r="DL28" s="54"/>
      <c r="DM28" s="54"/>
      <c r="DN28" s="54"/>
      <c r="DO28" s="54"/>
      <c r="DP28" s="54"/>
      <c r="DQ28" s="54">
        <f t="shared" si="9"/>
        <v>26.68</v>
      </c>
      <c r="DR28" s="50">
        <v>16</v>
      </c>
      <c r="DS28" s="50">
        <v>4</v>
      </c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>
        <f t="shared" si="10"/>
        <v>0</v>
      </c>
      <c r="EE28" s="55">
        <f t="shared" si="11"/>
        <v>281.36</v>
      </c>
    </row>
    <row r="29" spans="1:135" ht="15.95" hidden="1" customHeight="1" x14ac:dyDescent="0.25">
      <c r="A29" s="60" t="s">
        <v>53</v>
      </c>
      <c r="B29" s="57">
        <f t="shared" si="12"/>
        <v>0</v>
      </c>
      <c r="C29" s="58" t="s">
        <v>39</v>
      </c>
      <c r="E29" s="52" t="s">
        <v>53</v>
      </c>
      <c r="F29" s="50"/>
      <c r="G29" s="50"/>
      <c r="H29" s="50"/>
      <c r="I29" s="50"/>
      <c r="J29" s="51"/>
      <c r="K29" s="51"/>
      <c r="L29" s="50"/>
      <c r="M29" s="50"/>
      <c r="N29" s="50"/>
      <c r="O29" s="50"/>
      <c r="P29" s="50">
        <f t="shared" si="0"/>
        <v>0</v>
      </c>
      <c r="Q29" s="52"/>
      <c r="R29" s="52"/>
      <c r="S29" s="52"/>
      <c r="T29" s="52"/>
      <c r="U29" s="53"/>
      <c r="V29" s="53"/>
      <c r="W29" s="52"/>
      <c r="X29" s="52"/>
      <c r="Y29" s="52"/>
      <c r="Z29" s="52"/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>
        <f t="shared" si="4"/>
        <v>0</v>
      </c>
      <c r="BI29" s="52"/>
      <c r="BJ29" s="52"/>
      <c r="BK29" s="52"/>
      <c r="BL29" s="52"/>
      <c r="BM29" s="54"/>
      <c r="BN29" s="54"/>
      <c r="BO29" s="52"/>
      <c r="BP29" s="52"/>
      <c r="BQ29" s="54"/>
      <c r="BR29" s="54"/>
      <c r="BS29" s="52"/>
      <c r="BT29" s="52"/>
      <c r="BU29" s="52">
        <f t="shared" si="5"/>
        <v>0</v>
      </c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>
        <f t="shared" si="6"/>
        <v>0</v>
      </c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2">
        <f t="shared" si="7"/>
        <v>0</v>
      </c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>
        <f t="shared" si="8"/>
        <v>0</v>
      </c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>
        <f t="shared" si="9"/>
        <v>0</v>
      </c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>
        <f t="shared" si="10"/>
        <v>0</v>
      </c>
      <c r="EE29" s="55">
        <f t="shared" si="11"/>
        <v>0</v>
      </c>
    </row>
    <row r="30" spans="1:135" ht="15.95" hidden="1" customHeight="1" x14ac:dyDescent="0.25">
      <c r="A30" s="60" t="s">
        <v>54</v>
      </c>
      <c r="B30" s="57">
        <f t="shared" si="12"/>
        <v>0</v>
      </c>
      <c r="C30" s="58" t="s">
        <v>39</v>
      </c>
      <c r="E30" s="52" t="s">
        <v>55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>
        <f t="shared" si="4"/>
        <v>0</v>
      </c>
      <c r="BI30" s="52"/>
      <c r="BJ30" s="52"/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5"/>
        <v>0</v>
      </c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6"/>
        <v>0</v>
      </c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7"/>
        <v>0</v>
      </c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>
        <f t="shared" si="8"/>
        <v>0</v>
      </c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>
        <f t="shared" si="9"/>
        <v>0</v>
      </c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10"/>
        <v>0</v>
      </c>
      <c r="EE30" s="55">
        <f t="shared" si="11"/>
        <v>0</v>
      </c>
    </row>
    <row r="31" spans="1:135" ht="15.95" hidden="1" customHeight="1" x14ac:dyDescent="0.25">
      <c r="A31" s="56" t="s">
        <v>56</v>
      </c>
      <c r="B31" s="57">
        <f t="shared" si="12"/>
        <v>0</v>
      </c>
      <c r="C31" s="58" t="s">
        <v>39</v>
      </c>
      <c r="E31" s="59" t="s">
        <v>56</v>
      </c>
      <c r="F31" s="50"/>
      <c r="G31" s="50"/>
      <c r="H31" s="50"/>
      <c r="I31" s="50"/>
      <c r="J31" s="51"/>
      <c r="K31" s="51"/>
      <c r="L31" s="50"/>
      <c r="M31" s="50"/>
      <c r="N31" s="50"/>
      <c r="O31" s="50"/>
      <c r="P31" s="50">
        <f t="shared" si="0"/>
        <v>0</v>
      </c>
      <c r="Q31" s="52"/>
      <c r="R31" s="52"/>
      <c r="S31" s="52"/>
      <c r="T31" s="52"/>
      <c r="U31" s="53"/>
      <c r="V31" s="53"/>
      <c r="W31" s="52"/>
      <c r="X31" s="52"/>
      <c r="Y31" s="52"/>
      <c r="Z31" s="52"/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4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5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6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7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8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>
        <f t="shared" si="9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10"/>
        <v>0</v>
      </c>
      <c r="EE31" s="55">
        <f t="shared" si="11"/>
        <v>0</v>
      </c>
    </row>
    <row r="32" spans="1:135" ht="15.95" customHeight="1" x14ac:dyDescent="0.25">
      <c r="A32" s="56" t="s">
        <v>57</v>
      </c>
      <c r="B32" s="57">
        <f t="shared" si="12"/>
        <v>0</v>
      </c>
      <c r="C32" s="58" t="s">
        <v>39</v>
      </c>
      <c r="E32" s="59" t="s">
        <v>58</v>
      </c>
      <c r="F32" s="50">
        <f>(59+120)/2</f>
        <v>89.5</v>
      </c>
      <c r="G32" s="50">
        <v>30</v>
      </c>
      <c r="H32" s="50">
        <f>+(42+89)/2</f>
        <v>65.5</v>
      </c>
      <c r="I32" s="50">
        <v>30</v>
      </c>
      <c r="J32" s="51">
        <f>+(59+120)/2</f>
        <v>89.5</v>
      </c>
      <c r="K32" s="51">
        <v>30</v>
      </c>
      <c r="L32" s="50">
        <f>+(42+89)/2</f>
        <v>65.5</v>
      </c>
      <c r="M32" s="50">
        <v>30</v>
      </c>
      <c r="N32" s="51">
        <f>+(59+120)/2</f>
        <v>89.5</v>
      </c>
      <c r="O32" s="51">
        <v>30</v>
      </c>
      <c r="P32" s="50">
        <f t="shared" si="0"/>
        <v>11985</v>
      </c>
      <c r="Q32" s="52">
        <f>+(59+120)/2</f>
        <v>89.5</v>
      </c>
      <c r="R32" s="52">
        <v>30</v>
      </c>
      <c r="S32" s="52">
        <f>+(42+89)/2</f>
        <v>65.5</v>
      </c>
      <c r="T32" s="52">
        <v>30</v>
      </c>
      <c r="U32" s="53">
        <f>+(59+120)/2</f>
        <v>89.5</v>
      </c>
      <c r="V32" s="53">
        <v>30</v>
      </c>
      <c r="W32" s="52">
        <f>+(42+89)/2</f>
        <v>65.5</v>
      </c>
      <c r="X32" s="52">
        <v>30</v>
      </c>
      <c r="Y32" s="52">
        <f>+(59+120)/2</f>
        <v>89.5</v>
      </c>
      <c r="Z32" s="52">
        <v>30</v>
      </c>
      <c r="AA32" s="52">
        <f t="shared" si="1"/>
        <v>11985</v>
      </c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0">
        <f t="shared" si="2"/>
        <v>0</v>
      </c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>
        <f t="shared" si="3"/>
        <v>0</v>
      </c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>
        <f t="shared" si="4"/>
        <v>0</v>
      </c>
      <c r="BI32" s="52"/>
      <c r="BJ32" s="52"/>
      <c r="BK32" s="52"/>
      <c r="BL32" s="52"/>
      <c r="BM32" s="54"/>
      <c r="BN32" s="54"/>
      <c r="BO32" s="52"/>
      <c r="BP32" s="52"/>
      <c r="BQ32" s="54"/>
      <c r="BR32" s="54"/>
      <c r="BS32" s="52"/>
      <c r="BT32" s="52"/>
      <c r="BU32" s="52">
        <f t="shared" si="5"/>
        <v>0</v>
      </c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>
        <f t="shared" si="6"/>
        <v>0</v>
      </c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2">
        <f t="shared" si="7"/>
        <v>0</v>
      </c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>
        <f t="shared" si="8"/>
        <v>0</v>
      </c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>
        <f t="shared" si="9"/>
        <v>0</v>
      </c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>
        <f t="shared" si="10"/>
        <v>0</v>
      </c>
      <c r="EE32" s="55">
        <f t="shared" si="11"/>
        <v>23970</v>
      </c>
    </row>
    <row r="33" spans="1:135" ht="15.95" customHeight="1" x14ac:dyDescent="0.25">
      <c r="A33" s="60" t="s">
        <v>59</v>
      </c>
      <c r="B33" s="57">
        <f t="shared" si="12"/>
        <v>0</v>
      </c>
      <c r="C33" s="58" t="s">
        <v>39</v>
      </c>
      <c r="E33" s="52" t="s">
        <v>60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/>
      <c r="R33" s="52"/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>
        <f>+(73+155)/2</f>
        <v>114</v>
      </c>
      <c r="AC33" s="51">
        <v>30</v>
      </c>
      <c r="AD33" s="51">
        <f>+(73+155)/2</f>
        <v>114</v>
      </c>
      <c r="AE33" s="51">
        <f>3/7*30</f>
        <v>12.857142857142856</v>
      </c>
      <c r="AF33" s="51">
        <f>+(29+62)/2</f>
        <v>45.5</v>
      </c>
      <c r="AG33" s="51">
        <v>30</v>
      </c>
      <c r="AH33" s="51"/>
      <c r="AI33" s="51"/>
      <c r="AJ33" s="51">
        <f>+(29+62)/2</f>
        <v>45.5</v>
      </c>
      <c r="AK33" s="51">
        <v>30</v>
      </c>
      <c r="AL33" s="50">
        <f t="shared" si="2"/>
        <v>7615.7142857142853</v>
      </c>
      <c r="AM33" s="52">
        <f>+(84+177)/2</f>
        <v>130.5</v>
      </c>
      <c r="AN33" s="52">
        <v>30</v>
      </c>
      <c r="AO33" s="52">
        <f>+(73+155)/2</f>
        <v>114</v>
      </c>
      <c r="AP33" s="52">
        <v>30</v>
      </c>
      <c r="AQ33" s="61">
        <f>+(36+75)/2</f>
        <v>55.5</v>
      </c>
      <c r="AR33" s="54">
        <v>30</v>
      </c>
      <c r="AS33" s="52"/>
      <c r="AT33" s="52"/>
      <c r="AU33" s="52">
        <f>+(36+75)/2</f>
        <v>55.5</v>
      </c>
      <c r="AV33" s="52">
        <v>30</v>
      </c>
      <c r="AW33" s="52">
        <f t="shared" si="3"/>
        <v>10665</v>
      </c>
      <c r="AX33" s="50">
        <f>+(105+222)/2</f>
        <v>163.5</v>
      </c>
      <c r="AY33" s="50">
        <v>30</v>
      </c>
      <c r="AZ33" s="50">
        <f>+(84+177)/2</f>
        <v>130.5</v>
      </c>
      <c r="BA33" s="50">
        <v>30</v>
      </c>
      <c r="BB33" s="50">
        <f>+(38+82)/2</f>
        <v>60</v>
      </c>
      <c r="BC33" s="50">
        <v>30</v>
      </c>
      <c r="BD33" s="50"/>
      <c r="BE33" s="50"/>
      <c r="BF33" s="50"/>
      <c r="BG33" s="50"/>
      <c r="BH33" s="50">
        <f t="shared" si="4"/>
        <v>10620</v>
      </c>
      <c r="BI33" s="52">
        <f>+(105+222)/2</f>
        <v>163.5</v>
      </c>
      <c r="BJ33" s="52">
        <v>30</v>
      </c>
      <c r="BK33" s="52">
        <f>+(84+177)/2</f>
        <v>130.5</v>
      </c>
      <c r="BL33" s="52">
        <v>30</v>
      </c>
      <c r="BM33" s="54">
        <f>+(43+91)/2</f>
        <v>67</v>
      </c>
      <c r="BN33" s="54">
        <v>30</v>
      </c>
      <c r="BO33" s="52"/>
      <c r="BP33" s="52"/>
      <c r="BQ33" s="54">
        <f>+(43+91)/2</f>
        <v>67</v>
      </c>
      <c r="BR33" s="54">
        <v>30</v>
      </c>
      <c r="BS33" s="52">
        <f>+(43+91)/2</f>
        <v>67</v>
      </c>
      <c r="BT33" s="52">
        <f>4/7*30</f>
        <v>17.142857142857142</v>
      </c>
      <c r="BU33" s="52">
        <f t="shared" si="5"/>
        <v>0</v>
      </c>
      <c r="BV33" s="50">
        <f>+(105+222)/2</f>
        <v>163.5</v>
      </c>
      <c r="BW33" s="50">
        <v>30</v>
      </c>
      <c r="BX33" s="50">
        <f>+(84+177)/2</f>
        <v>130.5</v>
      </c>
      <c r="BY33" s="50">
        <v>30</v>
      </c>
      <c r="BZ33" s="50">
        <f>+(47+100)/2</f>
        <v>73.5</v>
      </c>
      <c r="CA33" s="50">
        <v>30</v>
      </c>
      <c r="CB33" s="50"/>
      <c r="CC33" s="50"/>
      <c r="CD33" s="50">
        <f>+(47+100)/2</f>
        <v>73.5</v>
      </c>
      <c r="CE33" s="50">
        <v>30</v>
      </c>
      <c r="CF33" s="50">
        <f>+(47+100)/2</f>
        <v>73.5</v>
      </c>
      <c r="CG33" s="50">
        <f>4/7*30</f>
        <v>17.142857142857142</v>
      </c>
      <c r="CH33" s="50">
        <f t="shared" si="6"/>
        <v>0</v>
      </c>
      <c r="CI33" s="54">
        <f>+(126+266)/2</f>
        <v>196</v>
      </c>
      <c r="CJ33" s="54">
        <v>30</v>
      </c>
      <c r="CK33" s="54">
        <f>+(105+222)/2</f>
        <v>163.5</v>
      </c>
      <c r="CL33" s="54">
        <v>30</v>
      </c>
      <c r="CM33" s="54">
        <f>+(47+100)/2</f>
        <v>73.5</v>
      </c>
      <c r="CN33" s="54">
        <v>30</v>
      </c>
      <c r="CO33" s="54"/>
      <c r="CP33" s="54"/>
      <c r="CQ33" s="54">
        <f>+(47+100)/2</f>
        <v>73.5</v>
      </c>
      <c r="CR33" s="54">
        <v>30</v>
      </c>
      <c r="CS33" s="54">
        <f>+(47+100)/2</f>
        <v>73.5</v>
      </c>
      <c r="CT33" s="54">
        <f>4/7*30</f>
        <v>17.142857142857142</v>
      </c>
      <c r="CU33" s="52">
        <f t="shared" si="7"/>
        <v>0</v>
      </c>
      <c r="CV33" s="50">
        <f>+(100+63+123+145+100+120+87.5)/7</f>
        <v>105.5</v>
      </c>
      <c r="CW33" s="50">
        <v>30</v>
      </c>
      <c r="CX33" s="50">
        <f>+(100+123+145+100+120+87.5)/6</f>
        <v>112.58333333333333</v>
      </c>
      <c r="CY33" s="50">
        <v>30</v>
      </c>
      <c r="CZ33" s="50">
        <f>+(80+100)/2</f>
        <v>90</v>
      </c>
      <c r="DA33" s="50">
        <v>30</v>
      </c>
      <c r="DB33" s="50">
        <f>+(100+123+145+100+120+87.5)/6</f>
        <v>112.58333333333333</v>
      </c>
      <c r="DC33" s="50">
        <v>30</v>
      </c>
      <c r="DD33" s="50">
        <f>+(80+100)/2</f>
        <v>90</v>
      </c>
      <c r="DE33" s="50">
        <v>30</v>
      </c>
      <c r="DF33" s="50">
        <f t="shared" si="8"/>
        <v>2043.6879999999999</v>
      </c>
      <c r="DG33" s="54">
        <f>+(100+63+123+145+100+120+87.5)/7</f>
        <v>105.5</v>
      </c>
      <c r="DH33" s="54">
        <v>30</v>
      </c>
      <c r="DI33" s="54">
        <f>+(100+92+109+80+120+75)/6</f>
        <v>96</v>
      </c>
      <c r="DJ33" s="54">
        <v>30</v>
      </c>
      <c r="DK33" s="54">
        <f>+(80+100)/2</f>
        <v>90</v>
      </c>
      <c r="DL33" s="54">
        <v>30</v>
      </c>
      <c r="DM33" s="54">
        <f>+(100+92+109+80+120+75)/6</f>
        <v>96</v>
      </c>
      <c r="DN33" s="54">
        <v>30</v>
      </c>
      <c r="DO33" s="54">
        <f>+(80+100)/2</f>
        <v>90</v>
      </c>
      <c r="DP33" s="54">
        <v>30</v>
      </c>
      <c r="DQ33" s="54">
        <f t="shared" si="9"/>
        <v>1910.9549999999999</v>
      </c>
      <c r="DR33" s="50">
        <f>+(126+266)/2</f>
        <v>196</v>
      </c>
      <c r="DS33" s="50">
        <v>30</v>
      </c>
      <c r="DT33" s="50">
        <f>+(105+222)/2</f>
        <v>163.5</v>
      </c>
      <c r="DU33" s="50">
        <v>30</v>
      </c>
      <c r="DV33" s="50">
        <f>+(51+109)/2</f>
        <v>80</v>
      </c>
      <c r="DW33" s="50">
        <v>30</v>
      </c>
      <c r="DX33" s="50"/>
      <c r="DY33" s="50"/>
      <c r="DZ33" s="50">
        <f>+(51+109)/2</f>
        <v>80</v>
      </c>
      <c r="EA33" s="50">
        <v>30</v>
      </c>
      <c r="EB33" s="50">
        <f>+(51+109)/2</f>
        <v>80</v>
      </c>
      <c r="EC33" s="50">
        <f>4/7*30</f>
        <v>17.142857142857142</v>
      </c>
      <c r="ED33" s="50">
        <f t="shared" si="10"/>
        <v>0</v>
      </c>
      <c r="EE33" s="55">
        <f t="shared" si="11"/>
        <v>32855.357285714286</v>
      </c>
    </row>
    <row r="34" spans="1:135" ht="15.95" customHeight="1" x14ac:dyDescent="0.25">
      <c r="A34" s="60" t="s">
        <v>61</v>
      </c>
      <c r="B34" s="57">
        <f t="shared" si="12"/>
        <v>0</v>
      </c>
      <c r="C34" s="58" t="s">
        <v>39</v>
      </c>
      <c r="E34" s="52" t="s">
        <v>61</v>
      </c>
      <c r="F34" s="50"/>
      <c r="G34" s="50"/>
      <c r="H34" s="50"/>
      <c r="I34" s="50"/>
      <c r="J34" s="51"/>
      <c r="K34" s="51"/>
      <c r="L34" s="50"/>
      <c r="M34" s="50"/>
      <c r="N34" s="50"/>
      <c r="O34" s="50"/>
      <c r="P34" s="50">
        <f t="shared" si="0"/>
        <v>0</v>
      </c>
      <c r="Q34" s="52">
        <v>14</v>
      </c>
      <c r="R34" s="52">
        <v>10</v>
      </c>
      <c r="S34" s="52"/>
      <c r="T34" s="52"/>
      <c r="U34" s="53"/>
      <c r="V34" s="53"/>
      <c r="W34" s="52"/>
      <c r="X34" s="52"/>
      <c r="Y34" s="52"/>
      <c r="Z34" s="52"/>
      <c r="AA34" s="52">
        <f t="shared" si="1"/>
        <v>140</v>
      </c>
      <c r="AB34" s="51"/>
      <c r="AC34" s="51"/>
      <c r="AD34" s="51">
        <v>7</v>
      </c>
      <c r="AE34" s="51">
        <v>10</v>
      </c>
      <c r="AF34" s="51"/>
      <c r="AG34" s="51"/>
      <c r="AH34" s="51">
        <v>7</v>
      </c>
      <c r="AI34" s="51">
        <v>20</v>
      </c>
      <c r="AJ34" s="51"/>
      <c r="AK34" s="51"/>
      <c r="AL34" s="50">
        <f t="shared" si="2"/>
        <v>210</v>
      </c>
      <c r="AM34" s="52"/>
      <c r="AN34" s="52"/>
      <c r="AO34" s="52">
        <v>14</v>
      </c>
      <c r="AP34" s="52">
        <v>10</v>
      </c>
      <c r="AQ34" s="52"/>
      <c r="AR34" s="52"/>
      <c r="AS34" s="52">
        <v>14</v>
      </c>
      <c r="AT34" s="52">
        <v>20</v>
      </c>
      <c r="AU34" s="52"/>
      <c r="AV34" s="52"/>
      <c r="AW34" s="52">
        <f t="shared" si="3"/>
        <v>420</v>
      </c>
      <c r="AX34" s="50"/>
      <c r="AY34" s="50"/>
      <c r="AZ34" s="50">
        <v>14</v>
      </c>
      <c r="BA34" s="50">
        <v>10</v>
      </c>
      <c r="BB34" s="50"/>
      <c r="BC34" s="50"/>
      <c r="BD34" s="50">
        <v>14</v>
      </c>
      <c r="BE34" s="50">
        <f>3/7*30</f>
        <v>12.857142857142856</v>
      </c>
      <c r="BF34" s="50"/>
      <c r="BG34" s="50"/>
      <c r="BH34" s="50">
        <f t="shared" si="4"/>
        <v>320</v>
      </c>
      <c r="BI34" s="52"/>
      <c r="BJ34" s="52"/>
      <c r="BK34" s="52">
        <v>14</v>
      </c>
      <c r="BL34" s="52">
        <v>10</v>
      </c>
      <c r="BM34" s="54"/>
      <c r="BN34" s="54"/>
      <c r="BO34" s="52">
        <v>14</v>
      </c>
      <c r="BP34" s="52">
        <f>3/7*30</f>
        <v>12.857142857142856</v>
      </c>
      <c r="BQ34" s="54"/>
      <c r="BR34" s="54"/>
      <c r="BS34" s="52">
        <v>14</v>
      </c>
      <c r="BT34" s="52">
        <v>10</v>
      </c>
      <c r="BU34" s="52">
        <f t="shared" si="5"/>
        <v>0</v>
      </c>
      <c r="BV34" s="50"/>
      <c r="BW34" s="50"/>
      <c r="BX34" s="50">
        <v>14</v>
      </c>
      <c r="BY34" s="50">
        <v>10</v>
      </c>
      <c r="BZ34" s="50"/>
      <c r="CA34" s="50"/>
      <c r="CB34" s="50">
        <v>14</v>
      </c>
      <c r="CC34" s="50">
        <f>3/7*30</f>
        <v>12.857142857142856</v>
      </c>
      <c r="CD34" s="50"/>
      <c r="CE34" s="50"/>
      <c r="CF34" s="50">
        <v>14</v>
      </c>
      <c r="CG34" s="50">
        <v>10</v>
      </c>
      <c r="CH34" s="50">
        <f t="shared" si="6"/>
        <v>0</v>
      </c>
      <c r="CI34" s="54"/>
      <c r="CJ34" s="54"/>
      <c r="CK34" s="54">
        <v>21</v>
      </c>
      <c r="CL34" s="54">
        <v>10</v>
      </c>
      <c r="CM34" s="54"/>
      <c r="CN34" s="54"/>
      <c r="CO34" s="54">
        <v>21</v>
      </c>
      <c r="CP34" s="54">
        <f>3/7*30</f>
        <v>12.857142857142856</v>
      </c>
      <c r="CQ34" s="54"/>
      <c r="CR34" s="54"/>
      <c r="CS34" s="54">
        <v>14</v>
      </c>
      <c r="CT34" s="54">
        <v>10</v>
      </c>
      <c r="CU34" s="52">
        <f t="shared" si="7"/>
        <v>0</v>
      </c>
      <c r="CV34" s="50"/>
      <c r="CW34" s="50"/>
      <c r="CX34" s="50">
        <v>21</v>
      </c>
      <c r="CY34" s="50">
        <v>10</v>
      </c>
      <c r="CZ34" s="50"/>
      <c r="DA34" s="50"/>
      <c r="DB34" s="50">
        <v>21</v>
      </c>
      <c r="DC34" s="50">
        <v>10</v>
      </c>
      <c r="DD34" s="50"/>
      <c r="DE34" s="50"/>
      <c r="DF34" s="50">
        <f t="shared" si="8"/>
        <v>56.027999999999999</v>
      </c>
      <c r="DG34" s="54"/>
      <c r="DH34" s="54"/>
      <c r="DI34" s="54">
        <v>21</v>
      </c>
      <c r="DJ34" s="54">
        <v>10</v>
      </c>
      <c r="DK34" s="54"/>
      <c r="DL34" s="54"/>
      <c r="DM34" s="54">
        <v>21</v>
      </c>
      <c r="DN34" s="54">
        <v>10</v>
      </c>
      <c r="DO34" s="54"/>
      <c r="DP34" s="54"/>
      <c r="DQ34" s="54">
        <f t="shared" si="9"/>
        <v>56.027999999999999</v>
      </c>
      <c r="DR34" s="50"/>
      <c r="DS34" s="50"/>
      <c r="DT34" s="50">
        <v>21</v>
      </c>
      <c r="DU34" s="50">
        <v>10</v>
      </c>
      <c r="DV34" s="50"/>
      <c r="DW34" s="50"/>
      <c r="DX34" s="50">
        <v>21</v>
      </c>
      <c r="DY34" s="50">
        <f>3/7*30</f>
        <v>12.857142857142856</v>
      </c>
      <c r="DZ34" s="50"/>
      <c r="EA34" s="50"/>
      <c r="EB34" s="50">
        <v>21</v>
      </c>
      <c r="EC34" s="50">
        <v>10</v>
      </c>
      <c r="ED34" s="50">
        <f t="shared" si="10"/>
        <v>0</v>
      </c>
      <c r="EE34" s="55">
        <f t="shared" si="11"/>
        <v>1202.056</v>
      </c>
    </row>
    <row r="35" spans="1:135" ht="15.95" customHeight="1" x14ac:dyDescent="0.25">
      <c r="A35" s="60" t="s">
        <v>62</v>
      </c>
      <c r="B35" s="57">
        <f t="shared" si="12"/>
        <v>0</v>
      </c>
      <c r="C35" s="58" t="s">
        <v>39</v>
      </c>
      <c r="E35" s="52" t="s">
        <v>62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/>
      <c r="V35" s="53"/>
      <c r="W35" s="52"/>
      <c r="X35" s="52"/>
      <c r="Y35" s="52"/>
      <c r="Z35" s="52"/>
      <c r="AA35" s="52">
        <f t="shared" si="1"/>
        <v>0</v>
      </c>
      <c r="AB35" s="51"/>
      <c r="AC35" s="51"/>
      <c r="AD35" s="51"/>
      <c r="AE35" s="51"/>
      <c r="AF35" s="51"/>
      <c r="AG35" s="51"/>
      <c r="AH35" s="51">
        <v>9</v>
      </c>
      <c r="AI35" s="51">
        <v>20</v>
      </c>
      <c r="AJ35" s="51"/>
      <c r="AK35" s="51"/>
      <c r="AL35" s="50">
        <f t="shared" si="2"/>
        <v>180</v>
      </c>
      <c r="AM35" s="52"/>
      <c r="AN35" s="52"/>
      <c r="AO35" s="52"/>
      <c r="AP35" s="52"/>
      <c r="AQ35" s="52"/>
      <c r="AR35" s="52"/>
      <c r="AS35" s="52">
        <v>9</v>
      </c>
      <c r="AT35" s="52">
        <v>20</v>
      </c>
      <c r="AU35" s="52"/>
      <c r="AV35" s="52"/>
      <c r="AW35" s="52">
        <f t="shared" si="3"/>
        <v>180</v>
      </c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>
        <f t="shared" si="4"/>
        <v>0</v>
      </c>
      <c r="BI35" s="52"/>
      <c r="BJ35" s="52"/>
      <c r="BK35" s="52"/>
      <c r="BL35" s="52"/>
      <c r="BM35" s="54"/>
      <c r="BN35" s="54"/>
      <c r="BO35" s="52">
        <v>18</v>
      </c>
      <c r="BP35" s="52">
        <v>20</v>
      </c>
      <c r="BQ35" s="54"/>
      <c r="BR35" s="54"/>
      <c r="BS35" s="52"/>
      <c r="BT35" s="52"/>
      <c r="BU35" s="52">
        <f t="shared" si="5"/>
        <v>0</v>
      </c>
      <c r="BV35" s="50"/>
      <c r="BW35" s="50"/>
      <c r="BX35" s="50"/>
      <c r="BY35" s="50"/>
      <c r="BZ35" s="50"/>
      <c r="CA35" s="50"/>
      <c r="CB35" s="50">
        <v>18</v>
      </c>
      <c r="CC35" s="50">
        <v>20</v>
      </c>
      <c r="CD35" s="50"/>
      <c r="CE35" s="50"/>
      <c r="CF35" s="50"/>
      <c r="CG35" s="50"/>
      <c r="CH35" s="50">
        <f t="shared" si="6"/>
        <v>0</v>
      </c>
      <c r="CI35" s="54"/>
      <c r="CJ35" s="54"/>
      <c r="CK35" s="54"/>
      <c r="CL35" s="54"/>
      <c r="CM35" s="54"/>
      <c r="CN35" s="54"/>
      <c r="CO35" s="54">
        <v>18</v>
      </c>
      <c r="CP35" s="54">
        <v>20</v>
      </c>
      <c r="CQ35" s="54"/>
      <c r="CR35" s="54"/>
      <c r="CS35" s="54"/>
      <c r="CT35" s="54"/>
      <c r="CU35" s="52">
        <f t="shared" si="7"/>
        <v>0</v>
      </c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>
        <f t="shared" si="8"/>
        <v>0</v>
      </c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>
        <f t="shared" si="9"/>
        <v>0</v>
      </c>
      <c r="DR35" s="50"/>
      <c r="DS35" s="50"/>
      <c r="DT35" s="50"/>
      <c r="DU35" s="50"/>
      <c r="DV35" s="50"/>
      <c r="DW35" s="50"/>
      <c r="DX35" s="50">
        <v>18</v>
      </c>
      <c r="DY35" s="50">
        <v>20</v>
      </c>
      <c r="DZ35" s="50"/>
      <c r="EA35" s="50"/>
      <c r="EB35" s="50"/>
      <c r="EC35" s="50"/>
      <c r="ED35" s="50">
        <f t="shared" si="10"/>
        <v>0</v>
      </c>
      <c r="EE35" s="55">
        <f t="shared" si="11"/>
        <v>360</v>
      </c>
    </row>
    <row r="36" spans="1:135" ht="15.95" customHeight="1" x14ac:dyDescent="0.25">
      <c r="A36" s="60" t="s">
        <v>63</v>
      </c>
      <c r="B36" s="57">
        <f t="shared" si="12"/>
        <v>0</v>
      </c>
      <c r="C36" s="58" t="s">
        <v>39</v>
      </c>
      <c r="E36" s="52" t="s">
        <v>64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/>
      <c r="R36" s="52"/>
      <c r="S36" s="52"/>
      <c r="T36" s="52"/>
      <c r="U36" s="53">
        <v>8</v>
      </c>
      <c r="V36" s="53">
        <v>5</v>
      </c>
      <c r="W36" s="52"/>
      <c r="X36" s="52"/>
      <c r="Y36" s="52"/>
      <c r="Z36" s="52"/>
      <c r="AA36" s="52">
        <f t="shared" si="1"/>
        <v>40</v>
      </c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0">
        <f t="shared" si="2"/>
        <v>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>
        <f t="shared" si="3"/>
        <v>0</v>
      </c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>
        <f t="shared" si="4"/>
        <v>0</v>
      </c>
      <c r="BI36" s="52"/>
      <c r="BJ36" s="52"/>
      <c r="BK36" s="52"/>
      <c r="BL36" s="52"/>
      <c r="BM36" s="54"/>
      <c r="BN36" s="54"/>
      <c r="BO36" s="52"/>
      <c r="BP36" s="52"/>
      <c r="BQ36" s="54"/>
      <c r="BR36" s="54"/>
      <c r="BS36" s="52"/>
      <c r="BT36" s="52"/>
      <c r="BU36" s="52">
        <f t="shared" si="5"/>
        <v>0</v>
      </c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>
        <f t="shared" si="6"/>
        <v>0</v>
      </c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2">
        <f t="shared" si="7"/>
        <v>0</v>
      </c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>
        <f t="shared" si="8"/>
        <v>0</v>
      </c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>
        <f t="shared" si="9"/>
        <v>0</v>
      </c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>
        <f t="shared" si="10"/>
        <v>0</v>
      </c>
      <c r="EE36" s="55">
        <f t="shared" si="11"/>
        <v>40</v>
      </c>
    </row>
    <row r="37" spans="1:135" ht="15.95" hidden="1" customHeight="1" x14ac:dyDescent="0.25">
      <c r="A37" s="60" t="s">
        <v>65</v>
      </c>
      <c r="B37" s="57">
        <f t="shared" si="12"/>
        <v>0</v>
      </c>
      <c r="C37" s="58" t="s">
        <v>39</v>
      </c>
      <c r="E37" s="52" t="s">
        <v>66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4"/>
        <v>0</v>
      </c>
      <c r="BI37" s="52"/>
      <c r="BJ37" s="52"/>
      <c r="BK37" s="52"/>
      <c r="BL37" s="52"/>
      <c r="BM37" s="54"/>
      <c r="BN37" s="54"/>
      <c r="BO37" s="52"/>
      <c r="BP37" s="52"/>
      <c r="BQ37" s="54"/>
      <c r="BR37" s="54"/>
      <c r="BS37" s="52"/>
      <c r="BT37" s="52"/>
      <c r="BU37" s="52">
        <f t="shared" si="5"/>
        <v>0</v>
      </c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>
        <f t="shared" si="6"/>
        <v>0</v>
      </c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2">
        <f t="shared" si="7"/>
        <v>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8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9"/>
        <v>0</v>
      </c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>
        <f t="shared" si="10"/>
        <v>0</v>
      </c>
      <c r="EE37" s="55">
        <f t="shared" si="11"/>
        <v>0</v>
      </c>
    </row>
    <row r="38" spans="1:135" ht="15.95" hidden="1" customHeight="1" x14ac:dyDescent="0.25">
      <c r="A38" s="60" t="s">
        <v>66</v>
      </c>
      <c r="B38" s="57">
        <f t="shared" si="12"/>
        <v>0</v>
      </c>
      <c r="C38" s="58" t="s">
        <v>39</v>
      </c>
      <c r="E38" s="52" t="s">
        <v>65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/>
      <c r="V38" s="53"/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4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5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6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7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8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>
        <f t="shared" si="9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10"/>
        <v>0</v>
      </c>
      <c r="EE38" s="55">
        <f t="shared" si="11"/>
        <v>0</v>
      </c>
    </row>
    <row r="39" spans="1:135" ht="15.95" hidden="1" customHeight="1" x14ac:dyDescent="0.25">
      <c r="A39" s="56" t="s">
        <v>67</v>
      </c>
      <c r="B39" s="57">
        <f t="shared" si="12"/>
        <v>0</v>
      </c>
      <c r="C39" s="58" t="s">
        <v>39</v>
      </c>
      <c r="E39" s="52" t="s">
        <v>67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/>
      <c r="R39" s="52"/>
      <c r="S39" s="52"/>
      <c r="T39" s="52"/>
      <c r="U39" s="53"/>
      <c r="V39" s="53"/>
      <c r="W39" s="52"/>
      <c r="X39" s="52"/>
      <c r="Y39" s="52"/>
      <c r="Z39" s="52"/>
      <c r="AA39" s="52">
        <f t="shared" si="1"/>
        <v>0</v>
      </c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0">
        <f t="shared" si="2"/>
        <v>0</v>
      </c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>
        <f t="shared" si="3"/>
        <v>0</v>
      </c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>
        <f t="shared" si="4"/>
        <v>0</v>
      </c>
      <c r="BI39" s="52"/>
      <c r="BJ39" s="52"/>
      <c r="BK39" s="52"/>
      <c r="BL39" s="52"/>
      <c r="BM39" s="54"/>
      <c r="BN39" s="54"/>
      <c r="BO39" s="52"/>
      <c r="BP39" s="52"/>
      <c r="BQ39" s="54"/>
      <c r="BR39" s="54"/>
      <c r="BS39" s="52"/>
      <c r="BT39" s="52"/>
      <c r="BU39" s="52">
        <f t="shared" si="5"/>
        <v>0</v>
      </c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>
        <f t="shared" si="6"/>
        <v>0</v>
      </c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2">
        <f t="shared" si="7"/>
        <v>0</v>
      </c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>
        <f t="shared" si="8"/>
        <v>0</v>
      </c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>
        <f t="shared" si="9"/>
        <v>0</v>
      </c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>
        <f t="shared" si="10"/>
        <v>0</v>
      </c>
      <c r="EE39" s="55">
        <f t="shared" si="11"/>
        <v>0</v>
      </c>
    </row>
    <row r="40" spans="1:135" ht="15.95" customHeight="1" x14ac:dyDescent="0.25">
      <c r="A40" s="56" t="s">
        <v>68</v>
      </c>
      <c r="B40" s="57">
        <f>ROUNDUP((+B$3*P40+B$4*AA40+B$5*AL40+B$6*AW40+B$7*BH40),0)</f>
        <v>0</v>
      </c>
      <c r="C40" s="58" t="s">
        <v>69</v>
      </c>
      <c r="E40" s="59" t="s">
        <v>70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>
        <v>1</v>
      </c>
      <c r="R40" s="52">
        <v>6</v>
      </c>
      <c r="S40" s="52"/>
      <c r="T40" s="52"/>
      <c r="U40" s="53">
        <v>1</v>
      </c>
      <c r="V40" s="53">
        <v>6</v>
      </c>
      <c r="W40" s="52"/>
      <c r="X40" s="52"/>
      <c r="Y40" s="52"/>
      <c r="Z40" s="52"/>
      <c r="AA40" s="52">
        <f t="shared" si="1"/>
        <v>12</v>
      </c>
      <c r="AB40" s="51">
        <v>1</v>
      </c>
      <c r="AC40" s="51">
        <v>20</v>
      </c>
      <c r="AD40" s="51"/>
      <c r="AE40" s="51"/>
      <c r="AF40" s="51">
        <v>1</v>
      </c>
      <c r="AG40" s="51">
        <f>1/7*30</f>
        <v>4.2857142857142856</v>
      </c>
      <c r="AH40" s="51"/>
      <c r="AI40" s="51"/>
      <c r="AJ40" s="51">
        <v>1</v>
      </c>
      <c r="AK40" s="51">
        <f>1/7*30</f>
        <v>4.2857142857142856</v>
      </c>
      <c r="AL40" s="50">
        <f t="shared" si="2"/>
        <v>28.571428571428569</v>
      </c>
      <c r="AM40" s="52">
        <v>1</v>
      </c>
      <c r="AN40" s="52">
        <v>20</v>
      </c>
      <c r="AO40" s="52"/>
      <c r="AP40" s="52"/>
      <c r="AQ40" s="52">
        <v>1</v>
      </c>
      <c r="AR40" s="52">
        <f>1/7*30</f>
        <v>4.2857142857142856</v>
      </c>
      <c r="AS40" s="52"/>
      <c r="AT40" s="52"/>
      <c r="AU40" s="52">
        <v>1</v>
      </c>
      <c r="AV40" s="52">
        <f>1/7*30</f>
        <v>4.2857142857142856</v>
      </c>
      <c r="AW40" s="52">
        <f t="shared" si="3"/>
        <v>28.571428571428569</v>
      </c>
      <c r="AX40" s="50">
        <v>1</v>
      </c>
      <c r="AY40" s="50">
        <v>20</v>
      </c>
      <c r="AZ40" s="50"/>
      <c r="BA40" s="50"/>
      <c r="BB40" s="50">
        <v>1</v>
      </c>
      <c r="BC40" s="50">
        <f>1/7*30</f>
        <v>4.2857142857142856</v>
      </c>
      <c r="BD40" s="50"/>
      <c r="BE40" s="50"/>
      <c r="BF40" s="50">
        <v>1</v>
      </c>
      <c r="BG40" s="50">
        <f>1/7*30</f>
        <v>4.2857142857142856</v>
      </c>
      <c r="BH40" s="50">
        <f t="shared" si="4"/>
        <v>28.571428571428569</v>
      </c>
      <c r="BI40" s="52">
        <v>1</v>
      </c>
      <c r="BJ40" s="52">
        <v>20</v>
      </c>
      <c r="BK40" s="52"/>
      <c r="BL40" s="52"/>
      <c r="BM40" s="54">
        <v>1</v>
      </c>
      <c r="BN40" s="54">
        <f>1/7*30</f>
        <v>4.2857142857142856</v>
      </c>
      <c r="BO40" s="52"/>
      <c r="BP40" s="52"/>
      <c r="BQ40" s="54">
        <v>1</v>
      </c>
      <c r="BR40" s="54">
        <f>1/7*30</f>
        <v>4.2857142857142856</v>
      </c>
      <c r="BS40" s="52"/>
      <c r="BT40" s="52"/>
      <c r="BU40" s="52">
        <f t="shared" si="5"/>
        <v>0</v>
      </c>
      <c r="BV40" s="50">
        <v>1</v>
      </c>
      <c r="BW40" s="50">
        <v>20</v>
      </c>
      <c r="BX40" s="50"/>
      <c r="BY40" s="50"/>
      <c r="BZ40" s="50">
        <v>1</v>
      </c>
      <c r="CA40" s="50">
        <f>1/7*30</f>
        <v>4.2857142857142856</v>
      </c>
      <c r="CB40" s="50"/>
      <c r="CC40" s="50"/>
      <c r="CD40" s="50">
        <v>1</v>
      </c>
      <c r="CE40" s="50">
        <f>1/7*30</f>
        <v>4.2857142857142856</v>
      </c>
      <c r="CF40" s="50"/>
      <c r="CG40" s="50"/>
      <c r="CH40" s="50">
        <f t="shared" si="6"/>
        <v>0</v>
      </c>
      <c r="CI40" s="54">
        <v>1</v>
      </c>
      <c r="CJ40" s="54">
        <v>20</v>
      </c>
      <c r="CK40" s="54"/>
      <c r="CL40" s="54"/>
      <c r="CM40" s="54">
        <v>1</v>
      </c>
      <c r="CN40" s="54">
        <f>1/7*30</f>
        <v>4.2857142857142856</v>
      </c>
      <c r="CO40" s="54"/>
      <c r="CP40" s="54"/>
      <c r="CQ40" s="54">
        <v>1</v>
      </c>
      <c r="CR40" s="54">
        <f>1/7*30</f>
        <v>4.2857142857142856</v>
      </c>
      <c r="CS40" s="54"/>
      <c r="CT40" s="54"/>
      <c r="CU40" s="52">
        <f t="shared" si="7"/>
        <v>0</v>
      </c>
      <c r="CV40" s="50">
        <v>1</v>
      </c>
      <c r="CW40" s="50">
        <v>20</v>
      </c>
      <c r="CX40" s="50"/>
      <c r="CY40" s="50"/>
      <c r="CZ40" s="50">
        <v>1</v>
      </c>
      <c r="DA40" s="50">
        <f>1/7*30</f>
        <v>4.2857142857142856</v>
      </c>
      <c r="DB40" s="50"/>
      <c r="DC40" s="50"/>
      <c r="DD40" s="50">
        <v>1</v>
      </c>
      <c r="DE40" s="50">
        <f>1/7*30</f>
        <v>4.2857142857142856</v>
      </c>
      <c r="DF40" s="50">
        <f t="shared" si="8"/>
        <v>3.8114285714285709</v>
      </c>
      <c r="DG40" s="54">
        <v>1</v>
      </c>
      <c r="DH40" s="54">
        <v>20</v>
      </c>
      <c r="DI40" s="54"/>
      <c r="DJ40" s="54"/>
      <c r="DK40" s="54">
        <v>1</v>
      </c>
      <c r="DL40" s="54">
        <f>1/7*30</f>
        <v>4.2857142857142856</v>
      </c>
      <c r="DM40" s="54"/>
      <c r="DN40" s="54"/>
      <c r="DO40" s="54">
        <v>1</v>
      </c>
      <c r="DP40" s="54">
        <f>1/7*30</f>
        <v>4.2857142857142856</v>
      </c>
      <c r="DQ40" s="54">
        <f t="shared" si="9"/>
        <v>3.8114285714285709</v>
      </c>
      <c r="DR40" s="50">
        <v>1</v>
      </c>
      <c r="DS40" s="50">
        <v>20</v>
      </c>
      <c r="DT40" s="50"/>
      <c r="DU40" s="50"/>
      <c r="DV40" s="50">
        <v>1</v>
      </c>
      <c r="DW40" s="50">
        <f>1/7*30</f>
        <v>4.2857142857142856</v>
      </c>
      <c r="DX40" s="50"/>
      <c r="DY40" s="50"/>
      <c r="DZ40" s="50">
        <v>1</v>
      </c>
      <c r="EA40" s="50">
        <f>1/7*30</f>
        <v>4.2857142857142856</v>
      </c>
      <c r="EB40" s="50"/>
      <c r="EC40" s="50"/>
      <c r="ED40" s="50">
        <f t="shared" si="10"/>
        <v>0</v>
      </c>
      <c r="EE40" s="55">
        <f t="shared" si="11"/>
        <v>105.33714285714285</v>
      </c>
    </row>
    <row r="41" spans="1:135" ht="15.95" customHeight="1" x14ac:dyDescent="0.25">
      <c r="A41" s="56" t="s">
        <v>71</v>
      </c>
      <c r="B41" s="57">
        <f t="shared" si="12"/>
        <v>0</v>
      </c>
      <c r="C41" s="58" t="s">
        <v>37</v>
      </c>
      <c r="E41" s="59" t="s">
        <v>72</v>
      </c>
      <c r="F41" s="50"/>
      <c r="G41" s="50"/>
      <c r="H41" s="50"/>
      <c r="I41" s="50"/>
      <c r="J41" s="51"/>
      <c r="K41" s="51"/>
      <c r="L41" s="50"/>
      <c r="M41" s="50"/>
      <c r="N41" s="50"/>
      <c r="O41" s="50"/>
      <c r="P41" s="50">
        <f t="shared" si="0"/>
        <v>0</v>
      </c>
      <c r="Q41" s="52"/>
      <c r="R41" s="52"/>
      <c r="S41" s="52"/>
      <c r="T41" s="52"/>
      <c r="U41" s="53"/>
      <c r="V41" s="53"/>
      <c r="W41" s="52"/>
      <c r="X41" s="52"/>
      <c r="Y41" s="52"/>
      <c r="Z41" s="52"/>
      <c r="AA41" s="52">
        <f t="shared" si="1"/>
        <v>0</v>
      </c>
      <c r="AB41" s="51"/>
      <c r="AC41" s="51"/>
      <c r="AD41" s="51"/>
      <c r="AE41" s="51"/>
      <c r="AF41" s="51"/>
      <c r="AG41" s="51"/>
      <c r="AH41" s="51">
        <v>100</v>
      </c>
      <c r="AI41" s="51">
        <v>20</v>
      </c>
      <c r="AJ41" s="51"/>
      <c r="AK41" s="51"/>
      <c r="AL41" s="50">
        <f t="shared" si="2"/>
        <v>2000</v>
      </c>
      <c r="AM41" s="52"/>
      <c r="AN41" s="52"/>
      <c r="AO41" s="52"/>
      <c r="AP41" s="52"/>
      <c r="AQ41" s="52"/>
      <c r="AR41" s="52"/>
      <c r="AS41" s="52">
        <v>100</v>
      </c>
      <c r="AT41" s="52">
        <v>20</v>
      </c>
      <c r="AU41" s="52"/>
      <c r="AV41" s="52"/>
      <c r="AW41" s="52">
        <f t="shared" si="3"/>
        <v>2000</v>
      </c>
      <c r="AX41" s="50"/>
      <c r="AY41" s="50"/>
      <c r="AZ41" s="50"/>
      <c r="BA41" s="50"/>
      <c r="BB41" s="50"/>
      <c r="BC41" s="50"/>
      <c r="BD41" s="50">
        <v>150</v>
      </c>
      <c r="BE41" s="50">
        <v>20</v>
      </c>
      <c r="BF41" s="50"/>
      <c r="BG41" s="50"/>
      <c r="BH41" s="50">
        <f t="shared" si="4"/>
        <v>3000</v>
      </c>
      <c r="BI41" s="52"/>
      <c r="BJ41" s="52"/>
      <c r="BK41" s="52"/>
      <c r="BL41" s="52"/>
      <c r="BM41" s="54"/>
      <c r="BN41" s="54"/>
      <c r="BO41" s="52">
        <v>150</v>
      </c>
      <c r="BP41" s="52">
        <v>20</v>
      </c>
      <c r="BQ41" s="54"/>
      <c r="BR41" s="54"/>
      <c r="BS41" s="52">
        <v>150</v>
      </c>
      <c r="BT41" s="52">
        <v>10</v>
      </c>
      <c r="BU41" s="52">
        <f t="shared" si="5"/>
        <v>0</v>
      </c>
      <c r="BV41" s="50"/>
      <c r="BW41" s="50"/>
      <c r="BX41" s="50"/>
      <c r="BY41" s="50"/>
      <c r="BZ41" s="50"/>
      <c r="CA41" s="50"/>
      <c r="CB41" s="50">
        <v>200</v>
      </c>
      <c r="CC41" s="50">
        <v>20</v>
      </c>
      <c r="CD41" s="50"/>
      <c r="CE41" s="50"/>
      <c r="CF41" s="50">
        <v>200</v>
      </c>
      <c r="CG41" s="50">
        <v>10</v>
      </c>
      <c r="CH41" s="50">
        <f t="shared" si="6"/>
        <v>0</v>
      </c>
      <c r="CI41" s="54"/>
      <c r="CJ41" s="54"/>
      <c r="CK41" s="54"/>
      <c r="CL41" s="54"/>
      <c r="CM41" s="54"/>
      <c r="CN41" s="54"/>
      <c r="CO41" s="54">
        <v>200</v>
      </c>
      <c r="CP41" s="54">
        <v>20</v>
      </c>
      <c r="CQ41" s="54"/>
      <c r="CR41" s="54"/>
      <c r="CS41" s="54">
        <v>200</v>
      </c>
      <c r="CT41" s="54">
        <v>10</v>
      </c>
      <c r="CU41" s="52">
        <f t="shared" si="7"/>
        <v>0</v>
      </c>
      <c r="CV41" s="50"/>
      <c r="CW41" s="50"/>
      <c r="CX41" s="50"/>
      <c r="CY41" s="50"/>
      <c r="CZ41" s="50"/>
      <c r="DA41" s="50"/>
      <c r="DB41" s="50">
        <v>200</v>
      </c>
      <c r="DC41" s="50">
        <f>2/7*30</f>
        <v>8.5714285714285712</v>
      </c>
      <c r="DD41" s="50"/>
      <c r="DE41" s="50"/>
      <c r="DF41" s="50">
        <f t="shared" si="8"/>
        <v>228.68571428571425</v>
      </c>
      <c r="DG41" s="54"/>
      <c r="DH41" s="54"/>
      <c r="DI41" s="54"/>
      <c r="DJ41" s="54"/>
      <c r="DK41" s="54"/>
      <c r="DL41" s="54"/>
      <c r="DM41" s="54">
        <v>200</v>
      </c>
      <c r="DN41" s="54">
        <f>2/7*30</f>
        <v>8.5714285714285712</v>
      </c>
      <c r="DO41" s="54"/>
      <c r="DP41" s="54"/>
      <c r="DQ41" s="54">
        <f t="shared" si="9"/>
        <v>228.68571428571425</v>
      </c>
      <c r="DR41" s="50"/>
      <c r="DS41" s="50"/>
      <c r="DT41" s="50"/>
      <c r="DU41" s="50"/>
      <c r="DV41" s="50"/>
      <c r="DW41" s="50"/>
      <c r="DX41" s="50">
        <v>240</v>
      </c>
      <c r="DY41" s="50">
        <v>20</v>
      </c>
      <c r="DZ41" s="50"/>
      <c r="EA41" s="50"/>
      <c r="EB41" s="50">
        <v>200</v>
      </c>
      <c r="EC41" s="50">
        <v>10</v>
      </c>
      <c r="ED41" s="50">
        <f t="shared" si="10"/>
        <v>0</v>
      </c>
      <c r="EE41" s="55">
        <f t="shared" si="11"/>
        <v>7457.3714285714286</v>
      </c>
    </row>
    <row r="42" spans="1:135" ht="15.95" customHeight="1" x14ac:dyDescent="0.25">
      <c r="A42" s="60" t="s">
        <v>73</v>
      </c>
      <c r="B42" s="57">
        <f t="shared" si="12"/>
        <v>0</v>
      </c>
      <c r="C42" s="58" t="s">
        <v>39</v>
      </c>
      <c r="E42" s="52" t="s">
        <v>74</v>
      </c>
      <c r="F42" s="50">
        <v>17</v>
      </c>
      <c r="G42" s="50">
        <v>30</v>
      </c>
      <c r="H42" s="50">
        <v>13</v>
      </c>
      <c r="I42" s="50">
        <v>30</v>
      </c>
      <c r="J42" s="51">
        <v>13</v>
      </c>
      <c r="K42" s="51">
        <v>30</v>
      </c>
      <c r="L42" s="50">
        <v>13</v>
      </c>
      <c r="M42" s="50">
        <v>30</v>
      </c>
      <c r="N42" s="51">
        <v>13</v>
      </c>
      <c r="O42" s="51">
        <v>30</v>
      </c>
      <c r="P42" s="50">
        <f t="shared" si="0"/>
        <v>2070</v>
      </c>
      <c r="Q42" s="52">
        <v>17</v>
      </c>
      <c r="R42" s="52">
        <v>30</v>
      </c>
      <c r="S42" s="52">
        <v>13</v>
      </c>
      <c r="T42" s="52">
        <v>30</v>
      </c>
      <c r="U42" s="53">
        <v>17</v>
      </c>
      <c r="V42" s="53">
        <v>30</v>
      </c>
      <c r="W42" s="52">
        <v>13</v>
      </c>
      <c r="X42" s="52">
        <v>30</v>
      </c>
      <c r="Y42" s="52">
        <v>13</v>
      </c>
      <c r="Z42" s="52">
        <v>30</v>
      </c>
      <c r="AA42" s="52">
        <f t="shared" si="1"/>
        <v>2190</v>
      </c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0">
        <f t="shared" si="2"/>
        <v>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>
        <f t="shared" si="3"/>
        <v>0</v>
      </c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>
        <f t="shared" si="4"/>
        <v>0</v>
      </c>
      <c r="BI42" s="52"/>
      <c r="BJ42" s="52"/>
      <c r="BK42" s="52"/>
      <c r="BL42" s="52"/>
      <c r="BM42" s="54"/>
      <c r="BN42" s="54"/>
      <c r="BO42" s="52"/>
      <c r="BP42" s="52"/>
      <c r="BQ42" s="54"/>
      <c r="BR42" s="54"/>
      <c r="BS42" s="52"/>
      <c r="BT42" s="52"/>
      <c r="BU42" s="52">
        <f t="shared" si="5"/>
        <v>0</v>
      </c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>
        <f t="shared" si="6"/>
        <v>0</v>
      </c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2">
        <f t="shared" si="7"/>
        <v>0</v>
      </c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>
        <f t="shared" si="8"/>
        <v>0</v>
      </c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>
        <f t="shared" si="9"/>
        <v>0</v>
      </c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>
        <f t="shared" si="10"/>
        <v>0</v>
      </c>
      <c r="EE42" s="55">
        <f t="shared" si="11"/>
        <v>4260</v>
      </c>
    </row>
    <row r="43" spans="1:135" ht="15.95" hidden="1" customHeight="1" x14ac:dyDescent="0.25">
      <c r="A43" s="60" t="s">
        <v>75</v>
      </c>
      <c r="B43" s="57">
        <f t="shared" si="12"/>
        <v>0</v>
      </c>
      <c r="C43" s="58" t="s">
        <v>39</v>
      </c>
      <c r="E43" s="52" t="s">
        <v>75</v>
      </c>
      <c r="F43" s="50"/>
      <c r="G43" s="50"/>
      <c r="H43" s="50"/>
      <c r="I43" s="50"/>
      <c r="J43" s="51"/>
      <c r="K43" s="51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3"/>
      <c r="V43" s="53"/>
      <c r="W43" s="52"/>
      <c r="X43" s="52"/>
      <c r="Y43" s="52"/>
      <c r="Z43" s="52"/>
      <c r="AA43" s="52">
        <f t="shared" si="1"/>
        <v>0</v>
      </c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0">
        <f t="shared" si="2"/>
        <v>0</v>
      </c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>
        <f t="shared" si="3"/>
        <v>0</v>
      </c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>
        <f t="shared" si="4"/>
        <v>0</v>
      </c>
      <c r="BI43" s="52"/>
      <c r="BJ43" s="52"/>
      <c r="BK43" s="52"/>
      <c r="BL43" s="52"/>
      <c r="BM43" s="54"/>
      <c r="BN43" s="54"/>
      <c r="BO43" s="52"/>
      <c r="BP43" s="52"/>
      <c r="BQ43" s="54"/>
      <c r="BR43" s="54"/>
      <c r="BS43" s="52"/>
      <c r="BT43" s="52"/>
      <c r="BU43" s="52">
        <f t="shared" si="5"/>
        <v>0</v>
      </c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>
        <f t="shared" si="6"/>
        <v>0</v>
      </c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2">
        <f t="shared" si="7"/>
        <v>0</v>
      </c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>
        <f t="shared" si="8"/>
        <v>0</v>
      </c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>
        <f t="shared" si="9"/>
        <v>0</v>
      </c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>
        <f t="shared" si="10"/>
        <v>0</v>
      </c>
      <c r="EE43" s="55">
        <f t="shared" si="11"/>
        <v>0</v>
      </c>
    </row>
    <row r="44" spans="1:135" ht="15.95" customHeight="1" x14ac:dyDescent="0.25">
      <c r="A44" s="60" t="s">
        <v>76</v>
      </c>
      <c r="B44" s="57">
        <f t="shared" si="12"/>
        <v>0</v>
      </c>
      <c r="C44" s="58" t="s">
        <v>37</v>
      </c>
      <c r="E44" s="52" t="s">
        <v>77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>
        <f t="shared" si="0"/>
        <v>0</v>
      </c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>
        <f t="shared" si="1"/>
        <v>0</v>
      </c>
      <c r="AB44" s="51">
        <v>9.6999999999999993</v>
      </c>
      <c r="AC44" s="51">
        <v>30</v>
      </c>
      <c r="AD44" s="51">
        <v>9.6999999999999993</v>
      </c>
      <c r="AE44" s="51">
        <f>4/7*30</f>
        <v>17.142857142857142</v>
      </c>
      <c r="AF44" s="51"/>
      <c r="AG44" s="51"/>
      <c r="AH44" s="51"/>
      <c r="AI44" s="51"/>
      <c r="AJ44" s="51"/>
      <c r="AK44" s="51"/>
      <c r="AL44" s="50">
        <f t="shared" si="2"/>
        <v>457.28571428571428</v>
      </c>
      <c r="AM44" s="52">
        <v>11.7</v>
      </c>
      <c r="AN44" s="52">
        <v>30</v>
      </c>
      <c r="AO44" s="52">
        <v>11.7</v>
      </c>
      <c r="AP44" s="52">
        <v>30</v>
      </c>
      <c r="AQ44" s="52"/>
      <c r="AR44" s="52"/>
      <c r="AS44" s="52"/>
      <c r="AT44" s="52"/>
      <c r="AU44" s="52"/>
      <c r="AV44" s="52"/>
      <c r="AW44" s="52">
        <f t="shared" si="3"/>
        <v>702</v>
      </c>
      <c r="AX44" s="50">
        <v>13</v>
      </c>
      <c r="AY44" s="50">
        <v>30</v>
      </c>
      <c r="AZ44" s="50">
        <v>13</v>
      </c>
      <c r="BA44" s="50">
        <f>4/7*30</f>
        <v>17.142857142857142</v>
      </c>
      <c r="BB44" s="50"/>
      <c r="BC44" s="50"/>
      <c r="BD44" s="50"/>
      <c r="BE44" s="50"/>
      <c r="BF44" s="50"/>
      <c r="BG44" s="50"/>
      <c r="BH44" s="50">
        <f t="shared" si="4"/>
        <v>612.85714285714289</v>
      </c>
      <c r="BI44" s="52">
        <v>14.3</v>
      </c>
      <c r="BJ44" s="52">
        <v>30</v>
      </c>
      <c r="BK44" s="52">
        <v>14.3</v>
      </c>
      <c r="BL44" s="52">
        <f>4/7*30</f>
        <v>17.142857142857142</v>
      </c>
      <c r="BM44" s="54"/>
      <c r="BN44" s="54"/>
      <c r="BO44" s="52"/>
      <c r="BP44" s="52"/>
      <c r="BQ44" s="54"/>
      <c r="BR44" s="54"/>
      <c r="BS44" s="52">
        <v>14.3</v>
      </c>
      <c r="BT44" s="52">
        <v>20</v>
      </c>
      <c r="BU44" s="52">
        <f t="shared" si="5"/>
        <v>0</v>
      </c>
      <c r="BV44" s="50">
        <v>15.6</v>
      </c>
      <c r="BW44" s="50">
        <v>30</v>
      </c>
      <c r="BX44" s="50">
        <v>15.6</v>
      </c>
      <c r="BY44" s="50">
        <f>4/7*30</f>
        <v>17.142857142857142</v>
      </c>
      <c r="BZ44" s="50"/>
      <c r="CA44" s="50"/>
      <c r="CB44" s="50"/>
      <c r="CC44" s="50"/>
      <c r="CD44" s="50"/>
      <c r="CE44" s="50"/>
      <c r="CF44" s="50">
        <v>15.6</v>
      </c>
      <c r="CG44" s="50">
        <v>20</v>
      </c>
      <c r="CH44" s="50">
        <f t="shared" si="6"/>
        <v>0</v>
      </c>
      <c r="CI44" s="54">
        <v>15.6</v>
      </c>
      <c r="CJ44" s="54">
        <v>30</v>
      </c>
      <c r="CK44" s="54">
        <v>15.6</v>
      </c>
      <c r="CL44" s="54">
        <f>4/7*30</f>
        <v>17.142857142857142</v>
      </c>
      <c r="CM44" s="54"/>
      <c r="CN44" s="54"/>
      <c r="CO44" s="54"/>
      <c r="CP44" s="54"/>
      <c r="CQ44" s="54"/>
      <c r="CR44" s="54"/>
      <c r="CS44" s="54">
        <v>15.6</v>
      </c>
      <c r="CT44" s="54">
        <v>20</v>
      </c>
      <c r="CU44" s="52">
        <f t="shared" si="7"/>
        <v>0</v>
      </c>
      <c r="CV44" s="50">
        <v>23.4</v>
      </c>
      <c r="CW44" s="50">
        <v>30</v>
      </c>
      <c r="CX44" s="50"/>
      <c r="CY44" s="50"/>
      <c r="CZ44" s="50"/>
      <c r="DA44" s="50"/>
      <c r="DB44" s="50">
        <v>26</v>
      </c>
      <c r="DC44" s="50">
        <f>5/7*30</f>
        <v>21.428571428571431</v>
      </c>
      <c r="DD44" s="50"/>
      <c r="DE44" s="50"/>
      <c r="DF44" s="50">
        <f t="shared" si="8"/>
        <v>167.96965714285716</v>
      </c>
      <c r="DG44" s="54">
        <v>23.4</v>
      </c>
      <c r="DH44" s="54">
        <v>30</v>
      </c>
      <c r="DI44" s="54"/>
      <c r="DJ44" s="54"/>
      <c r="DK44" s="54"/>
      <c r="DL44" s="54"/>
      <c r="DM44" s="54">
        <v>26</v>
      </c>
      <c r="DN44" s="54">
        <f>5/7*30</f>
        <v>21.428571428571431</v>
      </c>
      <c r="DO44" s="54"/>
      <c r="DP44" s="54"/>
      <c r="DQ44" s="54">
        <f t="shared" si="9"/>
        <v>167.96965714285716</v>
      </c>
      <c r="DR44" s="50">
        <v>17</v>
      </c>
      <c r="DS44" s="50">
        <v>30</v>
      </c>
      <c r="DT44" s="50">
        <v>17</v>
      </c>
      <c r="DU44" s="50">
        <f>4/7*30</f>
        <v>17.142857142857142</v>
      </c>
      <c r="DV44" s="50"/>
      <c r="DW44" s="50"/>
      <c r="DX44" s="50"/>
      <c r="DY44" s="50"/>
      <c r="DZ44" s="50"/>
      <c r="EA44" s="50"/>
      <c r="EB44" s="50">
        <v>17</v>
      </c>
      <c r="EC44" s="50">
        <v>20</v>
      </c>
      <c r="ED44" s="50">
        <f t="shared" si="10"/>
        <v>0</v>
      </c>
      <c r="EE44" s="55">
        <f t="shared" si="11"/>
        <v>2108.0821714285712</v>
      </c>
    </row>
    <row r="45" spans="1:135" ht="15.95" customHeight="1" x14ac:dyDescent="0.25">
      <c r="A45" s="56" t="s">
        <v>78</v>
      </c>
      <c r="B45" s="57">
        <f t="shared" si="12"/>
        <v>0</v>
      </c>
      <c r="C45" s="58" t="s">
        <v>39</v>
      </c>
      <c r="E45" s="59" t="s">
        <v>79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>
        <f>2+10*2/(7*30)</f>
        <v>2.0952380952380953</v>
      </c>
      <c r="AG45" s="51">
        <v>30</v>
      </c>
      <c r="AH45" s="51"/>
      <c r="AI45" s="51"/>
      <c r="AJ45" s="51"/>
      <c r="AK45" s="51"/>
      <c r="AL45" s="50">
        <f t="shared" si="2"/>
        <v>62.857142857142861</v>
      </c>
      <c r="AM45" s="52"/>
      <c r="AN45" s="52"/>
      <c r="AO45" s="52"/>
      <c r="AP45" s="52"/>
      <c r="AQ45" s="52">
        <f>2+15*2/7</f>
        <v>6.2857142857142856</v>
      </c>
      <c r="AR45" s="52">
        <v>30</v>
      </c>
      <c r="AS45" s="52"/>
      <c r="AT45" s="52"/>
      <c r="AU45" s="52"/>
      <c r="AV45" s="52"/>
      <c r="AW45" s="52">
        <f t="shared" si="3"/>
        <v>188.57142857142856</v>
      </c>
      <c r="AX45" s="50"/>
      <c r="AY45" s="50"/>
      <c r="AZ45" s="50"/>
      <c r="BA45" s="50"/>
      <c r="BB45" s="50">
        <f>2+15*2/7</f>
        <v>6.2857142857142856</v>
      </c>
      <c r="BC45" s="50">
        <v>30</v>
      </c>
      <c r="BD45" s="50"/>
      <c r="BE45" s="50"/>
      <c r="BF45" s="50"/>
      <c r="BG45" s="50"/>
      <c r="BH45" s="50">
        <f t="shared" si="4"/>
        <v>188.57142857142856</v>
      </c>
      <c r="BI45" s="52"/>
      <c r="BJ45" s="52"/>
      <c r="BK45" s="52"/>
      <c r="BL45" s="52"/>
      <c r="BM45" s="54">
        <f>2+15*2/7</f>
        <v>6.2857142857142856</v>
      </c>
      <c r="BN45" s="54">
        <v>30</v>
      </c>
      <c r="BO45" s="52"/>
      <c r="BP45" s="52"/>
      <c r="BQ45" s="54"/>
      <c r="BR45" s="54"/>
      <c r="BS45" s="52"/>
      <c r="BT45" s="52"/>
      <c r="BU45" s="52">
        <f t="shared" si="5"/>
        <v>0</v>
      </c>
      <c r="BV45" s="50"/>
      <c r="BW45" s="50"/>
      <c r="BX45" s="50"/>
      <c r="BY45" s="50"/>
      <c r="BZ45" s="50">
        <f>2+15*2/7</f>
        <v>6.2857142857142856</v>
      </c>
      <c r="CA45" s="50">
        <v>30</v>
      </c>
      <c r="CB45" s="50"/>
      <c r="CC45" s="50"/>
      <c r="CD45" s="50"/>
      <c r="CE45" s="50"/>
      <c r="CF45" s="50"/>
      <c r="CG45" s="50"/>
      <c r="CH45" s="50">
        <f t="shared" si="6"/>
        <v>0</v>
      </c>
      <c r="CI45" s="54"/>
      <c r="CJ45" s="54"/>
      <c r="CK45" s="54"/>
      <c r="CL45" s="54"/>
      <c r="CM45" s="54">
        <f>2+15*2/7</f>
        <v>6.2857142857142856</v>
      </c>
      <c r="CN45" s="54">
        <v>30</v>
      </c>
      <c r="CO45" s="54"/>
      <c r="CP45" s="54"/>
      <c r="CQ45" s="54"/>
      <c r="CR45" s="54"/>
      <c r="CS45" s="54"/>
      <c r="CT45" s="54"/>
      <c r="CU45" s="52">
        <f t="shared" si="7"/>
        <v>0</v>
      </c>
      <c r="CV45" s="50"/>
      <c r="CW45" s="50"/>
      <c r="CX45" s="50"/>
      <c r="CY45" s="50"/>
      <c r="CZ45" s="50">
        <f>2+30*2/7</f>
        <v>10.571428571428571</v>
      </c>
      <c r="DA45" s="50">
        <v>30</v>
      </c>
      <c r="DB45" s="50"/>
      <c r="DC45" s="50"/>
      <c r="DD45" s="50">
        <v>30</v>
      </c>
      <c r="DE45" s="50">
        <f>2/7*30</f>
        <v>8.5714285714285712</v>
      </c>
      <c r="DF45" s="50">
        <f t="shared" si="8"/>
        <v>76.609714285714276</v>
      </c>
      <c r="DG45" s="54"/>
      <c r="DH45" s="54"/>
      <c r="DI45" s="54"/>
      <c r="DJ45" s="54"/>
      <c r="DK45" s="54">
        <f>2+30*2/7</f>
        <v>10.571428571428571</v>
      </c>
      <c r="DL45" s="54">
        <v>30</v>
      </c>
      <c r="DM45" s="54"/>
      <c r="DN45" s="54"/>
      <c r="DO45" s="54">
        <v>30</v>
      </c>
      <c r="DP45" s="54">
        <f>2/7*30</f>
        <v>8.5714285714285712</v>
      </c>
      <c r="DQ45" s="54">
        <f t="shared" si="9"/>
        <v>76.609714285714276</v>
      </c>
      <c r="DR45" s="50"/>
      <c r="DS45" s="50"/>
      <c r="DT45" s="50"/>
      <c r="DU45" s="50"/>
      <c r="DV45" s="50">
        <f>2+20*2/7</f>
        <v>7.7142857142857144</v>
      </c>
      <c r="DW45" s="50">
        <v>30</v>
      </c>
      <c r="DX45" s="50"/>
      <c r="DY45" s="50"/>
      <c r="DZ45" s="50"/>
      <c r="EA45" s="50"/>
      <c r="EB45" s="50"/>
      <c r="EC45" s="50"/>
      <c r="ED45" s="50">
        <f t="shared" si="10"/>
        <v>0</v>
      </c>
      <c r="EE45" s="55">
        <f t="shared" si="11"/>
        <v>593.21942857142858</v>
      </c>
    </row>
    <row r="46" spans="1:135" ht="15.95" hidden="1" customHeight="1" x14ac:dyDescent="0.25">
      <c r="A46" s="60" t="s">
        <v>80</v>
      </c>
      <c r="B46" s="57">
        <f t="shared" si="12"/>
        <v>0</v>
      </c>
      <c r="C46" s="58" t="s">
        <v>39</v>
      </c>
      <c r="E46" s="52" t="s">
        <v>80</v>
      </c>
      <c r="F46" s="50"/>
      <c r="G46" s="50"/>
      <c r="H46" s="50"/>
      <c r="I46" s="50"/>
      <c r="J46" s="51"/>
      <c r="K46" s="51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3"/>
      <c r="V46" s="53"/>
      <c r="W46" s="52"/>
      <c r="X46" s="52"/>
      <c r="Y46" s="52"/>
      <c r="Z46" s="52"/>
      <c r="AA46" s="52">
        <f t="shared" si="1"/>
        <v>0</v>
      </c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0">
        <f t="shared" si="2"/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>
        <f t="shared" si="3"/>
        <v>0</v>
      </c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>
        <f t="shared" si="4"/>
        <v>0</v>
      </c>
      <c r="BI46" s="52"/>
      <c r="BJ46" s="52"/>
      <c r="BK46" s="52"/>
      <c r="BL46" s="52"/>
      <c r="BM46" s="54"/>
      <c r="BN46" s="54"/>
      <c r="BO46" s="52"/>
      <c r="BP46" s="52"/>
      <c r="BQ46" s="54"/>
      <c r="BR46" s="54"/>
      <c r="BS46" s="52"/>
      <c r="BT46" s="52"/>
      <c r="BU46" s="52">
        <f t="shared" si="5"/>
        <v>0</v>
      </c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>
        <f t="shared" si="6"/>
        <v>0</v>
      </c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2">
        <f t="shared" si="7"/>
        <v>0</v>
      </c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>
        <f t="shared" si="8"/>
        <v>0</v>
      </c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>
        <f t="shared" si="9"/>
        <v>0</v>
      </c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>
        <f t="shared" si="10"/>
        <v>0</v>
      </c>
      <c r="EE46" s="55">
        <f t="shared" si="11"/>
        <v>0</v>
      </c>
    </row>
    <row r="47" spans="1:135" ht="15.95" hidden="1" customHeight="1" x14ac:dyDescent="0.25">
      <c r="A47" s="60" t="s">
        <v>81</v>
      </c>
      <c r="B47" s="57">
        <f t="shared" si="12"/>
        <v>0</v>
      </c>
      <c r="C47" s="58" t="s">
        <v>39</v>
      </c>
      <c r="E47" s="52" t="s">
        <v>81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0">
        <f t="shared" si="2"/>
        <v>0</v>
      </c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>
        <f t="shared" si="3"/>
        <v>0</v>
      </c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>
        <f t="shared" si="4"/>
        <v>0</v>
      </c>
      <c r="BI47" s="52"/>
      <c r="BJ47" s="52"/>
      <c r="BK47" s="52"/>
      <c r="BL47" s="52"/>
      <c r="BM47" s="54"/>
      <c r="BN47" s="54"/>
      <c r="BO47" s="52"/>
      <c r="BP47" s="52"/>
      <c r="BQ47" s="54"/>
      <c r="BR47" s="54"/>
      <c r="BS47" s="52"/>
      <c r="BT47" s="52"/>
      <c r="BU47" s="52">
        <f t="shared" si="5"/>
        <v>0</v>
      </c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>
        <f t="shared" si="6"/>
        <v>0</v>
      </c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2">
        <f t="shared" si="7"/>
        <v>0</v>
      </c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>
        <f t="shared" si="8"/>
        <v>0</v>
      </c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>
        <f t="shared" si="9"/>
        <v>0</v>
      </c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>
        <f t="shared" si="10"/>
        <v>0</v>
      </c>
      <c r="EE47" s="55">
        <f t="shared" si="11"/>
        <v>0</v>
      </c>
    </row>
    <row r="48" spans="1:135" ht="15.95" customHeight="1" x14ac:dyDescent="0.25">
      <c r="A48" s="60" t="s">
        <v>82</v>
      </c>
      <c r="B48" s="57">
        <f t="shared" si="12"/>
        <v>0</v>
      </c>
      <c r="C48" s="58" t="s">
        <v>39</v>
      </c>
      <c r="E48" s="52" t="s">
        <v>82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>
        <v>11</v>
      </c>
      <c r="AC48" s="51">
        <v>6</v>
      </c>
      <c r="AD48" s="51">
        <v>11</v>
      </c>
      <c r="AE48" s="51">
        <v>10</v>
      </c>
      <c r="AF48" s="51">
        <v>11</v>
      </c>
      <c r="AG48" s="51">
        <v>0</v>
      </c>
      <c r="AH48" s="51"/>
      <c r="AI48" s="51"/>
      <c r="AJ48" s="51">
        <v>11</v>
      </c>
      <c r="AK48" s="51">
        <v>10</v>
      </c>
      <c r="AL48" s="50">
        <f t="shared" si="2"/>
        <v>286</v>
      </c>
      <c r="AM48" s="52">
        <v>13</v>
      </c>
      <c r="AN48" s="52">
        <v>6</v>
      </c>
      <c r="AO48" s="52">
        <v>13</v>
      </c>
      <c r="AP48" s="52">
        <v>10</v>
      </c>
      <c r="AQ48" s="52">
        <v>13</v>
      </c>
      <c r="AR48" s="52">
        <v>0</v>
      </c>
      <c r="AS48" s="52"/>
      <c r="AT48" s="52"/>
      <c r="AU48" s="52">
        <v>13</v>
      </c>
      <c r="AV48" s="52">
        <v>10</v>
      </c>
      <c r="AW48" s="52">
        <f t="shared" si="3"/>
        <v>338</v>
      </c>
      <c r="AX48" s="50">
        <v>14</v>
      </c>
      <c r="AY48" s="50">
        <v>6</v>
      </c>
      <c r="AZ48" s="50"/>
      <c r="BA48" s="50"/>
      <c r="BB48" s="50">
        <v>14</v>
      </c>
      <c r="BC48" s="50">
        <v>0</v>
      </c>
      <c r="BD48" s="50"/>
      <c r="BE48" s="50"/>
      <c r="BF48" s="50">
        <v>14</v>
      </c>
      <c r="BG48" s="50">
        <v>10</v>
      </c>
      <c r="BH48" s="50">
        <f t="shared" si="4"/>
        <v>224</v>
      </c>
      <c r="BI48" s="52">
        <v>16</v>
      </c>
      <c r="BJ48" s="52">
        <v>6</v>
      </c>
      <c r="BK48" s="52">
        <v>16</v>
      </c>
      <c r="BL48" s="52">
        <v>0</v>
      </c>
      <c r="BM48" s="54">
        <v>16</v>
      </c>
      <c r="BN48" s="54">
        <v>0</v>
      </c>
      <c r="BO48" s="52"/>
      <c r="BP48" s="52"/>
      <c r="BQ48" s="54">
        <v>16</v>
      </c>
      <c r="BR48" s="54">
        <v>10</v>
      </c>
      <c r="BS48" s="52">
        <v>14</v>
      </c>
      <c r="BT48" s="52">
        <v>10</v>
      </c>
      <c r="BU48" s="52">
        <f t="shared" si="5"/>
        <v>0</v>
      </c>
      <c r="BV48" s="50">
        <v>17</v>
      </c>
      <c r="BW48" s="50">
        <v>6</v>
      </c>
      <c r="BX48" s="50">
        <v>17</v>
      </c>
      <c r="BY48" s="50">
        <v>0</v>
      </c>
      <c r="BZ48" s="50">
        <v>17</v>
      </c>
      <c r="CA48" s="50">
        <v>0</v>
      </c>
      <c r="CB48" s="50"/>
      <c r="CC48" s="50"/>
      <c r="CD48" s="50">
        <v>17</v>
      </c>
      <c r="CE48" s="50">
        <v>10</v>
      </c>
      <c r="CF48" s="50">
        <v>14</v>
      </c>
      <c r="CG48" s="50">
        <v>10</v>
      </c>
      <c r="CH48" s="50">
        <f t="shared" si="6"/>
        <v>0</v>
      </c>
      <c r="CI48" s="54">
        <v>17</v>
      </c>
      <c r="CJ48" s="54">
        <v>6</v>
      </c>
      <c r="CK48" s="54">
        <v>17</v>
      </c>
      <c r="CL48" s="54">
        <v>0</v>
      </c>
      <c r="CM48" s="54">
        <v>17</v>
      </c>
      <c r="CN48" s="54">
        <v>0</v>
      </c>
      <c r="CO48" s="54"/>
      <c r="CP48" s="54"/>
      <c r="CQ48" s="54">
        <v>17</v>
      </c>
      <c r="CR48" s="54">
        <v>10</v>
      </c>
      <c r="CS48" s="54">
        <v>14</v>
      </c>
      <c r="CT48" s="54">
        <v>10</v>
      </c>
      <c r="CU48" s="52">
        <f t="shared" si="7"/>
        <v>0</v>
      </c>
      <c r="CV48" s="50">
        <v>35</v>
      </c>
      <c r="CW48" s="50">
        <v>10</v>
      </c>
      <c r="CX48" s="50"/>
      <c r="CY48" s="50"/>
      <c r="CZ48" s="50"/>
      <c r="DA48" s="50"/>
      <c r="DB48" s="50"/>
      <c r="DC48" s="50"/>
      <c r="DD48" s="50"/>
      <c r="DE48" s="50"/>
      <c r="DF48" s="50">
        <f t="shared" si="8"/>
        <v>46.69</v>
      </c>
      <c r="DG48" s="54">
        <v>35</v>
      </c>
      <c r="DH48" s="54">
        <v>10</v>
      </c>
      <c r="DI48" s="54"/>
      <c r="DJ48" s="54"/>
      <c r="DK48" s="54"/>
      <c r="DL48" s="54"/>
      <c r="DM48" s="54"/>
      <c r="DN48" s="54"/>
      <c r="DO48" s="54"/>
      <c r="DP48" s="54"/>
      <c r="DQ48" s="54">
        <f t="shared" si="9"/>
        <v>46.69</v>
      </c>
      <c r="DR48" s="50">
        <v>19</v>
      </c>
      <c r="DS48" s="50">
        <v>6</v>
      </c>
      <c r="DT48" s="50">
        <v>19</v>
      </c>
      <c r="DU48" s="50">
        <v>0</v>
      </c>
      <c r="DV48" s="50">
        <v>19</v>
      </c>
      <c r="DW48" s="50">
        <v>0</v>
      </c>
      <c r="DX48" s="50"/>
      <c r="DY48" s="50"/>
      <c r="DZ48" s="50">
        <v>16</v>
      </c>
      <c r="EA48" s="50">
        <v>10</v>
      </c>
      <c r="EB48" s="50">
        <v>17</v>
      </c>
      <c r="EC48" s="50">
        <v>10</v>
      </c>
      <c r="ED48" s="50">
        <f t="shared" si="10"/>
        <v>0</v>
      </c>
      <c r="EE48" s="55">
        <f t="shared" si="11"/>
        <v>941.38</v>
      </c>
    </row>
    <row r="49" spans="1:136" ht="15.95" customHeight="1" x14ac:dyDescent="0.25">
      <c r="A49" s="60" t="s">
        <v>83</v>
      </c>
      <c r="B49" s="57">
        <f t="shared" si="12"/>
        <v>0</v>
      </c>
      <c r="C49" s="58" t="s">
        <v>39</v>
      </c>
      <c r="E49" s="52" t="s">
        <v>83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/>
      <c r="R49" s="52"/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/>
      <c r="AC49" s="51"/>
      <c r="AD49" s="51"/>
      <c r="AE49" s="51"/>
      <c r="AF49" s="51"/>
      <c r="AG49" s="51"/>
      <c r="AH49" s="51">
        <v>15</v>
      </c>
      <c r="AI49" s="51">
        <v>5</v>
      </c>
      <c r="AJ49" s="51"/>
      <c r="AK49" s="51"/>
      <c r="AL49" s="50">
        <f t="shared" si="2"/>
        <v>75</v>
      </c>
      <c r="AM49" s="52"/>
      <c r="AN49" s="52"/>
      <c r="AO49" s="52"/>
      <c r="AP49" s="52"/>
      <c r="AQ49" s="52"/>
      <c r="AR49" s="52"/>
      <c r="AS49" s="52">
        <v>20</v>
      </c>
      <c r="AT49" s="52">
        <v>5</v>
      </c>
      <c r="AU49" s="52"/>
      <c r="AV49" s="52"/>
      <c r="AW49" s="52">
        <f t="shared" si="3"/>
        <v>100</v>
      </c>
      <c r="AX49" s="50"/>
      <c r="AY49" s="50"/>
      <c r="AZ49" s="50"/>
      <c r="BA49" s="50"/>
      <c r="BB49" s="50"/>
      <c r="BC49" s="50"/>
      <c r="BD49" s="50">
        <v>20</v>
      </c>
      <c r="BE49" s="50">
        <v>5</v>
      </c>
      <c r="BF49" s="50"/>
      <c r="BG49" s="50"/>
      <c r="BH49" s="50">
        <f t="shared" si="4"/>
        <v>100</v>
      </c>
      <c r="BI49" s="52"/>
      <c r="BJ49" s="52"/>
      <c r="BK49" s="52"/>
      <c r="BL49" s="52"/>
      <c r="BM49" s="54"/>
      <c r="BN49" s="54"/>
      <c r="BO49" s="52">
        <v>20</v>
      </c>
      <c r="BP49" s="52">
        <v>5</v>
      </c>
      <c r="BQ49" s="54"/>
      <c r="BR49" s="54"/>
      <c r="BS49" s="52"/>
      <c r="BT49" s="52"/>
      <c r="BU49" s="52">
        <f t="shared" si="5"/>
        <v>0</v>
      </c>
      <c r="BV49" s="50"/>
      <c r="BW49" s="50"/>
      <c r="BX49" s="50"/>
      <c r="BY49" s="50"/>
      <c r="BZ49" s="50"/>
      <c r="CA49" s="50"/>
      <c r="CB49" s="50">
        <v>20</v>
      </c>
      <c r="CC49" s="50">
        <v>5</v>
      </c>
      <c r="CD49" s="50"/>
      <c r="CE49" s="50"/>
      <c r="CF49" s="50"/>
      <c r="CG49" s="50"/>
      <c r="CH49" s="50">
        <f t="shared" si="6"/>
        <v>0</v>
      </c>
      <c r="CI49" s="54"/>
      <c r="CJ49" s="54"/>
      <c r="CK49" s="54"/>
      <c r="CL49" s="54"/>
      <c r="CM49" s="54"/>
      <c r="CN49" s="54"/>
      <c r="CO49" s="54">
        <v>20</v>
      </c>
      <c r="CP49" s="54">
        <v>5</v>
      </c>
      <c r="CQ49" s="54"/>
      <c r="CR49" s="54"/>
      <c r="CS49" s="54"/>
      <c r="CT49" s="54"/>
      <c r="CU49" s="52">
        <f t="shared" si="7"/>
        <v>0</v>
      </c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>
        <f t="shared" si="8"/>
        <v>0</v>
      </c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>
        <f t="shared" si="9"/>
        <v>0</v>
      </c>
      <c r="DR49" s="50"/>
      <c r="DS49" s="50"/>
      <c r="DT49" s="50"/>
      <c r="DU49" s="50"/>
      <c r="DV49" s="50"/>
      <c r="DW49" s="50"/>
      <c r="DX49" s="50">
        <v>20</v>
      </c>
      <c r="DY49" s="50">
        <v>5</v>
      </c>
      <c r="DZ49" s="50"/>
      <c r="EA49" s="50"/>
      <c r="EB49" s="50"/>
      <c r="EC49" s="50"/>
      <c r="ED49" s="50">
        <f t="shared" si="10"/>
        <v>0</v>
      </c>
      <c r="EE49" s="55">
        <f t="shared" si="11"/>
        <v>275</v>
      </c>
    </row>
    <row r="50" spans="1:136" ht="15.95" customHeight="1" x14ac:dyDescent="0.25">
      <c r="A50" s="56" t="s">
        <v>84</v>
      </c>
      <c r="B50" s="57">
        <f t="shared" si="12"/>
        <v>0</v>
      </c>
      <c r="C50" s="58" t="s">
        <v>39</v>
      </c>
      <c r="E50" s="59" t="s">
        <v>84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>
        <v>10</v>
      </c>
      <c r="R50" s="52">
        <v>10</v>
      </c>
      <c r="S50" s="52"/>
      <c r="T50" s="52"/>
      <c r="U50" s="53"/>
      <c r="V50" s="53"/>
      <c r="W50" s="52"/>
      <c r="X50" s="52"/>
      <c r="Y50" s="52"/>
      <c r="Z50" s="52"/>
      <c r="AA50" s="52">
        <f t="shared" si="1"/>
        <v>100</v>
      </c>
      <c r="AB50" s="51">
        <v>25</v>
      </c>
      <c r="AC50" s="51">
        <v>20</v>
      </c>
      <c r="AD50" s="51">
        <v>10</v>
      </c>
      <c r="AE50" s="51">
        <v>20</v>
      </c>
      <c r="AF50" s="51"/>
      <c r="AG50" s="51"/>
      <c r="AH50" s="51">
        <v>10</v>
      </c>
      <c r="AI50" s="51">
        <v>10</v>
      </c>
      <c r="AJ50" s="51"/>
      <c r="AK50" s="51"/>
      <c r="AL50" s="50">
        <f t="shared" si="2"/>
        <v>800</v>
      </c>
      <c r="AM50" s="52">
        <v>40</v>
      </c>
      <c r="AN50" s="52">
        <v>20</v>
      </c>
      <c r="AO50" s="52">
        <v>20</v>
      </c>
      <c r="AP50" s="52">
        <v>20</v>
      </c>
      <c r="AQ50" s="52"/>
      <c r="AR50" s="52"/>
      <c r="AS50" s="52">
        <v>20</v>
      </c>
      <c r="AT50" s="52">
        <v>10</v>
      </c>
      <c r="AU50" s="52"/>
      <c r="AV50" s="52"/>
      <c r="AW50" s="52">
        <f t="shared" si="3"/>
        <v>1400</v>
      </c>
      <c r="AX50" s="50">
        <v>50</v>
      </c>
      <c r="AY50" s="50">
        <v>20</v>
      </c>
      <c r="AZ50" s="50">
        <v>50</v>
      </c>
      <c r="BA50" s="50">
        <v>20</v>
      </c>
      <c r="BB50" s="50"/>
      <c r="BC50" s="50"/>
      <c r="BD50" s="50">
        <v>20</v>
      </c>
      <c r="BE50" s="50">
        <f>2/7*30</f>
        <v>8.5714285714285712</v>
      </c>
      <c r="BF50" s="50"/>
      <c r="BG50" s="50"/>
      <c r="BH50" s="50">
        <f t="shared" si="4"/>
        <v>2171.4285714285716</v>
      </c>
      <c r="BI50" s="52">
        <v>50</v>
      </c>
      <c r="BJ50" s="52">
        <v>20</v>
      </c>
      <c r="BK50" s="52">
        <v>50</v>
      </c>
      <c r="BL50" s="52">
        <v>20</v>
      </c>
      <c r="BM50" s="54"/>
      <c r="BN50" s="54"/>
      <c r="BO50" s="52">
        <v>20</v>
      </c>
      <c r="BP50" s="52">
        <f>2/7*30</f>
        <v>8.5714285714285712</v>
      </c>
      <c r="BQ50" s="54"/>
      <c r="BR50" s="54"/>
      <c r="BS50" s="52">
        <v>30</v>
      </c>
      <c r="BT50" s="52">
        <v>20</v>
      </c>
      <c r="BU50" s="52">
        <f t="shared" si="5"/>
        <v>0</v>
      </c>
      <c r="BV50" s="50">
        <v>50</v>
      </c>
      <c r="BW50" s="50">
        <v>20</v>
      </c>
      <c r="BX50" s="50">
        <v>50</v>
      </c>
      <c r="BY50" s="50">
        <v>20</v>
      </c>
      <c r="BZ50" s="50"/>
      <c r="CA50" s="50"/>
      <c r="CB50" s="50">
        <v>20</v>
      </c>
      <c r="CC50" s="50">
        <f>2/7*30</f>
        <v>8.5714285714285712</v>
      </c>
      <c r="CD50" s="50"/>
      <c r="CE50" s="50"/>
      <c r="CF50" s="50">
        <v>30</v>
      </c>
      <c r="CG50" s="50">
        <v>20</v>
      </c>
      <c r="CH50" s="50">
        <f t="shared" si="6"/>
        <v>0</v>
      </c>
      <c r="CI50" s="54">
        <v>70</v>
      </c>
      <c r="CJ50" s="54">
        <v>20</v>
      </c>
      <c r="CK50" s="54">
        <v>50</v>
      </c>
      <c r="CL50" s="54">
        <v>20</v>
      </c>
      <c r="CM50" s="54"/>
      <c r="CN50" s="54"/>
      <c r="CO50" s="54">
        <v>50</v>
      </c>
      <c r="CP50" s="54">
        <f>2/7*30</f>
        <v>8.5714285714285712</v>
      </c>
      <c r="CQ50" s="54"/>
      <c r="CR50" s="54"/>
      <c r="CS50" s="54">
        <v>30</v>
      </c>
      <c r="CT50" s="54">
        <v>20</v>
      </c>
      <c r="CU50" s="52">
        <f t="shared" si="7"/>
        <v>0</v>
      </c>
      <c r="CV50" s="50">
        <v>70</v>
      </c>
      <c r="CW50" s="50">
        <v>20</v>
      </c>
      <c r="CX50" s="50">
        <v>60</v>
      </c>
      <c r="CY50" s="50">
        <v>20</v>
      </c>
      <c r="CZ50" s="50"/>
      <c r="DA50" s="50"/>
      <c r="DB50" s="50">
        <v>60</v>
      </c>
      <c r="DC50" s="50">
        <v>20</v>
      </c>
      <c r="DD50" s="50"/>
      <c r="DE50" s="50"/>
      <c r="DF50" s="50">
        <f t="shared" si="8"/>
        <v>506.91999999999996</v>
      </c>
      <c r="DG50" s="54">
        <v>30</v>
      </c>
      <c r="DH50" s="54">
        <v>20</v>
      </c>
      <c r="DI50" s="54">
        <v>30</v>
      </c>
      <c r="DJ50" s="54">
        <v>20</v>
      </c>
      <c r="DK50" s="54"/>
      <c r="DL50" s="54"/>
      <c r="DM50" s="54">
        <v>30</v>
      </c>
      <c r="DN50" s="54">
        <v>20</v>
      </c>
      <c r="DO50" s="54"/>
      <c r="DP50" s="54"/>
      <c r="DQ50" s="54">
        <f t="shared" si="9"/>
        <v>240.11999999999998</v>
      </c>
      <c r="DR50" s="50">
        <v>70</v>
      </c>
      <c r="DS50" s="50">
        <v>20</v>
      </c>
      <c r="DT50" s="50">
        <v>60</v>
      </c>
      <c r="DU50" s="50">
        <v>20</v>
      </c>
      <c r="DV50" s="50"/>
      <c r="DW50" s="50"/>
      <c r="DX50" s="50">
        <v>50</v>
      </c>
      <c r="DY50" s="50">
        <f>2/7*30</f>
        <v>8.5714285714285712</v>
      </c>
      <c r="DZ50" s="50"/>
      <c r="EA50" s="50"/>
      <c r="EB50" s="50">
        <v>50</v>
      </c>
      <c r="EC50" s="50">
        <v>20</v>
      </c>
      <c r="ED50" s="50">
        <f t="shared" si="10"/>
        <v>0</v>
      </c>
      <c r="EE50" s="55">
        <f t="shared" si="11"/>
        <v>5218.4685714285715</v>
      </c>
    </row>
    <row r="51" spans="1:136" ht="15.95" hidden="1" customHeight="1" x14ac:dyDescent="0.25">
      <c r="A51" s="60" t="s">
        <v>85</v>
      </c>
      <c r="B51" s="57">
        <f t="shared" si="12"/>
        <v>0</v>
      </c>
      <c r="C51" s="58" t="s">
        <v>39</v>
      </c>
      <c r="E51" s="52" t="s">
        <v>85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/>
      <c r="V51" s="53"/>
      <c r="W51" s="52"/>
      <c r="X51" s="52"/>
      <c r="Y51" s="52"/>
      <c r="Z51" s="52"/>
      <c r="AA51" s="52">
        <f t="shared" si="1"/>
        <v>0</v>
      </c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0">
        <f t="shared" si="2"/>
        <v>0</v>
      </c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>
        <f t="shared" si="3"/>
        <v>0</v>
      </c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>
        <f t="shared" si="4"/>
        <v>0</v>
      </c>
      <c r="BI51" s="52"/>
      <c r="BJ51" s="52"/>
      <c r="BK51" s="52"/>
      <c r="BL51" s="52"/>
      <c r="BM51" s="54"/>
      <c r="BN51" s="54"/>
      <c r="BO51" s="52"/>
      <c r="BP51" s="52"/>
      <c r="BQ51" s="54"/>
      <c r="BR51" s="54"/>
      <c r="BS51" s="52"/>
      <c r="BT51" s="52"/>
      <c r="BU51" s="52">
        <f t="shared" si="5"/>
        <v>0</v>
      </c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>
        <f t="shared" si="6"/>
        <v>0</v>
      </c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2">
        <f t="shared" si="7"/>
        <v>0</v>
      </c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>
        <f t="shared" si="8"/>
        <v>0</v>
      </c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>
        <f t="shared" si="9"/>
        <v>0</v>
      </c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>
        <f t="shared" si="10"/>
        <v>0</v>
      </c>
      <c r="EE51" s="55">
        <f t="shared" si="11"/>
        <v>0</v>
      </c>
    </row>
    <row r="52" spans="1:136" ht="15.95" customHeight="1" x14ac:dyDescent="0.25">
      <c r="A52" s="60" t="s">
        <v>86</v>
      </c>
      <c r="B52" s="57">
        <f t="shared" si="12"/>
        <v>0</v>
      </c>
      <c r="C52" s="58" t="s">
        <v>39</v>
      </c>
      <c r="E52" s="52" t="s">
        <v>86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/>
      <c r="R52" s="52"/>
      <c r="S52" s="52"/>
      <c r="T52" s="52"/>
      <c r="U52" s="53">
        <v>8</v>
      </c>
      <c r="V52" s="53">
        <v>25</v>
      </c>
      <c r="W52" s="52"/>
      <c r="X52" s="52"/>
      <c r="Y52" s="52">
        <v>8</v>
      </c>
      <c r="Z52" s="52">
        <v>5</v>
      </c>
      <c r="AA52" s="52">
        <f t="shared" si="1"/>
        <v>240</v>
      </c>
      <c r="AB52" s="51"/>
      <c r="AC52" s="51"/>
      <c r="AD52" s="51"/>
      <c r="AE52" s="51"/>
      <c r="AF52" s="51">
        <v>15</v>
      </c>
      <c r="AG52" s="51">
        <f>1/7*30</f>
        <v>4.2857142857142856</v>
      </c>
      <c r="AH52" s="51"/>
      <c r="AI52" s="51"/>
      <c r="AJ52" s="51">
        <v>15</v>
      </c>
      <c r="AK52" s="51">
        <f>1/7*30</f>
        <v>4.2857142857142856</v>
      </c>
      <c r="AL52" s="50">
        <f t="shared" si="2"/>
        <v>128.57142857142856</v>
      </c>
      <c r="AM52" s="52"/>
      <c r="AN52" s="52"/>
      <c r="AO52" s="52"/>
      <c r="AP52" s="52"/>
      <c r="AQ52" s="52">
        <v>25</v>
      </c>
      <c r="AR52" s="52">
        <f>1/7*30</f>
        <v>4.2857142857142856</v>
      </c>
      <c r="AS52" s="52"/>
      <c r="AT52" s="52"/>
      <c r="AU52" s="52">
        <v>25</v>
      </c>
      <c r="AV52" s="52">
        <f>1/7*30</f>
        <v>4.2857142857142856</v>
      </c>
      <c r="AW52" s="52">
        <f t="shared" si="3"/>
        <v>214.28571428571428</v>
      </c>
      <c r="AX52" s="50"/>
      <c r="AY52" s="50"/>
      <c r="AZ52" s="50"/>
      <c r="BA52" s="50"/>
      <c r="BB52" s="50">
        <v>30</v>
      </c>
      <c r="BC52" s="50">
        <f>1/7*30</f>
        <v>4.2857142857142856</v>
      </c>
      <c r="BD52" s="50"/>
      <c r="BE52" s="50"/>
      <c r="BF52" s="50">
        <v>30</v>
      </c>
      <c r="BG52" s="50">
        <f>1/7*30</f>
        <v>4.2857142857142856</v>
      </c>
      <c r="BH52" s="50">
        <f t="shared" si="4"/>
        <v>257.14285714285711</v>
      </c>
      <c r="BI52" s="52"/>
      <c r="BJ52" s="52"/>
      <c r="BK52" s="52"/>
      <c r="BL52" s="52"/>
      <c r="BM52" s="54">
        <v>30</v>
      </c>
      <c r="BN52" s="54">
        <f>1/7*30</f>
        <v>4.2857142857142856</v>
      </c>
      <c r="BO52" s="52"/>
      <c r="BP52" s="52"/>
      <c r="BQ52" s="54">
        <v>30</v>
      </c>
      <c r="BR52" s="54">
        <f>1/7*30</f>
        <v>4.2857142857142856</v>
      </c>
      <c r="BS52" s="52"/>
      <c r="BT52" s="52"/>
      <c r="BU52" s="52">
        <f t="shared" si="5"/>
        <v>0</v>
      </c>
      <c r="BV52" s="50"/>
      <c r="BW52" s="50"/>
      <c r="BX52" s="50"/>
      <c r="BY52" s="50"/>
      <c r="BZ52" s="50">
        <v>30</v>
      </c>
      <c r="CA52" s="50">
        <f>1/7*30</f>
        <v>4.2857142857142856</v>
      </c>
      <c r="CB52" s="50"/>
      <c r="CC52" s="50"/>
      <c r="CD52" s="50">
        <v>30</v>
      </c>
      <c r="CE52" s="50">
        <f>1/7*30</f>
        <v>4.2857142857142856</v>
      </c>
      <c r="CF52" s="50"/>
      <c r="CG52" s="50"/>
      <c r="CH52" s="50">
        <f t="shared" si="6"/>
        <v>0</v>
      </c>
      <c r="CI52" s="54"/>
      <c r="CJ52" s="54"/>
      <c r="CK52" s="54"/>
      <c r="CL52" s="54"/>
      <c r="CM52" s="54">
        <v>40</v>
      </c>
      <c r="CN52" s="54">
        <f>1/7*30</f>
        <v>4.2857142857142856</v>
      </c>
      <c r="CO52" s="54"/>
      <c r="CP52" s="54"/>
      <c r="CQ52" s="54">
        <v>40</v>
      </c>
      <c r="CR52" s="54">
        <f>1/7*30</f>
        <v>4.2857142857142856</v>
      </c>
      <c r="CS52" s="54"/>
      <c r="CT52" s="54"/>
      <c r="CU52" s="52">
        <f t="shared" si="7"/>
        <v>0</v>
      </c>
      <c r="CV52" s="50"/>
      <c r="CW52" s="50"/>
      <c r="CX52" s="50"/>
      <c r="CY52" s="50"/>
      <c r="CZ52" s="50">
        <v>50</v>
      </c>
      <c r="DA52" s="50">
        <f>1/7*30</f>
        <v>4.2857142857142856</v>
      </c>
      <c r="DB52" s="50"/>
      <c r="DC52" s="50"/>
      <c r="DD52" s="50">
        <v>50</v>
      </c>
      <c r="DE52" s="50">
        <f>1/7*30</f>
        <v>4.2857142857142856</v>
      </c>
      <c r="DF52" s="50">
        <f t="shared" si="8"/>
        <v>57.171428571428564</v>
      </c>
      <c r="DG52" s="54"/>
      <c r="DH52" s="54"/>
      <c r="DI52" s="54"/>
      <c r="DJ52" s="54"/>
      <c r="DK52" s="54">
        <v>30</v>
      </c>
      <c r="DL52" s="54">
        <f>1/7*30</f>
        <v>4.2857142857142856</v>
      </c>
      <c r="DM52" s="54"/>
      <c r="DN52" s="54"/>
      <c r="DO52" s="54">
        <v>50</v>
      </c>
      <c r="DP52" s="54">
        <f>1/7*30</f>
        <v>4.2857142857142856</v>
      </c>
      <c r="DQ52" s="54">
        <f t="shared" si="9"/>
        <v>45.73714285714285</v>
      </c>
      <c r="DR52" s="50"/>
      <c r="DS52" s="50"/>
      <c r="DT52" s="50"/>
      <c r="DU52" s="50"/>
      <c r="DV52" s="50">
        <v>40</v>
      </c>
      <c r="DW52" s="50">
        <f>1/7*30</f>
        <v>4.2857142857142856</v>
      </c>
      <c r="DX52" s="50"/>
      <c r="DY52" s="50"/>
      <c r="DZ52" s="50">
        <v>40</v>
      </c>
      <c r="EA52" s="50">
        <f>1/7*30</f>
        <v>4.2857142857142856</v>
      </c>
      <c r="EB52" s="50"/>
      <c r="EC52" s="50"/>
      <c r="ED52" s="50">
        <f t="shared" si="10"/>
        <v>0</v>
      </c>
      <c r="EE52" s="55">
        <f t="shared" si="11"/>
        <v>942.90857142857135</v>
      </c>
    </row>
    <row r="53" spans="1:136" ht="15.95" hidden="1" customHeight="1" x14ac:dyDescent="0.25">
      <c r="A53" s="60" t="s">
        <v>87</v>
      </c>
      <c r="B53" s="57">
        <f t="shared" si="12"/>
        <v>0</v>
      </c>
      <c r="C53" s="58" t="s">
        <v>39</v>
      </c>
      <c r="E53" s="52" t="s">
        <v>87</v>
      </c>
      <c r="F53" s="50"/>
      <c r="G53" s="50"/>
      <c r="H53" s="50"/>
      <c r="I53" s="50"/>
      <c r="J53" s="51"/>
      <c r="K53" s="51"/>
      <c r="L53" s="50"/>
      <c r="M53" s="50"/>
      <c r="N53" s="50"/>
      <c r="O53" s="50"/>
      <c r="P53" s="50">
        <f t="shared" si="0"/>
        <v>0</v>
      </c>
      <c r="Q53" s="52"/>
      <c r="R53" s="52"/>
      <c r="S53" s="52"/>
      <c r="T53" s="52"/>
      <c r="U53" s="53"/>
      <c r="V53" s="53"/>
      <c r="W53" s="52"/>
      <c r="X53" s="52"/>
      <c r="Y53" s="52"/>
      <c r="Z53" s="52"/>
      <c r="AA53" s="52">
        <f t="shared" si="1"/>
        <v>0</v>
      </c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0">
        <f t="shared" si="2"/>
        <v>0</v>
      </c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>
        <f t="shared" si="3"/>
        <v>0</v>
      </c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>
        <f t="shared" si="4"/>
        <v>0</v>
      </c>
      <c r="BI53" s="52"/>
      <c r="BJ53" s="52"/>
      <c r="BK53" s="52"/>
      <c r="BL53" s="52"/>
      <c r="BM53" s="54"/>
      <c r="BN53" s="54"/>
      <c r="BO53" s="52"/>
      <c r="BP53" s="52"/>
      <c r="BQ53" s="54"/>
      <c r="BR53" s="54"/>
      <c r="BS53" s="52"/>
      <c r="BT53" s="52"/>
      <c r="BU53" s="52">
        <f t="shared" si="5"/>
        <v>0</v>
      </c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>
        <f t="shared" si="6"/>
        <v>0</v>
      </c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2">
        <f t="shared" si="7"/>
        <v>0</v>
      </c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>
        <f t="shared" si="8"/>
        <v>0</v>
      </c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>
        <f t="shared" si="9"/>
        <v>0</v>
      </c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>
        <f t="shared" si="10"/>
        <v>0</v>
      </c>
      <c r="EE53" s="55">
        <f t="shared" si="11"/>
        <v>0</v>
      </c>
    </row>
    <row r="54" spans="1:136" ht="15.95" customHeight="1" x14ac:dyDescent="0.25">
      <c r="A54" s="60" t="s">
        <v>88</v>
      </c>
      <c r="B54" s="57">
        <f t="shared" si="12"/>
        <v>0</v>
      </c>
      <c r="C54" s="58" t="s">
        <v>39</v>
      </c>
      <c r="E54" s="52" t="s">
        <v>88</v>
      </c>
      <c r="F54" s="50"/>
      <c r="G54" s="50"/>
      <c r="H54" s="50"/>
      <c r="I54" s="50"/>
      <c r="J54" s="51">
        <v>40</v>
      </c>
      <c r="K54" s="51">
        <v>20</v>
      </c>
      <c r="L54" s="50"/>
      <c r="M54" s="50"/>
      <c r="N54" s="51">
        <v>40</v>
      </c>
      <c r="O54" s="51">
        <v>10</v>
      </c>
      <c r="P54" s="50">
        <f t="shared" si="0"/>
        <v>1200</v>
      </c>
      <c r="Q54" s="52">
        <v>17</v>
      </c>
      <c r="R54" s="52">
        <v>12</v>
      </c>
      <c r="S54" s="52"/>
      <c r="T54" s="52"/>
      <c r="U54" s="53">
        <v>47</v>
      </c>
      <c r="V54" s="53">
        <v>12</v>
      </c>
      <c r="W54" s="52"/>
      <c r="X54" s="52"/>
      <c r="Y54" s="52">
        <v>40</v>
      </c>
      <c r="Z54" s="52">
        <v>20</v>
      </c>
      <c r="AA54" s="52">
        <f t="shared" si="1"/>
        <v>1568</v>
      </c>
      <c r="AB54" s="51"/>
      <c r="AC54" s="51"/>
      <c r="AD54" s="51"/>
      <c r="AE54" s="51"/>
      <c r="AF54" s="51">
        <f>+(54+57+60)/3</f>
        <v>57</v>
      </c>
      <c r="AG54" s="51">
        <f>2.5/7*30</f>
        <v>10.714285714285715</v>
      </c>
      <c r="AH54" s="51"/>
      <c r="AI54" s="51"/>
      <c r="AJ54" s="51">
        <f>+(54+57+60)/3</f>
        <v>57</v>
      </c>
      <c r="AK54" s="51">
        <f>2.5/7*30</f>
        <v>10.714285714285715</v>
      </c>
      <c r="AL54" s="50">
        <f t="shared" si="2"/>
        <v>1221.4285714285716</v>
      </c>
      <c r="AM54" s="52"/>
      <c r="AN54" s="52"/>
      <c r="AO54" s="52"/>
      <c r="AP54" s="52"/>
      <c r="AQ54" s="52">
        <f>+(75+79+82)/3</f>
        <v>78.666666666666671</v>
      </c>
      <c r="AR54" s="52">
        <f>2.5/7*30</f>
        <v>10.714285714285715</v>
      </c>
      <c r="AS54" s="52"/>
      <c r="AT54" s="52"/>
      <c r="AU54" s="52">
        <f>+(75+79+82)/3</f>
        <v>78.666666666666671</v>
      </c>
      <c r="AV54" s="52">
        <f>2.5/7*30</f>
        <v>10.714285714285715</v>
      </c>
      <c r="AW54" s="52">
        <f t="shared" si="3"/>
        <v>1685.714285714286</v>
      </c>
      <c r="AX54" s="50"/>
      <c r="AY54" s="50"/>
      <c r="AZ54" s="50"/>
      <c r="BA54" s="50"/>
      <c r="BB54" s="50">
        <f>+(95+100+105)/3</f>
        <v>100</v>
      </c>
      <c r="BC54" s="50">
        <f>2.5/7*30</f>
        <v>10.714285714285715</v>
      </c>
      <c r="BD54" s="50"/>
      <c r="BE54" s="50"/>
      <c r="BF54" s="50">
        <f>+(95+100+105)/3</f>
        <v>100</v>
      </c>
      <c r="BG54" s="50">
        <f>3/7*30</f>
        <v>12.857142857142856</v>
      </c>
      <c r="BH54" s="50">
        <f t="shared" si="4"/>
        <v>2357.1428571428569</v>
      </c>
      <c r="BI54" s="52"/>
      <c r="BJ54" s="52"/>
      <c r="BK54" s="52"/>
      <c r="BL54" s="52"/>
      <c r="BM54" s="54">
        <f>+(122+129+135)/3</f>
        <v>128.66666666666666</v>
      </c>
      <c r="BN54" s="54">
        <f>2.5/7*30</f>
        <v>10.714285714285715</v>
      </c>
      <c r="BO54" s="52"/>
      <c r="BP54" s="52"/>
      <c r="BQ54" s="54">
        <f>+(122+129+135)/3</f>
        <v>128.66666666666666</v>
      </c>
      <c r="BR54" s="54">
        <f>3/7*30</f>
        <v>12.857142857142856</v>
      </c>
      <c r="BS54" s="52"/>
      <c r="BT54" s="52"/>
      <c r="BU54" s="52">
        <f t="shared" si="5"/>
        <v>0</v>
      </c>
      <c r="BV54" s="50"/>
      <c r="BW54" s="50"/>
      <c r="BX54" s="50"/>
      <c r="BY54" s="50"/>
      <c r="BZ54" s="50">
        <f>+(122+129+135)/3</f>
        <v>128.66666666666666</v>
      </c>
      <c r="CA54" s="50">
        <f>2.5/7*30</f>
        <v>10.714285714285715</v>
      </c>
      <c r="CB54" s="50"/>
      <c r="CC54" s="50"/>
      <c r="CD54" s="50">
        <f>+(122+129+135)/3</f>
        <v>128.66666666666666</v>
      </c>
      <c r="CE54" s="50">
        <f>3/7*30</f>
        <v>12.857142857142856</v>
      </c>
      <c r="CF54" s="50"/>
      <c r="CG54" s="50"/>
      <c r="CH54" s="50">
        <f t="shared" si="6"/>
        <v>0</v>
      </c>
      <c r="CI54" s="54"/>
      <c r="CJ54" s="54"/>
      <c r="CK54" s="54"/>
      <c r="CL54" s="54"/>
      <c r="CM54" s="54">
        <f>+(136+143+150)/3</f>
        <v>143</v>
      </c>
      <c r="CN54" s="54">
        <f>2.5/7*30</f>
        <v>10.714285714285715</v>
      </c>
      <c r="CO54" s="54"/>
      <c r="CP54" s="54"/>
      <c r="CQ54" s="54">
        <f>+(136+143+150)/3</f>
        <v>143</v>
      </c>
      <c r="CR54" s="54">
        <f>2.5/7*30</f>
        <v>10.714285714285715</v>
      </c>
      <c r="CS54" s="54"/>
      <c r="CT54" s="54"/>
      <c r="CU54" s="52">
        <f t="shared" si="7"/>
        <v>0</v>
      </c>
      <c r="CV54" s="50"/>
      <c r="CW54" s="50"/>
      <c r="CX54" s="50"/>
      <c r="CY54" s="50"/>
      <c r="CZ54" s="50">
        <f>+(122+129+135)/3</f>
        <v>128.66666666666666</v>
      </c>
      <c r="DA54" s="50">
        <f>2.5/7*30</f>
        <v>10.714285714285715</v>
      </c>
      <c r="DB54" s="50"/>
      <c r="DC54" s="50"/>
      <c r="DD54" s="50">
        <f>+(122+129+135)/3</f>
        <v>128.66666666666666</v>
      </c>
      <c r="DE54" s="50">
        <f>2.5/7*30</f>
        <v>10.714285714285715</v>
      </c>
      <c r="DF54" s="50">
        <f t="shared" si="8"/>
        <v>367.80285714285714</v>
      </c>
      <c r="DG54" s="54"/>
      <c r="DH54" s="54"/>
      <c r="DI54" s="54"/>
      <c r="DJ54" s="54"/>
      <c r="DK54" s="54">
        <f>+(95+100+105)/3</f>
        <v>100</v>
      </c>
      <c r="DL54" s="54">
        <f>2.5/7*30</f>
        <v>10.714285714285715</v>
      </c>
      <c r="DM54" s="54"/>
      <c r="DN54" s="54"/>
      <c r="DO54" s="54">
        <f>+(95+100+105)/3</f>
        <v>100</v>
      </c>
      <c r="DP54" s="54">
        <f>2.5/7*30</f>
        <v>10.714285714285715</v>
      </c>
      <c r="DQ54" s="54">
        <f t="shared" si="9"/>
        <v>285.85714285714289</v>
      </c>
      <c r="DR54" s="50"/>
      <c r="DS54" s="50"/>
      <c r="DT54" s="50"/>
      <c r="DU54" s="50"/>
      <c r="DV54" s="50">
        <f>+(150+157+165)/3</f>
        <v>157.33333333333334</v>
      </c>
      <c r="DW54" s="50">
        <f>2.5/7*30</f>
        <v>10.714285714285715</v>
      </c>
      <c r="DX54" s="50"/>
      <c r="DY54" s="50"/>
      <c r="DZ54" s="50">
        <f>+(150+157+165)/3</f>
        <v>157.33333333333334</v>
      </c>
      <c r="EA54" s="50">
        <f>2.5/7*30</f>
        <v>10.714285714285715</v>
      </c>
      <c r="EB54" s="50"/>
      <c r="EC54" s="50"/>
      <c r="ED54" s="50">
        <f t="shared" si="10"/>
        <v>0</v>
      </c>
      <c r="EE54" s="55">
        <f t="shared" si="11"/>
        <v>8685.9457142857136</v>
      </c>
    </row>
    <row r="55" spans="1:136" ht="15.95" customHeight="1" x14ac:dyDescent="0.25">
      <c r="A55" s="60" t="s">
        <v>89</v>
      </c>
      <c r="B55" s="57">
        <f t="shared" si="12"/>
        <v>0</v>
      </c>
      <c r="C55" s="58" t="s">
        <v>39</v>
      </c>
      <c r="E55" s="52" t="s">
        <v>90</v>
      </c>
      <c r="F55" s="50"/>
      <c r="G55" s="50"/>
      <c r="H55" s="50"/>
      <c r="I55" s="50"/>
      <c r="J55" s="51"/>
      <c r="K55" s="51"/>
      <c r="L55" s="50"/>
      <c r="M55" s="50"/>
      <c r="N55" s="50"/>
      <c r="O55" s="50"/>
      <c r="P55" s="50">
        <f t="shared" si="0"/>
        <v>0</v>
      </c>
      <c r="Q55" s="52"/>
      <c r="R55" s="52"/>
      <c r="S55" s="52"/>
      <c r="T55" s="52"/>
      <c r="U55" s="53"/>
      <c r="V55" s="53"/>
      <c r="W55" s="52"/>
      <c r="X55" s="52"/>
      <c r="Y55" s="52"/>
      <c r="Z55" s="52"/>
      <c r="AA55" s="52">
        <f t="shared" si="1"/>
        <v>0</v>
      </c>
      <c r="AB55" s="51">
        <v>30</v>
      </c>
      <c r="AC55" s="51">
        <v>10</v>
      </c>
      <c r="AD55" s="51"/>
      <c r="AE55" s="51"/>
      <c r="AF55" s="51"/>
      <c r="AG55" s="51"/>
      <c r="AH55" s="51">
        <v>30</v>
      </c>
      <c r="AI55" s="51">
        <v>10</v>
      </c>
      <c r="AJ55" s="51"/>
      <c r="AK55" s="51"/>
      <c r="AL55" s="50">
        <f t="shared" si="2"/>
        <v>600</v>
      </c>
      <c r="AM55" s="52">
        <v>30</v>
      </c>
      <c r="AN55" s="52">
        <v>10</v>
      </c>
      <c r="AO55" s="52"/>
      <c r="AP55" s="52"/>
      <c r="AQ55" s="52"/>
      <c r="AR55" s="52"/>
      <c r="AS55" s="52">
        <v>30</v>
      </c>
      <c r="AT55" s="52">
        <v>10</v>
      </c>
      <c r="AU55" s="52"/>
      <c r="AV55" s="52"/>
      <c r="AW55" s="52">
        <f t="shared" si="3"/>
        <v>600</v>
      </c>
      <c r="AX55" s="50">
        <v>50</v>
      </c>
      <c r="AY55" s="50">
        <v>10</v>
      </c>
      <c r="AZ55" s="50"/>
      <c r="BA55" s="50"/>
      <c r="BB55" s="50"/>
      <c r="BC55" s="50"/>
      <c r="BD55" s="50">
        <v>50</v>
      </c>
      <c r="BE55" s="50">
        <v>10</v>
      </c>
      <c r="BF55" s="50"/>
      <c r="BG55" s="50"/>
      <c r="BH55" s="50">
        <f t="shared" si="4"/>
        <v>1000</v>
      </c>
      <c r="BI55" s="52">
        <v>50</v>
      </c>
      <c r="BJ55" s="52">
        <v>10</v>
      </c>
      <c r="BK55" s="52"/>
      <c r="BL55" s="52"/>
      <c r="BM55" s="54"/>
      <c r="BN55" s="54"/>
      <c r="BO55" s="52">
        <v>50</v>
      </c>
      <c r="BP55" s="52">
        <v>10</v>
      </c>
      <c r="BQ55" s="54"/>
      <c r="BR55" s="54"/>
      <c r="BS55" s="52"/>
      <c r="BT55" s="52"/>
      <c r="BU55" s="52">
        <f t="shared" si="5"/>
        <v>0</v>
      </c>
      <c r="BV55" s="50">
        <v>60</v>
      </c>
      <c r="BW55" s="50">
        <v>10</v>
      </c>
      <c r="BX55" s="50"/>
      <c r="BY55" s="50"/>
      <c r="BZ55" s="50"/>
      <c r="CA55" s="50"/>
      <c r="CB55" s="50">
        <v>50</v>
      </c>
      <c r="CC55" s="50">
        <v>10</v>
      </c>
      <c r="CD55" s="50"/>
      <c r="CE55" s="50"/>
      <c r="CF55" s="50"/>
      <c r="CG55" s="50"/>
      <c r="CH55" s="50">
        <f t="shared" si="6"/>
        <v>0</v>
      </c>
      <c r="CI55" s="54">
        <v>60</v>
      </c>
      <c r="CJ55" s="54">
        <v>10</v>
      </c>
      <c r="CK55" s="54"/>
      <c r="CL55" s="54"/>
      <c r="CM55" s="54"/>
      <c r="CN55" s="54"/>
      <c r="CO55" s="54">
        <v>60</v>
      </c>
      <c r="CP55" s="54">
        <v>10</v>
      </c>
      <c r="CQ55" s="54"/>
      <c r="CR55" s="54"/>
      <c r="CS55" s="54"/>
      <c r="CT55" s="54"/>
      <c r="CU55" s="52">
        <f t="shared" si="7"/>
        <v>0</v>
      </c>
      <c r="CV55" s="50">
        <v>70</v>
      </c>
      <c r="CW55" s="50">
        <v>10</v>
      </c>
      <c r="CX55" s="50"/>
      <c r="CY55" s="50"/>
      <c r="CZ55" s="50"/>
      <c r="DA55" s="50"/>
      <c r="DB55" s="50"/>
      <c r="DC55" s="50"/>
      <c r="DD55" s="50"/>
      <c r="DE55" s="50"/>
      <c r="DF55" s="50">
        <f t="shared" si="8"/>
        <v>93.38</v>
      </c>
      <c r="DG55" s="54">
        <v>70</v>
      </c>
      <c r="DH55" s="54">
        <v>10</v>
      </c>
      <c r="DI55" s="54"/>
      <c r="DJ55" s="54"/>
      <c r="DK55" s="54"/>
      <c r="DL55" s="54"/>
      <c r="DM55" s="54"/>
      <c r="DN55" s="54"/>
      <c r="DO55" s="54"/>
      <c r="DP55" s="54"/>
      <c r="DQ55" s="52">
        <f>(+DG55*DH55+DI55*DJ55+DK55*DL55+DM55*DN55+DO55*DP55)*DG$11</f>
        <v>93.38</v>
      </c>
      <c r="DR55" s="50">
        <v>70</v>
      </c>
      <c r="DS55" s="50">
        <v>10</v>
      </c>
      <c r="DT55" s="50"/>
      <c r="DU55" s="50"/>
      <c r="DV55" s="50"/>
      <c r="DW55" s="50"/>
      <c r="DX55" s="50">
        <v>60</v>
      </c>
      <c r="DY55" s="50">
        <v>10</v>
      </c>
      <c r="DZ55" s="50"/>
      <c r="EA55" s="50"/>
      <c r="EB55" s="50"/>
      <c r="EC55" s="50"/>
      <c r="ED55" s="50">
        <f t="shared" si="10"/>
        <v>0</v>
      </c>
      <c r="EE55" s="55">
        <f t="shared" si="11"/>
        <v>2386.7600000000002</v>
      </c>
    </row>
    <row r="56" spans="1:136" ht="15.95" customHeight="1" x14ac:dyDescent="0.25">
      <c r="A56" s="56" t="s">
        <v>91</v>
      </c>
      <c r="B56" s="57">
        <f t="shared" si="12"/>
        <v>0</v>
      </c>
      <c r="C56" s="58" t="s">
        <v>39</v>
      </c>
      <c r="E56" s="59" t="s">
        <v>91</v>
      </c>
      <c r="F56" s="50"/>
      <c r="G56" s="50"/>
      <c r="H56" s="50"/>
      <c r="I56" s="50"/>
      <c r="J56" s="51">
        <f>+(19+25)/2</f>
        <v>22</v>
      </c>
      <c r="K56" s="51">
        <v>30</v>
      </c>
      <c r="L56" s="50"/>
      <c r="M56" s="50"/>
      <c r="N56" s="51">
        <f>+(19+25)/2</f>
        <v>22</v>
      </c>
      <c r="O56" s="51">
        <v>30</v>
      </c>
      <c r="P56" s="50">
        <f t="shared" si="0"/>
        <v>1320</v>
      </c>
      <c r="Q56" s="52"/>
      <c r="R56" s="52"/>
      <c r="S56" s="52"/>
      <c r="T56" s="52"/>
      <c r="U56" s="53">
        <f>+(12+20)/2+(18+25)/(2*30)*20</f>
        <v>30.333333333333336</v>
      </c>
      <c r="V56" s="53">
        <v>30</v>
      </c>
      <c r="W56" s="52"/>
      <c r="X56" s="52"/>
      <c r="Y56" s="52">
        <f>+(12+20)/2+ (18+25)/(2*30)*20</f>
        <v>30.333333333333336</v>
      </c>
      <c r="Z56" s="52">
        <v>30</v>
      </c>
      <c r="AA56" s="52">
        <f t="shared" si="1"/>
        <v>1820.0000000000002</v>
      </c>
      <c r="AB56" s="51"/>
      <c r="AC56" s="51"/>
      <c r="AD56" s="51"/>
      <c r="AE56" s="51"/>
      <c r="AF56" s="51">
        <f>+(12+17)/2+(24+46)/(2*30)*(5/7)</f>
        <v>15.333333333333334</v>
      </c>
      <c r="AG56" s="51">
        <v>30</v>
      </c>
      <c r="AH56" s="51"/>
      <c r="AI56" s="51"/>
      <c r="AJ56" s="51">
        <f>+(40+77)/2</f>
        <v>58.5</v>
      </c>
      <c r="AK56" s="51">
        <f>5/7*30</f>
        <v>21.428571428571431</v>
      </c>
      <c r="AL56" s="50">
        <f t="shared" si="2"/>
        <v>1713.5714285714287</v>
      </c>
      <c r="AM56" s="52"/>
      <c r="AN56" s="52"/>
      <c r="AO56" s="52"/>
      <c r="AP56" s="52"/>
      <c r="AQ56" s="61">
        <f>+(12+17)/2+(46+60)/(2*30)*(5/7)</f>
        <v>15.761904761904763</v>
      </c>
      <c r="AR56" s="61">
        <v>30</v>
      </c>
      <c r="AS56" s="52"/>
      <c r="AT56" s="52"/>
      <c r="AU56" s="52">
        <f>+(62+83)/2</f>
        <v>72.5</v>
      </c>
      <c r="AV56" s="52">
        <f>5/7*30</f>
        <v>21.428571428571431</v>
      </c>
      <c r="AW56" s="52">
        <f t="shared" si="3"/>
        <v>2026.4285714285716</v>
      </c>
      <c r="AX56" s="50"/>
      <c r="AY56" s="50"/>
      <c r="AZ56" s="50"/>
      <c r="BA56" s="50"/>
      <c r="BB56" s="50">
        <f>+(17+25)/2+(46+65)/2*5/7</f>
        <v>60.642857142857146</v>
      </c>
      <c r="BC56" s="50">
        <v>30</v>
      </c>
      <c r="BD56" s="50"/>
      <c r="BE56" s="50"/>
      <c r="BF56" s="50">
        <f>+(71+100)/2</f>
        <v>85.5</v>
      </c>
      <c r="BG56" s="50">
        <f>5/7*30</f>
        <v>21.428571428571431</v>
      </c>
      <c r="BH56" s="50">
        <f t="shared" si="4"/>
        <v>3651.4285714285716</v>
      </c>
      <c r="BI56" s="52"/>
      <c r="BJ56" s="52"/>
      <c r="BK56" s="52"/>
      <c r="BL56" s="52"/>
      <c r="BM56" s="54">
        <f>+(17+25)/2+(46+65)/2*5/7</f>
        <v>60.642857142857146</v>
      </c>
      <c r="BN56" s="54">
        <v>30</v>
      </c>
      <c r="BO56" s="52"/>
      <c r="BP56" s="52"/>
      <c r="BQ56" s="54">
        <f>+(71+100)/2</f>
        <v>85.5</v>
      </c>
      <c r="BR56" s="54">
        <f>5/7*30</f>
        <v>21.428571428571431</v>
      </c>
      <c r="BS56" s="52"/>
      <c r="BT56" s="52"/>
      <c r="BU56" s="52">
        <f t="shared" si="5"/>
        <v>0</v>
      </c>
      <c r="BV56" s="50"/>
      <c r="BW56" s="50"/>
      <c r="BX56" s="50"/>
      <c r="BY56" s="50"/>
      <c r="BZ56" s="50">
        <f>+(17+25)/2+(58+82)/2*5/7</f>
        <v>71</v>
      </c>
      <c r="CA56" s="50">
        <v>30</v>
      </c>
      <c r="CB56" s="50"/>
      <c r="CC56" s="50"/>
      <c r="CD56" s="50">
        <f>+(82+117)/2</f>
        <v>99.5</v>
      </c>
      <c r="CE56" s="50">
        <f>5/7*30</f>
        <v>21.428571428571431</v>
      </c>
      <c r="CF56" s="50"/>
      <c r="CG56" s="50"/>
      <c r="CH56" s="50">
        <f t="shared" si="6"/>
        <v>0</v>
      </c>
      <c r="CI56" s="54"/>
      <c r="CJ56" s="54"/>
      <c r="CK56" s="54"/>
      <c r="CL56" s="54"/>
      <c r="CM56" s="54">
        <f>+(17+25)/2+(70+98)/2*5/7</f>
        <v>81</v>
      </c>
      <c r="CN56" s="54">
        <v>30</v>
      </c>
      <c r="CO56" s="54"/>
      <c r="CP56" s="54"/>
      <c r="CQ56" s="54">
        <f>+(94+134)/2</f>
        <v>114</v>
      </c>
      <c r="CR56" s="54">
        <f>5/7*30</f>
        <v>21.428571428571431</v>
      </c>
      <c r="CS56" s="54"/>
      <c r="CT56" s="54"/>
      <c r="CU56" s="52">
        <f t="shared" si="7"/>
        <v>0</v>
      </c>
      <c r="CV56" s="50"/>
      <c r="CW56" s="50"/>
      <c r="CX56" s="50"/>
      <c r="CY56" s="50"/>
      <c r="CZ56" s="50">
        <f>+(57+80)/2+(70+98)/2*5/7</f>
        <v>128.5</v>
      </c>
      <c r="DA56" s="50">
        <v>30</v>
      </c>
      <c r="DB56" s="50"/>
      <c r="DC56" s="50"/>
      <c r="DD56" s="50">
        <f>+(94+134)/2</f>
        <v>114</v>
      </c>
      <c r="DE56" s="50">
        <f>5/7*30</f>
        <v>21.428571428571431</v>
      </c>
      <c r="DF56" s="50">
        <f t="shared" si="8"/>
        <v>840.13414285714282</v>
      </c>
      <c r="DG56" s="54"/>
      <c r="DH56" s="54"/>
      <c r="DI56" s="54"/>
      <c r="DJ56" s="54"/>
      <c r="DK56" s="54">
        <f>+(57+80)/2+(58+82)/2*5/7</f>
        <v>118.5</v>
      </c>
      <c r="DL56" s="54">
        <v>30</v>
      </c>
      <c r="DM56" s="54"/>
      <c r="DN56" s="54"/>
      <c r="DO56" s="54">
        <f>+(94+134)/2</f>
        <v>114</v>
      </c>
      <c r="DP56" s="54">
        <f>5/7*30</f>
        <v>21.428571428571431</v>
      </c>
      <c r="DQ56" s="52">
        <f>(+DG56*DH56+DI56*DJ56+DK56*DL56+DM56*DN56+DO56*DP56)*DG$11</f>
        <v>800.11414285714284</v>
      </c>
      <c r="DR56" s="50"/>
      <c r="DS56" s="50"/>
      <c r="DT56" s="50"/>
      <c r="DU56" s="50"/>
      <c r="DV56" s="50">
        <f>+(17+25)/2+(81+115)/2*5/7</f>
        <v>91</v>
      </c>
      <c r="DW56" s="50">
        <v>30</v>
      </c>
      <c r="DX56" s="50"/>
      <c r="DY56" s="50"/>
      <c r="DZ56" s="50">
        <f>+(106+154)/2</f>
        <v>130</v>
      </c>
      <c r="EA56" s="50">
        <f>5/7*30</f>
        <v>21.428571428571431</v>
      </c>
      <c r="EB56" s="50"/>
      <c r="EC56" s="50"/>
      <c r="ED56" s="50">
        <f t="shared" si="10"/>
        <v>0</v>
      </c>
      <c r="EE56" s="55">
        <f t="shared" si="11"/>
        <v>12171.676857142858</v>
      </c>
    </row>
    <row r="57" spans="1:136" ht="15.95" customHeight="1" x14ac:dyDescent="0.25">
      <c r="A57" s="56" t="s">
        <v>92</v>
      </c>
      <c r="B57" s="57">
        <f t="shared" si="12"/>
        <v>0</v>
      </c>
      <c r="C57" s="58" t="s">
        <v>39</v>
      </c>
      <c r="E57" s="59" t="s">
        <v>92</v>
      </c>
      <c r="F57" s="50"/>
      <c r="G57" s="50"/>
      <c r="H57" s="50"/>
      <c r="I57" s="50"/>
      <c r="J57" s="51">
        <f>+(45+70)/2</f>
        <v>57.5</v>
      </c>
      <c r="K57" s="51">
        <v>30</v>
      </c>
      <c r="L57" s="50"/>
      <c r="M57" s="50"/>
      <c r="N57" s="50"/>
      <c r="O57" s="50"/>
      <c r="P57" s="50">
        <f t="shared" si="0"/>
        <v>1725</v>
      </c>
      <c r="Q57" s="52"/>
      <c r="R57" s="52"/>
      <c r="S57" s="52"/>
      <c r="T57" s="52"/>
      <c r="U57" s="53">
        <f>+(45+70)/2</f>
        <v>57.5</v>
      </c>
      <c r="V57" s="53">
        <v>30</v>
      </c>
      <c r="W57" s="52"/>
      <c r="X57" s="52"/>
      <c r="Y57" s="52">
        <f>+(45+70)/2</f>
        <v>57.5</v>
      </c>
      <c r="Z57" s="52">
        <v>30</v>
      </c>
      <c r="AA57" s="52">
        <f t="shared" si="1"/>
        <v>3450</v>
      </c>
      <c r="AB57" s="51"/>
      <c r="AC57" s="51"/>
      <c r="AD57" s="51"/>
      <c r="AE57" s="51"/>
      <c r="AF57" s="51">
        <f>+(9+15)/2+(31+46)/2</f>
        <v>50.5</v>
      </c>
      <c r="AG57" s="51">
        <v>30</v>
      </c>
      <c r="AH57" s="51"/>
      <c r="AI57" s="51"/>
      <c r="AJ57" s="51">
        <f>+(40+60)/2</f>
        <v>50</v>
      </c>
      <c r="AK57" s="51">
        <v>30</v>
      </c>
      <c r="AL57" s="50">
        <f t="shared" si="2"/>
        <v>3015</v>
      </c>
      <c r="AM57" s="52"/>
      <c r="AN57" s="52"/>
      <c r="AO57" s="52"/>
      <c r="AP57" s="52"/>
      <c r="AQ57" s="52">
        <f>+(9+15)/2+ (36+54)/2</f>
        <v>57</v>
      </c>
      <c r="AR57" s="52">
        <v>30</v>
      </c>
      <c r="AS57" s="52"/>
      <c r="AT57" s="52"/>
      <c r="AU57" s="52">
        <f>+(46+68)/2</f>
        <v>57</v>
      </c>
      <c r="AV57" s="52">
        <v>30</v>
      </c>
      <c r="AW57" s="52">
        <f t="shared" si="3"/>
        <v>3420</v>
      </c>
      <c r="AX57" s="50"/>
      <c r="AY57" s="50"/>
      <c r="AZ57" s="50"/>
      <c r="BA57" s="50"/>
      <c r="BB57" s="50">
        <f>+(14+20)/2+(43+65)/2</f>
        <v>71</v>
      </c>
      <c r="BC57" s="50">
        <v>30</v>
      </c>
      <c r="BD57" s="50"/>
      <c r="BE57" s="50"/>
      <c r="BF57" s="50">
        <f>+(57+85)/2</f>
        <v>71</v>
      </c>
      <c r="BG57" s="50">
        <v>30</v>
      </c>
      <c r="BH57" s="50">
        <f t="shared" si="4"/>
        <v>4260</v>
      </c>
      <c r="BI57" s="52"/>
      <c r="BJ57" s="52"/>
      <c r="BK57" s="52"/>
      <c r="BL57" s="52"/>
      <c r="BM57" s="54">
        <f>+(14+20)/2+(43+65)/2</f>
        <v>71</v>
      </c>
      <c r="BN57" s="54">
        <v>30</v>
      </c>
      <c r="BO57" s="52"/>
      <c r="BP57" s="52"/>
      <c r="BQ57" s="54">
        <f>+(57+85)/2</f>
        <v>71</v>
      </c>
      <c r="BR57" s="54">
        <v>30</v>
      </c>
      <c r="BS57" s="52"/>
      <c r="BT57" s="52"/>
      <c r="BU57" s="52">
        <f t="shared" si="5"/>
        <v>0</v>
      </c>
      <c r="BV57" s="50"/>
      <c r="BW57" s="50"/>
      <c r="BX57" s="50"/>
      <c r="BY57" s="50"/>
      <c r="BZ57" s="50">
        <f>+(14+20)/2+(55+82)/2</f>
        <v>85.5</v>
      </c>
      <c r="CA57" s="50">
        <v>30</v>
      </c>
      <c r="CB57" s="50"/>
      <c r="CC57" s="50"/>
      <c r="CD57" s="50">
        <f>+(68+103)/2</f>
        <v>85.5</v>
      </c>
      <c r="CE57" s="50">
        <v>30</v>
      </c>
      <c r="CF57" s="50"/>
      <c r="CG57" s="50"/>
      <c r="CH57" s="50">
        <f t="shared" si="6"/>
        <v>0</v>
      </c>
      <c r="CI57" s="54"/>
      <c r="CJ57" s="54"/>
      <c r="CK57" s="54"/>
      <c r="CL57" s="54"/>
      <c r="CM57" s="54">
        <f>+(14+20)/2+(43+65)/2</f>
        <v>71</v>
      </c>
      <c r="CN57" s="54">
        <v>30</v>
      </c>
      <c r="CO57" s="54"/>
      <c r="CP57" s="54"/>
      <c r="CQ57" s="54">
        <f>+(57+85)/2</f>
        <v>71</v>
      </c>
      <c r="CR57" s="54">
        <v>30</v>
      </c>
      <c r="CS57" s="54"/>
      <c r="CT57" s="54"/>
      <c r="CU57" s="52">
        <f t="shared" si="7"/>
        <v>0</v>
      </c>
      <c r="CV57" s="50"/>
      <c r="CW57" s="50"/>
      <c r="CX57" s="50"/>
      <c r="CY57" s="50"/>
      <c r="CZ57" s="50">
        <f>+(14+20)/2+((70+27+75+71+18+25+18+50+108)/9/((70+15+60+70+15+15+15+20+80)/9))*50</f>
        <v>81.166666666666671</v>
      </c>
      <c r="DA57" s="50">
        <v>30</v>
      </c>
      <c r="DB57" s="50"/>
      <c r="DC57" s="50"/>
      <c r="DD57" s="50">
        <f>+((70+27+75+71+18+25+18+50+108)/9/((70+15+60+70+15+15+15+20+80)/9))*50</f>
        <v>64.166666666666671</v>
      </c>
      <c r="DE57" s="50">
        <v>30</v>
      </c>
      <c r="DF57" s="50">
        <f t="shared" si="8"/>
        <v>581.62399999999991</v>
      </c>
      <c r="DG57" s="54"/>
      <c r="DH57" s="54"/>
      <c r="DI57" s="54"/>
      <c r="DJ57" s="54"/>
      <c r="DK57" s="54">
        <f>+(14+20)/2+((70+27+75+71+18+80+60+50+108)/9/((70+15+60+70+15+50+50+20+80)/9))*50</f>
        <v>82</v>
      </c>
      <c r="DL57" s="54">
        <v>30</v>
      </c>
      <c r="DM57" s="54"/>
      <c r="DN57" s="54"/>
      <c r="DO57" s="54">
        <f>+((70+27+75+71+18+80+60+50+108)/9/((70+15+60+70+15+50+50+20+80)/9))*50</f>
        <v>65</v>
      </c>
      <c r="DP57" s="54">
        <v>30</v>
      </c>
      <c r="DQ57" s="52">
        <f>(+DG57*DH57+DI57*DJ57+DK57*DL57+DM57*DN57+DO57*DP57)*DG$11</f>
        <v>588.29399999999998</v>
      </c>
      <c r="DR57" s="50"/>
      <c r="DS57" s="50"/>
      <c r="DT57" s="50"/>
      <c r="DU57" s="50"/>
      <c r="DV57" s="50">
        <f>+(14+20)/2+(54+82)/2</f>
        <v>85</v>
      </c>
      <c r="DW57" s="50">
        <v>30</v>
      </c>
      <c r="DX57" s="50"/>
      <c r="DY57" s="50"/>
      <c r="DZ57" s="50">
        <f>+(68+103)/2</f>
        <v>85.5</v>
      </c>
      <c r="EA57" s="50">
        <v>30</v>
      </c>
      <c r="EB57" s="50"/>
      <c r="EC57" s="50"/>
      <c r="ED57" s="50">
        <f t="shared" si="10"/>
        <v>0</v>
      </c>
      <c r="EE57" s="55">
        <f t="shared" si="11"/>
        <v>17039.917999999998</v>
      </c>
    </row>
    <row r="58" spans="1:136" ht="15.95" hidden="1" customHeight="1" thickBot="1" x14ac:dyDescent="0.3">
      <c r="A58" s="62" t="s">
        <v>93</v>
      </c>
      <c r="B58" s="63">
        <f t="shared" si="12"/>
        <v>0</v>
      </c>
      <c r="C58" s="64" t="s">
        <v>39</v>
      </c>
      <c r="E58" s="52" t="s">
        <v>93</v>
      </c>
      <c r="F58" s="50"/>
      <c r="G58" s="50"/>
      <c r="H58" s="50"/>
      <c r="I58" s="50"/>
      <c r="J58" s="51"/>
      <c r="K58" s="51"/>
      <c r="L58" s="50"/>
      <c r="M58" s="50"/>
      <c r="N58" s="50"/>
      <c r="O58" s="50"/>
      <c r="P58" s="50">
        <f t="shared" si="0"/>
        <v>0</v>
      </c>
      <c r="Q58" s="52"/>
      <c r="R58" s="52"/>
      <c r="S58" s="52"/>
      <c r="T58" s="52"/>
      <c r="U58" s="53"/>
      <c r="V58" s="53"/>
      <c r="W58" s="52"/>
      <c r="X58" s="52"/>
      <c r="Y58" s="52"/>
      <c r="Z58" s="52"/>
      <c r="AA58" s="52">
        <f t="shared" si="1"/>
        <v>0</v>
      </c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0">
        <f t="shared" si="2"/>
        <v>0</v>
      </c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>
        <f t="shared" si="3"/>
        <v>0</v>
      </c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>
        <f t="shared" si="4"/>
        <v>0</v>
      </c>
      <c r="BI58" s="52"/>
      <c r="BJ58" s="52"/>
      <c r="BK58" s="52"/>
      <c r="BL58" s="52"/>
      <c r="BM58" s="54"/>
      <c r="BN58" s="54"/>
      <c r="BO58" s="52"/>
      <c r="BP58" s="52"/>
      <c r="BQ58" s="54"/>
      <c r="BR58" s="54"/>
      <c r="BS58" s="52"/>
      <c r="BT58" s="52"/>
      <c r="BU58" s="52">
        <f t="shared" si="5"/>
        <v>0</v>
      </c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>
        <f t="shared" si="6"/>
        <v>0</v>
      </c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2">
        <f t="shared" si="7"/>
        <v>0</v>
      </c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>
        <f t="shared" si="8"/>
        <v>0</v>
      </c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2">
        <f>(+DG58*DH58+DI58*DJ58+DK58*DL58+DM58*DN58+DO58*DP58)*DG$11</f>
        <v>0</v>
      </c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>
        <f t="shared" si="10"/>
        <v>0</v>
      </c>
      <c r="EE58" s="55">
        <f t="shared" si="11"/>
        <v>0</v>
      </c>
    </row>
    <row r="61" spans="1:136" x14ac:dyDescent="0.25">
      <c r="F61" s="65" t="s">
        <v>94</v>
      </c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7"/>
    </row>
    <row r="62" spans="1:136" ht="75" x14ac:dyDescent="0.25">
      <c r="F62" s="68" t="s">
        <v>36</v>
      </c>
      <c r="G62" s="68" t="s">
        <v>38</v>
      </c>
      <c r="H62" s="68" t="s">
        <v>40</v>
      </c>
      <c r="I62" s="68" t="s">
        <v>41</v>
      </c>
      <c r="J62" s="68" t="s">
        <v>42</v>
      </c>
      <c r="K62" s="68" t="s">
        <v>43</v>
      </c>
      <c r="L62" s="68" t="s">
        <v>44</v>
      </c>
      <c r="M62" s="68" t="s">
        <v>45</v>
      </c>
      <c r="N62" s="68" t="s">
        <v>46</v>
      </c>
      <c r="O62" s="68" t="s">
        <v>47</v>
      </c>
      <c r="P62" s="68" t="s">
        <v>48</v>
      </c>
      <c r="Q62" s="68" t="s">
        <v>49</v>
      </c>
      <c r="R62" s="68" t="s">
        <v>50</v>
      </c>
      <c r="S62" s="68" t="s">
        <v>51</v>
      </c>
      <c r="T62" s="68" t="s">
        <v>52</v>
      </c>
      <c r="U62" s="68" t="s">
        <v>53</v>
      </c>
      <c r="V62" s="68" t="s">
        <v>54</v>
      </c>
      <c r="W62" s="68" t="s">
        <v>56</v>
      </c>
      <c r="X62" s="68" t="s">
        <v>58</v>
      </c>
      <c r="Y62" s="68" t="s">
        <v>60</v>
      </c>
      <c r="Z62" s="68" t="s">
        <v>61</v>
      </c>
      <c r="AA62" s="68" t="s">
        <v>62</v>
      </c>
      <c r="AB62" s="68" t="s">
        <v>63</v>
      </c>
      <c r="AC62" s="68" t="s">
        <v>65</v>
      </c>
      <c r="AD62" s="68" t="s">
        <v>66</v>
      </c>
      <c r="AE62" s="68" t="s">
        <v>95</v>
      </c>
      <c r="AF62" s="68" t="s">
        <v>70</v>
      </c>
      <c r="AG62" s="68" t="s">
        <v>96</v>
      </c>
      <c r="AH62" s="68" t="s">
        <v>74</v>
      </c>
      <c r="AI62" s="68" t="s">
        <v>75</v>
      </c>
      <c r="AJ62" s="68" t="s">
        <v>97</v>
      </c>
      <c r="AK62" s="68" t="s">
        <v>79</v>
      </c>
      <c r="AL62" s="68" t="s">
        <v>80</v>
      </c>
      <c r="AM62" s="68" t="s">
        <v>81</v>
      </c>
      <c r="AN62" s="68" t="s">
        <v>82</v>
      </c>
      <c r="AO62" s="68" t="s">
        <v>83</v>
      </c>
      <c r="AP62" s="68" t="s">
        <v>84</v>
      </c>
      <c r="AQ62" s="68" t="s">
        <v>85</v>
      </c>
      <c r="AR62" s="68" t="s">
        <v>86</v>
      </c>
      <c r="AS62" s="68" t="s">
        <v>87</v>
      </c>
      <c r="AT62" s="68" t="s">
        <v>88</v>
      </c>
      <c r="AU62" s="68" t="s">
        <v>90</v>
      </c>
      <c r="AV62" s="68" t="s">
        <v>91</v>
      </c>
      <c r="AW62" s="68" t="s">
        <v>92</v>
      </c>
      <c r="AX62" s="68" t="s">
        <v>93</v>
      </c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</row>
    <row r="63" spans="1:136" x14ac:dyDescent="0.25">
      <c r="F63" s="50">
        <f>+EE14</f>
        <v>3116.0879999999997</v>
      </c>
      <c r="G63" s="50">
        <f>+EE15</f>
        <v>0</v>
      </c>
      <c r="H63" s="50">
        <f>+EE16</f>
        <v>3552.0914285714289</v>
      </c>
      <c r="I63" s="50">
        <f>+EE17</f>
        <v>4366.0228571428561</v>
      </c>
      <c r="J63" s="50">
        <f>+EE18</f>
        <v>691.47428571428566</v>
      </c>
      <c r="K63" s="50">
        <f>+EE19</f>
        <v>0</v>
      </c>
      <c r="L63" s="50">
        <f>+EE20</f>
        <v>0</v>
      </c>
      <c r="M63" s="50">
        <f>+EE21</f>
        <v>0</v>
      </c>
      <c r="N63" s="50">
        <f>+EE22</f>
        <v>3530.7919999999999</v>
      </c>
      <c r="O63" s="50">
        <f>+EE23</f>
        <v>535</v>
      </c>
      <c r="P63" s="50">
        <f>+EE24</f>
        <v>6591.7028571428564</v>
      </c>
      <c r="Q63" s="50">
        <f>+EE25</f>
        <v>0</v>
      </c>
      <c r="R63" s="50">
        <f>+EE26</f>
        <v>1208.5714285714284</v>
      </c>
      <c r="S63" s="50">
        <f>+EE27</f>
        <v>1150.05</v>
      </c>
      <c r="T63" s="50">
        <f>+EE28</f>
        <v>281.36</v>
      </c>
      <c r="U63" s="50">
        <f>+EE29</f>
        <v>0</v>
      </c>
      <c r="V63" s="50">
        <f>+EE30</f>
        <v>0</v>
      </c>
      <c r="W63" s="50">
        <f>+EE31</f>
        <v>0</v>
      </c>
      <c r="X63" s="50">
        <f>+EE32</f>
        <v>23970</v>
      </c>
      <c r="Y63" s="50">
        <f>+EE33</f>
        <v>32855.357285714286</v>
      </c>
      <c r="Z63" s="50">
        <f>+EE34</f>
        <v>1202.056</v>
      </c>
      <c r="AA63" s="50">
        <f>+EE35</f>
        <v>360</v>
      </c>
      <c r="AB63" s="50">
        <f>+EE36</f>
        <v>40</v>
      </c>
      <c r="AC63" s="50">
        <f>+EE37</f>
        <v>0</v>
      </c>
      <c r="AD63" s="50">
        <f>+EE38</f>
        <v>0</v>
      </c>
      <c r="AE63" s="50">
        <f>+EE39</f>
        <v>0</v>
      </c>
      <c r="AF63" s="50">
        <f>+EE40</f>
        <v>105.33714285714285</v>
      </c>
      <c r="AG63" s="50">
        <f>+EE41</f>
        <v>7457.3714285714286</v>
      </c>
      <c r="AH63" s="50">
        <f>+EE42</f>
        <v>4260</v>
      </c>
      <c r="AI63" s="50">
        <f>+EE43</f>
        <v>0</v>
      </c>
      <c r="AJ63" s="50">
        <f>+EE44</f>
        <v>2108.0821714285712</v>
      </c>
      <c r="AK63" s="50">
        <f>+EE45</f>
        <v>593.21942857142858</v>
      </c>
      <c r="AL63" s="50">
        <f>+EE46</f>
        <v>0</v>
      </c>
      <c r="AM63" s="50">
        <f>+EE47</f>
        <v>0</v>
      </c>
      <c r="AN63" s="50">
        <f>+$EE48</f>
        <v>941.38</v>
      </c>
      <c r="AO63" s="50">
        <f>+$EE49</f>
        <v>275</v>
      </c>
      <c r="AP63" s="50">
        <f>+$EE50</f>
        <v>5218.4685714285715</v>
      </c>
      <c r="AQ63" s="50">
        <f>+$EE51</f>
        <v>0</v>
      </c>
      <c r="AR63" s="50">
        <f>+$EE52</f>
        <v>942.90857142857135</v>
      </c>
      <c r="AS63" s="50">
        <f>+$EE53</f>
        <v>0</v>
      </c>
      <c r="AT63" s="50">
        <f>+$EE54</f>
        <v>8685.9457142857136</v>
      </c>
      <c r="AU63" s="50">
        <f>+$EE55</f>
        <v>2386.7600000000002</v>
      </c>
      <c r="AV63" s="50">
        <f>+$EE498</f>
        <v>0</v>
      </c>
      <c r="AW63" s="50">
        <f>+$EE57</f>
        <v>17039.917999999998</v>
      </c>
      <c r="AX63" s="50">
        <f>+$EE58</f>
        <v>0</v>
      </c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</row>
    <row r="64" spans="1:136" x14ac:dyDescent="0.25">
      <c r="E64" s="52" t="s">
        <v>98</v>
      </c>
      <c r="F64" s="52">
        <f>+F63/1000</f>
        <v>3.1160879999999995</v>
      </c>
      <c r="G64" s="52">
        <f t="shared" ref="G64:AE64" si="13">+G63/1000</f>
        <v>0</v>
      </c>
      <c r="H64" s="52">
        <f t="shared" si="13"/>
        <v>3.5520914285714289</v>
      </c>
      <c r="I64" s="52">
        <f t="shared" si="13"/>
        <v>4.3660228571428563</v>
      </c>
      <c r="J64" s="52">
        <f t="shared" si="13"/>
        <v>0.69147428571428571</v>
      </c>
      <c r="K64" s="52">
        <f t="shared" si="13"/>
        <v>0</v>
      </c>
      <c r="L64" s="52">
        <f t="shared" si="13"/>
        <v>0</v>
      </c>
      <c r="M64" s="52">
        <f t="shared" si="13"/>
        <v>0</v>
      </c>
      <c r="N64" s="52">
        <f t="shared" si="13"/>
        <v>3.5307919999999999</v>
      </c>
      <c r="O64" s="52">
        <f t="shared" si="13"/>
        <v>0.53500000000000003</v>
      </c>
      <c r="P64" s="52">
        <f t="shared" si="13"/>
        <v>6.591702857142856</v>
      </c>
      <c r="Q64" s="52">
        <f t="shared" si="13"/>
        <v>0</v>
      </c>
      <c r="R64" s="52">
        <f t="shared" si="13"/>
        <v>1.2085714285714284</v>
      </c>
      <c r="S64" s="52">
        <f t="shared" si="13"/>
        <v>1.15005</v>
      </c>
      <c r="T64" s="52">
        <f t="shared" si="13"/>
        <v>0.28136</v>
      </c>
      <c r="U64" s="52">
        <f t="shared" si="13"/>
        <v>0</v>
      </c>
      <c r="V64" s="52">
        <f t="shared" si="13"/>
        <v>0</v>
      </c>
      <c r="W64" s="52">
        <f t="shared" si="13"/>
        <v>0</v>
      </c>
      <c r="X64" s="52">
        <f t="shared" si="13"/>
        <v>23.97</v>
      </c>
      <c r="Y64" s="52">
        <f t="shared" si="13"/>
        <v>32.855357285714284</v>
      </c>
      <c r="Z64" s="52">
        <f t="shared" si="13"/>
        <v>1.202056</v>
      </c>
      <c r="AA64" s="52">
        <f t="shared" si="13"/>
        <v>0.36</v>
      </c>
      <c r="AB64" s="52">
        <f t="shared" si="13"/>
        <v>0.04</v>
      </c>
      <c r="AC64" s="52">
        <f t="shared" si="13"/>
        <v>0</v>
      </c>
      <c r="AD64" s="52">
        <f t="shared" si="13"/>
        <v>0</v>
      </c>
      <c r="AE64" s="52">
        <f t="shared" si="13"/>
        <v>0</v>
      </c>
      <c r="AF64" s="52">
        <f>+AF63</f>
        <v>105.33714285714285</v>
      </c>
      <c r="AG64" s="52">
        <f t="shared" ref="AG64:AX64" si="14">+AG63/1000</f>
        <v>7.4573714285714283</v>
      </c>
      <c r="AH64" s="52">
        <f t="shared" si="14"/>
        <v>4.26</v>
      </c>
      <c r="AI64" s="52">
        <f t="shared" si="14"/>
        <v>0</v>
      </c>
      <c r="AJ64" s="52">
        <f t="shared" si="14"/>
        <v>2.1080821714285713</v>
      </c>
      <c r="AK64" s="52">
        <f t="shared" si="14"/>
        <v>0.59321942857142862</v>
      </c>
      <c r="AL64" s="52">
        <f t="shared" si="14"/>
        <v>0</v>
      </c>
      <c r="AM64" s="52">
        <f t="shared" si="14"/>
        <v>0</v>
      </c>
      <c r="AN64" s="52">
        <f t="shared" si="14"/>
        <v>0.94137999999999999</v>
      </c>
      <c r="AO64" s="52">
        <f t="shared" si="14"/>
        <v>0.27500000000000002</v>
      </c>
      <c r="AP64" s="52">
        <f t="shared" si="14"/>
        <v>5.2184685714285717</v>
      </c>
      <c r="AQ64" s="52">
        <f t="shared" si="14"/>
        <v>0</v>
      </c>
      <c r="AR64" s="52">
        <f t="shared" si="14"/>
        <v>0.94290857142857132</v>
      </c>
      <c r="AS64" s="52">
        <f t="shared" si="14"/>
        <v>0</v>
      </c>
      <c r="AT64" s="52">
        <f t="shared" si="14"/>
        <v>8.6859457142857135</v>
      </c>
      <c r="AU64" s="52">
        <f t="shared" si="14"/>
        <v>2.3867600000000002</v>
      </c>
      <c r="AV64" s="52">
        <f t="shared" si="14"/>
        <v>0</v>
      </c>
      <c r="AW64" s="52">
        <f t="shared" si="14"/>
        <v>17.039917999999997</v>
      </c>
      <c r="AX64" s="52">
        <f t="shared" si="14"/>
        <v>0</v>
      </c>
    </row>
  </sheetData>
  <sheetProtection algorithmName="SHA-512" hashValue="/VFTjtBaxhwveCqYi1CjyX0DDzPfW4SIZf/GPnKPlDiB9uVf3ok8b4xFh3CKGLvFGUTzZHExTsh5+gKiXBGM6A==" saltValue="4nnP6sK61wy+B9cCByTbUg==" spinCount="100000" sheet="1" objects="1" scenarios="1"/>
  <mergeCells count="107">
    <mergeCell ref="DX12:DY12"/>
    <mergeCell ref="DZ12:EA12"/>
    <mergeCell ref="EB12:EC12"/>
    <mergeCell ref="ED12:ED13"/>
    <mergeCell ref="F61:DS61"/>
    <mergeCell ref="DM12:DN12"/>
    <mergeCell ref="DO12:DP12"/>
    <mergeCell ref="DQ12:DQ13"/>
    <mergeCell ref="DR12:DS12"/>
    <mergeCell ref="DT12:DU12"/>
    <mergeCell ref="DV12:DW12"/>
    <mergeCell ref="DB12:DC12"/>
    <mergeCell ref="DD12:DE12"/>
    <mergeCell ref="DF12:DF13"/>
    <mergeCell ref="DG12:DH12"/>
    <mergeCell ref="DI12:DJ12"/>
    <mergeCell ref="DK12:DL12"/>
    <mergeCell ref="CQ12:CR12"/>
    <mergeCell ref="CS12:CT12"/>
    <mergeCell ref="CU12:CU13"/>
    <mergeCell ref="CV12:CW12"/>
    <mergeCell ref="CX12:CY12"/>
    <mergeCell ref="CZ12:DA12"/>
    <mergeCell ref="CF12:CG12"/>
    <mergeCell ref="CH12:CH13"/>
    <mergeCell ref="CI12:CJ12"/>
    <mergeCell ref="CK12:CL12"/>
    <mergeCell ref="CM12:CN12"/>
    <mergeCell ref="CO12:CP12"/>
    <mergeCell ref="BU12:BU13"/>
    <mergeCell ref="BV12:BW12"/>
    <mergeCell ref="BX12:BY12"/>
    <mergeCell ref="BZ12:CA12"/>
    <mergeCell ref="CB12:CC12"/>
    <mergeCell ref="CD12:CE12"/>
    <mergeCell ref="BI12:BJ12"/>
    <mergeCell ref="BK12:BL12"/>
    <mergeCell ref="BM12:BN12"/>
    <mergeCell ref="BO12:BP12"/>
    <mergeCell ref="BQ12:BR12"/>
    <mergeCell ref="BS12:BT12"/>
    <mergeCell ref="AX12:AY12"/>
    <mergeCell ref="AZ12:BA12"/>
    <mergeCell ref="BB12:BC12"/>
    <mergeCell ref="BD12:BE12"/>
    <mergeCell ref="BF12:BG12"/>
    <mergeCell ref="BH12:BH13"/>
    <mergeCell ref="AM12:AN12"/>
    <mergeCell ref="AO12:AP12"/>
    <mergeCell ref="AQ12:AR12"/>
    <mergeCell ref="AS12:AT12"/>
    <mergeCell ref="AU12:AV12"/>
    <mergeCell ref="AW12:AW13"/>
    <mergeCell ref="AB12:AC12"/>
    <mergeCell ref="AD12:AE12"/>
    <mergeCell ref="AF12:AG12"/>
    <mergeCell ref="AH12:AI12"/>
    <mergeCell ref="AJ12:AK12"/>
    <mergeCell ref="AL12:AL13"/>
    <mergeCell ref="Q12:R12"/>
    <mergeCell ref="S12:T12"/>
    <mergeCell ref="U12:V12"/>
    <mergeCell ref="W12:X12"/>
    <mergeCell ref="Y12:Z12"/>
    <mergeCell ref="AA12:AA13"/>
    <mergeCell ref="CI11:CU11"/>
    <mergeCell ref="CV11:DF11"/>
    <mergeCell ref="DG11:DQ11"/>
    <mergeCell ref="DR11:ED11"/>
    <mergeCell ref="F12:G12"/>
    <mergeCell ref="H12:I12"/>
    <mergeCell ref="J12:K12"/>
    <mergeCell ref="L12:M12"/>
    <mergeCell ref="N12:O12"/>
    <mergeCell ref="P12:P13"/>
    <mergeCell ref="Q11:AA11"/>
    <mergeCell ref="AB11:AL11"/>
    <mergeCell ref="AM11:AW11"/>
    <mergeCell ref="AX11:BH11"/>
    <mergeCell ref="BI11:BU11"/>
    <mergeCell ref="BV11:CH11"/>
    <mergeCell ref="ED8:ED9"/>
    <mergeCell ref="EE8:EE13"/>
    <mergeCell ref="F10:P10"/>
    <mergeCell ref="Q10:AA10"/>
    <mergeCell ref="AB10:AL10"/>
    <mergeCell ref="AM10:AW10"/>
    <mergeCell ref="AX10:BH10"/>
    <mergeCell ref="BI10:BU10"/>
    <mergeCell ref="BV10:CH10"/>
    <mergeCell ref="CI10:CU10"/>
    <mergeCell ref="B7:C7"/>
    <mergeCell ref="A8:A13"/>
    <mergeCell ref="B8:B13"/>
    <mergeCell ref="C8:C13"/>
    <mergeCell ref="E8:EA9"/>
    <mergeCell ref="EB8:EC9"/>
    <mergeCell ref="CV10:DF10"/>
    <mergeCell ref="DG10:DQ10"/>
    <mergeCell ref="DR10:ED10"/>
    <mergeCell ref="F11:P11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8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HOGAR SUSTITUTO 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2020-01-31T21:12:06Z</dcterms:created>
  <dcterms:modified xsi:type="dcterms:W3CDTF">2020-01-31T21:13:24Z</dcterms:modified>
</cp:coreProperties>
</file>