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BA99A820-FC85-4A5C-9D6E-A1210C9C3362}" xr6:coauthVersionLast="40" xr6:coauthVersionMax="40" xr10:uidLastSave="{00000000-0000-0000-0000-000000000000}"/>
  <bookViews>
    <workbookView xWindow="-120" yWindow="-120" windowWidth="24240" windowHeight="13140" xr2:uid="{18F423ED-6F68-48AC-A6D9-E1D6B0110D60}"/>
  </bookViews>
  <sheets>
    <sheet name="EXTERNADO MEDIA JORNAD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L57" i="1" l="1"/>
  <c r="CE57" i="1"/>
  <c r="BX57" i="1"/>
  <c r="BQ57" i="1"/>
  <c r="CM57" i="1" s="1"/>
  <c r="AX62" i="1" s="1"/>
  <c r="AX63" i="1" s="1"/>
  <c r="BH57" i="1"/>
  <c r="AY57" i="1"/>
  <c r="AR57" i="1"/>
  <c r="AG57" i="1"/>
  <c r="Z57" i="1"/>
  <c r="S57" i="1"/>
  <c r="L57" i="1"/>
  <c r="B57" i="1"/>
  <c r="CJ56" i="1"/>
  <c r="CL56" i="1" s="1"/>
  <c r="CC56" i="1"/>
  <c r="CE56" i="1" s="1"/>
  <c r="B56" i="1" s="1"/>
  <c r="BV56" i="1"/>
  <c r="BX56" i="1" s="1"/>
  <c r="BQ56" i="1"/>
  <c r="BM56" i="1"/>
  <c r="BD56" i="1"/>
  <c r="BH56" i="1" s="1"/>
  <c r="AW56" i="1"/>
  <c r="AY56" i="1" s="1"/>
  <c r="AL56" i="1"/>
  <c r="AR56" i="1" s="1"/>
  <c r="AG56" i="1"/>
  <c r="AE56" i="1"/>
  <c r="X56" i="1"/>
  <c r="Z56" i="1" s="1"/>
  <c r="Q56" i="1"/>
  <c r="S56" i="1" s="1"/>
  <c r="J56" i="1"/>
  <c r="L56" i="1" s="1"/>
  <c r="CJ55" i="1"/>
  <c r="CL55" i="1" s="1"/>
  <c r="CC55" i="1"/>
  <c r="CE55" i="1" s="1"/>
  <c r="B55" i="1" s="1"/>
  <c r="BV55" i="1"/>
  <c r="BX55" i="1" s="1"/>
  <c r="BQ55" i="1"/>
  <c r="BM55" i="1"/>
  <c r="BD55" i="1"/>
  <c r="BH55" i="1" s="1"/>
  <c r="AW55" i="1"/>
  <c r="AY55" i="1" s="1"/>
  <c r="AL55" i="1"/>
  <c r="AR55" i="1" s="1"/>
  <c r="AG55" i="1"/>
  <c r="AE55" i="1"/>
  <c r="X55" i="1"/>
  <c r="Z55" i="1" s="1"/>
  <c r="Q55" i="1"/>
  <c r="S55" i="1" s="1"/>
  <c r="J55" i="1"/>
  <c r="L55" i="1" s="1"/>
  <c r="CL54" i="1"/>
  <c r="CE54" i="1"/>
  <c r="BX54" i="1"/>
  <c r="CM54" i="1" s="1"/>
  <c r="AU62" i="1" s="1"/>
  <c r="AU63" i="1" s="1"/>
  <c r="BQ54" i="1"/>
  <c r="BH54" i="1"/>
  <c r="AY54" i="1"/>
  <c r="AR54" i="1"/>
  <c r="AG54" i="1"/>
  <c r="Z54" i="1"/>
  <c r="S54" i="1"/>
  <c r="L54" i="1"/>
  <c r="CK53" i="1"/>
  <c r="CJ53" i="1"/>
  <c r="CD53" i="1"/>
  <c r="CC53" i="1"/>
  <c r="CE53" i="1" s="1"/>
  <c r="BX53" i="1"/>
  <c r="BW53" i="1"/>
  <c r="BV53" i="1"/>
  <c r="BQ53" i="1"/>
  <c r="BN53" i="1"/>
  <c r="BM53" i="1"/>
  <c r="BE53" i="1"/>
  <c r="BD53" i="1"/>
  <c r="AX53" i="1"/>
  <c r="AW53" i="1"/>
  <c r="AY53" i="1" s="1"/>
  <c r="AR53" i="1"/>
  <c r="AM53" i="1"/>
  <c r="AL53" i="1"/>
  <c r="AF53" i="1"/>
  <c r="AG53" i="1" s="1"/>
  <c r="AE53" i="1"/>
  <c r="Y53" i="1"/>
  <c r="X53" i="1"/>
  <c r="Z53" i="1" s="1"/>
  <c r="S53" i="1"/>
  <c r="L53" i="1"/>
  <c r="CL52" i="1"/>
  <c r="CE52" i="1"/>
  <c r="BX52" i="1"/>
  <c r="BQ52" i="1"/>
  <c r="CM52" i="1" s="1"/>
  <c r="AS62" i="1" s="1"/>
  <c r="AS63" i="1" s="1"/>
  <c r="BH52" i="1"/>
  <c r="AY52" i="1"/>
  <c r="AR52" i="1"/>
  <c r="AG52" i="1"/>
  <c r="Z52" i="1"/>
  <c r="S52" i="1"/>
  <c r="L52" i="1"/>
  <c r="B52" i="1"/>
  <c r="CK51" i="1"/>
  <c r="CL51" i="1" s="1"/>
  <c r="CE51" i="1"/>
  <c r="CD51" i="1"/>
  <c r="BW51" i="1"/>
  <c r="BX51" i="1" s="1"/>
  <c r="BQ51" i="1"/>
  <c r="B51" i="1" s="1"/>
  <c r="BN51" i="1"/>
  <c r="BE51" i="1"/>
  <c r="BH51" i="1" s="1"/>
  <c r="AY51" i="1"/>
  <c r="AX51" i="1"/>
  <c r="AM51" i="1"/>
  <c r="AR51" i="1" s="1"/>
  <c r="AG51" i="1"/>
  <c r="AF51" i="1"/>
  <c r="Y51" i="1"/>
  <c r="Z51" i="1" s="1"/>
  <c r="S51" i="1"/>
  <c r="L51" i="1"/>
  <c r="CL50" i="1"/>
  <c r="CM50" i="1" s="1"/>
  <c r="AQ62" i="1" s="1"/>
  <c r="AQ63" i="1" s="1"/>
  <c r="CE50" i="1"/>
  <c r="BX50" i="1"/>
  <c r="BQ50" i="1"/>
  <c r="BH50" i="1"/>
  <c r="AY50" i="1"/>
  <c r="AR50" i="1"/>
  <c r="AG50" i="1"/>
  <c r="Z50" i="1"/>
  <c r="S50" i="1"/>
  <c r="L50" i="1"/>
  <c r="CL49" i="1"/>
  <c r="CE49" i="1"/>
  <c r="BX49" i="1"/>
  <c r="BQ49" i="1"/>
  <c r="B49" i="1" s="1"/>
  <c r="BP49" i="1"/>
  <c r="BG49" i="1"/>
  <c r="BH49" i="1" s="1"/>
  <c r="AY49" i="1"/>
  <c r="AO49" i="1"/>
  <c r="AR49" i="1" s="1"/>
  <c r="AG49" i="1"/>
  <c r="Z49" i="1"/>
  <c r="S49" i="1"/>
  <c r="L49" i="1"/>
  <c r="CL48" i="1"/>
  <c r="CE48" i="1"/>
  <c r="BX48" i="1"/>
  <c r="BQ48" i="1"/>
  <c r="CM48" i="1" s="1"/>
  <c r="AO62" i="1" s="1"/>
  <c r="AO63" i="1" s="1"/>
  <c r="BH48" i="1"/>
  <c r="AY48" i="1"/>
  <c r="AR48" i="1"/>
  <c r="AG48" i="1"/>
  <c r="Z48" i="1"/>
  <c r="S48" i="1"/>
  <c r="L48" i="1"/>
  <c r="B48" i="1"/>
  <c r="CL47" i="1"/>
  <c r="CE47" i="1"/>
  <c r="BX47" i="1"/>
  <c r="BQ47" i="1"/>
  <c r="BH47" i="1"/>
  <c r="AY47" i="1"/>
  <c r="AR47" i="1"/>
  <c r="AG47" i="1"/>
  <c r="Z47" i="1"/>
  <c r="S47" i="1"/>
  <c r="L47" i="1"/>
  <c r="CL46" i="1"/>
  <c r="CE46" i="1"/>
  <c r="B46" i="1" s="1"/>
  <c r="BX46" i="1"/>
  <c r="BQ46" i="1"/>
  <c r="BH46" i="1"/>
  <c r="AY46" i="1"/>
  <c r="AR46" i="1"/>
  <c r="AG46" i="1"/>
  <c r="Z46" i="1"/>
  <c r="S46" i="1"/>
  <c r="L46" i="1"/>
  <c r="CL45" i="1"/>
  <c r="CM45" i="1" s="1"/>
  <c r="AL62" i="1" s="1"/>
  <c r="AL63" i="1" s="1"/>
  <c r="CE45" i="1"/>
  <c r="BX45" i="1"/>
  <c r="BQ45" i="1"/>
  <c r="BH45" i="1"/>
  <c r="AY45" i="1"/>
  <c r="AR45" i="1"/>
  <c r="AG45" i="1"/>
  <c r="Z45" i="1"/>
  <c r="S45" i="1"/>
  <c r="L45" i="1"/>
  <c r="CJ44" i="1"/>
  <c r="CL44" i="1" s="1"/>
  <c r="CE44" i="1"/>
  <c r="CC44" i="1"/>
  <c r="BV44" i="1"/>
  <c r="BX44" i="1" s="1"/>
  <c r="BM44" i="1"/>
  <c r="BQ44" i="1" s="1"/>
  <c r="B44" i="1" s="1"/>
  <c r="BD44" i="1"/>
  <c r="BH44" i="1" s="1"/>
  <c r="AW44" i="1"/>
  <c r="AY44" i="1" s="1"/>
  <c r="AL44" i="1"/>
  <c r="AR44" i="1" s="1"/>
  <c r="AE44" i="1"/>
  <c r="AG44" i="1" s="1"/>
  <c r="X44" i="1"/>
  <c r="Z44" i="1" s="1"/>
  <c r="S44" i="1"/>
  <c r="L44" i="1"/>
  <c r="CI43" i="1"/>
  <c r="CL43" i="1" s="1"/>
  <c r="CM43" i="1" s="1"/>
  <c r="AJ62" i="1" s="1"/>
  <c r="AJ63" i="1" s="1"/>
  <c r="CE43" i="1"/>
  <c r="BX43" i="1"/>
  <c r="BL43" i="1"/>
  <c r="BQ43" i="1" s="1"/>
  <c r="BC43" i="1"/>
  <c r="BH43" i="1" s="1"/>
  <c r="AV43" i="1"/>
  <c r="AY43" i="1" s="1"/>
  <c r="AK43" i="1"/>
  <c r="AR43" i="1" s="1"/>
  <c r="AG43" i="1"/>
  <c r="Z43" i="1"/>
  <c r="W43" i="1"/>
  <c r="S43" i="1"/>
  <c r="L43" i="1"/>
  <c r="CL42" i="1"/>
  <c r="CE42" i="1"/>
  <c r="BX42" i="1"/>
  <c r="B42" i="1" s="1"/>
  <c r="BQ42" i="1"/>
  <c r="BH42" i="1"/>
  <c r="AY42" i="1"/>
  <c r="AR42" i="1"/>
  <c r="AG42" i="1"/>
  <c r="Z42" i="1"/>
  <c r="S42" i="1"/>
  <c r="L42" i="1"/>
  <c r="CL41" i="1"/>
  <c r="CE41" i="1"/>
  <c r="B41" i="1" s="1"/>
  <c r="BX41" i="1"/>
  <c r="BQ41" i="1"/>
  <c r="BH41" i="1"/>
  <c r="AY41" i="1"/>
  <c r="AR41" i="1"/>
  <c r="AG41" i="1"/>
  <c r="Z41" i="1"/>
  <c r="S41" i="1"/>
  <c r="L41" i="1"/>
  <c r="CL40" i="1"/>
  <c r="CE40" i="1"/>
  <c r="BX40" i="1"/>
  <c r="BQ40" i="1"/>
  <c r="CM40" i="1" s="1"/>
  <c r="AG62" i="1" s="1"/>
  <c r="AG63" i="1" s="1"/>
  <c r="BH40" i="1"/>
  <c r="AY40" i="1"/>
  <c r="AR40" i="1"/>
  <c r="AG40" i="1"/>
  <c r="Z40" i="1"/>
  <c r="S40" i="1"/>
  <c r="L40" i="1"/>
  <c r="CK39" i="1"/>
  <c r="CL39" i="1" s="1"/>
  <c r="CD39" i="1"/>
  <c r="CE39" i="1" s="1"/>
  <c r="BX39" i="1"/>
  <c r="BW39" i="1"/>
  <c r="BN39" i="1"/>
  <c r="BQ39" i="1" s="1"/>
  <c r="B39" i="1" s="1"/>
  <c r="BH39" i="1"/>
  <c r="BE39" i="1"/>
  <c r="AX39" i="1"/>
  <c r="AY39" i="1" s="1"/>
  <c r="AR39" i="1"/>
  <c r="AM39" i="1"/>
  <c r="AF39" i="1"/>
  <c r="AG39" i="1" s="1"/>
  <c r="Z39" i="1"/>
  <c r="Y39" i="1"/>
  <c r="S39" i="1"/>
  <c r="L39" i="1"/>
  <c r="CL38" i="1"/>
  <c r="CE38" i="1"/>
  <c r="BX38" i="1"/>
  <c r="B38" i="1" s="1"/>
  <c r="BQ38" i="1"/>
  <c r="BH38" i="1"/>
  <c r="AY38" i="1"/>
  <c r="AR38" i="1"/>
  <c r="AG38" i="1"/>
  <c r="Z38" i="1"/>
  <c r="S38" i="1"/>
  <c r="L38" i="1"/>
  <c r="CL37" i="1"/>
  <c r="CE37" i="1"/>
  <c r="BX37" i="1"/>
  <c r="BQ37" i="1"/>
  <c r="CM37" i="1" s="1"/>
  <c r="AD62" i="1" s="1"/>
  <c r="AD63" i="1" s="1"/>
  <c r="BH37" i="1"/>
  <c r="AY37" i="1"/>
  <c r="AR37" i="1"/>
  <c r="AG37" i="1"/>
  <c r="Z37" i="1"/>
  <c r="S37" i="1"/>
  <c r="L37" i="1"/>
  <c r="B37" i="1"/>
  <c r="CL36" i="1"/>
  <c r="CE36" i="1"/>
  <c r="BX36" i="1"/>
  <c r="CM36" i="1" s="1"/>
  <c r="AC62" i="1" s="1"/>
  <c r="AC63" i="1" s="1"/>
  <c r="BQ36" i="1"/>
  <c r="BH36" i="1"/>
  <c r="AY36" i="1"/>
  <c r="AR36" i="1"/>
  <c r="AG36" i="1"/>
  <c r="Z36" i="1"/>
  <c r="S36" i="1"/>
  <c r="L36" i="1"/>
  <c r="CL35" i="1"/>
  <c r="CE35" i="1"/>
  <c r="BX35" i="1"/>
  <c r="B35" i="1" s="1"/>
  <c r="BQ35" i="1"/>
  <c r="BH35" i="1"/>
  <c r="AY35" i="1"/>
  <c r="AR35" i="1"/>
  <c r="AG35" i="1"/>
  <c r="Z35" i="1"/>
  <c r="S35" i="1"/>
  <c r="L35" i="1"/>
  <c r="CL34" i="1"/>
  <c r="CE34" i="1"/>
  <c r="BX34" i="1"/>
  <c r="B34" i="1" s="1"/>
  <c r="BQ34" i="1"/>
  <c r="BH34" i="1"/>
  <c r="AY34" i="1"/>
  <c r="AR34" i="1"/>
  <c r="AG34" i="1"/>
  <c r="Z34" i="1"/>
  <c r="S34" i="1"/>
  <c r="L34" i="1"/>
  <c r="CL33" i="1"/>
  <c r="CE33" i="1"/>
  <c r="BX33" i="1"/>
  <c r="BQ33" i="1"/>
  <c r="B33" i="1" s="1"/>
  <c r="BP33" i="1"/>
  <c r="BH33" i="1"/>
  <c r="BG33" i="1"/>
  <c r="AY33" i="1"/>
  <c r="AR33" i="1"/>
  <c r="AO33" i="1"/>
  <c r="AG33" i="1"/>
  <c r="Z33" i="1"/>
  <c r="S33" i="1"/>
  <c r="L33" i="1"/>
  <c r="CL32" i="1"/>
  <c r="CJ32" i="1"/>
  <c r="CH32" i="1"/>
  <c r="CF32" i="1"/>
  <c r="CE32" i="1"/>
  <c r="CC32" i="1"/>
  <c r="CA32" i="1"/>
  <c r="BV32" i="1"/>
  <c r="BX32" i="1" s="1"/>
  <c r="BT32" i="1"/>
  <c r="BM32" i="1"/>
  <c r="BK32" i="1"/>
  <c r="BI32" i="1"/>
  <c r="BQ32" i="1" s="1"/>
  <c r="B32" i="1" s="1"/>
  <c r="BD32" i="1"/>
  <c r="BB32" i="1"/>
  <c r="AZ32" i="1"/>
  <c r="BH32" i="1" s="1"/>
  <c r="AW32" i="1"/>
  <c r="AU32" i="1"/>
  <c r="AS32" i="1"/>
  <c r="AL32" i="1"/>
  <c r="AJ32" i="1"/>
  <c r="AR32" i="1" s="1"/>
  <c r="AE32" i="1"/>
  <c r="AC32" i="1"/>
  <c r="AG32" i="1" s="1"/>
  <c r="X32" i="1"/>
  <c r="W32" i="1"/>
  <c r="V32" i="1"/>
  <c r="T32" i="1"/>
  <c r="Z32" i="1" s="1"/>
  <c r="S32" i="1"/>
  <c r="L32" i="1"/>
  <c r="CL31" i="1"/>
  <c r="CE31" i="1"/>
  <c r="BX31" i="1"/>
  <c r="BQ31" i="1"/>
  <c r="B31" i="1" s="1"/>
  <c r="BH31" i="1"/>
  <c r="AY31" i="1"/>
  <c r="AR31" i="1"/>
  <c r="AG31" i="1"/>
  <c r="Z31" i="1"/>
  <c r="Q31" i="1"/>
  <c r="O31" i="1"/>
  <c r="M31" i="1"/>
  <c r="S31" i="1" s="1"/>
  <c r="J31" i="1"/>
  <c r="H31" i="1"/>
  <c r="F31" i="1"/>
  <c r="CL30" i="1"/>
  <c r="CM30" i="1" s="1"/>
  <c r="W62" i="1" s="1"/>
  <c r="W63" i="1" s="1"/>
  <c r="CE30" i="1"/>
  <c r="BX30" i="1"/>
  <c r="BQ30" i="1"/>
  <c r="BH30" i="1"/>
  <c r="AY30" i="1"/>
  <c r="AR30" i="1"/>
  <c r="AG30" i="1"/>
  <c r="Z30" i="1"/>
  <c r="S30" i="1"/>
  <c r="L30" i="1"/>
  <c r="CL29" i="1"/>
  <c r="CE29" i="1"/>
  <c r="BX29" i="1"/>
  <c r="BQ29" i="1"/>
  <c r="CM29" i="1" s="1"/>
  <c r="V62" i="1" s="1"/>
  <c r="V63" i="1" s="1"/>
  <c r="BH29" i="1"/>
  <c r="AY29" i="1"/>
  <c r="AR29" i="1"/>
  <c r="AG29" i="1"/>
  <c r="Z29" i="1"/>
  <c r="S29" i="1"/>
  <c r="L29" i="1"/>
  <c r="B29" i="1"/>
  <c r="CL28" i="1"/>
  <c r="CE28" i="1"/>
  <c r="BX28" i="1"/>
  <c r="B28" i="1" s="1"/>
  <c r="BQ28" i="1"/>
  <c r="BH28" i="1"/>
  <c r="AY28" i="1"/>
  <c r="AR28" i="1"/>
  <c r="AG28" i="1"/>
  <c r="Z28" i="1"/>
  <c r="S28" i="1"/>
  <c r="L28" i="1"/>
  <c r="CL27" i="1"/>
  <c r="CE27" i="1"/>
  <c r="BX27" i="1"/>
  <c r="BQ27" i="1"/>
  <c r="BH27" i="1"/>
  <c r="AY27" i="1"/>
  <c r="AR27" i="1"/>
  <c r="AG27" i="1"/>
  <c r="Z27" i="1"/>
  <c r="S27" i="1"/>
  <c r="L27" i="1"/>
  <c r="CL26" i="1"/>
  <c r="CM26" i="1" s="1"/>
  <c r="S62" i="1" s="1"/>
  <c r="S63" i="1" s="1"/>
  <c r="CE26" i="1"/>
  <c r="BX26" i="1"/>
  <c r="BQ26" i="1"/>
  <c r="BH26" i="1"/>
  <c r="AY26" i="1"/>
  <c r="AR26" i="1"/>
  <c r="AG26" i="1"/>
  <c r="Z26" i="1"/>
  <c r="S26" i="1"/>
  <c r="L26" i="1"/>
  <c r="CI25" i="1"/>
  <c r="CG25" i="1"/>
  <c r="CL25" i="1" s="1"/>
  <c r="CE25" i="1"/>
  <c r="BX25" i="1"/>
  <c r="BL25" i="1"/>
  <c r="BJ25" i="1"/>
  <c r="BQ25" i="1" s="1"/>
  <c r="B25" i="1" s="1"/>
  <c r="BC25" i="1"/>
  <c r="BA25" i="1"/>
  <c r="BH25" i="1" s="1"/>
  <c r="CM25" i="1" s="1"/>
  <c r="R62" i="1" s="1"/>
  <c r="R63" i="1" s="1"/>
  <c r="AY25" i="1"/>
  <c r="AV25" i="1"/>
  <c r="AT25" i="1"/>
  <c r="AR25" i="1"/>
  <c r="AK25" i="1"/>
  <c r="AG25" i="1"/>
  <c r="AD25" i="1"/>
  <c r="Z25" i="1"/>
  <c r="W25" i="1"/>
  <c r="U25" i="1"/>
  <c r="S25" i="1"/>
  <c r="L25" i="1"/>
  <c r="CL24" i="1"/>
  <c r="CE24" i="1"/>
  <c r="BX24" i="1"/>
  <c r="B24" i="1" s="1"/>
  <c r="BQ24" i="1"/>
  <c r="BH24" i="1"/>
  <c r="AY24" i="1"/>
  <c r="AR24" i="1"/>
  <c r="AG24" i="1"/>
  <c r="Z24" i="1"/>
  <c r="S24" i="1"/>
  <c r="L24" i="1"/>
  <c r="CK23" i="1"/>
  <c r="CL23" i="1" s="1"/>
  <c r="CM23" i="1" s="1"/>
  <c r="P62" i="1" s="1"/>
  <c r="P63" i="1" s="1"/>
  <c r="CE23" i="1"/>
  <c r="CD23" i="1"/>
  <c r="BW23" i="1"/>
  <c r="BX23" i="1" s="1"/>
  <c r="BQ23" i="1"/>
  <c r="BN23" i="1"/>
  <c r="BE23" i="1"/>
  <c r="BH23" i="1" s="1"/>
  <c r="AY23" i="1"/>
  <c r="AX23" i="1"/>
  <c r="AM23" i="1"/>
  <c r="AR23" i="1" s="1"/>
  <c r="AG23" i="1"/>
  <c r="AF23" i="1"/>
  <c r="Y23" i="1"/>
  <c r="Z23" i="1" s="1"/>
  <c r="S23" i="1"/>
  <c r="L23" i="1"/>
  <c r="CL22" i="1"/>
  <c r="CE22" i="1"/>
  <c r="BX22" i="1"/>
  <c r="BQ22" i="1"/>
  <c r="CM22" i="1" s="1"/>
  <c r="O62" i="1" s="1"/>
  <c r="O63" i="1" s="1"/>
  <c r="BH22" i="1"/>
  <c r="AY22" i="1"/>
  <c r="AR22" i="1"/>
  <c r="AG22" i="1"/>
  <c r="Z22" i="1"/>
  <c r="S22" i="1"/>
  <c r="L22" i="1"/>
  <c r="B22" i="1"/>
  <c r="CL21" i="1"/>
  <c r="CE21" i="1"/>
  <c r="CM21" i="1" s="1"/>
  <c r="N62" i="1" s="1"/>
  <c r="N63" i="1" s="1"/>
  <c r="BX21" i="1"/>
  <c r="BQ21" i="1"/>
  <c r="BH21" i="1"/>
  <c r="AY21" i="1"/>
  <c r="AR21" i="1"/>
  <c r="AG21" i="1"/>
  <c r="Z21" i="1"/>
  <c r="S21" i="1"/>
  <c r="L21" i="1"/>
  <c r="CL20" i="1"/>
  <c r="CE20" i="1"/>
  <c r="BX20" i="1"/>
  <c r="B20" i="1" s="1"/>
  <c r="BQ20" i="1"/>
  <c r="BH20" i="1"/>
  <c r="AY20" i="1"/>
  <c r="AR20" i="1"/>
  <c r="AG20" i="1"/>
  <c r="Z20" i="1"/>
  <c r="S20" i="1"/>
  <c r="L20" i="1"/>
  <c r="CL19" i="1"/>
  <c r="CM19" i="1" s="1"/>
  <c r="L62" i="1" s="1"/>
  <c r="L63" i="1" s="1"/>
  <c r="CE19" i="1"/>
  <c r="BX19" i="1"/>
  <c r="BQ19" i="1"/>
  <c r="BH19" i="1"/>
  <c r="AY19" i="1"/>
  <c r="AR19" i="1"/>
  <c r="AG19" i="1"/>
  <c r="Z19" i="1"/>
  <c r="S19" i="1"/>
  <c r="L19" i="1"/>
  <c r="CL18" i="1"/>
  <c r="CE18" i="1"/>
  <c r="BX18" i="1"/>
  <c r="BQ18" i="1"/>
  <c r="CM18" i="1" s="1"/>
  <c r="K62" i="1" s="1"/>
  <c r="K63" i="1" s="1"/>
  <c r="BH18" i="1"/>
  <c r="AY18" i="1"/>
  <c r="AR18" i="1"/>
  <c r="AG18" i="1"/>
  <c r="Z18" i="1"/>
  <c r="S18" i="1"/>
  <c r="L18" i="1"/>
  <c r="B18" i="1"/>
  <c r="CK17" i="1"/>
  <c r="CL17" i="1" s="1"/>
  <c r="CE17" i="1"/>
  <c r="CD17" i="1"/>
  <c r="BW17" i="1"/>
  <c r="BX17" i="1" s="1"/>
  <c r="BQ17" i="1"/>
  <c r="BN17" i="1"/>
  <c r="BE17" i="1"/>
  <c r="BH17" i="1" s="1"/>
  <c r="AY17" i="1"/>
  <c r="AX17" i="1"/>
  <c r="AM17" i="1"/>
  <c r="AR17" i="1" s="1"/>
  <c r="AG17" i="1"/>
  <c r="AF17" i="1"/>
  <c r="Y17" i="1"/>
  <c r="Z17" i="1" s="1"/>
  <c r="S17" i="1"/>
  <c r="L17" i="1"/>
  <c r="CL16" i="1"/>
  <c r="CM16" i="1" s="1"/>
  <c r="I62" i="1" s="1"/>
  <c r="I63" i="1" s="1"/>
  <c r="CK16" i="1"/>
  <c r="CD16" i="1"/>
  <c r="CE16" i="1" s="1"/>
  <c r="BX16" i="1"/>
  <c r="BW16" i="1"/>
  <c r="BN16" i="1"/>
  <c r="BQ16" i="1" s="1"/>
  <c r="B16" i="1" s="1"/>
  <c r="BH16" i="1"/>
  <c r="BE16" i="1"/>
  <c r="AX16" i="1"/>
  <c r="AY16" i="1" s="1"/>
  <c r="AR16" i="1"/>
  <c r="AM16" i="1"/>
  <c r="AF16" i="1"/>
  <c r="AG16" i="1" s="1"/>
  <c r="Z16" i="1"/>
  <c r="Y16" i="1"/>
  <c r="S16" i="1"/>
  <c r="L16" i="1"/>
  <c r="CK15" i="1"/>
  <c r="CL15" i="1" s="1"/>
  <c r="CE15" i="1"/>
  <c r="CD15" i="1"/>
  <c r="BW15" i="1"/>
  <c r="BX15" i="1" s="1"/>
  <c r="BQ15" i="1"/>
  <c r="B15" i="1" s="1"/>
  <c r="BN15" i="1"/>
  <c r="BE15" i="1"/>
  <c r="BH15" i="1" s="1"/>
  <c r="AY15" i="1"/>
  <c r="AX15" i="1"/>
  <c r="AM15" i="1"/>
  <c r="AR15" i="1" s="1"/>
  <c r="AG15" i="1"/>
  <c r="AF15" i="1"/>
  <c r="Y15" i="1"/>
  <c r="Z15" i="1" s="1"/>
  <c r="S15" i="1"/>
  <c r="L15" i="1"/>
  <c r="CL14" i="1"/>
  <c r="CM14" i="1" s="1"/>
  <c r="G62" i="1" s="1"/>
  <c r="G63" i="1" s="1"/>
  <c r="CE14" i="1"/>
  <c r="BX14" i="1"/>
  <c r="BQ14" i="1"/>
  <c r="B14" i="1" s="1"/>
  <c r="BH14" i="1"/>
  <c r="AY14" i="1"/>
  <c r="AR14" i="1"/>
  <c r="AG14" i="1"/>
  <c r="Z14" i="1"/>
  <c r="S14" i="1"/>
  <c r="L14" i="1"/>
  <c r="CL13" i="1"/>
  <c r="CE13" i="1"/>
  <c r="BX13" i="1"/>
  <c r="BQ13" i="1"/>
  <c r="CM13" i="1" s="1"/>
  <c r="F62" i="1" s="1"/>
  <c r="F63" i="1" s="1"/>
  <c r="BH13" i="1"/>
  <c r="AY13" i="1"/>
  <c r="AR13" i="1"/>
  <c r="AG13" i="1"/>
  <c r="Z13" i="1"/>
  <c r="S13" i="1"/>
  <c r="L13" i="1"/>
  <c r="B23" i="1" l="1"/>
  <c r="B43" i="1"/>
  <c r="CM55" i="1"/>
  <c r="AV62" i="1" s="1"/>
  <c r="AV63" i="1" s="1"/>
  <c r="CM44" i="1"/>
  <c r="AK62" i="1" s="1"/>
  <c r="AK63" i="1" s="1"/>
  <c r="CM39" i="1"/>
  <c r="AF62" i="1" s="1"/>
  <c r="AF63" i="1" s="1"/>
  <c r="CM56" i="1"/>
  <c r="AW62" i="1" s="1"/>
  <c r="AW63" i="1" s="1"/>
  <c r="CM15" i="1"/>
  <c r="H62" i="1" s="1"/>
  <c r="H63" i="1" s="1"/>
  <c r="CM27" i="1"/>
  <c r="T62" i="1" s="1"/>
  <c r="T63" i="1" s="1"/>
  <c r="CM33" i="1"/>
  <c r="Z62" i="1" s="1"/>
  <c r="Z63" i="1" s="1"/>
  <c r="B17" i="1"/>
  <c r="CM17" i="1"/>
  <c r="J62" i="1" s="1"/>
  <c r="J63" i="1" s="1"/>
  <c r="CM24" i="1"/>
  <c r="Q62" i="1" s="1"/>
  <c r="Q63" i="1" s="1"/>
  <c r="B26" i="1"/>
  <c r="B30" i="1"/>
  <c r="CM35" i="1"/>
  <c r="AB62" i="1" s="1"/>
  <c r="AB63" i="1" s="1"/>
  <c r="CM47" i="1"/>
  <c r="AN62" i="1" s="1"/>
  <c r="AN63" i="1" s="1"/>
  <c r="B50" i="1"/>
  <c r="CL53" i="1"/>
  <c r="B53" i="1" s="1"/>
  <c r="CM49" i="1"/>
  <c r="AP62" i="1" s="1"/>
  <c r="AP63" i="1" s="1"/>
  <c r="CM20" i="1"/>
  <c r="M62" i="1" s="1"/>
  <c r="M63" i="1" s="1"/>
  <c r="B27" i="1"/>
  <c r="CM28" i="1"/>
  <c r="U62" i="1" s="1"/>
  <c r="U63" i="1" s="1"/>
  <c r="L31" i="1"/>
  <c r="CM31" i="1" s="1"/>
  <c r="X62" i="1" s="1"/>
  <c r="X63" i="1" s="1"/>
  <c r="AY32" i="1"/>
  <c r="CM32" i="1" s="1"/>
  <c r="Y62" i="1" s="1"/>
  <c r="Y63" i="1" s="1"/>
  <c r="CM42" i="1"/>
  <c r="AI62" i="1" s="1"/>
  <c r="AI63" i="1" s="1"/>
  <c r="CM46" i="1"/>
  <c r="AM62" i="1" s="1"/>
  <c r="AM63" i="1" s="1"/>
  <c r="B13" i="1"/>
  <c r="B40" i="1"/>
  <c r="CM51" i="1"/>
  <c r="AR62" i="1" s="1"/>
  <c r="AR63" i="1" s="1"/>
  <c r="B19" i="1"/>
  <c r="B21" i="1"/>
  <c r="CM34" i="1"/>
  <c r="AA62" i="1" s="1"/>
  <c r="AA63" i="1" s="1"/>
  <c r="B36" i="1"/>
  <c r="CM38" i="1"/>
  <c r="AE62" i="1" s="1"/>
  <c r="AE63" i="1" s="1"/>
  <c r="CM41" i="1"/>
  <c r="AH62" i="1" s="1"/>
  <c r="AH63" i="1" s="1"/>
  <c r="B45" i="1"/>
  <c r="B47" i="1"/>
  <c r="BH53" i="1"/>
  <c r="B54" i="1"/>
  <c r="CM53" i="1" l="1"/>
  <c r="AT62" i="1" s="1"/>
  <c r="AT63" i="1" s="1"/>
</calcChain>
</file>

<file path=xl/sharedStrings.xml><?xml version="1.0" encoding="utf-8"?>
<sst xmlns="http://schemas.openxmlformats.org/spreadsheetml/2006/main" count="329" uniqueCount="96">
  <si>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>EXTERNADO- MEDIA JORNADA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</si>
  <si>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</si>
  <si>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gestantes adolescentes y adultas</t>
  </si>
  <si>
    <t>Número de hombres entre 13 años y 17 años, 11 meses y 29 días</t>
  </si>
  <si>
    <t>Número de mujeres entre 13 años y 17 años, 11 meses y 29 días</t>
  </si>
  <si>
    <t>Número de mujeres lactantes, adolescentes y adultas</t>
  </si>
  <si>
    <t>TIPO DE ALIMENTO A SUMINISTRAR</t>
  </si>
  <si>
    <t xml:space="preserve">TOTAL NECESIDAD MENSUAL  </t>
  </si>
  <si>
    <t>UNIDAD DE MEDIDA</t>
  </si>
  <si>
    <t>HOGARES SUSTITUTOS ONG CON Y SIN DISCAPACIDAD</t>
  </si>
  <si>
    <t>TOTAL ESTIMADO POR CUPO ASIGNADO (g/cc/unid)</t>
  </si>
  <si>
    <t>Rango etario</t>
  </si>
  <si>
    <t>6-8 meses</t>
  </si>
  <si>
    <t>9 a 11 meses</t>
  </si>
  <si>
    <t>1 año a 3 años y 11 meses</t>
  </si>
  <si>
    <t>6 años a 6 años y 11 meses</t>
  </si>
  <si>
    <t>7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</si>
  <si>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</si>
  <si>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</si>
  <si>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</si>
  <si>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</si>
  <si>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</si>
  <si>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</si>
  <si>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</si>
  <si>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</si>
  <si>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</si>
  <si>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</si>
  <si>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</si>
  <si>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TOTAL/MES-CUPO</t>
  </si>
  <si>
    <t>REFRIGERIO TARDE</t>
  </si>
  <si>
    <t>CENA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</si>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</sst>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10" fontId="10" fillId="4" borderId="5" xfId="1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wrapText="1"/>
      <protection hidden="1"/>
    </xf>
    <xf numFmtId="0" fontId="9" fillId="2" borderId="25" xfId="0" applyFont="1" applyFill="1" applyBorder="1" applyAlignment="1" applyProtection="1">
      <alignment horizontal="center" vertical="center" wrapText="1"/>
      <protection hidden="1"/>
    </xf>
    <xf numFmtId="0" fontId="10" fillId="4" borderId="2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0" fillId="0" borderId="27" xfId="0" applyBorder="1" applyProtection="1">
      <protection hidden="1"/>
    </xf>
    <xf numFmtId="0" fontId="0" fillId="4" borderId="28" xfId="0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26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21" xfId="0" applyBorder="1"/>
    <xf numFmtId="0" fontId="11" fillId="0" borderId="21" xfId="0" applyFont="1" applyBorder="1"/>
    <xf numFmtId="0" fontId="0" fillId="6" borderId="21" xfId="0" applyFill="1" applyBorder="1"/>
    <xf numFmtId="0" fontId="0" fillId="7" borderId="21" xfId="0" applyFill="1" applyBorder="1"/>
    <xf numFmtId="0" fontId="0" fillId="0" borderId="4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30" xfId="0" applyBorder="1" applyProtection="1">
      <protection hidden="1"/>
    </xf>
    <xf numFmtId="0" fontId="0" fillId="0" borderId="21" xfId="0" applyBorder="1" applyAlignment="1">
      <alignment wrapText="1"/>
    </xf>
    <xf numFmtId="0" fontId="0" fillId="0" borderId="4" xfId="0" applyBorder="1" applyProtection="1">
      <protection hidden="1"/>
    </xf>
    <xf numFmtId="0" fontId="11" fillId="6" borderId="21" xfId="0" applyFont="1" applyFill="1" applyBorder="1"/>
    <xf numFmtId="0" fontId="0" fillId="0" borderId="21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12" fillId="0" borderId="21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5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FF6C-F036-4118-920D-D4D491CEE680}">
  <sheetPr>
    <pageSetUpPr fitToPage="1"/>
  </sheetPr>
  <dimension ref="A1:CN63"/>
  <sheetViews>
    <sheetView tabSelected="1" view="pageBreakPreview" zoomScale="60" zoomScaleNormal="100" workbookViewId="0">
      <selection activeCell="B5" sqref="B5:C5"/>
    </sheetView>
  </sheetViews>
  <sheetFormatPr baseColWidth="10" defaultRowHeight="15" x14ac:dyDescent="0.25"/>
  <cols>
    <col min="1" max="1" width="65.5703125" customWidth="1"/>
    <col min="2" max="2" width="16.85546875" customWidth="1"/>
    <col min="3" max="3" width="15.42578125" customWidth="1"/>
    <col min="5" max="5" width="45.7109375" hidden="1" customWidth="1"/>
    <col min="6" max="11" width="0" hidden="1" customWidth="1"/>
    <col min="12" max="12" width="19.140625" hidden="1" customWidth="1"/>
    <col min="13" max="18" width="0" hidden="1" customWidth="1"/>
    <col min="19" max="19" width="18.85546875" hidden="1" customWidth="1"/>
    <col min="20" max="25" width="0" hidden="1" customWidth="1"/>
    <col min="26" max="26" width="18.42578125" hidden="1" customWidth="1"/>
    <col min="27" max="32" width="11.7109375" hidden="1" customWidth="1"/>
    <col min="33" max="33" width="18.140625" hidden="1" customWidth="1"/>
    <col min="34" max="43" width="11.7109375" hidden="1" customWidth="1"/>
    <col min="44" max="44" width="19.140625" hidden="1" customWidth="1"/>
    <col min="45" max="50" width="11.7109375" hidden="1" customWidth="1"/>
    <col min="51" max="51" width="18.42578125" hidden="1" customWidth="1"/>
    <col min="52" max="59" width="11.7109375" hidden="1" customWidth="1"/>
    <col min="60" max="60" width="18.42578125" hidden="1" customWidth="1"/>
    <col min="61" max="68" width="11.7109375" hidden="1" customWidth="1"/>
    <col min="69" max="69" width="18.42578125" hidden="1" customWidth="1"/>
    <col min="70" max="75" width="11.7109375" hidden="1" customWidth="1"/>
    <col min="76" max="76" width="18.42578125" hidden="1" customWidth="1"/>
    <col min="77" max="82" width="11.7109375" hidden="1" customWidth="1"/>
    <col min="83" max="83" width="18.42578125" hidden="1" customWidth="1"/>
    <col min="84" max="85" width="11" hidden="1" customWidth="1"/>
    <col min="86" max="86" width="11.28515625" hidden="1" customWidth="1"/>
    <col min="87" max="87" width="11.85546875" hidden="1" customWidth="1"/>
    <col min="88" max="88" width="11.140625" hidden="1" customWidth="1"/>
    <col min="89" max="89" width="12" hidden="1" customWidth="1"/>
    <col min="90" max="90" width="19.42578125" hidden="1" customWidth="1"/>
    <col min="91" max="91" width="16.42578125" hidden="1" customWidth="1"/>
    <col min="92" max="92" width="0" hidden="1" customWidth="1"/>
  </cols>
  <sheetData>
    <row r="1" spans="1:91" ht="76.5" customHeight="1" thickBot="1" x14ac:dyDescent="0.35">
      <c r="A1" s="1" t="s">
        <v>0</v>
      </c>
      <c r="B1" s="2"/>
      <c r="C1" s="3"/>
    </row>
    <row r="2" spans="1:91" ht="192" customHeight="1" thickBot="1" x14ac:dyDescent="0.3">
      <c r="A2" s="4" t="s">
        <v>1</v>
      </c>
      <c r="B2" s="5"/>
      <c r="C2" s="6"/>
    </row>
    <row r="3" spans="1:91" x14ac:dyDescent="0.25">
      <c r="A3" s="7" t="s">
        <v>2</v>
      </c>
      <c r="B3" s="8">
        <v>0</v>
      </c>
      <c r="C3" s="9"/>
    </row>
    <row r="4" spans="1:91" x14ac:dyDescent="0.25">
      <c r="A4" s="7" t="s">
        <v>3</v>
      </c>
      <c r="B4" s="8">
        <v>0</v>
      </c>
      <c r="C4" s="9"/>
    </row>
    <row r="5" spans="1:91" x14ac:dyDescent="0.25">
      <c r="A5" s="7" t="s">
        <v>4</v>
      </c>
      <c r="B5" s="8">
        <v>0</v>
      </c>
      <c r="C5" s="9"/>
    </row>
    <row r="6" spans="1:91" ht="15.75" thickBot="1" x14ac:dyDescent="0.3">
      <c r="A6" s="7" t="s">
        <v>5</v>
      </c>
      <c r="B6" s="10">
        <v>0</v>
      </c>
      <c r="C6" s="11"/>
    </row>
    <row r="7" spans="1:91" ht="15" customHeight="1" x14ac:dyDescent="0.25">
      <c r="A7" s="12" t="s">
        <v>6</v>
      </c>
      <c r="B7" s="13" t="s">
        <v>7</v>
      </c>
      <c r="C7" s="14" t="s">
        <v>8</v>
      </c>
      <c r="E7" s="15" t="s">
        <v>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6">
        <v>1</v>
      </c>
      <c r="CM7" s="17" t="s">
        <v>10</v>
      </c>
    </row>
    <row r="8" spans="1:91" ht="15" customHeight="1" x14ac:dyDescent="0.25">
      <c r="A8" s="18"/>
      <c r="B8" s="19"/>
      <c r="C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6"/>
      <c r="CM8" s="17"/>
    </row>
    <row r="9" spans="1:91" ht="15.75" x14ac:dyDescent="0.25">
      <c r="A9" s="18"/>
      <c r="B9" s="19"/>
      <c r="C9" s="20"/>
      <c r="E9" s="21" t="s">
        <v>11</v>
      </c>
      <c r="F9" s="22" t="s">
        <v>12</v>
      </c>
      <c r="G9" s="23"/>
      <c r="H9" s="23"/>
      <c r="I9" s="23"/>
      <c r="J9" s="23"/>
      <c r="K9" s="23"/>
      <c r="L9" s="24"/>
      <c r="M9" s="25" t="s">
        <v>13</v>
      </c>
      <c r="N9" s="26"/>
      <c r="O9" s="26"/>
      <c r="P9" s="26"/>
      <c r="Q9" s="26"/>
      <c r="R9" s="26"/>
      <c r="S9" s="27"/>
      <c r="T9" s="28" t="s">
        <v>14</v>
      </c>
      <c r="U9" s="29"/>
      <c r="V9" s="29"/>
      <c r="W9" s="29"/>
      <c r="X9" s="29"/>
      <c r="Y9" s="29"/>
      <c r="Z9" s="29"/>
      <c r="AA9" s="28" t="s">
        <v>15</v>
      </c>
      <c r="AB9" s="29"/>
      <c r="AC9" s="29"/>
      <c r="AD9" s="29"/>
      <c r="AE9" s="29"/>
      <c r="AF9" s="29"/>
      <c r="AG9" s="29"/>
      <c r="AH9" s="28" t="s">
        <v>16</v>
      </c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8" t="s">
        <v>17</v>
      </c>
      <c r="AT9" s="29"/>
      <c r="AU9" s="29"/>
      <c r="AV9" s="29"/>
      <c r="AW9" s="29"/>
      <c r="AX9" s="29"/>
      <c r="AY9" s="29"/>
      <c r="AZ9" s="28" t="s">
        <v>18</v>
      </c>
      <c r="BA9" s="29"/>
      <c r="BB9" s="29"/>
      <c r="BC9" s="29"/>
      <c r="BD9" s="29"/>
      <c r="BE9" s="29"/>
      <c r="BF9" s="29"/>
      <c r="BG9" s="29"/>
      <c r="BH9" s="29"/>
      <c r="BI9" s="28" t="s">
        <v>19</v>
      </c>
      <c r="BJ9" s="29"/>
      <c r="BK9" s="29"/>
      <c r="BL9" s="29"/>
      <c r="BM9" s="29"/>
      <c r="BN9" s="29"/>
      <c r="BO9" s="29"/>
      <c r="BP9" s="29"/>
      <c r="BQ9" s="29"/>
      <c r="BR9" s="29" t="s">
        <v>20</v>
      </c>
      <c r="BS9" s="29"/>
      <c r="BT9" s="29"/>
      <c r="BU9" s="29"/>
      <c r="BV9" s="29"/>
      <c r="BW9" s="29"/>
      <c r="BX9" s="30"/>
      <c r="BY9" s="28" t="s">
        <v>21</v>
      </c>
      <c r="BZ9" s="29"/>
      <c r="CA9" s="29"/>
      <c r="CB9" s="29"/>
      <c r="CC9" s="29"/>
      <c r="CD9" s="29"/>
      <c r="CE9" s="30"/>
      <c r="CF9" s="28" t="s">
        <v>22</v>
      </c>
      <c r="CG9" s="29"/>
      <c r="CH9" s="29"/>
      <c r="CI9" s="29"/>
      <c r="CJ9" s="29"/>
      <c r="CK9" s="29"/>
      <c r="CL9" s="30"/>
      <c r="CM9" s="17"/>
    </row>
    <row r="10" spans="1:91" ht="32.25" customHeight="1" x14ac:dyDescent="0.25">
      <c r="A10" s="18"/>
      <c r="B10" s="19"/>
      <c r="C10" s="20"/>
      <c r="E10" s="31" t="s">
        <v>23</v>
      </c>
      <c r="F10" s="32">
        <v>0</v>
      </c>
      <c r="G10" s="33"/>
      <c r="H10" s="33"/>
      <c r="I10" s="33"/>
      <c r="J10" s="33"/>
      <c r="K10" s="33"/>
      <c r="L10" s="34"/>
      <c r="M10" s="32">
        <v>0</v>
      </c>
      <c r="N10" s="33"/>
      <c r="O10" s="33"/>
      <c r="P10" s="33"/>
      <c r="Q10" s="33"/>
      <c r="R10" s="33"/>
      <c r="S10" s="34"/>
      <c r="T10" s="32">
        <v>0</v>
      </c>
      <c r="U10" s="33"/>
      <c r="V10" s="33"/>
      <c r="W10" s="33"/>
      <c r="X10" s="33"/>
      <c r="Y10" s="33"/>
      <c r="Z10" s="34"/>
      <c r="AA10" s="35">
        <v>0.08</v>
      </c>
      <c r="AB10" s="35"/>
      <c r="AC10" s="35"/>
      <c r="AD10" s="35"/>
      <c r="AE10" s="35"/>
      <c r="AF10" s="35"/>
      <c r="AG10" s="35"/>
      <c r="AH10" s="35">
        <v>0.51859999999999995</v>
      </c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>
        <v>0</v>
      </c>
      <c r="AT10" s="35"/>
      <c r="AU10" s="35"/>
      <c r="AV10" s="35"/>
      <c r="AW10" s="35"/>
      <c r="AX10" s="35"/>
      <c r="AY10" s="35"/>
      <c r="AZ10" s="32">
        <v>0</v>
      </c>
      <c r="BA10" s="33"/>
      <c r="BB10" s="33"/>
      <c r="BC10" s="33"/>
      <c r="BD10" s="33"/>
      <c r="BE10" s="33"/>
      <c r="BF10" s="33"/>
      <c r="BG10" s="33"/>
      <c r="BH10" s="34"/>
      <c r="BI10" s="32">
        <v>1</v>
      </c>
      <c r="BJ10" s="33"/>
      <c r="BK10" s="33"/>
      <c r="BL10" s="33"/>
      <c r="BM10" s="33"/>
      <c r="BN10" s="33"/>
      <c r="BO10" s="33"/>
      <c r="BP10" s="33"/>
      <c r="BQ10" s="34"/>
      <c r="BR10" s="35">
        <v>1</v>
      </c>
      <c r="BS10" s="35"/>
      <c r="BT10" s="35"/>
      <c r="BU10" s="35"/>
      <c r="BV10" s="35"/>
      <c r="BW10" s="35"/>
      <c r="BX10" s="35"/>
      <c r="BY10" s="32">
        <v>1</v>
      </c>
      <c r="BZ10" s="33"/>
      <c r="CA10" s="33"/>
      <c r="CB10" s="33"/>
      <c r="CC10" s="33"/>
      <c r="CD10" s="33"/>
      <c r="CE10" s="34"/>
      <c r="CF10" s="32">
        <v>1</v>
      </c>
      <c r="CG10" s="33"/>
      <c r="CH10" s="33"/>
      <c r="CI10" s="33"/>
      <c r="CJ10" s="33"/>
      <c r="CK10" s="33"/>
      <c r="CL10" s="34"/>
      <c r="CM10" s="17"/>
    </row>
    <row r="11" spans="1:91" ht="24.75" customHeight="1" x14ac:dyDescent="0.25">
      <c r="A11" s="18"/>
      <c r="B11" s="19"/>
      <c r="C11" s="20"/>
      <c r="E11" s="36" t="s">
        <v>24</v>
      </c>
      <c r="F11" s="37" t="s">
        <v>25</v>
      </c>
      <c r="G11" s="37"/>
      <c r="H11" s="37" t="s">
        <v>26</v>
      </c>
      <c r="I11" s="37"/>
      <c r="J11" s="37" t="s">
        <v>27</v>
      </c>
      <c r="K11" s="37"/>
      <c r="L11" s="38" t="s">
        <v>28</v>
      </c>
      <c r="M11" s="37" t="s">
        <v>25</v>
      </c>
      <c r="N11" s="37"/>
      <c r="O11" s="37" t="s">
        <v>26</v>
      </c>
      <c r="P11" s="37"/>
      <c r="Q11" s="37" t="s">
        <v>27</v>
      </c>
      <c r="R11" s="37"/>
      <c r="S11" s="37" t="s">
        <v>28</v>
      </c>
      <c r="T11" s="37" t="s">
        <v>25</v>
      </c>
      <c r="U11" s="37"/>
      <c r="V11" s="37" t="s">
        <v>26</v>
      </c>
      <c r="W11" s="37"/>
      <c r="X11" s="37" t="s">
        <v>27</v>
      </c>
      <c r="Y11" s="37"/>
      <c r="Z11" s="38" t="s">
        <v>28</v>
      </c>
      <c r="AA11" s="37" t="s">
        <v>25</v>
      </c>
      <c r="AB11" s="37"/>
      <c r="AC11" s="37" t="s">
        <v>26</v>
      </c>
      <c r="AD11" s="37"/>
      <c r="AE11" s="37" t="s">
        <v>27</v>
      </c>
      <c r="AF11" s="37"/>
      <c r="AG11" s="38" t="s">
        <v>28</v>
      </c>
      <c r="AH11" s="37" t="s">
        <v>25</v>
      </c>
      <c r="AI11" s="37"/>
      <c r="AJ11" s="37" t="s">
        <v>26</v>
      </c>
      <c r="AK11" s="37"/>
      <c r="AL11" s="37" t="s">
        <v>27</v>
      </c>
      <c r="AM11" s="37"/>
      <c r="AN11" s="37" t="s">
        <v>29</v>
      </c>
      <c r="AO11" s="37"/>
      <c r="AP11" s="37" t="s">
        <v>30</v>
      </c>
      <c r="AQ11" s="37"/>
      <c r="AR11" s="38" t="s">
        <v>28</v>
      </c>
      <c r="AS11" s="37" t="s">
        <v>25</v>
      </c>
      <c r="AT11" s="37"/>
      <c r="AU11" s="37" t="s">
        <v>26</v>
      </c>
      <c r="AV11" s="37"/>
      <c r="AW11" s="37" t="s">
        <v>27</v>
      </c>
      <c r="AX11" s="37"/>
      <c r="AY11" s="38" t="s">
        <v>28</v>
      </c>
      <c r="AZ11" s="37" t="s">
        <v>25</v>
      </c>
      <c r="BA11" s="37"/>
      <c r="BB11" s="37" t="s">
        <v>26</v>
      </c>
      <c r="BC11" s="37"/>
      <c r="BD11" s="37" t="s">
        <v>27</v>
      </c>
      <c r="BE11" s="37"/>
      <c r="BF11" s="37" t="s">
        <v>29</v>
      </c>
      <c r="BG11" s="37"/>
      <c r="BH11" s="38" t="s">
        <v>28</v>
      </c>
      <c r="BI11" s="37" t="s">
        <v>25</v>
      </c>
      <c r="BJ11" s="37"/>
      <c r="BK11" s="37" t="s">
        <v>26</v>
      </c>
      <c r="BL11" s="37"/>
      <c r="BM11" s="37" t="s">
        <v>27</v>
      </c>
      <c r="BN11" s="37"/>
      <c r="BO11" s="37" t="s">
        <v>29</v>
      </c>
      <c r="BP11" s="37"/>
      <c r="BQ11" s="38" t="s">
        <v>28</v>
      </c>
      <c r="BR11" s="37" t="s">
        <v>25</v>
      </c>
      <c r="BS11" s="37"/>
      <c r="BT11" s="37" t="s">
        <v>26</v>
      </c>
      <c r="BU11" s="37"/>
      <c r="BV11" s="37" t="s">
        <v>27</v>
      </c>
      <c r="BW11" s="37"/>
      <c r="BX11" s="38" t="s">
        <v>28</v>
      </c>
      <c r="BY11" s="37" t="s">
        <v>25</v>
      </c>
      <c r="BZ11" s="37"/>
      <c r="CA11" s="37" t="s">
        <v>26</v>
      </c>
      <c r="CB11" s="37"/>
      <c r="CC11" s="37" t="s">
        <v>27</v>
      </c>
      <c r="CD11" s="37"/>
      <c r="CE11" s="38" t="s">
        <v>28</v>
      </c>
      <c r="CF11" s="25" t="s">
        <v>25</v>
      </c>
      <c r="CG11" s="27"/>
      <c r="CH11" s="25" t="s">
        <v>26</v>
      </c>
      <c r="CI11" s="27"/>
      <c r="CJ11" s="25" t="s">
        <v>27</v>
      </c>
      <c r="CK11" s="27"/>
      <c r="CL11" s="38" t="s">
        <v>28</v>
      </c>
      <c r="CM11" s="17"/>
    </row>
    <row r="12" spans="1:91" ht="16.5" thickBot="1" x14ac:dyDescent="0.3">
      <c r="A12" s="39"/>
      <c r="B12" s="40"/>
      <c r="C12" s="41"/>
      <c r="E12" s="36"/>
      <c r="F12" s="36" t="s">
        <v>31</v>
      </c>
      <c r="G12" s="36" t="s">
        <v>32</v>
      </c>
      <c r="H12" s="36" t="s">
        <v>31</v>
      </c>
      <c r="I12" s="36" t="s">
        <v>32</v>
      </c>
      <c r="J12" s="36" t="s">
        <v>31</v>
      </c>
      <c r="K12" s="36" t="s">
        <v>32</v>
      </c>
      <c r="L12" s="42"/>
      <c r="M12" s="36" t="s">
        <v>31</v>
      </c>
      <c r="N12" s="36" t="s">
        <v>32</v>
      </c>
      <c r="O12" s="36" t="s">
        <v>31</v>
      </c>
      <c r="P12" s="36" t="s">
        <v>32</v>
      </c>
      <c r="Q12" s="36" t="s">
        <v>31</v>
      </c>
      <c r="R12" s="36" t="s">
        <v>32</v>
      </c>
      <c r="S12" s="37"/>
      <c r="T12" s="36" t="s">
        <v>31</v>
      </c>
      <c r="U12" s="36" t="s">
        <v>32</v>
      </c>
      <c r="V12" s="36" t="s">
        <v>31</v>
      </c>
      <c r="W12" s="36" t="s">
        <v>32</v>
      </c>
      <c r="X12" s="36" t="s">
        <v>31</v>
      </c>
      <c r="Y12" s="36" t="s">
        <v>32</v>
      </c>
      <c r="Z12" s="42"/>
      <c r="AA12" s="36" t="s">
        <v>31</v>
      </c>
      <c r="AB12" s="36" t="s">
        <v>32</v>
      </c>
      <c r="AC12" s="36" t="s">
        <v>31</v>
      </c>
      <c r="AD12" s="36" t="s">
        <v>32</v>
      </c>
      <c r="AE12" s="36" t="s">
        <v>31</v>
      </c>
      <c r="AF12" s="36" t="s">
        <v>32</v>
      </c>
      <c r="AG12" s="42"/>
      <c r="AH12" s="36" t="s">
        <v>31</v>
      </c>
      <c r="AI12" s="36" t="s">
        <v>32</v>
      </c>
      <c r="AJ12" s="36" t="s">
        <v>31</v>
      </c>
      <c r="AK12" s="36" t="s">
        <v>32</v>
      </c>
      <c r="AL12" s="36" t="s">
        <v>31</v>
      </c>
      <c r="AM12" s="36" t="s">
        <v>32</v>
      </c>
      <c r="AN12" s="36" t="s">
        <v>31</v>
      </c>
      <c r="AO12" s="36" t="s">
        <v>32</v>
      </c>
      <c r="AP12" s="36" t="s">
        <v>31</v>
      </c>
      <c r="AQ12" s="36" t="s">
        <v>32</v>
      </c>
      <c r="AR12" s="42"/>
      <c r="AS12" s="36" t="s">
        <v>31</v>
      </c>
      <c r="AT12" s="36" t="s">
        <v>32</v>
      </c>
      <c r="AU12" s="36" t="s">
        <v>31</v>
      </c>
      <c r="AV12" s="36" t="s">
        <v>32</v>
      </c>
      <c r="AW12" s="36" t="s">
        <v>31</v>
      </c>
      <c r="AX12" s="36" t="s">
        <v>32</v>
      </c>
      <c r="AY12" s="42"/>
      <c r="AZ12" s="36" t="s">
        <v>31</v>
      </c>
      <c r="BA12" s="36" t="s">
        <v>32</v>
      </c>
      <c r="BB12" s="36" t="s">
        <v>31</v>
      </c>
      <c r="BC12" s="36" t="s">
        <v>32</v>
      </c>
      <c r="BD12" s="36" t="s">
        <v>31</v>
      </c>
      <c r="BE12" s="36" t="s">
        <v>32</v>
      </c>
      <c r="BF12" s="36" t="s">
        <v>31</v>
      </c>
      <c r="BG12" s="36" t="s">
        <v>32</v>
      </c>
      <c r="BH12" s="42"/>
      <c r="BI12" s="36" t="s">
        <v>31</v>
      </c>
      <c r="BJ12" s="36" t="s">
        <v>32</v>
      </c>
      <c r="BK12" s="36" t="s">
        <v>31</v>
      </c>
      <c r="BL12" s="36" t="s">
        <v>32</v>
      </c>
      <c r="BM12" s="36" t="s">
        <v>31</v>
      </c>
      <c r="BN12" s="36" t="s">
        <v>32</v>
      </c>
      <c r="BO12" s="36" t="s">
        <v>31</v>
      </c>
      <c r="BP12" s="36" t="s">
        <v>32</v>
      </c>
      <c r="BQ12" s="42"/>
      <c r="BR12" s="36" t="s">
        <v>31</v>
      </c>
      <c r="BS12" s="36" t="s">
        <v>32</v>
      </c>
      <c r="BT12" s="36" t="s">
        <v>31</v>
      </c>
      <c r="BU12" s="36" t="s">
        <v>32</v>
      </c>
      <c r="BV12" s="36" t="s">
        <v>31</v>
      </c>
      <c r="BW12" s="36" t="s">
        <v>32</v>
      </c>
      <c r="BX12" s="42"/>
      <c r="BY12" s="36" t="s">
        <v>31</v>
      </c>
      <c r="BZ12" s="36" t="s">
        <v>32</v>
      </c>
      <c r="CA12" s="36" t="s">
        <v>31</v>
      </c>
      <c r="CB12" s="36" t="s">
        <v>32</v>
      </c>
      <c r="CC12" s="36" t="s">
        <v>31</v>
      </c>
      <c r="CD12" s="36" t="s">
        <v>32</v>
      </c>
      <c r="CE12" s="42"/>
      <c r="CF12" s="36" t="s">
        <v>31</v>
      </c>
      <c r="CG12" s="36" t="s">
        <v>32</v>
      </c>
      <c r="CH12" s="36" t="s">
        <v>31</v>
      </c>
      <c r="CI12" s="36" t="s">
        <v>32</v>
      </c>
      <c r="CJ12" s="36" t="s">
        <v>31</v>
      </c>
      <c r="CK12" s="36" t="s">
        <v>32</v>
      </c>
      <c r="CL12" s="42"/>
      <c r="CM12" s="43"/>
    </row>
    <row r="13" spans="1:91" ht="15.95" customHeight="1" x14ac:dyDescent="0.25">
      <c r="A13" s="44" t="s">
        <v>33</v>
      </c>
      <c r="B13" s="45">
        <f>ROUNDUP((+B$3*BQ13+B$4*BX13+B$5*CE13+B$6*CL13)/1000,1)</f>
        <v>0</v>
      </c>
      <c r="C13" s="46" t="s">
        <v>34</v>
      </c>
      <c r="E13" s="47" t="s">
        <v>33</v>
      </c>
      <c r="F13" s="48">
        <v>2</v>
      </c>
      <c r="G13" s="48">
        <v>30</v>
      </c>
      <c r="H13" s="48"/>
      <c r="I13" s="48"/>
      <c r="J13" s="49">
        <v>4</v>
      </c>
      <c r="K13" s="49">
        <v>30</v>
      </c>
      <c r="L13" s="48">
        <f t="shared" ref="L13:L57" si="0">(+F13*G13+H13*I13+J13*K13)*F$10</f>
        <v>0</v>
      </c>
      <c r="M13" s="50">
        <v>2</v>
      </c>
      <c r="N13" s="50">
        <v>30</v>
      </c>
      <c r="O13" s="50"/>
      <c r="P13" s="50"/>
      <c r="Q13" s="51">
        <v>5</v>
      </c>
      <c r="R13" s="51">
        <v>30</v>
      </c>
      <c r="S13" s="50">
        <f t="shared" ref="S13:S57" si="1">(+M13*N13+O13*P13+Q13*R13)*M$10</f>
        <v>0</v>
      </c>
      <c r="T13" s="49">
        <v>4</v>
      </c>
      <c r="U13" s="49">
        <v>30</v>
      </c>
      <c r="V13" s="49"/>
      <c r="W13" s="49"/>
      <c r="X13" s="49">
        <v>8</v>
      </c>
      <c r="Y13" s="49">
        <v>30</v>
      </c>
      <c r="Z13" s="48">
        <f t="shared" ref="Z13:Z57" si="2">(+T13*U13+V13*W13+X13*Y13)*T$10</f>
        <v>0</v>
      </c>
      <c r="AA13" s="50"/>
      <c r="AB13" s="50"/>
      <c r="AC13" s="50"/>
      <c r="AD13" s="50"/>
      <c r="AE13" s="50">
        <v>12</v>
      </c>
      <c r="AF13" s="50">
        <v>30</v>
      </c>
      <c r="AG13" s="50">
        <f t="shared" ref="AG13:AG57" si="3">(+AA13*AB13+AC13*AD13+AE13*AF13)*AA$10</f>
        <v>28.8</v>
      </c>
      <c r="AH13" s="48"/>
      <c r="AI13" s="48"/>
      <c r="AJ13" s="48"/>
      <c r="AK13" s="48"/>
      <c r="AL13" s="48">
        <v>12</v>
      </c>
      <c r="AM13" s="48">
        <v>30</v>
      </c>
      <c r="AN13" s="48"/>
      <c r="AO13" s="48"/>
      <c r="AP13" s="48"/>
      <c r="AQ13" s="48"/>
      <c r="AR13" s="48">
        <f t="shared" ref="AR13:AR42" si="4">(+AH13*AI13+AJ13*AK13+AL13*AM13+AN13*AO13+AP13*AQ13)*AH$10</f>
        <v>186.69599999999997</v>
      </c>
      <c r="AS13" s="50">
        <v>5</v>
      </c>
      <c r="AT13" s="50">
        <v>30</v>
      </c>
      <c r="AU13" s="50"/>
      <c r="AV13" s="50"/>
      <c r="AW13" s="52">
        <v>14</v>
      </c>
      <c r="AX13" s="52">
        <v>30</v>
      </c>
      <c r="AY13" s="50">
        <f t="shared" ref="AY13:AY57" si="5">(AS13*AT13+AU13*AV13+AW13*AX13)*AS$10</f>
        <v>0</v>
      </c>
      <c r="AZ13" s="48">
        <v>5</v>
      </c>
      <c r="BA13" s="48">
        <v>30</v>
      </c>
      <c r="BB13" s="48"/>
      <c r="BC13" s="48"/>
      <c r="BD13" s="48">
        <v>16</v>
      </c>
      <c r="BE13" s="48">
        <v>30</v>
      </c>
      <c r="BF13" s="48"/>
      <c r="BG13" s="48"/>
      <c r="BH13" s="48">
        <f t="shared" ref="BH13:BH57" si="6">(AZ13*BA13+BB13*BC13+BD13*BE13+BF13*BG13)*AZ$10</f>
        <v>0</v>
      </c>
      <c r="BI13" s="52">
        <v>6</v>
      </c>
      <c r="BJ13" s="52">
        <v>30</v>
      </c>
      <c r="BK13" s="52"/>
      <c r="BL13" s="52"/>
      <c r="BM13" s="52">
        <v>19</v>
      </c>
      <c r="BN13" s="52">
        <v>30</v>
      </c>
      <c r="BO13" s="52"/>
      <c r="BP13" s="52"/>
      <c r="BQ13" s="50">
        <f t="shared" ref="BQ13:BQ57" si="7">(BI13*BJ13+BK13*BL13+BM13*BN13+BO13*BP13)*BI$10</f>
        <v>750</v>
      </c>
      <c r="BR13" s="48"/>
      <c r="BS13" s="48"/>
      <c r="BT13" s="48"/>
      <c r="BU13" s="48"/>
      <c r="BV13" s="48">
        <v>12</v>
      </c>
      <c r="BW13" s="48">
        <v>30</v>
      </c>
      <c r="BX13" s="48">
        <f t="shared" ref="BX13:BX57" si="8">(+BR13*BS13+BT13*BU13+BV13*BW13)*BR$10</f>
        <v>360</v>
      </c>
      <c r="BY13" s="52"/>
      <c r="BZ13" s="52"/>
      <c r="CA13" s="52"/>
      <c r="CB13" s="52"/>
      <c r="CC13" s="52">
        <v>10</v>
      </c>
      <c r="CD13" s="52">
        <v>30</v>
      </c>
      <c r="CE13" s="50">
        <f t="shared" ref="CE13:CE57" si="9">(+BY13*BZ13+CA13*CB13+CC13*CD13)*BY$10</f>
        <v>300</v>
      </c>
      <c r="CF13" s="48">
        <v>7</v>
      </c>
      <c r="CG13" s="48">
        <v>30</v>
      </c>
      <c r="CH13" s="48"/>
      <c r="CI13" s="48"/>
      <c r="CJ13" s="48">
        <v>18</v>
      </c>
      <c r="CK13" s="48">
        <v>30</v>
      </c>
      <c r="CL13" s="48">
        <f t="shared" ref="CL13:CL57" si="10">(CF13*CG13+CH13*CI13+CJ13*CK13)*CF$10</f>
        <v>750</v>
      </c>
      <c r="CM13" s="53">
        <f t="shared" ref="CM13:CM57" si="11">(+CL13+CE13+BX13+BQ13+BH13+Z13+AG13+AR13+AY13+S13+L13)*CL$7</f>
        <v>2375.4960000000001</v>
      </c>
    </row>
    <row r="14" spans="1:91" ht="15.95" hidden="1" customHeight="1" x14ac:dyDescent="0.25">
      <c r="A14" s="54" t="s">
        <v>35</v>
      </c>
      <c r="B14" s="55">
        <f t="shared" ref="B14:B57" si="12">ROUNDUP((+B$3*BQ14+B$4*BX14+B$5*CE14+B$6*CL14)/1000,1)</f>
        <v>0</v>
      </c>
      <c r="C14" s="56" t="s">
        <v>36</v>
      </c>
      <c r="E14" s="57" t="s">
        <v>35</v>
      </c>
      <c r="F14" s="48"/>
      <c r="G14" s="48"/>
      <c r="H14" s="48"/>
      <c r="I14" s="48"/>
      <c r="J14" s="49"/>
      <c r="K14" s="49"/>
      <c r="L14" s="48">
        <f t="shared" si="0"/>
        <v>0</v>
      </c>
      <c r="M14" s="50"/>
      <c r="N14" s="50"/>
      <c r="O14" s="50"/>
      <c r="P14" s="50"/>
      <c r="Q14" s="51"/>
      <c r="R14" s="51"/>
      <c r="S14" s="50">
        <f t="shared" si="1"/>
        <v>0</v>
      </c>
      <c r="T14" s="49"/>
      <c r="U14" s="49"/>
      <c r="V14" s="49"/>
      <c r="W14" s="49"/>
      <c r="X14" s="49"/>
      <c r="Y14" s="49"/>
      <c r="Z14" s="48">
        <f t="shared" si="2"/>
        <v>0</v>
      </c>
      <c r="AA14" s="50"/>
      <c r="AB14" s="50"/>
      <c r="AC14" s="50"/>
      <c r="AD14" s="50"/>
      <c r="AE14" s="50"/>
      <c r="AF14" s="50"/>
      <c r="AG14" s="50">
        <f t="shared" si="3"/>
        <v>0</v>
      </c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>
        <f t="shared" si="4"/>
        <v>0</v>
      </c>
      <c r="AS14" s="50"/>
      <c r="AT14" s="50"/>
      <c r="AU14" s="50"/>
      <c r="AV14" s="50"/>
      <c r="AW14" s="52"/>
      <c r="AX14" s="52"/>
      <c r="AY14" s="50">
        <f t="shared" si="5"/>
        <v>0</v>
      </c>
      <c r="AZ14" s="48"/>
      <c r="BA14" s="48"/>
      <c r="BB14" s="48"/>
      <c r="BC14" s="48"/>
      <c r="BD14" s="48"/>
      <c r="BE14" s="48"/>
      <c r="BF14" s="48"/>
      <c r="BG14" s="48"/>
      <c r="BH14" s="48">
        <f t="shared" si="6"/>
        <v>0</v>
      </c>
      <c r="BI14" s="52"/>
      <c r="BJ14" s="52"/>
      <c r="BK14" s="52"/>
      <c r="BL14" s="52"/>
      <c r="BM14" s="52"/>
      <c r="BN14" s="52"/>
      <c r="BO14" s="52"/>
      <c r="BP14" s="52"/>
      <c r="BQ14" s="50">
        <f t="shared" si="7"/>
        <v>0</v>
      </c>
      <c r="BR14" s="48"/>
      <c r="BS14" s="48"/>
      <c r="BT14" s="48"/>
      <c r="BU14" s="48"/>
      <c r="BV14" s="48"/>
      <c r="BW14" s="48"/>
      <c r="BX14" s="48">
        <f t="shared" si="8"/>
        <v>0</v>
      </c>
      <c r="BY14" s="52"/>
      <c r="BZ14" s="52"/>
      <c r="CA14" s="52"/>
      <c r="CB14" s="52"/>
      <c r="CC14" s="52"/>
      <c r="CD14" s="52"/>
      <c r="CE14" s="50">
        <f t="shared" si="9"/>
        <v>0</v>
      </c>
      <c r="CF14" s="48"/>
      <c r="CG14" s="48"/>
      <c r="CH14" s="48"/>
      <c r="CI14" s="48"/>
      <c r="CJ14" s="48"/>
      <c r="CK14" s="48"/>
      <c r="CL14" s="48">
        <f t="shared" si="10"/>
        <v>0</v>
      </c>
      <c r="CM14" s="53">
        <f t="shared" si="11"/>
        <v>0</v>
      </c>
    </row>
    <row r="15" spans="1:91" ht="15.95" customHeight="1" x14ac:dyDescent="0.25">
      <c r="A15" s="54" t="s">
        <v>37</v>
      </c>
      <c r="B15" s="55">
        <f t="shared" si="12"/>
        <v>0</v>
      </c>
      <c r="C15" s="56" t="s">
        <v>36</v>
      </c>
      <c r="E15" s="57" t="s">
        <v>37</v>
      </c>
      <c r="F15" s="48"/>
      <c r="G15" s="48"/>
      <c r="H15" s="48"/>
      <c r="I15" s="48"/>
      <c r="J15" s="49"/>
      <c r="K15" s="49"/>
      <c r="L15" s="48">
        <f t="shared" si="0"/>
        <v>0</v>
      </c>
      <c r="M15" s="50">
        <v>10</v>
      </c>
      <c r="N15" s="50">
        <v>10</v>
      </c>
      <c r="O15" s="50"/>
      <c r="P15" s="50"/>
      <c r="Q15" s="51">
        <v>15</v>
      </c>
      <c r="R15" s="51">
        <v>10</v>
      </c>
      <c r="S15" s="50">
        <f t="shared" si="1"/>
        <v>0</v>
      </c>
      <c r="T15" s="49">
        <v>25</v>
      </c>
      <c r="U15" s="49">
        <v>10</v>
      </c>
      <c r="V15" s="49"/>
      <c r="W15" s="49"/>
      <c r="X15" s="49">
        <v>20</v>
      </c>
      <c r="Y15" s="49">
        <f>2/7*30</f>
        <v>8.5714285714285712</v>
      </c>
      <c r="Z15" s="48">
        <f t="shared" si="2"/>
        <v>0</v>
      </c>
      <c r="AA15" s="50"/>
      <c r="AB15" s="50"/>
      <c r="AC15" s="50"/>
      <c r="AD15" s="50"/>
      <c r="AE15" s="50">
        <v>35</v>
      </c>
      <c r="AF15" s="50">
        <f>2/7*30</f>
        <v>8.5714285714285712</v>
      </c>
      <c r="AG15" s="50">
        <f t="shared" si="3"/>
        <v>24</v>
      </c>
      <c r="AH15" s="48"/>
      <c r="AI15" s="48"/>
      <c r="AJ15" s="48"/>
      <c r="AK15" s="48"/>
      <c r="AL15" s="48">
        <v>40</v>
      </c>
      <c r="AM15" s="48">
        <f>2/7*30</f>
        <v>8.5714285714285712</v>
      </c>
      <c r="AN15" s="48"/>
      <c r="AO15" s="48"/>
      <c r="AP15" s="48"/>
      <c r="AQ15" s="48"/>
      <c r="AR15" s="48">
        <f t="shared" si="4"/>
        <v>177.80571428571426</v>
      </c>
      <c r="AS15" s="50">
        <v>50</v>
      </c>
      <c r="AT15" s="50">
        <v>10</v>
      </c>
      <c r="AU15" s="50"/>
      <c r="AV15" s="50"/>
      <c r="AW15" s="52">
        <v>40</v>
      </c>
      <c r="AX15" s="52">
        <f>2/7*30</f>
        <v>8.5714285714285712</v>
      </c>
      <c r="AY15" s="50">
        <f t="shared" si="5"/>
        <v>0</v>
      </c>
      <c r="AZ15" s="48">
        <v>50</v>
      </c>
      <c r="BA15" s="48">
        <v>10</v>
      </c>
      <c r="BB15" s="48"/>
      <c r="BC15" s="48"/>
      <c r="BD15" s="48">
        <v>40</v>
      </c>
      <c r="BE15" s="48">
        <f>2/7*30</f>
        <v>8.5714285714285712</v>
      </c>
      <c r="BF15" s="48"/>
      <c r="BG15" s="48"/>
      <c r="BH15" s="48">
        <f t="shared" si="6"/>
        <v>0</v>
      </c>
      <c r="BI15" s="52">
        <v>50</v>
      </c>
      <c r="BJ15" s="52">
        <v>10</v>
      </c>
      <c r="BK15" s="52"/>
      <c r="BL15" s="52"/>
      <c r="BM15" s="52">
        <v>50</v>
      </c>
      <c r="BN15" s="52">
        <f>2/7*30</f>
        <v>8.5714285714285712</v>
      </c>
      <c r="BO15" s="52"/>
      <c r="BP15" s="52"/>
      <c r="BQ15" s="50">
        <f t="shared" si="7"/>
        <v>928.57142857142856</v>
      </c>
      <c r="BR15" s="48"/>
      <c r="BS15" s="48"/>
      <c r="BT15" s="48"/>
      <c r="BU15" s="48"/>
      <c r="BV15" s="48">
        <v>60</v>
      </c>
      <c r="BW15" s="48">
        <f>2/7*30</f>
        <v>8.5714285714285712</v>
      </c>
      <c r="BX15" s="48">
        <f t="shared" si="8"/>
        <v>514.28571428571422</v>
      </c>
      <c r="BY15" s="52"/>
      <c r="BZ15" s="52"/>
      <c r="CA15" s="52"/>
      <c r="CB15" s="52"/>
      <c r="CC15" s="52">
        <v>50</v>
      </c>
      <c r="CD15" s="52">
        <f>2/7*30</f>
        <v>8.5714285714285712</v>
      </c>
      <c r="CE15" s="50">
        <f t="shared" si="9"/>
        <v>428.57142857142856</v>
      </c>
      <c r="CF15" s="48">
        <v>70</v>
      </c>
      <c r="CG15" s="48">
        <v>10</v>
      </c>
      <c r="CH15" s="48"/>
      <c r="CI15" s="48"/>
      <c r="CJ15" s="48">
        <v>50</v>
      </c>
      <c r="CK15" s="48">
        <f>2/7*30</f>
        <v>8.5714285714285712</v>
      </c>
      <c r="CL15" s="48">
        <f t="shared" si="10"/>
        <v>1128.5714285714284</v>
      </c>
      <c r="CM15" s="53">
        <f t="shared" si="11"/>
        <v>3201.8057142857137</v>
      </c>
    </row>
    <row r="16" spans="1:91" ht="15.95" customHeight="1" x14ac:dyDescent="0.25">
      <c r="A16" s="58" t="s">
        <v>38</v>
      </c>
      <c r="B16" s="55">
        <f t="shared" si="12"/>
        <v>0</v>
      </c>
      <c r="C16" s="56" t="s">
        <v>36</v>
      </c>
      <c r="E16" s="50" t="s">
        <v>38</v>
      </c>
      <c r="F16" s="48"/>
      <c r="G16" s="48"/>
      <c r="H16" s="48"/>
      <c r="I16" s="48"/>
      <c r="J16" s="49"/>
      <c r="K16" s="49"/>
      <c r="L16" s="48">
        <f t="shared" si="0"/>
        <v>0</v>
      </c>
      <c r="M16" s="50"/>
      <c r="N16" s="50"/>
      <c r="O16" s="50"/>
      <c r="P16" s="50"/>
      <c r="Q16" s="51"/>
      <c r="R16" s="51"/>
      <c r="S16" s="50">
        <f t="shared" si="1"/>
        <v>0</v>
      </c>
      <c r="T16" s="49"/>
      <c r="U16" s="49"/>
      <c r="V16" s="49"/>
      <c r="W16" s="49"/>
      <c r="X16" s="49">
        <v>10</v>
      </c>
      <c r="Y16" s="49">
        <f>6/7*30</f>
        <v>25.714285714285712</v>
      </c>
      <c r="Z16" s="48">
        <f t="shared" si="2"/>
        <v>0</v>
      </c>
      <c r="AA16" s="50"/>
      <c r="AB16" s="50"/>
      <c r="AC16" s="50"/>
      <c r="AD16" s="50"/>
      <c r="AE16" s="50">
        <v>23</v>
      </c>
      <c r="AF16" s="50">
        <f>6/7*30</f>
        <v>25.714285714285712</v>
      </c>
      <c r="AG16" s="50">
        <f t="shared" si="3"/>
        <v>47.31428571428571</v>
      </c>
      <c r="AH16" s="48"/>
      <c r="AI16" s="48"/>
      <c r="AJ16" s="48"/>
      <c r="AK16" s="48"/>
      <c r="AL16" s="48">
        <v>25</v>
      </c>
      <c r="AM16" s="48">
        <f>6/7*30</f>
        <v>25.714285714285712</v>
      </c>
      <c r="AN16" s="48"/>
      <c r="AO16" s="48"/>
      <c r="AP16" s="48"/>
      <c r="AQ16" s="48"/>
      <c r="AR16" s="48">
        <f t="shared" si="4"/>
        <v>333.38571428571419</v>
      </c>
      <c r="AS16" s="50"/>
      <c r="AT16" s="50"/>
      <c r="AU16" s="50"/>
      <c r="AV16" s="50"/>
      <c r="AW16" s="52">
        <v>25</v>
      </c>
      <c r="AX16" s="52">
        <f>6/7*30</f>
        <v>25.714285714285712</v>
      </c>
      <c r="AY16" s="50">
        <f t="shared" si="5"/>
        <v>0</v>
      </c>
      <c r="AZ16" s="48"/>
      <c r="BA16" s="48"/>
      <c r="BB16" s="48"/>
      <c r="BC16" s="48"/>
      <c r="BD16" s="48">
        <v>25</v>
      </c>
      <c r="BE16" s="48">
        <f>6/7*30</f>
        <v>25.714285714285712</v>
      </c>
      <c r="BF16" s="48"/>
      <c r="BG16" s="48"/>
      <c r="BH16" s="48">
        <f t="shared" si="6"/>
        <v>0</v>
      </c>
      <c r="BI16" s="52"/>
      <c r="BJ16" s="52"/>
      <c r="BK16" s="52"/>
      <c r="BL16" s="52"/>
      <c r="BM16" s="52">
        <v>29</v>
      </c>
      <c r="BN16" s="52">
        <f>6/7*30</f>
        <v>25.714285714285712</v>
      </c>
      <c r="BO16" s="52"/>
      <c r="BP16" s="52"/>
      <c r="BQ16" s="50">
        <f t="shared" si="7"/>
        <v>745.71428571428567</v>
      </c>
      <c r="BR16" s="48"/>
      <c r="BS16" s="48"/>
      <c r="BT16" s="48"/>
      <c r="BU16" s="48"/>
      <c r="BV16" s="48">
        <v>50</v>
      </c>
      <c r="BW16" s="48">
        <f>6/7*30</f>
        <v>25.714285714285712</v>
      </c>
      <c r="BX16" s="48">
        <f t="shared" si="8"/>
        <v>1285.7142857142856</v>
      </c>
      <c r="BY16" s="52"/>
      <c r="BZ16" s="52"/>
      <c r="CA16" s="52"/>
      <c r="CB16" s="52"/>
      <c r="CC16" s="52">
        <v>30</v>
      </c>
      <c r="CD16" s="52">
        <f>6/7*30</f>
        <v>25.714285714285712</v>
      </c>
      <c r="CE16" s="50">
        <f t="shared" si="9"/>
        <v>771.42857142857133</v>
      </c>
      <c r="CF16" s="48"/>
      <c r="CG16" s="48"/>
      <c r="CH16" s="48"/>
      <c r="CI16" s="48"/>
      <c r="CJ16" s="48">
        <v>29</v>
      </c>
      <c r="CK16" s="48">
        <f>6/7*30</f>
        <v>25.714285714285712</v>
      </c>
      <c r="CL16" s="48">
        <f t="shared" si="10"/>
        <v>745.71428571428567</v>
      </c>
      <c r="CM16" s="53">
        <f t="shared" si="11"/>
        <v>3929.2714285714278</v>
      </c>
    </row>
    <row r="17" spans="1:91" ht="15.95" customHeight="1" x14ac:dyDescent="0.25">
      <c r="A17" s="58" t="s">
        <v>39</v>
      </c>
      <c r="B17" s="55">
        <f t="shared" si="12"/>
        <v>0</v>
      </c>
      <c r="C17" s="56" t="s">
        <v>36</v>
      </c>
      <c r="E17" s="50" t="s">
        <v>39</v>
      </c>
      <c r="F17" s="48"/>
      <c r="G17" s="48"/>
      <c r="H17" s="48"/>
      <c r="I17" s="48"/>
      <c r="J17" s="49"/>
      <c r="K17" s="49"/>
      <c r="L17" s="48">
        <f t="shared" si="0"/>
        <v>0</v>
      </c>
      <c r="M17" s="50"/>
      <c r="N17" s="50"/>
      <c r="O17" s="50"/>
      <c r="P17" s="50"/>
      <c r="Q17" s="51"/>
      <c r="R17" s="51"/>
      <c r="S17" s="50">
        <f t="shared" si="1"/>
        <v>0</v>
      </c>
      <c r="T17" s="49"/>
      <c r="U17" s="49"/>
      <c r="V17" s="49"/>
      <c r="W17" s="49"/>
      <c r="X17" s="49">
        <v>50</v>
      </c>
      <c r="Y17" s="49">
        <f>0.5/7*30</f>
        <v>2.1428571428571428</v>
      </c>
      <c r="Z17" s="48">
        <f t="shared" si="2"/>
        <v>0</v>
      </c>
      <c r="AA17" s="50"/>
      <c r="AB17" s="50"/>
      <c r="AC17" s="50"/>
      <c r="AD17" s="50"/>
      <c r="AE17" s="50">
        <v>55</v>
      </c>
      <c r="AF17" s="50">
        <f>0.5/7*30</f>
        <v>2.1428571428571428</v>
      </c>
      <c r="AG17" s="50">
        <f t="shared" si="3"/>
        <v>9.4285714285714288</v>
      </c>
      <c r="AH17" s="48"/>
      <c r="AI17" s="48"/>
      <c r="AJ17" s="48"/>
      <c r="AK17" s="48"/>
      <c r="AL17" s="48">
        <v>70</v>
      </c>
      <c r="AM17" s="48">
        <f>0.5/7*30</f>
        <v>2.1428571428571428</v>
      </c>
      <c r="AN17" s="48"/>
      <c r="AO17" s="48"/>
      <c r="AP17" s="48"/>
      <c r="AQ17" s="48"/>
      <c r="AR17" s="48">
        <f t="shared" si="4"/>
        <v>77.789999999999992</v>
      </c>
      <c r="AS17" s="50"/>
      <c r="AT17" s="50"/>
      <c r="AU17" s="50"/>
      <c r="AV17" s="50"/>
      <c r="AW17" s="52">
        <v>90</v>
      </c>
      <c r="AX17" s="52">
        <f>0.5/7*30</f>
        <v>2.1428571428571428</v>
      </c>
      <c r="AY17" s="50">
        <f t="shared" si="5"/>
        <v>0</v>
      </c>
      <c r="AZ17" s="48"/>
      <c r="BA17" s="48"/>
      <c r="BB17" s="48"/>
      <c r="BC17" s="48"/>
      <c r="BD17" s="48">
        <v>90</v>
      </c>
      <c r="BE17" s="48">
        <f>0.5/7*30</f>
        <v>2.1428571428571428</v>
      </c>
      <c r="BF17" s="48"/>
      <c r="BG17" s="48"/>
      <c r="BH17" s="48">
        <f t="shared" si="6"/>
        <v>0</v>
      </c>
      <c r="BI17" s="52"/>
      <c r="BJ17" s="52"/>
      <c r="BK17" s="52"/>
      <c r="BL17" s="52"/>
      <c r="BM17" s="52">
        <v>100</v>
      </c>
      <c r="BN17" s="52">
        <f>0.5/7*30</f>
        <v>2.1428571428571428</v>
      </c>
      <c r="BO17" s="52"/>
      <c r="BP17" s="52"/>
      <c r="BQ17" s="50">
        <f t="shared" si="7"/>
        <v>214.28571428571428</v>
      </c>
      <c r="BR17" s="48"/>
      <c r="BS17" s="48"/>
      <c r="BT17" s="48"/>
      <c r="BU17" s="48"/>
      <c r="BV17" s="48">
        <v>90</v>
      </c>
      <c r="BW17" s="48">
        <f>0.5/7*30</f>
        <v>2.1428571428571428</v>
      </c>
      <c r="BX17" s="48">
        <f t="shared" si="8"/>
        <v>192.85714285714286</v>
      </c>
      <c r="BY17" s="52"/>
      <c r="BZ17" s="52"/>
      <c r="CA17" s="52"/>
      <c r="CB17" s="52"/>
      <c r="CC17" s="52">
        <v>70</v>
      </c>
      <c r="CD17" s="52">
        <f>0.5/7*30</f>
        <v>2.1428571428571428</v>
      </c>
      <c r="CE17" s="50">
        <f t="shared" si="9"/>
        <v>150</v>
      </c>
      <c r="CF17" s="48"/>
      <c r="CG17" s="48"/>
      <c r="CH17" s="48"/>
      <c r="CI17" s="48"/>
      <c r="CJ17" s="48">
        <v>110</v>
      </c>
      <c r="CK17" s="48">
        <f>0.5/7*30</f>
        <v>2.1428571428571428</v>
      </c>
      <c r="CL17" s="48">
        <f t="shared" si="10"/>
        <v>235.71428571428569</v>
      </c>
      <c r="CM17" s="53">
        <f t="shared" si="11"/>
        <v>880.0757142857143</v>
      </c>
    </row>
    <row r="18" spans="1:91" ht="15.95" hidden="1" customHeight="1" x14ac:dyDescent="0.25">
      <c r="A18" s="54" t="s">
        <v>40</v>
      </c>
      <c r="B18" s="55">
        <f t="shared" si="12"/>
        <v>0</v>
      </c>
      <c r="C18" s="56" t="s">
        <v>36</v>
      </c>
      <c r="E18" s="57" t="s">
        <v>40</v>
      </c>
      <c r="F18" s="48"/>
      <c r="G18" s="48"/>
      <c r="H18" s="48"/>
      <c r="I18" s="48"/>
      <c r="J18" s="49"/>
      <c r="K18" s="49"/>
      <c r="L18" s="48">
        <f t="shared" si="0"/>
        <v>0</v>
      </c>
      <c r="M18" s="50"/>
      <c r="N18" s="50"/>
      <c r="O18" s="50"/>
      <c r="P18" s="50"/>
      <c r="Q18" s="51"/>
      <c r="R18" s="51"/>
      <c r="S18" s="50">
        <f t="shared" si="1"/>
        <v>0</v>
      </c>
      <c r="T18" s="49"/>
      <c r="U18" s="49"/>
      <c r="V18" s="49"/>
      <c r="W18" s="49"/>
      <c r="X18" s="49"/>
      <c r="Y18" s="49"/>
      <c r="Z18" s="48">
        <f t="shared" si="2"/>
        <v>0</v>
      </c>
      <c r="AA18" s="50"/>
      <c r="AB18" s="50"/>
      <c r="AC18" s="50"/>
      <c r="AD18" s="50"/>
      <c r="AE18" s="50"/>
      <c r="AF18" s="50"/>
      <c r="AG18" s="50">
        <f t="shared" si="3"/>
        <v>0</v>
      </c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>
        <f t="shared" si="4"/>
        <v>0</v>
      </c>
      <c r="AS18" s="50"/>
      <c r="AT18" s="50"/>
      <c r="AU18" s="50"/>
      <c r="AV18" s="50"/>
      <c r="AW18" s="52"/>
      <c r="AX18" s="52"/>
      <c r="AY18" s="50">
        <f t="shared" si="5"/>
        <v>0</v>
      </c>
      <c r="AZ18" s="48"/>
      <c r="BA18" s="48"/>
      <c r="BB18" s="48"/>
      <c r="BC18" s="48"/>
      <c r="BD18" s="48"/>
      <c r="BE18" s="48"/>
      <c r="BF18" s="48"/>
      <c r="BG18" s="48"/>
      <c r="BH18" s="48">
        <f t="shared" si="6"/>
        <v>0</v>
      </c>
      <c r="BI18" s="52"/>
      <c r="BJ18" s="52"/>
      <c r="BK18" s="52"/>
      <c r="BL18" s="52"/>
      <c r="BM18" s="52"/>
      <c r="BN18" s="52"/>
      <c r="BO18" s="52"/>
      <c r="BP18" s="52"/>
      <c r="BQ18" s="50">
        <f t="shared" si="7"/>
        <v>0</v>
      </c>
      <c r="BR18" s="48"/>
      <c r="BS18" s="48"/>
      <c r="BT18" s="48"/>
      <c r="BU18" s="48"/>
      <c r="BV18" s="48"/>
      <c r="BW18" s="48"/>
      <c r="BX18" s="48">
        <f t="shared" si="8"/>
        <v>0</v>
      </c>
      <c r="BY18" s="52"/>
      <c r="BZ18" s="52"/>
      <c r="CA18" s="52"/>
      <c r="CB18" s="52"/>
      <c r="CC18" s="52"/>
      <c r="CD18" s="52"/>
      <c r="CE18" s="50">
        <f t="shared" si="9"/>
        <v>0</v>
      </c>
      <c r="CF18" s="48"/>
      <c r="CG18" s="48"/>
      <c r="CH18" s="48"/>
      <c r="CI18" s="48"/>
      <c r="CJ18" s="48"/>
      <c r="CK18" s="48"/>
      <c r="CL18" s="48">
        <f t="shared" si="10"/>
        <v>0</v>
      </c>
      <c r="CM18" s="53">
        <f t="shared" si="11"/>
        <v>0</v>
      </c>
    </row>
    <row r="19" spans="1:91" ht="15.95" hidden="1" customHeight="1" x14ac:dyDescent="0.25">
      <c r="A19" s="58" t="s">
        <v>41</v>
      </c>
      <c r="B19" s="55">
        <f t="shared" si="12"/>
        <v>0</v>
      </c>
      <c r="C19" s="56" t="s">
        <v>36</v>
      </c>
      <c r="E19" s="50" t="s">
        <v>41</v>
      </c>
      <c r="F19" s="48"/>
      <c r="G19" s="48"/>
      <c r="H19" s="48"/>
      <c r="I19" s="48"/>
      <c r="J19" s="49"/>
      <c r="K19" s="49"/>
      <c r="L19" s="48">
        <f t="shared" si="0"/>
        <v>0</v>
      </c>
      <c r="M19" s="50"/>
      <c r="N19" s="50"/>
      <c r="O19" s="50"/>
      <c r="P19" s="50"/>
      <c r="Q19" s="51"/>
      <c r="R19" s="51"/>
      <c r="S19" s="50">
        <f t="shared" si="1"/>
        <v>0</v>
      </c>
      <c r="T19" s="49"/>
      <c r="U19" s="49"/>
      <c r="V19" s="49"/>
      <c r="W19" s="49"/>
      <c r="X19" s="49"/>
      <c r="Y19" s="49"/>
      <c r="Z19" s="48">
        <f t="shared" si="2"/>
        <v>0</v>
      </c>
      <c r="AA19" s="50"/>
      <c r="AB19" s="50"/>
      <c r="AC19" s="50"/>
      <c r="AD19" s="50"/>
      <c r="AE19" s="50"/>
      <c r="AF19" s="50"/>
      <c r="AG19" s="50">
        <f t="shared" si="3"/>
        <v>0</v>
      </c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>
        <f t="shared" si="4"/>
        <v>0</v>
      </c>
      <c r="AS19" s="50"/>
      <c r="AT19" s="50"/>
      <c r="AU19" s="50"/>
      <c r="AV19" s="50"/>
      <c r="AW19" s="52"/>
      <c r="AX19" s="52"/>
      <c r="AY19" s="50">
        <f t="shared" si="5"/>
        <v>0</v>
      </c>
      <c r="AZ19" s="48"/>
      <c r="BA19" s="48"/>
      <c r="BB19" s="48"/>
      <c r="BC19" s="48"/>
      <c r="BD19" s="48"/>
      <c r="BE19" s="48"/>
      <c r="BF19" s="48">
        <v>0</v>
      </c>
      <c r="BG19" s="48"/>
      <c r="BH19" s="48">
        <f t="shared" si="6"/>
        <v>0</v>
      </c>
      <c r="BI19" s="52"/>
      <c r="BJ19" s="52"/>
      <c r="BK19" s="52"/>
      <c r="BL19" s="52"/>
      <c r="BM19" s="52"/>
      <c r="BN19" s="52"/>
      <c r="BO19" s="52"/>
      <c r="BP19" s="52"/>
      <c r="BQ19" s="50">
        <f t="shared" si="7"/>
        <v>0</v>
      </c>
      <c r="BR19" s="48"/>
      <c r="BS19" s="48"/>
      <c r="BT19" s="48"/>
      <c r="BU19" s="48"/>
      <c r="BV19" s="48"/>
      <c r="BW19" s="48"/>
      <c r="BX19" s="48">
        <f t="shared" si="8"/>
        <v>0</v>
      </c>
      <c r="BY19" s="52"/>
      <c r="BZ19" s="52"/>
      <c r="CA19" s="52"/>
      <c r="CB19" s="52"/>
      <c r="CC19" s="52"/>
      <c r="CD19" s="52"/>
      <c r="CE19" s="50">
        <f t="shared" si="9"/>
        <v>0</v>
      </c>
      <c r="CF19" s="48"/>
      <c r="CG19" s="48"/>
      <c r="CH19" s="48"/>
      <c r="CI19" s="48"/>
      <c r="CJ19" s="48"/>
      <c r="CK19" s="48"/>
      <c r="CL19" s="48">
        <f t="shared" si="10"/>
        <v>0</v>
      </c>
      <c r="CM19" s="53">
        <f t="shared" si="11"/>
        <v>0</v>
      </c>
    </row>
    <row r="20" spans="1:91" ht="15.95" hidden="1" customHeight="1" x14ac:dyDescent="0.25">
      <c r="A20" s="58" t="s">
        <v>42</v>
      </c>
      <c r="B20" s="55">
        <f t="shared" si="12"/>
        <v>0</v>
      </c>
      <c r="C20" s="56" t="s">
        <v>36</v>
      </c>
      <c r="E20" s="50" t="s">
        <v>42</v>
      </c>
      <c r="F20" s="48"/>
      <c r="G20" s="48"/>
      <c r="H20" s="48"/>
      <c r="I20" s="48"/>
      <c r="J20" s="49"/>
      <c r="K20" s="49"/>
      <c r="L20" s="48">
        <f t="shared" si="0"/>
        <v>0</v>
      </c>
      <c r="M20" s="50"/>
      <c r="N20" s="50"/>
      <c r="O20" s="50"/>
      <c r="P20" s="50"/>
      <c r="Q20" s="51"/>
      <c r="R20" s="51"/>
      <c r="S20" s="50">
        <f t="shared" si="1"/>
        <v>0</v>
      </c>
      <c r="T20" s="49"/>
      <c r="U20" s="49"/>
      <c r="V20" s="49"/>
      <c r="W20" s="49"/>
      <c r="X20" s="49"/>
      <c r="Y20" s="49"/>
      <c r="Z20" s="48">
        <f t="shared" si="2"/>
        <v>0</v>
      </c>
      <c r="AA20" s="50"/>
      <c r="AB20" s="50"/>
      <c r="AC20" s="50"/>
      <c r="AD20" s="50"/>
      <c r="AE20" s="50"/>
      <c r="AF20" s="50"/>
      <c r="AG20" s="50">
        <f t="shared" si="3"/>
        <v>0</v>
      </c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>
        <f t="shared" si="4"/>
        <v>0</v>
      </c>
      <c r="AS20" s="50"/>
      <c r="AT20" s="50"/>
      <c r="AU20" s="50"/>
      <c r="AV20" s="50"/>
      <c r="AW20" s="52"/>
      <c r="AX20" s="52"/>
      <c r="AY20" s="50">
        <f t="shared" si="5"/>
        <v>0</v>
      </c>
      <c r="AZ20" s="48"/>
      <c r="BA20" s="48"/>
      <c r="BB20" s="48"/>
      <c r="BC20" s="48"/>
      <c r="BD20" s="48"/>
      <c r="BE20" s="48"/>
      <c r="BF20" s="48"/>
      <c r="BG20" s="48"/>
      <c r="BH20" s="48">
        <f t="shared" si="6"/>
        <v>0</v>
      </c>
      <c r="BI20" s="52"/>
      <c r="BJ20" s="52"/>
      <c r="BK20" s="52"/>
      <c r="BL20" s="52"/>
      <c r="BM20" s="52"/>
      <c r="BN20" s="52"/>
      <c r="BO20" s="52"/>
      <c r="BP20" s="52"/>
      <c r="BQ20" s="50">
        <f t="shared" si="7"/>
        <v>0</v>
      </c>
      <c r="BR20" s="48"/>
      <c r="BS20" s="48"/>
      <c r="BT20" s="48"/>
      <c r="BU20" s="48"/>
      <c r="BV20" s="48"/>
      <c r="BW20" s="48"/>
      <c r="BX20" s="48">
        <f t="shared" si="8"/>
        <v>0</v>
      </c>
      <c r="BY20" s="52"/>
      <c r="BZ20" s="52"/>
      <c r="CA20" s="52"/>
      <c r="CB20" s="52"/>
      <c r="CC20" s="52"/>
      <c r="CD20" s="52"/>
      <c r="CE20" s="50">
        <f t="shared" si="9"/>
        <v>0</v>
      </c>
      <c r="CF20" s="48"/>
      <c r="CG20" s="48"/>
      <c r="CH20" s="48"/>
      <c r="CI20" s="48"/>
      <c r="CJ20" s="48"/>
      <c r="CK20" s="48"/>
      <c r="CL20" s="48">
        <f t="shared" si="10"/>
        <v>0</v>
      </c>
      <c r="CM20" s="53">
        <f t="shared" si="11"/>
        <v>0</v>
      </c>
    </row>
    <row r="21" spans="1:91" ht="15.95" customHeight="1" x14ac:dyDescent="0.25">
      <c r="A21" s="54" t="s">
        <v>43</v>
      </c>
      <c r="B21" s="55">
        <f t="shared" si="12"/>
        <v>0</v>
      </c>
      <c r="C21" s="56" t="s">
        <v>36</v>
      </c>
      <c r="E21" s="57" t="s">
        <v>43</v>
      </c>
      <c r="F21" s="48"/>
      <c r="G21" s="48"/>
      <c r="H21" s="48"/>
      <c r="I21" s="48"/>
      <c r="J21" s="49"/>
      <c r="K21" s="49"/>
      <c r="L21" s="48">
        <f t="shared" si="0"/>
        <v>0</v>
      </c>
      <c r="M21" s="50"/>
      <c r="N21" s="50"/>
      <c r="O21" s="50"/>
      <c r="P21" s="50"/>
      <c r="Q21" s="51"/>
      <c r="R21" s="51"/>
      <c r="S21" s="50">
        <f t="shared" si="1"/>
        <v>0</v>
      </c>
      <c r="T21" s="49">
        <v>10</v>
      </c>
      <c r="U21" s="49">
        <v>20</v>
      </c>
      <c r="V21" s="49">
        <v>10</v>
      </c>
      <c r="W21" s="49">
        <v>20</v>
      </c>
      <c r="X21" s="49">
        <v>10</v>
      </c>
      <c r="Y21" s="49">
        <v>30</v>
      </c>
      <c r="Z21" s="48">
        <f t="shared" si="2"/>
        <v>0</v>
      </c>
      <c r="AA21" s="50"/>
      <c r="AB21" s="50"/>
      <c r="AC21" s="50">
        <v>12</v>
      </c>
      <c r="AD21" s="50">
        <v>20</v>
      </c>
      <c r="AE21" s="50">
        <v>12</v>
      </c>
      <c r="AF21" s="50">
        <v>30</v>
      </c>
      <c r="AG21" s="50">
        <f t="shared" si="3"/>
        <v>48</v>
      </c>
      <c r="AH21" s="48"/>
      <c r="AI21" s="48"/>
      <c r="AJ21" s="48">
        <v>13</v>
      </c>
      <c r="AK21" s="48">
        <v>30</v>
      </c>
      <c r="AL21" s="48">
        <v>13</v>
      </c>
      <c r="AM21" s="48">
        <v>30</v>
      </c>
      <c r="AN21" s="48"/>
      <c r="AO21" s="48"/>
      <c r="AP21" s="48"/>
      <c r="AQ21" s="48"/>
      <c r="AR21" s="48">
        <f t="shared" si="4"/>
        <v>404.50799999999998</v>
      </c>
      <c r="AS21" s="50">
        <v>15</v>
      </c>
      <c r="AT21" s="50">
        <v>20</v>
      </c>
      <c r="AU21" s="50">
        <v>15</v>
      </c>
      <c r="AV21" s="50">
        <v>30</v>
      </c>
      <c r="AW21" s="52">
        <v>15</v>
      </c>
      <c r="AX21" s="52">
        <v>30</v>
      </c>
      <c r="AY21" s="50">
        <f t="shared" si="5"/>
        <v>0</v>
      </c>
      <c r="AZ21" s="48">
        <v>16</v>
      </c>
      <c r="BA21" s="48">
        <v>20</v>
      </c>
      <c r="BB21" s="48">
        <v>16</v>
      </c>
      <c r="BC21" s="48">
        <v>30</v>
      </c>
      <c r="BD21" s="48">
        <v>16</v>
      </c>
      <c r="BE21" s="48">
        <v>30</v>
      </c>
      <c r="BF21" s="48"/>
      <c r="BG21" s="48"/>
      <c r="BH21" s="48">
        <f t="shared" si="6"/>
        <v>0</v>
      </c>
      <c r="BI21" s="52">
        <v>16</v>
      </c>
      <c r="BJ21" s="52">
        <v>20</v>
      </c>
      <c r="BK21" s="52">
        <v>16</v>
      </c>
      <c r="BL21" s="52">
        <v>30</v>
      </c>
      <c r="BM21" s="52">
        <v>16</v>
      </c>
      <c r="BN21" s="52">
        <v>30</v>
      </c>
      <c r="BO21" s="52"/>
      <c r="BP21" s="52"/>
      <c r="BQ21" s="50">
        <f t="shared" si="7"/>
        <v>1280</v>
      </c>
      <c r="BR21" s="48"/>
      <c r="BS21" s="48"/>
      <c r="BT21" s="48">
        <v>7</v>
      </c>
      <c r="BU21" s="48">
        <v>30</v>
      </c>
      <c r="BV21" s="48">
        <v>7</v>
      </c>
      <c r="BW21" s="48">
        <v>30</v>
      </c>
      <c r="BX21" s="48">
        <f t="shared" si="8"/>
        <v>420</v>
      </c>
      <c r="BY21" s="52"/>
      <c r="BZ21" s="52"/>
      <c r="CA21" s="52">
        <v>7</v>
      </c>
      <c r="CB21" s="52">
        <v>30</v>
      </c>
      <c r="CC21" s="52">
        <v>7</v>
      </c>
      <c r="CD21" s="52">
        <v>30</v>
      </c>
      <c r="CE21" s="50">
        <f t="shared" si="9"/>
        <v>420</v>
      </c>
      <c r="CF21" s="48">
        <v>17</v>
      </c>
      <c r="CG21" s="48">
        <v>20</v>
      </c>
      <c r="CH21" s="48">
        <v>17</v>
      </c>
      <c r="CI21" s="48">
        <v>30</v>
      </c>
      <c r="CJ21" s="48">
        <v>17</v>
      </c>
      <c r="CK21" s="48">
        <v>30</v>
      </c>
      <c r="CL21" s="48">
        <f t="shared" si="10"/>
        <v>1360</v>
      </c>
      <c r="CM21" s="53">
        <f t="shared" si="11"/>
        <v>3932.5079999999998</v>
      </c>
    </row>
    <row r="22" spans="1:91" ht="15.95" customHeight="1" x14ac:dyDescent="0.25">
      <c r="A22" s="54" t="s">
        <v>44</v>
      </c>
      <c r="B22" s="55">
        <f t="shared" si="12"/>
        <v>0</v>
      </c>
      <c r="C22" s="56" t="s">
        <v>36</v>
      </c>
      <c r="E22" s="57" t="s">
        <v>44</v>
      </c>
      <c r="F22" s="48"/>
      <c r="G22" s="48"/>
      <c r="H22" s="48"/>
      <c r="I22" s="48"/>
      <c r="J22" s="49"/>
      <c r="K22" s="49"/>
      <c r="L22" s="48">
        <f t="shared" si="0"/>
        <v>0</v>
      </c>
      <c r="M22" s="50"/>
      <c r="N22" s="50"/>
      <c r="O22" s="50"/>
      <c r="P22" s="50"/>
      <c r="Q22" s="51"/>
      <c r="R22" s="51"/>
      <c r="S22" s="50">
        <f t="shared" si="1"/>
        <v>0</v>
      </c>
      <c r="T22" s="49"/>
      <c r="U22" s="49"/>
      <c r="V22" s="49"/>
      <c r="W22" s="49"/>
      <c r="X22" s="49"/>
      <c r="Y22" s="49"/>
      <c r="Z22" s="48">
        <f t="shared" si="2"/>
        <v>0</v>
      </c>
      <c r="AA22" s="50"/>
      <c r="AB22" s="50"/>
      <c r="AC22" s="50"/>
      <c r="AD22" s="50"/>
      <c r="AE22" s="50"/>
      <c r="AF22" s="50"/>
      <c r="AG22" s="50">
        <f t="shared" si="3"/>
        <v>0</v>
      </c>
      <c r="AH22" s="48"/>
      <c r="AI22" s="48"/>
      <c r="AJ22" s="48"/>
      <c r="AK22" s="48"/>
      <c r="AL22" s="48"/>
      <c r="AM22" s="48"/>
      <c r="AN22" s="48">
        <v>18</v>
      </c>
      <c r="AO22" s="48">
        <v>20</v>
      </c>
      <c r="AP22" s="48"/>
      <c r="AQ22" s="48"/>
      <c r="AR22" s="48">
        <f t="shared" si="4"/>
        <v>186.69599999999997</v>
      </c>
      <c r="AS22" s="50"/>
      <c r="AT22" s="50"/>
      <c r="AU22" s="50"/>
      <c r="AV22" s="50"/>
      <c r="AW22" s="52"/>
      <c r="AX22" s="52"/>
      <c r="AY22" s="50">
        <f t="shared" si="5"/>
        <v>0</v>
      </c>
      <c r="AZ22" s="48"/>
      <c r="BA22" s="48"/>
      <c r="BB22" s="48"/>
      <c r="BC22" s="48"/>
      <c r="BD22" s="48"/>
      <c r="BE22" s="48"/>
      <c r="BF22" s="48">
        <v>20</v>
      </c>
      <c r="BG22" s="48">
        <v>5</v>
      </c>
      <c r="BH22" s="48">
        <f t="shared" si="6"/>
        <v>0</v>
      </c>
      <c r="BI22" s="52"/>
      <c r="BJ22" s="52"/>
      <c r="BK22" s="52"/>
      <c r="BL22" s="52"/>
      <c r="BM22" s="52"/>
      <c r="BN22" s="52"/>
      <c r="BO22" s="52">
        <v>20</v>
      </c>
      <c r="BP22" s="52">
        <v>5</v>
      </c>
      <c r="BQ22" s="50">
        <f t="shared" si="7"/>
        <v>100</v>
      </c>
      <c r="BR22" s="48"/>
      <c r="BS22" s="48"/>
      <c r="BT22" s="48"/>
      <c r="BU22" s="48"/>
      <c r="BV22" s="48"/>
      <c r="BW22" s="48"/>
      <c r="BX22" s="48">
        <f t="shared" si="8"/>
        <v>0</v>
      </c>
      <c r="BY22" s="52"/>
      <c r="BZ22" s="52"/>
      <c r="CA22" s="52"/>
      <c r="CB22" s="52"/>
      <c r="CC22" s="52"/>
      <c r="CD22" s="52"/>
      <c r="CE22" s="50">
        <f t="shared" si="9"/>
        <v>0</v>
      </c>
      <c r="CF22" s="48"/>
      <c r="CG22" s="48"/>
      <c r="CH22" s="48"/>
      <c r="CI22" s="48"/>
      <c r="CJ22" s="48"/>
      <c r="CK22" s="48"/>
      <c r="CL22" s="48">
        <f t="shared" si="10"/>
        <v>0</v>
      </c>
      <c r="CM22" s="53">
        <f t="shared" si="11"/>
        <v>286.69599999999997</v>
      </c>
    </row>
    <row r="23" spans="1:91" ht="15.95" customHeight="1" x14ac:dyDescent="0.25">
      <c r="A23" s="54" t="s">
        <v>45</v>
      </c>
      <c r="B23" s="55">
        <f t="shared" si="12"/>
        <v>0</v>
      </c>
      <c r="C23" s="56" t="s">
        <v>36</v>
      </c>
      <c r="E23" s="57" t="s">
        <v>45</v>
      </c>
      <c r="F23" s="48"/>
      <c r="G23" s="48"/>
      <c r="H23" s="48"/>
      <c r="I23" s="48"/>
      <c r="J23" s="49">
        <v>30</v>
      </c>
      <c r="K23" s="49">
        <v>10</v>
      </c>
      <c r="L23" s="48">
        <f t="shared" si="0"/>
        <v>0</v>
      </c>
      <c r="M23" s="50">
        <v>15</v>
      </c>
      <c r="N23" s="50">
        <v>12</v>
      </c>
      <c r="O23" s="50"/>
      <c r="P23" s="50"/>
      <c r="Q23" s="51">
        <v>35</v>
      </c>
      <c r="R23" s="51">
        <v>12</v>
      </c>
      <c r="S23" s="50">
        <f t="shared" si="1"/>
        <v>0</v>
      </c>
      <c r="T23" s="49"/>
      <c r="U23" s="49"/>
      <c r="V23" s="49"/>
      <c r="W23" s="49"/>
      <c r="X23" s="49">
        <v>40</v>
      </c>
      <c r="Y23" s="49">
        <f>3/7*30</f>
        <v>12.857142857142856</v>
      </c>
      <c r="Z23" s="48">
        <f t="shared" si="2"/>
        <v>0</v>
      </c>
      <c r="AA23" s="50"/>
      <c r="AB23" s="50"/>
      <c r="AC23" s="50"/>
      <c r="AD23" s="50"/>
      <c r="AE23" s="50">
        <v>55</v>
      </c>
      <c r="AF23" s="50">
        <f>3/7*30</f>
        <v>12.857142857142856</v>
      </c>
      <c r="AG23" s="50">
        <f t="shared" si="3"/>
        <v>56.571428571428569</v>
      </c>
      <c r="AH23" s="48"/>
      <c r="AI23" s="48"/>
      <c r="AJ23" s="48"/>
      <c r="AK23" s="48"/>
      <c r="AL23" s="48">
        <v>70</v>
      </c>
      <c r="AM23" s="48">
        <f>3/7*30</f>
        <v>12.857142857142856</v>
      </c>
      <c r="AN23" s="48"/>
      <c r="AO23" s="48"/>
      <c r="AP23" s="48"/>
      <c r="AQ23" s="48"/>
      <c r="AR23" s="48">
        <f t="shared" si="4"/>
        <v>466.7399999999999</v>
      </c>
      <c r="AS23" s="50"/>
      <c r="AT23" s="50"/>
      <c r="AU23" s="50"/>
      <c r="AV23" s="50"/>
      <c r="AW23" s="52">
        <v>90</v>
      </c>
      <c r="AX23" s="52">
        <f>3/7*30</f>
        <v>12.857142857142856</v>
      </c>
      <c r="AY23" s="50">
        <f t="shared" si="5"/>
        <v>0</v>
      </c>
      <c r="AZ23" s="48"/>
      <c r="BA23" s="48"/>
      <c r="BB23" s="48"/>
      <c r="BC23" s="48"/>
      <c r="BD23" s="48">
        <v>90</v>
      </c>
      <c r="BE23" s="48">
        <f>3/7*30</f>
        <v>12.857142857142856</v>
      </c>
      <c r="BF23" s="48"/>
      <c r="BG23" s="48"/>
      <c r="BH23" s="48">
        <f t="shared" si="6"/>
        <v>0</v>
      </c>
      <c r="BI23" s="52"/>
      <c r="BJ23" s="52"/>
      <c r="BK23" s="52"/>
      <c r="BL23" s="52"/>
      <c r="BM23" s="52">
        <v>100</v>
      </c>
      <c r="BN23" s="52">
        <f>3/7*30</f>
        <v>12.857142857142856</v>
      </c>
      <c r="BO23" s="52"/>
      <c r="BP23" s="52"/>
      <c r="BQ23" s="50">
        <f t="shared" si="7"/>
        <v>1285.7142857142856</v>
      </c>
      <c r="BR23" s="48"/>
      <c r="BS23" s="48"/>
      <c r="BT23" s="48"/>
      <c r="BU23" s="48"/>
      <c r="BV23" s="48">
        <v>90</v>
      </c>
      <c r="BW23" s="48">
        <f>3/7*30</f>
        <v>12.857142857142856</v>
      </c>
      <c r="BX23" s="48">
        <f t="shared" si="8"/>
        <v>1157.1428571428571</v>
      </c>
      <c r="BY23" s="52"/>
      <c r="BZ23" s="52"/>
      <c r="CA23" s="52"/>
      <c r="CB23" s="52"/>
      <c r="CC23" s="52">
        <v>70</v>
      </c>
      <c r="CD23" s="52">
        <f>3/7*30</f>
        <v>12.857142857142856</v>
      </c>
      <c r="CE23" s="50">
        <f t="shared" si="9"/>
        <v>899.99999999999989</v>
      </c>
      <c r="CF23" s="48"/>
      <c r="CG23" s="48"/>
      <c r="CH23" s="48"/>
      <c r="CI23" s="48"/>
      <c r="CJ23" s="48">
        <v>110</v>
      </c>
      <c r="CK23" s="48">
        <f>3/7*30</f>
        <v>12.857142857142856</v>
      </c>
      <c r="CL23" s="48">
        <f t="shared" si="10"/>
        <v>1414.2857142857142</v>
      </c>
      <c r="CM23" s="53">
        <f t="shared" si="11"/>
        <v>5280.4542857142851</v>
      </c>
    </row>
    <row r="24" spans="1:91" ht="15.95" hidden="1" customHeight="1" x14ac:dyDescent="0.25">
      <c r="A24" s="58" t="s">
        <v>46</v>
      </c>
      <c r="B24" s="55">
        <f t="shared" si="12"/>
        <v>0</v>
      </c>
      <c r="C24" s="56" t="s">
        <v>36</v>
      </c>
      <c r="E24" s="50" t="s">
        <v>46</v>
      </c>
      <c r="F24" s="48"/>
      <c r="G24" s="48"/>
      <c r="H24" s="48"/>
      <c r="I24" s="48"/>
      <c r="J24" s="49"/>
      <c r="K24" s="49"/>
      <c r="L24" s="48">
        <f t="shared" si="0"/>
        <v>0</v>
      </c>
      <c r="M24" s="50"/>
      <c r="N24" s="50"/>
      <c r="O24" s="50"/>
      <c r="P24" s="50"/>
      <c r="Q24" s="51"/>
      <c r="R24" s="51"/>
      <c r="S24" s="50">
        <f t="shared" si="1"/>
        <v>0</v>
      </c>
      <c r="T24" s="49"/>
      <c r="U24" s="49"/>
      <c r="V24" s="49"/>
      <c r="W24" s="49"/>
      <c r="X24" s="49"/>
      <c r="Y24" s="49"/>
      <c r="Z24" s="48">
        <f t="shared" si="2"/>
        <v>0</v>
      </c>
      <c r="AA24" s="50"/>
      <c r="AB24" s="50"/>
      <c r="AC24" s="50"/>
      <c r="AD24" s="50"/>
      <c r="AE24" s="50"/>
      <c r="AF24" s="50"/>
      <c r="AG24" s="50">
        <f t="shared" si="3"/>
        <v>0</v>
      </c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>
        <f t="shared" si="4"/>
        <v>0</v>
      </c>
      <c r="AS24" s="50"/>
      <c r="AT24" s="50"/>
      <c r="AU24" s="50"/>
      <c r="AV24" s="50"/>
      <c r="AW24" s="52"/>
      <c r="AX24" s="52"/>
      <c r="AY24" s="50">
        <f t="shared" si="5"/>
        <v>0</v>
      </c>
      <c r="AZ24" s="48"/>
      <c r="BA24" s="48"/>
      <c r="BB24" s="48"/>
      <c r="BC24" s="48"/>
      <c r="BD24" s="48"/>
      <c r="BE24" s="48"/>
      <c r="BF24" s="48">
        <v>0</v>
      </c>
      <c r="BG24" s="48"/>
      <c r="BH24" s="48">
        <f t="shared" si="6"/>
        <v>0</v>
      </c>
      <c r="BI24" s="52"/>
      <c r="BJ24" s="52"/>
      <c r="BK24" s="52"/>
      <c r="BL24" s="52"/>
      <c r="BM24" s="52"/>
      <c r="BN24" s="52"/>
      <c r="BO24" s="52"/>
      <c r="BP24" s="52"/>
      <c r="BQ24" s="50">
        <f t="shared" si="7"/>
        <v>0</v>
      </c>
      <c r="BR24" s="48"/>
      <c r="BS24" s="48"/>
      <c r="BT24" s="48"/>
      <c r="BU24" s="48"/>
      <c r="BV24" s="48"/>
      <c r="BW24" s="48"/>
      <c r="BX24" s="48">
        <f t="shared" si="8"/>
        <v>0</v>
      </c>
      <c r="BY24" s="52"/>
      <c r="BZ24" s="52"/>
      <c r="CA24" s="52"/>
      <c r="CB24" s="52"/>
      <c r="CC24" s="52"/>
      <c r="CD24" s="52"/>
      <c r="CE24" s="50">
        <f t="shared" si="9"/>
        <v>0</v>
      </c>
      <c r="CF24" s="48"/>
      <c r="CG24" s="48"/>
      <c r="CH24" s="48"/>
      <c r="CI24" s="48"/>
      <c r="CJ24" s="48"/>
      <c r="CK24" s="48"/>
      <c r="CL24" s="48">
        <f t="shared" si="10"/>
        <v>0</v>
      </c>
      <c r="CM24" s="53">
        <f t="shared" si="11"/>
        <v>0</v>
      </c>
    </row>
    <row r="25" spans="1:91" ht="15.95" customHeight="1" x14ac:dyDescent="0.25">
      <c r="A25" s="54" t="s">
        <v>47</v>
      </c>
      <c r="B25" s="55">
        <f t="shared" si="12"/>
        <v>0</v>
      </c>
      <c r="C25" s="56" t="s">
        <v>36</v>
      </c>
      <c r="E25" s="57" t="s">
        <v>47</v>
      </c>
      <c r="F25" s="48"/>
      <c r="G25" s="48"/>
      <c r="H25" s="48">
        <v>5</v>
      </c>
      <c r="I25" s="48">
        <v>30</v>
      </c>
      <c r="J25" s="49"/>
      <c r="K25" s="49"/>
      <c r="L25" s="48">
        <f t="shared" si="0"/>
        <v>0</v>
      </c>
      <c r="M25" s="50"/>
      <c r="N25" s="50"/>
      <c r="O25" s="50">
        <v>7</v>
      </c>
      <c r="P25" s="50">
        <v>30</v>
      </c>
      <c r="Q25" s="51"/>
      <c r="R25" s="51"/>
      <c r="S25" s="50">
        <f t="shared" si="1"/>
        <v>0</v>
      </c>
      <c r="T25" s="49">
        <v>10</v>
      </c>
      <c r="U25" s="49">
        <f>3/7*30</f>
        <v>12.857142857142856</v>
      </c>
      <c r="V25" s="49">
        <v>10</v>
      </c>
      <c r="W25" s="49">
        <f>3/7*30</f>
        <v>12.857142857142856</v>
      </c>
      <c r="X25" s="49"/>
      <c r="Y25" s="49"/>
      <c r="Z25" s="48">
        <f t="shared" si="2"/>
        <v>0</v>
      </c>
      <c r="AA25" s="50"/>
      <c r="AB25" s="50"/>
      <c r="AC25" s="50">
        <v>11</v>
      </c>
      <c r="AD25" s="50">
        <f>3/7*30</f>
        <v>12.857142857142856</v>
      </c>
      <c r="AE25" s="50"/>
      <c r="AF25" s="50"/>
      <c r="AG25" s="50">
        <f t="shared" si="3"/>
        <v>11.314285714285713</v>
      </c>
      <c r="AH25" s="48"/>
      <c r="AI25" s="48"/>
      <c r="AJ25" s="48">
        <v>11</v>
      </c>
      <c r="AK25" s="48">
        <f>3/7*30</f>
        <v>12.857142857142856</v>
      </c>
      <c r="AL25" s="48"/>
      <c r="AM25" s="48"/>
      <c r="AN25" s="48"/>
      <c r="AO25" s="48"/>
      <c r="AP25" s="48"/>
      <c r="AQ25" s="48"/>
      <c r="AR25" s="48">
        <f t="shared" si="4"/>
        <v>73.344857142857123</v>
      </c>
      <c r="AS25" s="50">
        <v>13.2</v>
      </c>
      <c r="AT25" s="50">
        <f>3/7*30</f>
        <v>12.857142857142856</v>
      </c>
      <c r="AU25" s="50">
        <v>13.2</v>
      </c>
      <c r="AV25" s="50">
        <f>3/7*30</f>
        <v>12.857142857142856</v>
      </c>
      <c r="AW25" s="52"/>
      <c r="AX25" s="52"/>
      <c r="AY25" s="50">
        <f t="shared" si="5"/>
        <v>0</v>
      </c>
      <c r="AZ25" s="48">
        <v>14</v>
      </c>
      <c r="BA25" s="48">
        <f>3/7*30</f>
        <v>12.857142857142856</v>
      </c>
      <c r="BB25" s="48">
        <v>14</v>
      </c>
      <c r="BC25" s="48">
        <f>3/7*30</f>
        <v>12.857142857142856</v>
      </c>
      <c r="BD25" s="48"/>
      <c r="BE25" s="48"/>
      <c r="BF25" s="48"/>
      <c r="BG25" s="48"/>
      <c r="BH25" s="48">
        <f t="shared" si="6"/>
        <v>0</v>
      </c>
      <c r="BI25" s="52">
        <v>14</v>
      </c>
      <c r="BJ25" s="52">
        <f>3/7*30</f>
        <v>12.857142857142856</v>
      </c>
      <c r="BK25" s="52">
        <v>14</v>
      </c>
      <c r="BL25" s="52">
        <f>3/7*30</f>
        <v>12.857142857142856</v>
      </c>
      <c r="BM25" s="52"/>
      <c r="BN25" s="52"/>
      <c r="BO25" s="52"/>
      <c r="BP25" s="52"/>
      <c r="BQ25" s="50">
        <f t="shared" si="7"/>
        <v>359.99999999999994</v>
      </c>
      <c r="BR25" s="48"/>
      <c r="BS25" s="48"/>
      <c r="BT25" s="48"/>
      <c r="BU25" s="48"/>
      <c r="BV25" s="48"/>
      <c r="BW25" s="48"/>
      <c r="BX25" s="48">
        <f t="shared" si="8"/>
        <v>0</v>
      </c>
      <c r="BY25" s="52"/>
      <c r="BZ25" s="52"/>
      <c r="CA25" s="52"/>
      <c r="CB25" s="52"/>
      <c r="CC25" s="52"/>
      <c r="CD25" s="52"/>
      <c r="CE25" s="50">
        <f t="shared" si="9"/>
        <v>0</v>
      </c>
      <c r="CF25" s="48">
        <v>15.6</v>
      </c>
      <c r="CG25" s="48">
        <f>3/7*30</f>
        <v>12.857142857142856</v>
      </c>
      <c r="CH25" s="48">
        <v>15.6</v>
      </c>
      <c r="CI25" s="48">
        <f>3/7*30</f>
        <v>12.857142857142856</v>
      </c>
      <c r="CJ25" s="48"/>
      <c r="CK25" s="48"/>
      <c r="CL25" s="48">
        <f t="shared" si="10"/>
        <v>401.14285714285711</v>
      </c>
      <c r="CM25" s="53">
        <f t="shared" si="11"/>
        <v>845.80199999999991</v>
      </c>
    </row>
    <row r="26" spans="1:91" ht="15.95" customHeight="1" x14ac:dyDescent="0.25">
      <c r="A26" s="58" t="s">
        <v>48</v>
      </c>
      <c r="B26" s="55">
        <f t="shared" si="12"/>
        <v>0</v>
      </c>
      <c r="C26" s="56" t="s">
        <v>36</v>
      </c>
      <c r="E26" s="50" t="s">
        <v>48</v>
      </c>
      <c r="F26" s="48"/>
      <c r="G26" s="48"/>
      <c r="H26" s="48"/>
      <c r="I26" s="48"/>
      <c r="J26" s="49">
        <v>6</v>
      </c>
      <c r="K26" s="49">
        <v>30</v>
      </c>
      <c r="L26" s="48">
        <f t="shared" si="0"/>
        <v>0</v>
      </c>
      <c r="M26" s="50"/>
      <c r="N26" s="50"/>
      <c r="O26" s="50"/>
      <c r="P26" s="50"/>
      <c r="Q26" s="51">
        <v>4</v>
      </c>
      <c r="R26" s="51">
        <v>30</v>
      </c>
      <c r="S26" s="50">
        <f t="shared" si="1"/>
        <v>0</v>
      </c>
      <c r="T26" s="49"/>
      <c r="U26" s="49"/>
      <c r="V26" s="49"/>
      <c r="W26" s="49"/>
      <c r="X26" s="49"/>
      <c r="Y26" s="49"/>
      <c r="Z26" s="48">
        <f t="shared" si="2"/>
        <v>0</v>
      </c>
      <c r="AA26" s="50"/>
      <c r="AB26" s="50"/>
      <c r="AC26" s="50"/>
      <c r="AD26" s="50"/>
      <c r="AE26" s="50">
        <v>6</v>
      </c>
      <c r="AF26" s="50">
        <v>30</v>
      </c>
      <c r="AG26" s="50">
        <f t="shared" si="3"/>
        <v>14.4</v>
      </c>
      <c r="AH26" s="48"/>
      <c r="AI26" s="48"/>
      <c r="AJ26" s="48"/>
      <c r="AK26" s="48"/>
      <c r="AL26" s="48">
        <v>9</v>
      </c>
      <c r="AM26" s="48">
        <v>30</v>
      </c>
      <c r="AN26" s="48"/>
      <c r="AO26" s="48"/>
      <c r="AP26" s="48"/>
      <c r="AQ26" s="48"/>
      <c r="AR26" s="48">
        <f t="shared" si="4"/>
        <v>140.02199999999999</v>
      </c>
      <c r="AS26" s="50"/>
      <c r="AT26" s="50"/>
      <c r="AU26" s="50"/>
      <c r="AV26" s="50"/>
      <c r="AW26" s="52">
        <v>9</v>
      </c>
      <c r="AX26" s="52">
        <v>30</v>
      </c>
      <c r="AY26" s="50">
        <f t="shared" si="5"/>
        <v>0</v>
      </c>
      <c r="AZ26" s="48"/>
      <c r="BA26" s="48"/>
      <c r="BB26" s="48"/>
      <c r="BC26" s="48"/>
      <c r="BD26" s="48">
        <v>9</v>
      </c>
      <c r="BE26" s="48">
        <v>30</v>
      </c>
      <c r="BF26" s="48"/>
      <c r="BG26" s="48"/>
      <c r="BH26" s="48">
        <f t="shared" si="6"/>
        <v>0</v>
      </c>
      <c r="BI26" s="52"/>
      <c r="BJ26" s="52"/>
      <c r="BK26" s="52"/>
      <c r="BL26" s="52"/>
      <c r="BM26" s="52">
        <v>9</v>
      </c>
      <c r="BN26" s="52">
        <v>30</v>
      </c>
      <c r="BO26" s="52"/>
      <c r="BP26" s="52"/>
      <c r="BQ26" s="50">
        <f t="shared" si="7"/>
        <v>270</v>
      </c>
      <c r="BR26" s="48"/>
      <c r="BS26" s="48"/>
      <c r="BT26" s="48"/>
      <c r="BU26" s="48"/>
      <c r="BV26" s="48">
        <v>15</v>
      </c>
      <c r="BW26" s="48">
        <v>30</v>
      </c>
      <c r="BX26" s="48">
        <f t="shared" si="8"/>
        <v>450</v>
      </c>
      <c r="BY26" s="52"/>
      <c r="BZ26" s="52"/>
      <c r="CA26" s="52"/>
      <c r="CB26" s="52"/>
      <c r="CC26" s="52">
        <v>10</v>
      </c>
      <c r="CD26" s="52">
        <v>30</v>
      </c>
      <c r="CE26" s="50">
        <f t="shared" si="9"/>
        <v>300</v>
      </c>
      <c r="CF26" s="48"/>
      <c r="CG26" s="48"/>
      <c r="CH26" s="48"/>
      <c r="CI26" s="48"/>
      <c r="CJ26" s="48">
        <v>9</v>
      </c>
      <c r="CK26" s="48">
        <v>30</v>
      </c>
      <c r="CL26" s="48">
        <f t="shared" si="10"/>
        <v>270</v>
      </c>
      <c r="CM26" s="53">
        <f t="shared" si="11"/>
        <v>1444.422</v>
      </c>
    </row>
    <row r="27" spans="1:91" ht="15.95" customHeight="1" x14ac:dyDescent="0.25">
      <c r="A27" s="54" t="s">
        <v>49</v>
      </c>
      <c r="B27" s="55">
        <f t="shared" si="12"/>
        <v>0</v>
      </c>
      <c r="C27" s="56" t="s">
        <v>36</v>
      </c>
      <c r="E27" s="57" t="s">
        <v>49</v>
      </c>
      <c r="F27" s="48"/>
      <c r="G27" s="48"/>
      <c r="H27" s="48"/>
      <c r="I27" s="48"/>
      <c r="J27" s="49"/>
      <c r="K27" s="49"/>
      <c r="L27" s="48">
        <f t="shared" si="0"/>
        <v>0</v>
      </c>
      <c r="M27" s="50"/>
      <c r="N27" s="50"/>
      <c r="O27" s="50"/>
      <c r="P27" s="50"/>
      <c r="Q27" s="51"/>
      <c r="R27" s="51"/>
      <c r="S27" s="50">
        <f t="shared" si="1"/>
        <v>0</v>
      </c>
      <c r="T27" s="49">
        <v>9</v>
      </c>
      <c r="U27" s="49">
        <v>4</v>
      </c>
      <c r="V27" s="49"/>
      <c r="W27" s="49"/>
      <c r="X27" s="49"/>
      <c r="Y27" s="49"/>
      <c r="Z27" s="48">
        <f t="shared" si="2"/>
        <v>0</v>
      </c>
      <c r="AA27" s="50"/>
      <c r="AB27" s="50"/>
      <c r="AC27" s="50"/>
      <c r="AD27" s="50"/>
      <c r="AE27" s="50"/>
      <c r="AF27" s="50"/>
      <c r="AG27" s="50">
        <f t="shared" si="3"/>
        <v>0</v>
      </c>
      <c r="AH27" s="48"/>
      <c r="AI27" s="48"/>
      <c r="AJ27" s="48"/>
      <c r="AK27" s="48"/>
      <c r="AL27" s="48"/>
      <c r="AM27" s="48"/>
      <c r="AN27" s="48">
        <v>20</v>
      </c>
      <c r="AO27" s="48">
        <v>5</v>
      </c>
      <c r="AP27" s="48"/>
      <c r="AQ27" s="48"/>
      <c r="AR27" s="48">
        <f t="shared" si="4"/>
        <v>51.859999999999992</v>
      </c>
      <c r="AS27" s="50">
        <v>13</v>
      </c>
      <c r="AT27" s="50">
        <v>4</v>
      </c>
      <c r="AU27" s="50"/>
      <c r="AV27" s="50"/>
      <c r="AW27" s="52"/>
      <c r="AX27" s="52"/>
      <c r="AY27" s="50">
        <f t="shared" si="5"/>
        <v>0</v>
      </c>
      <c r="AZ27" s="48">
        <v>14</v>
      </c>
      <c r="BA27" s="48">
        <v>4</v>
      </c>
      <c r="BB27" s="48"/>
      <c r="BC27" s="48"/>
      <c r="BD27" s="48"/>
      <c r="BE27" s="48"/>
      <c r="BF27" s="48"/>
      <c r="BG27" s="48"/>
      <c r="BH27" s="48">
        <f t="shared" si="6"/>
        <v>0</v>
      </c>
      <c r="BI27" s="52">
        <v>14</v>
      </c>
      <c r="BJ27" s="52">
        <v>4</v>
      </c>
      <c r="BK27" s="52"/>
      <c r="BL27" s="52"/>
      <c r="BM27" s="52"/>
      <c r="BN27" s="52"/>
      <c r="BO27" s="52"/>
      <c r="BP27" s="52"/>
      <c r="BQ27" s="50">
        <f t="shared" si="7"/>
        <v>56</v>
      </c>
      <c r="BR27" s="48"/>
      <c r="BS27" s="48"/>
      <c r="BT27" s="48"/>
      <c r="BU27" s="48"/>
      <c r="BV27" s="48"/>
      <c r="BW27" s="48"/>
      <c r="BX27" s="48">
        <f t="shared" si="8"/>
        <v>0</v>
      </c>
      <c r="BY27" s="52"/>
      <c r="BZ27" s="52"/>
      <c r="CA27" s="52"/>
      <c r="CB27" s="52"/>
      <c r="CC27" s="52"/>
      <c r="CD27" s="52"/>
      <c r="CE27" s="50">
        <f t="shared" si="9"/>
        <v>0</v>
      </c>
      <c r="CF27" s="48">
        <v>16</v>
      </c>
      <c r="CG27" s="48">
        <v>4</v>
      </c>
      <c r="CH27" s="48"/>
      <c r="CI27" s="48"/>
      <c r="CJ27" s="48"/>
      <c r="CK27" s="48"/>
      <c r="CL27" s="48">
        <f t="shared" si="10"/>
        <v>64</v>
      </c>
      <c r="CM27" s="53">
        <f t="shared" si="11"/>
        <v>171.85999999999999</v>
      </c>
    </row>
    <row r="28" spans="1:91" ht="15.95" hidden="1" customHeight="1" x14ac:dyDescent="0.25">
      <c r="A28" s="58" t="s">
        <v>50</v>
      </c>
      <c r="B28" s="55">
        <f t="shared" si="12"/>
        <v>0</v>
      </c>
      <c r="C28" s="56" t="s">
        <v>36</v>
      </c>
      <c r="E28" s="50" t="s">
        <v>50</v>
      </c>
      <c r="F28" s="48"/>
      <c r="G28" s="48"/>
      <c r="H28" s="48"/>
      <c r="I28" s="48"/>
      <c r="J28" s="49"/>
      <c r="K28" s="49"/>
      <c r="L28" s="48">
        <f t="shared" si="0"/>
        <v>0</v>
      </c>
      <c r="M28" s="50"/>
      <c r="N28" s="50"/>
      <c r="O28" s="50"/>
      <c r="P28" s="50"/>
      <c r="Q28" s="51"/>
      <c r="R28" s="51"/>
      <c r="S28" s="50">
        <f t="shared" si="1"/>
        <v>0</v>
      </c>
      <c r="T28" s="49"/>
      <c r="U28" s="49"/>
      <c r="V28" s="49"/>
      <c r="W28" s="49"/>
      <c r="X28" s="49"/>
      <c r="Y28" s="49"/>
      <c r="Z28" s="48">
        <f t="shared" si="2"/>
        <v>0</v>
      </c>
      <c r="AA28" s="50"/>
      <c r="AB28" s="50"/>
      <c r="AC28" s="50"/>
      <c r="AD28" s="50"/>
      <c r="AE28" s="50"/>
      <c r="AF28" s="50"/>
      <c r="AG28" s="50">
        <f t="shared" si="3"/>
        <v>0</v>
      </c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>
        <f t="shared" si="4"/>
        <v>0</v>
      </c>
      <c r="AS28" s="50"/>
      <c r="AT28" s="50"/>
      <c r="AU28" s="50"/>
      <c r="AV28" s="50"/>
      <c r="AW28" s="52"/>
      <c r="AX28" s="52"/>
      <c r="AY28" s="50">
        <f t="shared" si="5"/>
        <v>0</v>
      </c>
      <c r="AZ28" s="48"/>
      <c r="BA28" s="48"/>
      <c r="BB28" s="48"/>
      <c r="BC28" s="48"/>
      <c r="BD28" s="48"/>
      <c r="BE28" s="48"/>
      <c r="BF28" s="48"/>
      <c r="BG28" s="48"/>
      <c r="BH28" s="48">
        <f t="shared" si="6"/>
        <v>0</v>
      </c>
      <c r="BI28" s="52"/>
      <c r="BJ28" s="52"/>
      <c r="BK28" s="52"/>
      <c r="BL28" s="52"/>
      <c r="BM28" s="52"/>
      <c r="BN28" s="52"/>
      <c r="BO28" s="52"/>
      <c r="BP28" s="52"/>
      <c r="BQ28" s="50">
        <f t="shared" si="7"/>
        <v>0</v>
      </c>
      <c r="BR28" s="48"/>
      <c r="BS28" s="48"/>
      <c r="BT28" s="48"/>
      <c r="BU28" s="48"/>
      <c r="BV28" s="48"/>
      <c r="BW28" s="48"/>
      <c r="BX28" s="48">
        <f t="shared" si="8"/>
        <v>0</v>
      </c>
      <c r="BY28" s="52"/>
      <c r="BZ28" s="52"/>
      <c r="CA28" s="52"/>
      <c r="CB28" s="52"/>
      <c r="CC28" s="52"/>
      <c r="CD28" s="52"/>
      <c r="CE28" s="50">
        <f t="shared" si="9"/>
        <v>0</v>
      </c>
      <c r="CF28" s="48"/>
      <c r="CG28" s="48"/>
      <c r="CH28" s="48"/>
      <c r="CI28" s="48"/>
      <c r="CJ28" s="48"/>
      <c r="CK28" s="48"/>
      <c r="CL28" s="48">
        <f t="shared" si="10"/>
        <v>0</v>
      </c>
      <c r="CM28" s="53">
        <f t="shared" si="11"/>
        <v>0</v>
      </c>
    </row>
    <row r="29" spans="1:91" ht="15.95" hidden="1" customHeight="1" x14ac:dyDescent="0.25">
      <c r="A29" s="58" t="s">
        <v>51</v>
      </c>
      <c r="B29" s="55">
        <f t="shared" si="12"/>
        <v>0</v>
      </c>
      <c r="C29" s="56" t="s">
        <v>36</v>
      </c>
      <c r="E29" s="50" t="s">
        <v>52</v>
      </c>
      <c r="F29" s="48"/>
      <c r="G29" s="48"/>
      <c r="H29" s="48"/>
      <c r="I29" s="48"/>
      <c r="J29" s="49"/>
      <c r="K29" s="49"/>
      <c r="L29" s="48">
        <f t="shared" si="0"/>
        <v>0</v>
      </c>
      <c r="M29" s="50"/>
      <c r="N29" s="50"/>
      <c r="O29" s="50"/>
      <c r="P29" s="50"/>
      <c r="Q29" s="51"/>
      <c r="R29" s="51"/>
      <c r="S29" s="50">
        <f t="shared" si="1"/>
        <v>0</v>
      </c>
      <c r="T29" s="49"/>
      <c r="U29" s="49"/>
      <c r="V29" s="49"/>
      <c r="W29" s="49"/>
      <c r="X29" s="49"/>
      <c r="Y29" s="49"/>
      <c r="Z29" s="48">
        <f t="shared" si="2"/>
        <v>0</v>
      </c>
      <c r="AA29" s="50"/>
      <c r="AB29" s="50"/>
      <c r="AC29" s="50"/>
      <c r="AD29" s="50"/>
      <c r="AE29" s="50"/>
      <c r="AF29" s="50"/>
      <c r="AG29" s="50">
        <f t="shared" si="3"/>
        <v>0</v>
      </c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>
        <f t="shared" si="4"/>
        <v>0</v>
      </c>
      <c r="AS29" s="50"/>
      <c r="AT29" s="50"/>
      <c r="AU29" s="50"/>
      <c r="AV29" s="50"/>
      <c r="AW29" s="52"/>
      <c r="AX29" s="52"/>
      <c r="AY29" s="50">
        <f t="shared" si="5"/>
        <v>0</v>
      </c>
      <c r="AZ29" s="48"/>
      <c r="BA29" s="48"/>
      <c r="BB29" s="48"/>
      <c r="BC29" s="48"/>
      <c r="BD29" s="48"/>
      <c r="BE29" s="48"/>
      <c r="BF29" s="48">
        <v>0</v>
      </c>
      <c r="BG29" s="48"/>
      <c r="BH29" s="48">
        <f t="shared" si="6"/>
        <v>0</v>
      </c>
      <c r="BI29" s="52"/>
      <c r="BJ29" s="52"/>
      <c r="BK29" s="52"/>
      <c r="BL29" s="52"/>
      <c r="BM29" s="52"/>
      <c r="BN29" s="52"/>
      <c r="BO29" s="52"/>
      <c r="BP29" s="52"/>
      <c r="BQ29" s="50">
        <f t="shared" si="7"/>
        <v>0</v>
      </c>
      <c r="BR29" s="48"/>
      <c r="BS29" s="48"/>
      <c r="BT29" s="48"/>
      <c r="BU29" s="48"/>
      <c r="BV29" s="48"/>
      <c r="BW29" s="48"/>
      <c r="BX29" s="48">
        <f t="shared" si="8"/>
        <v>0</v>
      </c>
      <c r="BY29" s="52"/>
      <c r="BZ29" s="52"/>
      <c r="CA29" s="52"/>
      <c r="CB29" s="52"/>
      <c r="CC29" s="52"/>
      <c r="CD29" s="52"/>
      <c r="CE29" s="50">
        <f t="shared" si="9"/>
        <v>0</v>
      </c>
      <c r="CF29" s="48"/>
      <c r="CG29" s="48"/>
      <c r="CH29" s="48"/>
      <c r="CI29" s="48"/>
      <c r="CJ29" s="48"/>
      <c r="CK29" s="48"/>
      <c r="CL29" s="48">
        <f t="shared" si="10"/>
        <v>0</v>
      </c>
      <c r="CM29" s="53">
        <f t="shared" si="11"/>
        <v>0</v>
      </c>
    </row>
    <row r="30" spans="1:91" ht="15.95" hidden="1" customHeight="1" x14ac:dyDescent="0.25">
      <c r="A30" s="54" t="s">
        <v>53</v>
      </c>
      <c r="B30" s="55">
        <f t="shared" si="12"/>
        <v>0</v>
      </c>
      <c r="C30" s="56" t="s">
        <v>36</v>
      </c>
      <c r="E30" s="57" t="s">
        <v>53</v>
      </c>
      <c r="F30" s="48"/>
      <c r="G30" s="48"/>
      <c r="H30" s="48"/>
      <c r="I30" s="48"/>
      <c r="J30" s="49"/>
      <c r="K30" s="49"/>
      <c r="L30" s="48">
        <f t="shared" si="0"/>
        <v>0</v>
      </c>
      <c r="M30" s="50"/>
      <c r="N30" s="50"/>
      <c r="O30" s="50"/>
      <c r="P30" s="50"/>
      <c r="Q30" s="51"/>
      <c r="R30" s="51"/>
      <c r="S30" s="50">
        <f t="shared" si="1"/>
        <v>0</v>
      </c>
      <c r="T30" s="49"/>
      <c r="U30" s="49"/>
      <c r="V30" s="49"/>
      <c r="W30" s="49"/>
      <c r="X30" s="49"/>
      <c r="Y30" s="49"/>
      <c r="Z30" s="48">
        <f t="shared" si="2"/>
        <v>0</v>
      </c>
      <c r="AA30" s="50"/>
      <c r="AB30" s="50"/>
      <c r="AC30" s="50"/>
      <c r="AD30" s="50"/>
      <c r="AE30" s="50"/>
      <c r="AF30" s="50"/>
      <c r="AG30" s="50">
        <f t="shared" si="3"/>
        <v>0</v>
      </c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>
        <f t="shared" si="4"/>
        <v>0</v>
      </c>
      <c r="AS30" s="50"/>
      <c r="AT30" s="50"/>
      <c r="AU30" s="50"/>
      <c r="AV30" s="50"/>
      <c r="AW30" s="52"/>
      <c r="AX30" s="52"/>
      <c r="AY30" s="50">
        <f t="shared" si="5"/>
        <v>0</v>
      </c>
      <c r="AZ30" s="48"/>
      <c r="BA30" s="48"/>
      <c r="BB30" s="48"/>
      <c r="BC30" s="48"/>
      <c r="BD30" s="48"/>
      <c r="BE30" s="48"/>
      <c r="BF30" s="48"/>
      <c r="BG30" s="48"/>
      <c r="BH30" s="48">
        <f t="shared" si="6"/>
        <v>0</v>
      </c>
      <c r="BI30" s="52"/>
      <c r="BJ30" s="52"/>
      <c r="BK30" s="52"/>
      <c r="BL30" s="52"/>
      <c r="BM30" s="52"/>
      <c r="BN30" s="52"/>
      <c r="BO30" s="52"/>
      <c r="BP30" s="52"/>
      <c r="BQ30" s="50">
        <f t="shared" si="7"/>
        <v>0</v>
      </c>
      <c r="BR30" s="48"/>
      <c r="BS30" s="48"/>
      <c r="BT30" s="48"/>
      <c r="BU30" s="48"/>
      <c r="BV30" s="48"/>
      <c r="BW30" s="48"/>
      <c r="BX30" s="48">
        <f t="shared" si="8"/>
        <v>0</v>
      </c>
      <c r="BY30" s="52"/>
      <c r="BZ30" s="52"/>
      <c r="CA30" s="52"/>
      <c r="CB30" s="52"/>
      <c r="CC30" s="52"/>
      <c r="CD30" s="52"/>
      <c r="CE30" s="50">
        <f t="shared" si="9"/>
        <v>0</v>
      </c>
      <c r="CF30" s="48"/>
      <c r="CG30" s="48"/>
      <c r="CH30" s="48"/>
      <c r="CI30" s="48"/>
      <c r="CJ30" s="48"/>
      <c r="CK30" s="48"/>
      <c r="CL30" s="48">
        <f t="shared" si="10"/>
        <v>0</v>
      </c>
      <c r="CM30" s="53">
        <f t="shared" si="11"/>
        <v>0</v>
      </c>
    </row>
    <row r="31" spans="1:91" ht="15.95" hidden="1" customHeight="1" x14ac:dyDescent="0.25">
      <c r="A31" s="54" t="s">
        <v>54</v>
      </c>
      <c r="B31" s="55">
        <f t="shared" si="12"/>
        <v>0</v>
      </c>
      <c r="C31" s="56" t="s">
        <v>36</v>
      </c>
      <c r="E31" s="57" t="s">
        <v>55</v>
      </c>
      <c r="F31" s="48">
        <f>(59+120)/2</f>
        <v>89.5</v>
      </c>
      <c r="G31" s="48">
        <v>30</v>
      </c>
      <c r="H31" s="48">
        <f>+(42+89)/2</f>
        <v>65.5</v>
      </c>
      <c r="I31" s="48">
        <v>30</v>
      </c>
      <c r="J31" s="49">
        <f>+(59+120)/2</f>
        <v>89.5</v>
      </c>
      <c r="K31" s="49">
        <v>30</v>
      </c>
      <c r="L31" s="48">
        <f t="shared" si="0"/>
        <v>0</v>
      </c>
      <c r="M31" s="50">
        <f>+(59+120)/2</f>
        <v>89.5</v>
      </c>
      <c r="N31" s="50">
        <v>30</v>
      </c>
      <c r="O31" s="50">
        <f>+(42+89)/2</f>
        <v>65.5</v>
      </c>
      <c r="P31" s="50">
        <v>30</v>
      </c>
      <c r="Q31" s="51">
        <f>+(59+120)/2</f>
        <v>89.5</v>
      </c>
      <c r="R31" s="51">
        <v>30</v>
      </c>
      <c r="S31" s="50">
        <f t="shared" si="1"/>
        <v>0</v>
      </c>
      <c r="T31" s="49"/>
      <c r="U31" s="49"/>
      <c r="V31" s="49"/>
      <c r="W31" s="49"/>
      <c r="X31" s="49"/>
      <c r="Y31" s="49"/>
      <c r="Z31" s="48">
        <f t="shared" si="2"/>
        <v>0</v>
      </c>
      <c r="AA31" s="50"/>
      <c r="AB31" s="50"/>
      <c r="AC31" s="50"/>
      <c r="AD31" s="50"/>
      <c r="AE31" s="50"/>
      <c r="AF31" s="50"/>
      <c r="AG31" s="50">
        <f t="shared" si="3"/>
        <v>0</v>
      </c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>
        <f t="shared" si="4"/>
        <v>0</v>
      </c>
      <c r="AS31" s="50"/>
      <c r="AT31" s="50"/>
      <c r="AU31" s="50"/>
      <c r="AV31" s="50"/>
      <c r="AW31" s="52"/>
      <c r="AX31" s="52"/>
      <c r="AY31" s="50">
        <f t="shared" si="5"/>
        <v>0</v>
      </c>
      <c r="AZ31" s="48"/>
      <c r="BA31" s="48"/>
      <c r="BB31" s="48"/>
      <c r="BC31" s="48"/>
      <c r="BD31" s="48"/>
      <c r="BE31" s="48"/>
      <c r="BF31" s="48"/>
      <c r="BG31" s="48"/>
      <c r="BH31" s="48">
        <f t="shared" si="6"/>
        <v>0</v>
      </c>
      <c r="BI31" s="52"/>
      <c r="BJ31" s="52"/>
      <c r="BK31" s="52"/>
      <c r="BL31" s="52"/>
      <c r="BM31" s="52"/>
      <c r="BN31" s="52"/>
      <c r="BO31" s="52"/>
      <c r="BP31" s="52"/>
      <c r="BQ31" s="50">
        <f t="shared" si="7"/>
        <v>0</v>
      </c>
      <c r="BR31" s="48"/>
      <c r="BS31" s="48"/>
      <c r="BT31" s="48"/>
      <c r="BU31" s="48"/>
      <c r="BV31" s="48"/>
      <c r="BW31" s="48"/>
      <c r="BX31" s="48">
        <f t="shared" si="8"/>
        <v>0</v>
      </c>
      <c r="BY31" s="52"/>
      <c r="BZ31" s="52"/>
      <c r="CA31" s="52"/>
      <c r="CB31" s="52"/>
      <c r="CC31" s="52"/>
      <c r="CD31" s="52"/>
      <c r="CE31" s="50">
        <f t="shared" si="9"/>
        <v>0</v>
      </c>
      <c r="CF31" s="48"/>
      <c r="CG31" s="48"/>
      <c r="CH31" s="48"/>
      <c r="CI31" s="48"/>
      <c r="CJ31" s="48"/>
      <c r="CK31" s="48"/>
      <c r="CL31" s="48">
        <f t="shared" si="10"/>
        <v>0</v>
      </c>
      <c r="CM31" s="53">
        <f t="shared" si="11"/>
        <v>0</v>
      </c>
    </row>
    <row r="32" spans="1:91" ht="15.95" customHeight="1" x14ac:dyDescent="0.25">
      <c r="A32" s="58" t="s">
        <v>56</v>
      </c>
      <c r="B32" s="55">
        <f t="shared" si="12"/>
        <v>0</v>
      </c>
      <c r="C32" s="56" t="s">
        <v>36</v>
      </c>
      <c r="E32" s="50" t="s">
        <v>57</v>
      </c>
      <c r="F32" s="48"/>
      <c r="G32" s="48"/>
      <c r="H32" s="48"/>
      <c r="I32" s="48"/>
      <c r="J32" s="49"/>
      <c r="K32" s="49"/>
      <c r="L32" s="48">
        <f t="shared" si="0"/>
        <v>0</v>
      </c>
      <c r="M32" s="50"/>
      <c r="N32" s="50"/>
      <c r="O32" s="50"/>
      <c r="P32" s="50"/>
      <c r="Q32" s="51"/>
      <c r="R32" s="51"/>
      <c r="S32" s="50">
        <f t="shared" si="1"/>
        <v>0</v>
      </c>
      <c r="T32" s="49">
        <f>+(73+155)/2</f>
        <v>114</v>
      </c>
      <c r="U32" s="49">
        <v>30</v>
      </c>
      <c r="V32" s="49">
        <f>+(73+155)/2</f>
        <v>114</v>
      </c>
      <c r="W32" s="49">
        <f>3/7*30</f>
        <v>12.857142857142856</v>
      </c>
      <c r="X32" s="49">
        <f>+(29+62)/2</f>
        <v>45.5</v>
      </c>
      <c r="Y32" s="49">
        <v>30</v>
      </c>
      <c r="Z32" s="48">
        <f t="shared" si="2"/>
        <v>0</v>
      </c>
      <c r="AA32" s="50"/>
      <c r="AB32" s="50"/>
      <c r="AC32" s="50">
        <f>+(73+155)/2</f>
        <v>114</v>
      </c>
      <c r="AD32" s="50">
        <v>30</v>
      </c>
      <c r="AE32" s="59">
        <f>+(36+75)/2</f>
        <v>55.5</v>
      </c>
      <c r="AF32" s="52">
        <v>30</v>
      </c>
      <c r="AG32" s="50">
        <f t="shared" si="3"/>
        <v>406.8</v>
      </c>
      <c r="AH32" s="48"/>
      <c r="AI32" s="48"/>
      <c r="AJ32" s="48">
        <f>+(84+177)/2</f>
        <v>130.5</v>
      </c>
      <c r="AK32" s="48">
        <v>30</v>
      </c>
      <c r="AL32" s="48">
        <f>+(38+82)/2</f>
        <v>60</v>
      </c>
      <c r="AM32" s="48">
        <v>30</v>
      </c>
      <c r="AN32" s="48"/>
      <c r="AO32" s="48"/>
      <c r="AP32" s="48"/>
      <c r="AQ32" s="48"/>
      <c r="AR32" s="48">
        <f t="shared" si="4"/>
        <v>2963.7989999999995</v>
      </c>
      <c r="AS32" s="50">
        <f>+(105+222)/2</f>
        <v>163.5</v>
      </c>
      <c r="AT32" s="50">
        <v>30</v>
      </c>
      <c r="AU32" s="50">
        <f>+(84+177)/2</f>
        <v>130.5</v>
      </c>
      <c r="AV32" s="50">
        <v>30</v>
      </c>
      <c r="AW32" s="52">
        <f>+(43+91)/2</f>
        <v>67</v>
      </c>
      <c r="AX32" s="52">
        <v>30</v>
      </c>
      <c r="AY32" s="50">
        <f t="shared" si="5"/>
        <v>0</v>
      </c>
      <c r="AZ32" s="48">
        <f>+(105+222)/2</f>
        <v>163.5</v>
      </c>
      <c r="BA32" s="48">
        <v>30</v>
      </c>
      <c r="BB32" s="48">
        <f>+(84+177)/2</f>
        <v>130.5</v>
      </c>
      <c r="BC32" s="48">
        <v>30</v>
      </c>
      <c r="BD32" s="48">
        <f>+(47+100)/2</f>
        <v>73.5</v>
      </c>
      <c r="BE32" s="48">
        <v>30</v>
      </c>
      <c r="BF32" s="48"/>
      <c r="BG32" s="48"/>
      <c r="BH32" s="48">
        <f t="shared" si="6"/>
        <v>0</v>
      </c>
      <c r="BI32" s="52">
        <f>+(126+266)/2</f>
        <v>196</v>
      </c>
      <c r="BJ32" s="52">
        <v>30</v>
      </c>
      <c r="BK32" s="52">
        <f>+(105+222)/2</f>
        <v>163.5</v>
      </c>
      <c r="BL32" s="52">
        <v>30</v>
      </c>
      <c r="BM32" s="52">
        <f>+(47+100)/2</f>
        <v>73.5</v>
      </c>
      <c r="BN32" s="52">
        <v>30</v>
      </c>
      <c r="BO32" s="52"/>
      <c r="BP32" s="52"/>
      <c r="BQ32" s="50">
        <f t="shared" si="7"/>
        <v>12990</v>
      </c>
      <c r="BR32" s="48"/>
      <c r="BS32" s="48"/>
      <c r="BT32" s="48">
        <f>+(100+123+145+100+120+87.5)/6</f>
        <v>112.58333333333333</v>
      </c>
      <c r="BU32" s="48">
        <v>30</v>
      </c>
      <c r="BV32" s="48">
        <f>+(80+100)/2</f>
        <v>90</v>
      </c>
      <c r="BW32" s="48">
        <v>30</v>
      </c>
      <c r="BX32" s="48">
        <f t="shared" si="8"/>
        <v>6077.5</v>
      </c>
      <c r="BY32" s="52"/>
      <c r="BZ32" s="52"/>
      <c r="CA32" s="52">
        <f>+(100+92+109+80+120+75)/6</f>
        <v>96</v>
      </c>
      <c r="CB32" s="52">
        <v>30</v>
      </c>
      <c r="CC32" s="52">
        <f>+(80+100)/2</f>
        <v>90</v>
      </c>
      <c r="CD32" s="52">
        <v>30</v>
      </c>
      <c r="CE32" s="50">
        <f t="shared" si="9"/>
        <v>5580</v>
      </c>
      <c r="CF32" s="48">
        <f>+(126+266)/2</f>
        <v>196</v>
      </c>
      <c r="CG32" s="48">
        <v>30</v>
      </c>
      <c r="CH32" s="48">
        <f>+(105+222)/2</f>
        <v>163.5</v>
      </c>
      <c r="CI32" s="48">
        <v>30</v>
      </c>
      <c r="CJ32" s="48">
        <f>+(51+109)/2</f>
        <v>80</v>
      </c>
      <c r="CK32" s="48">
        <v>30</v>
      </c>
      <c r="CL32" s="48">
        <f t="shared" si="10"/>
        <v>13185</v>
      </c>
      <c r="CM32" s="53">
        <f t="shared" si="11"/>
        <v>41203.099000000002</v>
      </c>
    </row>
    <row r="33" spans="1:91" ht="15.95" customHeight="1" x14ac:dyDescent="0.25">
      <c r="A33" s="58" t="s">
        <v>58</v>
      </c>
      <c r="B33" s="55">
        <f t="shared" si="12"/>
        <v>0</v>
      </c>
      <c r="C33" s="56" t="s">
        <v>36</v>
      </c>
      <c r="E33" s="50" t="s">
        <v>58</v>
      </c>
      <c r="F33" s="48"/>
      <c r="G33" s="48"/>
      <c r="H33" s="48"/>
      <c r="I33" s="48"/>
      <c r="J33" s="49"/>
      <c r="K33" s="49"/>
      <c r="L33" s="48">
        <f t="shared" si="0"/>
        <v>0</v>
      </c>
      <c r="M33" s="50">
        <v>14</v>
      </c>
      <c r="N33" s="50">
        <v>10</v>
      </c>
      <c r="O33" s="50"/>
      <c r="P33" s="50"/>
      <c r="Q33" s="51"/>
      <c r="R33" s="51"/>
      <c r="S33" s="50">
        <f t="shared" si="1"/>
        <v>0</v>
      </c>
      <c r="T33" s="49"/>
      <c r="U33" s="49"/>
      <c r="V33" s="49">
        <v>7</v>
      </c>
      <c r="W33" s="49">
        <v>10</v>
      </c>
      <c r="X33" s="49"/>
      <c r="Y33" s="49"/>
      <c r="Z33" s="48">
        <f t="shared" si="2"/>
        <v>0</v>
      </c>
      <c r="AA33" s="50"/>
      <c r="AB33" s="50"/>
      <c r="AC33" s="50">
        <v>14</v>
      </c>
      <c r="AD33" s="50">
        <v>10</v>
      </c>
      <c r="AE33" s="50"/>
      <c r="AF33" s="50"/>
      <c r="AG33" s="50">
        <f t="shared" si="3"/>
        <v>11.200000000000001</v>
      </c>
      <c r="AH33" s="48"/>
      <c r="AI33" s="48"/>
      <c r="AJ33" s="48">
        <v>14</v>
      </c>
      <c r="AK33" s="48">
        <v>10</v>
      </c>
      <c r="AL33" s="48"/>
      <c r="AM33" s="48"/>
      <c r="AN33" s="48">
        <v>14</v>
      </c>
      <c r="AO33" s="48">
        <f>3/7*30</f>
        <v>12.857142857142856</v>
      </c>
      <c r="AP33" s="48"/>
      <c r="AQ33" s="48"/>
      <c r="AR33" s="48">
        <f t="shared" si="4"/>
        <v>165.952</v>
      </c>
      <c r="AS33" s="50"/>
      <c r="AT33" s="50"/>
      <c r="AU33" s="50">
        <v>14</v>
      </c>
      <c r="AV33" s="50">
        <v>10</v>
      </c>
      <c r="AW33" s="52"/>
      <c r="AX33" s="52"/>
      <c r="AY33" s="50">
        <f t="shared" si="5"/>
        <v>0</v>
      </c>
      <c r="AZ33" s="48"/>
      <c r="BA33" s="48"/>
      <c r="BB33" s="48">
        <v>14</v>
      </c>
      <c r="BC33" s="48">
        <v>10</v>
      </c>
      <c r="BD33" s="48"/>
      <c r="BE33" s="48"/>
      <c r="BF33" s="48">
        <v>14</v>
      </c>
      <c r="BG33" s="48">
        <f>3/7*30</f>
        <v>12.857142857142856</v>
      </c>
      <c r="BH33" s="48">
        <f t="shared" si="6"/>
        <v>0</v>
      </c>
      <c r="BI33" s="52"/>
      <c r="BJ33" s="52"/>
      <c r="BK33" s="52">
        <v>21</v>
      </c>
      <c r="BL33" s="52">
        <v>10</v>
      </c>
      <c r="BM33" s="52"/>
      <c r="BN33" s="52"/>
      <c r="BO33" s="52">
        <v>21</v>
      </c>
      <c r="BP33" s="52">
        <f>3/7*30</f>
        <v>12.857142857142856</v>
      </c>
      <c r="BQ33" s="50">
        <f t="shared" si="7"/>
        <v>480</v>
      </c>
      <c r="BR33" s="48"/>
      <c r="BS33" s="48"/>
      <c r="BT33" s="48">
        <v>21</v>
      </c>
      <c r="BU33" s="48">
        <v>10</v>
      </c>
      <c r="BV33" s="48"/>
      <c r="BW33" s="48"/>
      <c r="BX33" s="48">
        <f t="shared" si="8"/>
        <v>210</v>
      </c>
      <c r="BY33" s="52"/>
      <c r="BZ33" s="52"/>
      <c r="CA33" s="52">
        <v>21</v>
      </c>
      <c r="CB33" s="52">
        <v>10</v>
      </c>
      <c r="CC33" s="52"/>
      <c r="CD33" s="52"/>
      <c r="CE33" s="50">
        <f t="shared" si="9"/>
        <v>210</v>
      </c>
      <c r="CF33" s="48"/>
      <c r="CG33" s="48"/>
      <c r="CH33" s="48">
        <v>21</v>
      </c>
      <c r="CI33" s="48">
        <v>10</v>
      </c>
      <c r="CJ33" s="48"/>
      <c r="CK33" s="48"/>
      <c r="CL33" s="48">
        <f t="shared" si="10"/>
        <v>210</v>
      </c>
      <c r="CM33" s="53">
        <f t="shared" si="11"/>
        <v>1287.152</v>
      </c>
    </row>
    <row r="34" spans="1:91" ht="15.95" customHeight="1" x14ac:dyDescent="0.25">
      <c r="A34" s="58" t="s">
        <v>59</v>
      </c>
      <c r="B34" s="55">
        <f t="shared" si="12"/>
        <v>0</v>
      </c>
      <c r="C34" s="56" t="s">
        <v>36</v>
      </c>
      <c r="E34" s="50" t="s">
        <v>59</v>
      </c>
      <c r="F34" s="48"/>
      <c r="G34" s="48"/>
      <c r="H34" s="48"/>
      <c r="I34" s="48"/>
      <c r="J34" s="49"/>
      <c r="K34" s="49"/>
      <c r="L34" s="48">
        <f t="shared" si="0"/>
        <v>0</v>
      </c>
      <c r="M34" s="50"/>
      <c r="N34" s="50"/>
      <c r="O34" s="50"/>
      <c r="P34" s="50"/>
      <c r="Q34" s="51"/>
      <c r="R34" s="51"/>
      <c r="S34" s="50">
        <f t="shared" si="1"/>
        <v>0</v>
      </c>
      <c r="T34" s="49"/>
      <c r="U34" s="49"/>
      <c r="V34" s="49"/>
      <c r="W34" s="49"/>
      <c r="X34" s="49"/>
      <c r="Y34" s="49"/>
      <c r="Z34" s="48">
        <f t="shared" si="2"/>
        <v>0</v>
      </c>
      <c r="AA34" s="50"/>
      <c r="AB34" s="50"/>
      <c r="AC34" s="50"/>
      <c r="AD34" s="50"/>
      <c r="AE34" s="50"/>
      <c r="AF34" s="50"/>
      <c r="AG34" s="50">
        <f t="shared" si="3"/>
        <v>0</v>
      </c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>
        <f t="shared" si="4"/>
        <v>0</v>
      </c>
      <c r="AS34" s="50"/>
      <c r="AT34" s="50"/>
      <c r="AU34" s="50"/>
      <c r="AV34" s="50"/>
      <c r="AW34" s="52"/>
      <c r="AX34" s="52"/>
      <c r="AY34" s="50">
        <f t="shared" si="5"/>
        <v>0</v>
      </c>
      <c r="AZ34" s="48"/>
      <c r="BA34" s="48"/>
      <c r="BB34" s="48"/>
      <c r="BC34" s="48"/>
      <c r="BD34" s="48"/>
      <c r="BE34" s="48"/>
      <c r="BF34" s="48">
        <v>18</v>
      </c>
      <c r="BG34" s="48">
        <v>20</v>
      </c>
      <c r="BH34" s="48">
        <f t="shared" si="6"/>
        <v>0</v>
      </c>
      <c r="BI34" s="52"/>
      <c r="BJ34" s="52"/>
      <c r="BK34" s="52"/>
      <c r="BL34" s="52"/>
      <c r="BM34" s="52"/>
      <c r="BN34" s="52"/>
      <c r="BO34" s="52">
        <v>18</v>
      </c>
      <c r="BP34" s="52">
        <v>20</v>
      </c>
      <c r="BQ34" s="50">
        <f t="shared" si="7"/>
        <v>360</v>
      </c>
      <c r="BR34" s="48"/>
      <c r="BS34" s="48"/>
      <c r="BT34" s="48"/>
      <c r="BU34" s="48"/>
      <c r="BV34" s="48"/>
      <c r="BW34" s="48"/>
      <c r="BX34" s="48">
        <f t="shared" si="8"/>
        <v>0</v>
      </c>
      <c r="BY34" s="52"/>
      <c r="BZ34" s="52"/>
      <c r="CA34" s="52"/>
      <c r="CB34" s="52"/>
      <c r="CC34" s="52"/>
      <c r="CD34" s="52"/>
      <c r="CE34" s="50">
        <f t="shared" si="9"/>
        <v>0</v>
      </c>
      <c r="CF34" s="48"/>
      <c r="CG34" s="48"/>
      <c r="CH34" s="48"/>
      <c r="CI34" s="48"/>
      <c r="CJ34" s="48"/>
      <c r="CK34" s="48"/>
      <c r="CL34" s="48">
        <f t="shared" si="10"/>
        <v>0</v>
      </c>
      <c r="CM34" s="53">
        <f t="shared" si="11"/>
        <v>360</v>
      </c>
    </row>
    <row r="35" spans="1:91" ht="15.95" hidden="1" customHeight="1" x14ac:dyDescent="0.25">
      <c r="A35" s="58" t="s">
        <v>60</v>
      </c>
      <c r="B35" s="55">
        <f t="shared" si="12"/>
        <v>0</v>
      </c>
      <c r="C35" s="56" t="s">
        <v>36</v>
      </c>
      <c r="E35" s="50" t="s">
        <v>61</v>
      </c>
      <c r="F35" s="48"/>
      <c r="G35" s="48"/>
      <c r="H35" s="48"/>
      <c r="I35" s="48"/>
      <c r="J35" s="49"/>
      <c r="K35" s="49"/>
      <c r="L35" s="48">
        <f t="shared" si="0"/>
        <v>0</v>
      </c>
      <c r="M35" s="50"/>
      <c r="N35" s="50"/>
      <c r="O35" s="50"/>
      <c r="P35" s="50"/>
      <c r="Q35" s="51">
        <v>8</v>
      </c>
      <c r="R35" s="51">
        <v>5</v>
      </c>
      <c r="S35" s="50">
        <f t="shared" si="1"/>
        <v>0</v>
      </c>
      <c r="T35" s="49"/>
      <c r="U35" s="49"/>
      <c r="V35" s="49"/>
      <c r="W35" s="49"/>
      <c r="X35" s="49"/>
      <c r="Y35" s="49"/>
      <c r="Z35" s="48">
        <f t="shared" si="2"/>
        <v>0</v>
      </c>
      <c r="AA35" s="50"/>
      <c r="AB35" s="50"/>
      <c r="AC35" s="50"/>
      <c r="AD35" s="50"/>
      <c r="AE35" s="50"/>
      <c r="AF35" s="50"/>
      <c r="AG35" s="50">
        <f t="shared" si="3"/>
        <v>0</v>
      </c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>
        <f t="shared" si="4"/>
        <v>0</v>
      </c>
      <c r="AS35" s="50"/>
      <c r="AT35" s="50"/>
      <c r="AU35" s="50"/>
      <c r="AV35" s="50"/>
      <c r="AW35" s="52"/>
      <c r="AX35" s="52"/>
      <c r="AY35" s="50">
        <f t="shared" si="5"/>
        <v>0</v>
      </c>
      <c r="AZ35" s="48"/>
      <c r="BA35" s="48"/>
      <c r="BB35" s="48"/>
      <c r="BC35" s="48"/>
      <c r="BD35" s="48"/>
      <c r="BE35" s="48"/>
      <c r="BF35" s="48"/>
      <c r="BG35" s="48"/>
      <c r="BH35" s="48">
        <f t="shared" si="6"/>
        <v>0</v>
      </c>
      <c r="BI35" s="52"/>
      <c r="BJ35" s="52"/>
      <c r="BK35" s="52"/>
      <c r="BL35" s="52"/>
      <c r="BM35" s="52"/>
      <c r="BN35" s="52"/>
      <c r="BO35" s="52"/>
      <c r="BP35" s="52"/>
      <c r="BQ35" s="50">
        <f t="shared" si="7"/>
        <v>0</v>
      </c>
      <c r="BR35" s="48"/>
      <c r="BS35" s="48"/>
      <c r="BT35" s="48"/>
      <c r="BU35" s="48"/>
      <c r="BV35" s="48"/>
      <c r="BW35" s="48"/>
      <c r="BX35" s="48">
        <f t="shared" si="8"/>
        <v>0</v>
      </c>
      <c r="BY35" s="52"/>
      <c r="BZ35" s="52"/>
      <c r="CA35" s="52"/>
      <c r="CB35" s="52"/>
      <c r="CC35" s="52"/>
      <c r="CD35" s="52"/>
      <c r="CE35" s="50">
        <f t="shared" si="9"/>
        <v>0</v>
      </c>
      <c r="CF35" s="48"/>
      <c r="CG35" s="48"/>
      <c r="CH35" s="48"/>
      <c r="CI35" s="48"/>
      <c r="CJ35" s="48"/>
      <c r="CK35" s="48"/>
      <c r="CL35" s="48">
        <f t="shared" si="10"/>
        <v>0</v>
      </c>
      <c r="CM35" s="53">
        <f t="shared" si="11"/>
        <v>0</v>
      </c>
    </row>
    <row r="36" spans="1:91" ht="15.95" hidden="1" customHeight="1" x14ac:dyDescent="0.25">
      <c r="A36" s="58" t="s">
        <v>62</v>
      </c>
      <c r="B36" s="55">
        <f t="shared" si="12"/>
        <v>0</v>
      </c>
      <c r="C36" s="56" t="s">
        <v>36</v>
      </c>
      <c r="E36" s="50" t="s">
        <v>63</v>
      </c>
      <c r="F36" s="48"/>
      <c r="G36" s="48"/>
      <c r="H36" s="48"/>
      <c r="I36" s="48"/>
      <c r="J36" s="49"/>
      <c r="K36" s="49"/>
      <c r="L36" s="48">
        <f t="shared" si="0"/>
        <v>0</v>
      </c>
      <c r="M36" s="50"/>
      <c r="N36" s="50"/>
      <c r="O36" s="50"/>
      <c r="P36" s="50"/>
      <c r="Q36" s="51"/>
      <c r="R36" s="51"/>
      <c r="S36" s="50">
        <f t="shared" si="1"/>
        <v>0</v>
      </c>
      <c r="T36" s="49"/>
      <c r="U36" s="49"/>
      <c r="V36" s="49"/>
      <c r="W36" s="49"/>
      <c r="X36" s="49"/>
      <c r="Y36" s="49"/>
      <c r="Z36" s="48">
        <f t="shared" si="2"/>
        <v>0</v>
      </c>
      <c r="AA36" s="50"/>
      <c r="AB36" s="50"/>
      <c r="AC36" s="50"/>
      <c r="AD36" s="50"/>
      <c r="AE36" s="50"/>
      <c r="AF36" s="50"/>
      <c r="AG36" s="50">
        <f t="shared" si="3"/>
        <v>0</v>
      </c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>
        <f t="shared" si="4"/>
        <v>0</v>
      </c>
      <c r="AS36" s="50"/>
      <c r="AT36" s="50"/>
      <c r="AU36" s="50"/>
      <c r="AV36" s="50"/>
      <c r="AW36" s="52"/>
      <c r="AX36" s="52"/>
      <c r="AY36" s="50">
        <f t="shared" si="5"/>
        <v>0</v>
      </c>
      <c r="AZ36" s="48"/>
      <c r="BA36" s="48"/>
      <c r="BB36" s="48"/>
      <c r="BC36" s="48"/>
      <c r="BD36" s="48"/>
      <c r="BE36" s="48"/>
      <c r="BF36" s="48">
        <v>0</v>
      </c>
      <c r="BG36" s="48"/>
      <c r="BH36" s="48">
        <f t="shared" si="6"/>
        <v>0</v>
      </c>
      <c r="BI36" s="52"/>
      <c r="BJ36" s="52"/>
      <c r="BK36" s="52"/>
      <c r="BL36" s="52"/>
      <c r="BM36" s="52"/>
      <c r="BN36" s="52"/>
      <c r="BO36" s="52"/>
      <c r="BP36" s="52"/>
      <c r="BQ36" s="50">
        <f t="shared" si="7"/>
        <v>0</v>
      </c>
      <c r="BR36" s="48"/>
      <c r="BS36" s="48"/>
      <c r="BT36" s="48"/>
      <c r="BU36" s="48"/>
      <c r="BV36" s="48"/>
      <c r="BW36" s="48"/>
      <c r="BX36" s="48">
        <f t="shared" si="8"/>
        <v>0</v>
      </c>
      <c r="BY36" s="52"/>
      <c r="BZ36" s="52"/>
      <c r="CA36" s="52"/>
      <c r="CB36" s="52"/>
      <c r="CC36" s="52"/>
      <c r="CD36" s="52"/>
      <c r="CE36" s="50">
        <f t="shared" si="9"/>
        <v>0</v>
      </c>
      <c r="CF36" s="48"/>
      <c r="CG36" s="48"/>
      <c r="CH36" s="48"/>
      <c r="CI36" s="48"/>
      <c r="CJ36" s="48"/>
      <c r="CK36" s="48"/>
      <c r="CL36" s="48">
        <f t="shared" si="10"/>
        <v>0</v>
      </c>
      <c r="CM36" s="53">
        <f t="shared" si="11"/>
        <v>0</v>
      </c>
    </row>
    <row r="37" spans="1:91" ht="15.95" hidden="1" customHeight="1" x14ac:dyDescent="0.25">
      <c r="A37" s="58" t="s">
        <v>63</v>
      </c>
      <c r="B37" s="55">
        <f t="shared" si="12"/>
        <v>0</v>
      </c>
      <c r="C37" s="56" t="s">
        <v>36</v>
      </c>
      <c r="E37" s="50" t="s">
        <v>62</v>
      </c>
      <c r="F37" s="48"/>
      <c r="G37" s="48"/>
      <c r="H37" s="48"/>
      <c r="I37" s="48"/>
      <c r="J37" s="49"/>
      <c r="K37" s="49"/>
      <c r="L37" s="48">
        <f t="shared" si="0"/>
        <v>0</v>
      </c>
      <c r="M37" s="50"/>
      <c r="N37" s="50"/>
      <c r="O37" s="50"/>
      <c r="P37" s="50"/>
      <c r="Q37" s="51"/>
      <c r="R37" s="51"/>
      <c r="S37" s="50">
        <f t="shared" si="1"/>
        <v>0</v>
      </c>
      <c r="T37" s="49"/>
      <c r="U37" s="49"/>
      <c r="V37" s="49"/>
      <c r="W37" s="49"/>
      <c r="X37" s="49"/>
      <c r="Y37" s="49"/>
      <c r="Z37" s="48">
        <f t="shared" si="2"/>
        <v>0</v>
      </c>
      <c r="AA37" s="50"/>
      <c r="AB37" s="50"/>
      <c r="AC37" s="50"/>
      <c r="AD37" s="50"/>
      <c r="AE37" s="50"/>
      <c r="AF37" s="50"/>
      <c r="AG37" s="50">
        <f t="shared" si="3"/>
        <v>0</v>
      </c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>
        <f t="shared" si="4"/>
        <v>0</v>
      </c>
      <c r="AS37" s="50"/>
      <c r="AT37" s="50"/>
      <c r="AU37" s="50"/>
      <c r="AV37" s="50"/>
      <c r="AW37" s="52"/>
      <c r="AX37" s="52"/>
      <c r="AY37" s="50">
        <f t="shared" si="5"/>
        <v>0</v>
      </c>
      <c r="AZ37" s="48"/>
      <c r="BA37" s="48"/>
      <c r="BB37" s="48"/>
      <c r="BC37" s="48"/>
      <c r="BD37" s="48"/>
      <c r="BE37" s="48"/>
      <c r="BF37" s="48">
        <v>0</v>
      </c>
      <c r="BG37" s="48"/>
      <c r="BH37" s="48">
        <f t="shared" si="6"/>
        <v>0</v>
      </c>
      <c r="BI37" s="52"/>
      <c r="BJ37" s="52"/>
      <c r="BK37" s="52"/>
      <c r="BL37" s="52"/>
      <c r="BM37" s="52"/>
      <c r="BN37" s="52"/>
      <c r="BO37" s="52"/>
      <c r="BP37" s="52"/>
      <c r="BQ37" s="50">
        <f t="shared" si="7"/>
        <v>0</v>
      </c>
      <c r="BR37" s="48"/>
      <c r="BS37" s="48"/>
      <c r="BT37" s="48"/>
      <c r="BU37" s="48"/>
      <c r="BV37" s="48"/>
      <c r="BW37" s="48"/>
      <c r="BX37" s="48">
        <f t="shared" si="8"/>
        <v>0</v>
      </c>
      <c r="BY37" s="52"/>
      <c r="BZ37" s="52"/>
      <c r="CA37" s="52"/>
      <c r="CB37" s="52"/>
      <c r="CC37" s="52"/>
      <c r="CD37" s="52"/>
      <c r="CE37" s="50">
        <f t="shared" si="9"/>
        <v>0</v>
      </c>
      <c r="CF37" s="48"/>
      <c r="CG37" s="48"/>
      <c r="CH37" s="48"/>
      <c r="CI37" s="48"/>
      <c r="CJ37" s="48"/>
      <c r="CK37" s="48"/>
      <c r="CL37" s="48">
        <f t="shared" si="10"/>
        <v>0</v>
      </c>
      <c r="CM37" s="53">
        <f t="shared" si="11"/>
        <v>0</v>
      </c>
    </row>
    <row r="38" spans="1:91" ht="15.95" hidden="1" customHeight="1" x14ac:dyDescent="0.25">
      <c r="A38" s="54" t="s">
        <v>64</v>
      </c>
      <c r="B38" s="55">
        <f t="shared" si="12"/>
        <v>0</v>
      </c>
      <c r="C38" s="56" t="s">
        <v>36</v>
      </c>
      <c r="E38" s="50" t="s">
        <v>64</v>
      </c>
      <c r="F38" s="48"/>
      <c r="G38" s="48"/>
      <c r="H38" s="48"/>
      <c r="I38" s="48"/>
      <c r="J38" s="49"/>
      <c r="K38" s="49"/>
      <c r="L38" s="48">
        <f t="shared" si="0"/>
        <v>0</v>
      </c>
      <c r="M38" s="50"/>
      <c r="N38" s="50"/>
      <c r="O38" s="50"/>
      <c r="P38" s="50"/>
      <c r="Q38" s="51"/>
      <c r="R38" s="51"/>
      <c r="S38" s="50">
        <f t="shared" si="1"/>
        <v>0</v>
      </c>
      <c r="T38" s="49"/>
      <c r="U38" s="49"/>
      <c r="V38" s="49"/>
      <c r="W38" s="49"/>
      <c r="X38" s="49"/>
      <c r="Y38" s="49"/>
      <c r="Z38" s="48">
        <f t="shared" si="2"/>
        <v>0</v>
      </c>
      <c r="AA38" s="50"/>
      <c r="AB38" s="50"/>
      <c r="AC38" s="50"/>
      <c r="AD38" s="50"/>
      <c r="AE38" s="50"/>
      <c r="AF38" s="50"/>
      <c r="AG38" s="50">
        <f t="shared" si="3"/>
        <v>0</v>
      </c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>
        <f t="shared" si="4"/>
        <v>0</v>
      </c>
      <c r="AS38" s="50"/>
      <c r="AT38" s="50"/>
      <c r="AU38" s="50"/>
      <c r="AV38" s="50"/>
      <c r="AW38" s="52"/>
      <c r="AX38" s="52"/>
      <c r="AY38" s="50">
        <f t="shared" si="5"/>
        <v>0</v>
      </c>
      <c r="AZ38" s="48"/>
      <c r="BA38" s="48"/>
      <c r="BB38" s="48"/>
      <c r="BC38" s="48"/>
      <c r="BD38" s="48"/>
      <c r="BE38" s="48"/>
      <c r="BF38" s="48">
        <v>0</v>
      </c>
      <c r="BG38" s="48"/>
      <c r="BH38" s="48">
        <f t="shared" si="6"/>
        <v>0</v>
      </c>
      <c r="BI38" s="52"/>
      <c r="BJ38" s="52"/>
      <c r="BK38" s="52"/>
      <c r="BL38" s="52"/>
      <c r="BM38" s="52"/>
      <c r="BN38" s="52"/>
      <c r="BO38" s="52"/>
      <c r="BP38" s="52"/>
      <c r="BQ38" s="50">
        <f t="shared" si="7"/>
        <v>0</v>
      </c>
      <c r="BR38" s="48"/>
      <c r="BS38" s="48"/>
      <c r="BT38" s="48"/>
      <c r="BU38" s="48"/>
      <c r="BV38" s="48"/>
      <c r="BW38" s="48"/>
      <c r="BX38" s="48">
        <f t="shared" si="8"/>
        <v>0</v>
      </c>
      <c r="BY38" s="52"/>
      <c r="BZ38" s="52"/>
      <c r="CA38" s="52"/>
      <c r="CB38" s="52"/>
      <c r="CC38" s="52"/>
      <c r="CD38" s="52"/>
      <c r="CE38" s="50">
        <f t="shared" si="9"/>
        <v>0</v>
      </c>
      <c r="CF38" s="48"/>
      <c r="CG38" s="48"/>
      <c r="CH38" s="48"/>
      <c r="CI38" s="48"/>
      <c r="CJ38" s="48"/>
      <c r="CK38" s="48"/>
      <c r="CL38" s="48">
        <f t="shared" si="10"/>
        <v>0</v>
      </c>
      <c r="CM38" s="53">
        <f t="shared" si="11"/>
        <v>0</v>
      </c>
    </row>
    <row r="39" spans="1:91" ht="15.95" customHeight="1" x14ac:dyDescent="0.25">
      <c r="A39" s="54" t="s">
        <v>65</v>
      </c>
      <c r="B39" s="55">
        <f>ROUNDUP((+B$3*BQ39+B$4*BX39+B$5*CE39+B$6*CL39),0)</f>
        <v>0</v>
      </c>
      <c r="C39" s="56" t="s">
        <v>66</v>
      </c>
      <c r="E39" s="57" t="s">
        <v>67</v>
      </c>
      <c r="F39" s="48"/>
      <c r="G39" s="48"/>
      <c r="H39" s="48"/>
      <c r="I39" s="48"/>
      <c r="J39" s="49"/>
      <c r="K39" s="49"/>
      <c r="L39" s="48">
        <f t="shared" si="0"/>
        <v>0</v>
      </c>
      <c r="M39" s="50">
        <v>1</v>
      </c>
      <c r="N39" s="50">
        <v>6</v>
      </c>
      <c r="O39" s="50"/>
      <c r="P39" s="50"/>
      <c r="Q39" s="51">
        <v>1</v>
      </c>
      <c r="R39" s="51">
        <v>6</v>
      </c>
      <c r="S39" s="50">
        <f t="shared" si="1"/>
        <v>0</v>
      </c>
      <c r="T39" s="49">
        <v>1</v>
      </c>
      <c r="U39" s="49">
        <v>20</v>
      </c>
      <c r="V39" s="49"/>
      <c r="W39" s="49"/>
      <c r="X39" s="49">
        <v>1</v>
      </c>
      <c r="Y39" s="49">
        <f>1/7*30</f>
        <v>4.2857142857142856</v>
      </c>
      <c r="Z39" s="48">
        <f t="shared" si="2"/>
        <v>0</v>
      </c>
      <c r="AA39" s="50"/>
      <c r="AB39" s="50"/>
      <c r="AC39" s="50"/>
      <c r="AD39" s="50"/>
      <c r="AE39" s="50">
        <v>1</v>
      </c>
      <c r="AF39" s="50">
        <f>1/7*30</f>
        <v>4.2857142857142856</v>
      </c>
      <c r="AG39" s="50">
        <f t="shared" si="3"/>
        <v>0.34285714285714286</v>
      </c>
      <c r="AH39" s="48"/>
      <c r="AI39" s="48"/>
      <c r="AJ39" s="48"/>
      <c r="AK39" s="48"/>
      <c r="AL39" s="48">
        <v>1</v>
      </c>
      <c r="AM39" s="48">
        <f>1/7*30</f>
        <v>4.2857142857142856</v>
      </c>
      <c r="AN39" s="48"/>
      <c r="AO39" s="48"/>
      <c r="AP39" s="48"/>
      <c r="AQ39" s="48"/>
      <c r="AR39" s="48">
        <f t="shared" si="4"/>
        <v>2.2225714285714284</v>
      </c>
      <c r="AS39" s="50">
        <v>1</v>
      </c>
      <c r="AT39" s="50">
        <v>20</v>
      </c>
      <c r="AU39" s="50"/>
      <c r="AV39" s="50"/>
      <c r="AW39" s="52">
        <v>1</v>
      </c>
      <c r="AX39" s="52">
        <f>1/7*30</f>
        <v>4.2857142857142856</v>
      </c>
      <c r="AY39" s="50">
        <f t="shared" si="5"/>
        <v>0</v>
      </c>
      <c r="AZ39" s="48">
        <v>1</v>
      </c>
      <c r="BA39" s="48">
        <v>20</v>
      </c>
      <c r="BB39" s="48"/>
      <c r="BC39" s="48"/>
      <c r="BD39" s="48">
        <v>1</v>
      </c>
      <c r="BE39" s="48">
        <f>1/7*30</f>
        <v>4.2857142857142856</v>
      </c>
      <c r="BF39" s="48"/>
      <c r="BG39" s="48"/>
      <c r="BH39" s="48">
        <f t="shared" si="6"/>
        <v>0</v>
      </c>
      <c r="BI39" s="52">
        <v>1</v>
      </c>
      <c r="BJ39" s="52">
        <v>20</v>
      </c>
      <c r="BK39" s="52"/>
      <c r="BL39" s="52"/>
      <c r="BM39" s="52">
        <v>1</v>
      </c>
      <c r="BN39" s="52">
        <f>1/7*30</f>
        <v>4.2857142857142856</v>
      </c>
      <c r="BO39" s="52"/>
      <c r="BP39" s="52"/>
      <c r="BQ39" s="50">
        <f t="shared" si="7"/>
        <v>24.285714285714285</v>
      </c>
      <c r="BR39" s="48"/>
      <c r="BS39" s="48"/>
      <c r="BT39" s="48"/>
      <c r="BU39" s="48"/>
      <c r="BV39" s="48">
        <v>1</v>
      </c>
      <c r="BW39" s="48">
        <f>1/7*30</f>
        <v>4.2857142857142856</v>
      </c>
      <c r="BX39" s="48">
        <f t="shared" si="8"/>
        <v>4.2857142857142856</v>
      </c>
      <c r="BY39" s="52"/>
      <c r="BZ39" s="52"/>
      <c r="CA39" s="52"/>
      <c r="CB39" s="52"/>
      <c r="CC39" s="52">
        <v>1</v>
      </c>
      <c r="CD39" s="52">
        <f>1/7*30</f>
        <v>4.2857142857142856</v>
      </c>
      <c r="CE39" s="50">
        <f t="shared" si="9"/>
        <v>4.2857142857142856</v>
      </c>
      <c r="CF39" s="48">
        <v>1</v>
      </c>
      <c r="CG39" s="48">
        <v>20</v>
      </c>
      <c r="CH39" s="48"/>
      <c r="CI39" s="48"/>
      <c r="CJ39" s="48">
        <v>1</v>
      </c>
      <c r="CK39" s="48">
        <f>1/7*30</f>
        <v>4.2857142857142856</v>
      </c>
      <c r="CL39" s="48">
        <f t="shared" si="10"/>
        <v>24.285714285714285</v>
      </c>
      <c r="CM39" s="53">
        <f t="shared" si="11"/>
        <v>59.708285714285708</v>
      </c>
    </row>
    <row r="40" spans="1:91" ht="15.95" customHeight="1" x14ac:dyDescent="0.25">
      <c r="A40" s="54" t="s">
        <v>68</v>
      </c>
      <c r="B40" s="55">
        <f t="shared" si="12"/>
        <v>0</v>
      </c>
      <c r="C40" s="56" t="s">
        <v>34</v>
      </c>
      <c r="E40" s="57" t="s">
        <v>69</v>
      </c>
      <c r="F40" s="48"/>
      <c r="G40" s="48"/>
      <c r="H40" s="48"/>
      <c r="I40" s="48"/>
      <c r="J40" s="49"/>
      <c r="K40" s="49"/>
      <c r="L40" s="48">
        <f t="shared" si="0"/>
        <v>0</v>
      </c>
      <c r="M40" s="50"/>
      <c r="N40" s="50"/>
      <c r="O40" s="50"/>
      <c r="P40" s="50"/>
      <c r="Q40" s="51"/>
      <c r="R40" s="51"/>
      <c r="S40" s="50">
        <f t="shared" si="1"/>
        <v>0</v>
      </c>
      <c r="T40" s="49"/>
      <c r="U40" s="49"/>
      <c r="V40" s="49"/>
      <c r="W40" s="49"/>
      <c r="X40" s="49"/>
      <c r="Y40" s="49"/>
      <c r="Z40" s="48">
        <f t="shared" si="2"/>
        <v>0</v>
      </c>
      <c r="AA40" s="50"/>
      <c r="AB40" s="50"/>
      <c r="AC40" s="50"/>
      <c r="AD40" s="50"/>
      <c r="AE40" s="50"/>
      <c r="AF40" s="50"/>
      <c r="AG40" s="50">
        <f t="shared" si="3"/>
        <v>0</v>
      </c>
      <c r="AH40" s="48"/>
      <c r="AI40" s="48"/>
      <c r="AJ40" s="48"/>
      <c r="AK40" s="48"/>
      <c r="AL40" s="48"/>
      <c r="AM40" s="48"/>
      <c r="AN40" s="48">
        <v>150</v>
      </c>
      <c r="AO40" s="48">
        <v>20</v>
      </c>
      <c r="AP40" s="48"/>
      <c r="AQ40" s="48"/>
      <c r="AR40" s="48">
        <f t="shared" si="4"/>
        <v>1555.8</v>
      </c>
      <c r="AS40" s="50"/>
      <c r="AT40" s="50"/>
      <c r="AU40" s="50"/>
      <c r="AV40" s="50"/>
      <c r="AW40" s="52"/>
      <c r="AX40" s="52"/>
      <c r="AY40" s="50">
        <f t="shared" si="5"/>
        <v>0</v>
      </c>
      <c r="AZ40" s="48"/>
      <c r="BA40" s="48"/>
      <c r="BB40" s="48"/>
      <c r="BC40" s="48"/>
      <c r="BD40" s="48"/>
      <c r="BE40" s="48"/>
      <c r="BF40" s="48">
        <v>200</v>
      </c>
      <c r="BG40" s="48">
        <v>20</v>
      </c>
      <c r="BH40" s="48">
        <f t="shared" si="6"/>
        <v>0</v>
      </c>
      <c r="BI40" s="52"/>
      <c r="BJ40" s="52"/>
      <c r="BK40" s="52"/>
      <c r="BL40" s="52"/>
      <c r="BM40" s="52"/>
      <c r="BN40" s="52"/>
      <c r="BO40" s="52">
        <v>200</v>
      </c>
      <c r="BP40" s="52">
        <v>20</v>
      </c>
      <c r="BQ40" s="50">
        <f t="shared" si="7"/>
        <v>4000</v>
      </c>
      <c r="BR40" s="48"/>
      <c r="BS40" s="48"/>
      <c r="BT40" s="48"/>
      <c r="BU40" s="48"/>
      <c r="BV40" s="48"/>
      <c r="BW40" s="48"/>
      <c r="BX40" s="48">
        <f t="shared" si="8"/>
        <v>0</v>
      </c>
      <c r="BY40" s="52"/>
      <c r="BZ40" s="52"/>
      <c r="CA40" s="52"/>
      <c r="CB40" s="52"/>
      <c r="CC40" s="52"/>
      <c r="CD40" s="52"/>
      <c r="CE40" s="50">
        <f t="shared" si="9"/>
        <v>0</v>
      </c>
      <c r="CF40" s="48"/>
      <c r="CG40" s="48"/>
      <c r="CH40" s="48"/>
      <c r="CI40" s="48"/>
      <c r="CJ40" s="48"/>
      <c r="CK40" s="48"/>
      <c r="CL40" s="48">
        <f t="shared" si="10"/>
        <v>0</v>
      </c>
      <c r="CM40" s="53">
        <f t="shared" si="11"/>
        <v>5555.8</v>
      </c>
    </row>
    <row r="41" spans="1:91" ht="15.95" hidden="1" customHeight="1" x14ac:dyDescent="0.25">
      <c r="A41" s="58" t="s">
        <v>70</v>
      </c>
      <c r="B41" s="55">
        <f t="shared" si="12"/>
        <v>0</v>
      </c>
      <c r="C41" s="56" t="s">
        <v>36</v>
      </c>
      <c r="E41" s="50" t="s">
        <v>71</v>
      </c>
      <c r="F41" s="48">
        <v>17</v>
      </c>
      <c r="G41" s="48">
        <v>30</v>
      </c>
      <c r="H41" s="48">
        <v>13</v>
      </c>
      <c r="I41" s="48">
        <v>30</v>
      </c>
      <c r="J41" s="49">
        <v>13</v>
      </c>
      <c r="K41" s="49">
        <v>30</v>
      </c>
      <c r="L41" s="48">
        <f t="shared" si="0"/>
        <v>0</v>
      </c>
      <c r="M41" s="50">
        <v>17</v>
      </c>
      <c r="N41" s="50">
        <v>30</v>
      </c>
      <c r="O41" s="50">
        <v>13</v>
      </c>
      <c r="P41" s="50">
        <v>30</v>
      </c>
      <c r="Q41" s="51">
        <v>17</v>
      </c>
      <c r="R41" s="51">
        <v>30</v>
      </c>
      <c r="S41" s="50">
        <f t="shared" si="1"/>
        <v>0</v>
      </c>
      <c r="T41" s="49"/>
      <c r="U41" s="49"/>
      <c r="V41" s="49"/>
      <c r="W41" s="49"/>
      <c r="X41" s="49"/>
      <c r="Y41" s="49"/>
      <c r="Z41" s="48">
        <f t="shared" si="2"/>
        <v>0</v>
      </c>
      <c r="AA41" s="50"/>
      <c r="AB41" s="50"/>
      <c r="AC41" s="50"/>
      <c r="AD41" s="50"/>
      <c r="AE41" s="50"/>
      <c r="AF41" s="50"/>
      <c r="AG41" s="50">
        <f t="shared" si="3"/>
        <v>0</v>
      </c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>
        <f t="shared" si="4"/>
        <v>0</v>
      </c>
      <c r="AS41" s="50"/>
      <c r="AT41" s="50"/>
      <c r="AU41" s="50"/>
      <c r="AV41" s="50"/>
      <c r="AW41" s="52"/>
      <c r="AX41" s="52"/>
      <c r="AY41" s="50">
        <f t="shared" si="5"/>
        <v>0</v>
      </c>
      <c r="AZ41" s="48"/>
      <c r="BA41" s="48"/>
      <c r="BB41" s="48"/>
      <c r="BC41" s="48"/>
      <c r="BD41" s="48"/>
      <c r="BE41" s="48"/>
      <c r="BF41" s="48"/>
      <c r="BG41" s="48"/>
      <c r="BH41" s="48">
        <f t="shared" si="6"/>
        <v>0</v>
      </c>
      <c r="BI41" s="52"/>
      <c r="BJ41" s="52"/>
      <c r="BK41" s="52"/>
      <c r="BL41" s="52"/>
      <c r="BM41" s="52"/>
      <c r="BN41" s="52"/>
      <c r="BO41" s="52"/>
      <c r="BP41" s="52"/>
      <c r="BQ41" s="50">
        <f t="shared" si="7"/>
        <v>0</v>
      </c>
      <c r="BR41" s="48"/>
      <c r="BS41" s="48"/>
      <c r="BT41" s="48"/>
      <c r="BU41" s="48"/>
      <c r="BV41" s="48"/>
      <c r="BW41" s="48"/>
      <c r="BX41" s="48">
        <f t="shared" si="8"/>
        <v>0</v>
      </c>
      <c r="BY41" s="52"/>
      <c r="BZ41" s="52"/>
      <c r="CA41" s="52"/>
      <c r="CB41" s="52"/>
      <c r="CC41" s="52"/>
      <c r="CD41" s="52"/>
      <c r="CE41" s="50">
        <f t="shared" si="9"/>
        <v>0</v>
      </c>
      <c r="CF41" s="48"/>
      <c r="CG41" s="48"/>
      <c r="CH41" s="48"/>
      <c r="CI41" s="48"/>
      <c r="CJ41" s="48"/>
      <c r="CK41" s="48"/>
      <c r="CL41" s="48">
        <f t="shared" si="10"/>
        <v>0</v>
      </c>
      <c r="CM41" s="53">
        <f t="shared" si="11"/>
        <v>0</v>
      </c>
    </row>
    <row r="42" spans="1:91" ht="15.95" hidden="1" customHeight="1" x14ac:dyDescent="0.25">
      <c r="A42" s="58" t="s">
        <v>72</v>
      </c>
      <c r="B42" s="55">
        <f t="shared" si="12"/>
        <v>0</v>
      </c>
      <c r="C42" s="56" t="s">
        <v>36</v>
      </c>
      <c r="E42" s="50" t="s">
        <v>72</v>
      </c>
      <c r="F42" s="48"/>
      <c r="G42" s="48"/>
      <c r="H42" s="48"/>
      <c r="I42" s="48"/>
      <c r="J42" s="49"/>
      <c r="K42" s="49"/>
      <c r="L42" s="48">
        <f t="shared" si="0"/>
        <v>0</v>
      </c>
      <c r="M42" s="50"/>
      <c r="N42" s="50"/>
      <c r="O42" s="50"/>
      <c r="P42" s="50"/>
      <c r="Q42" s="51"/>
      <c r="R42" s="51"/>
      <c r="S42" s="50">
        <f t="shared" si="1"/>
        <v>0</v>
      </c>
      <c r="T42" s="49"/>
      <c r="U42" s="49"/>
      <c r="V42" s="49"/>
      <c r="W42" s="49"/>
      <c r="X42" s="49"/>
      <c r="Y42" s="49"/>
      <c r="Z42" s="48">
        <f t="shared" si="2"/>
        <v>0</v>
      </c>
      <c r="AA42" s="50"/>
      <c r="AB42" s="50"/>
      <c r="AC42" s="50"/>
      <c r="AD42" s="50"/>
      <c r="AE42" s="50"/>
      <c r="AF42" s="50"/>
      <c r="AG42" s="50">
        <f t="shared" si="3"/>
        <v>0</v>
      </c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>
        <f t="shared" si="4"/>
        <v>0</v>
      </c>
      <c r="AS42" s="50"/>
      <c r="AT42" s="50"/>
      <c r="AU42" s="50"/>
      <c r="AV42" s="50"/>
      <c r="AW42" s="52"/>
      <c r="AX42" s="52"/>
      <c r="AY42" s="50">
        <f t="shared" si="5"/>
        <v>0</v>
      </c>
      <c r="AZ42" s="48"/>
      <c r="BA42" s="48"/>
      <c r="BB42" s="48"/>
      <c r="BC42" s="48"/>
      <c r="BD42" s="48"/>
      <c r="BE42" s="48"/>
      <c r="BF42" s="48">
        <v>0</v>
      </c>
      <c r="BG42" s="48"/>
      <c r="BH42" s="48">
        <f t="shared" si="6"/>
        <v>0</v>
      </c>
      <c r="BI42" s="52"/>
      <c r="BJ42" s="52"/>
      <c r="BK42" s="52"/>
      <c r="BL42" s="52"/>
      <c r="BM42" s="52"/>
      <c r="BN42" s="52"/>
      <c r="BO42" s="52"/>
      <c r="BP42" s="52"/>
      <c r="BQ42" s="50">
        <f t="shared" si="7"/>
        <v>0</v>
      </c>
      <c r="BR42" s="48"/>
      <c r="BS42" s="48"/>
      <c r="BT42" s="48"/>
      <c r="BU42" s="48"/>
      <c r="BV42" s="48"/>
      <c r="BW42" s="48"/>
      <c r="BX42" s="48">
        <f t="shared" si="8"/>
        <v>0</v>
      </c>
      <c r="BY42" s="52"/>
      <c r="BZ42" s="52"/>
      <c r="CA42" s="52"/>
      <c r="CB42" s="52"/>
      <c r="CC42" s="52"/>
      <c r="CD42" s="52"/>
      <c r="CE42" s="50">
        <f t="shared" si="9"/>
        <v>0</v>
      </c>
      <c r="CF42" s="48"/>
      <c r="CG42" s="48"/>
      <c r="CH42" s="48"/>
      <c r="CI42" s="48"/>
      <c r="CJ42" s="48"/>
      <c r="CK42" s="48"/>
      <c r="CL42" s="48">
        <f t="shared" si="10"/>
        <v>0</v>
      </c>
      <c r="CM42" s="53">
        <f t="shared" si="11"/>
        <v>0</v>
      </c>
    </row>
    <row r="43" spans="1:91" ht="15.95" customHeight="1" x14ac:dyDescent="0.25">
      <c r="A43" s="58" t="s">
        <v>73</v>
      </c>
      <c r="B43" s="55">
        <f t="shared" si="12"/>
        <v>0</v>
      </c>
      <c r="C43" s="56" t="s">
        <v>34</v>
      </c>
      <c r="E43" s="50" t="s">
        <v>74</v>
      </c>
      <c r="F43" s="48"/>
      <c r="G43" s="48"/>
      <c r="H43" s="48"/>
      <c r="I43" s="48"/>
      <c r="J43" s="48"/>
      <c r="K43" s="48"/>
      <c r="L43" s="48">
        <f t="shared" si="0"/>
        <v>0</v>
      </c>
      <c r="M43" s="50"/>
      <c r="N43" s="50"/>
      <c r="O43" s="50"/>
      <c r="P43" s="50"/>
      <c r="Q43" s="50"/>
      <c r="R43" s="50"/>
      <c r="S43" s="50">
        <f t="shared" si="1"/>
        <v>0</v>
      </c>
      <c r="T43" s="49">
        <v>9.6999999999999993</v>
      </c>
      <c r="U43" s="49">
        <v>30</v>
      </c>
      <c r="V43" s="49">
        <v>9.6999999999999993</v>
      </c>
      <c r="W43" s="49">
        <f>4/7*30</f>
        <v>17.142857142857142</v>
      </c>
      <c r="X43" s="49"/>
      <c r="Y43" s="49"/>
      <c r="Z43" s="48">
        <f t="shared" si="2"/>
        <v>0</v>
      </c>
      <c r="AA43" s="50"/>
      <c r="AB43" s="50"/>
      <c r="AC43" s="50">
        <v>11.7</v>
      </c>
      <c r="AD43" s="50">
        <v>30</v>
      </c>
      <c r="AE43" s="50"/>
      <c r="AF43" s="50"/>
      <c r="AG43" s="50">
        <f t="shared" si="3"/>
        <v>28.080000000000002</v>
      </c>
      <c r="AH43" s="48"/>
      <c r="AI43" s="48"/>
      <c r="AJ43" s="48">
        <v>13</v>
      </c>
      <c r="AK43" s="48">
        <f>4/7*30</f>
        <v>17.142857142857142</v>
      </c>
      <c r="AL43" s="48"/>
      <c r="AM43" s="48"/>
      <c r="AN43" s="48"/>
      <c r="AO43" s="48"/>
      <c r="AP43" s="48"/>
      <c r="AQ43" s="48"/>
      <c r="AR43" s="48">
        <f>(+AH43*AI43+AJ43*AK43+AL43*AM43)*AH$10</f>
        <v>115.57371428571427</v>
      </c>
      <c r="AS43" s="50">
        <v>14.3</v>
      </c>
      <c r="AT43" s="50">
        <v>30</v>
      </c>
      <c r="AU43" s="50">
        <v>14.3</v>
      </c>
      <c r="AV43" s="50">
        <f>4/7*30</f>
        <v>17.142857142857142</v>
      </c>
      <c r="AW43" s="52"/>
      <c r="AX43" s="52"/>
      <c r="AY43" s="50">
        <f t="shared" si="5"/>
        <v>0</v>
      </c>
      <c r="AZ43" s="48">
        <v>15.6</v>
      </c>
      <c r="BA43" s="48">
        <v>30</v>
      </c>
      <c r="BB43" s="48">
        <v>15.6</v>
      </c>
      <c r="BC43" s="48">
        <f>4/7*30</f>
        <v>17.142857142857142</v>
      </c>
      <c r="BD43" s="48"/>
      <c r="BE43" s="48"/>
      <c r="BF43" s="48"/>
      <c r="BG43" s="48"/>
      <c r="BH43" s="48">
        <f t="shared" si="6"/>
        <v>0</v>
      </c>
      <c r="BI43" s="52">
        <v>15.6</v>
      </c>
      <c r="BJ43" s="52">
        <v>30</v>
      </c>
      <c r="BK43" s="52">
        <v>15.6</v>
      </c>
      <c r="BL43" s="52">
        <f>4/7*30</f>
        <v>17.142857142857142</v>
      </c>
      <c r="BM43" s="52"/>
      <c r="BN43" s="52"/>
      <c r="BO43" s="52"/>
      <c r="BP43" s="52"/>
      <c r="BQ43" s="50">
        <f t="shared" si="7"/>
        <v>735.42857142857133</v>
      </c>
      <c r="BR43" s="48"/>
      <c r="BS43" s="48"/>
      <c r="BT43" s="48"/>
      <c r="BU43" s="48"/>
      <c r="BV43" s="48"/>
      <c r="BW43" s="48"/>
      <c r="BX43" s="48">
        <f t="shared" si="8"/>
        <v>0</v>
      </c>
      <c r="BY43" s="52">
        <v>23.4</v>
      </c>
      <c r="BZ43" s="52">
        <v>30</v>
      </c>
      <c r="CA43" s="52"/>
      <c r="CB43" s="52"/>
      <c r="CC43" s="52"/>
      <c r="CD43" s="52"/>
      <c r="CE43" s="50">
        <f t="shared" si="9"/>
        <v>702</v>
      </c>
      <c r="CF43" s="48">
        <v>17</v>
      </c>
      <c r="CG43" s="48">
        <v>30</v>
      </c>
      <c r="CH43" s="48">
        <v>17</v>
      </c>
      <c r="CI43" s="48">
        <f>4/7*30</f>
        <v>17.142857142857142</v>
      </c>
      <c r="CJ43" s="48"/>
      <c r="CK43" s="48"/>
      <c r="CL43" s="48">
        <f t="shared" si="10"/>
        <v>801.42857142857144</v>
      </c>
      <c r="CM43" s="53">
        <f t="shared" si="11"/>
        <v>2382.5108571428573</v>
      </c>
    </row>
    <row r="44" spans="1:91" ht="15.95" customHeight="1" x14ac:dyDescent="0.25">
      <c r="A44" s="54" t="s">
        <v>75</v>
      </c>
      <c r="B44" s="55">
        <f t="shared" si="12"/>
        <v>0</v>
      </c>
      <c r="C44" s="56" t="s">
        <v>36</v>
      </c>
      <c r="E44" s="57" t="s">
        <v>76</v>
      </c>
      <c r="F44" s="48"/>
      <c r="G44" s="48"/>
      <c r="H44" s="48"/>
      <c r="I44" s="48"/>
      <c r="J44" s="49"/>
      <c r="K44" s="49"/>
      <c r="L44" s="48">
        <f t="shared" si="0"/>
        <v>0</v>
      </c>
      <c r="M44" s="50"/>
      <c r="N44" s="50"/>
      <c r="O44" s="50"/>
      <c r="P44" s="50"/>
      <c r="Q44" s="51"/>
      <c r="R44" s="51"/>
      <c r="S44" s="50">
        <f t="shared" si="1"/>
        <v>0</v>
      </c>
      <c r="T44" s="49"/>
      <c r="U44" s="49"/>
      <c r="V44" s="49"/>
      <c r="W44" s="49"/>
      <c r="X44" s="49">
        <f>2+10*2/(7*30)</f>
        <v>2.0952380952380953</v>
      </c>
      <c r="Y44" s="49">
        <v>30</v>
      </c>
      <c r="Z44" s="48">
        <f t="shared" si="2"/>
        <v>0</v>
      </c>
      <c r="AA44" s="50"/>
      <c r="AB44" s="50"/>
      <c r="AC44" s="50"/>
      <c r="AD44" s="50"/>
      <c r="AE44" s="50">
        <f>2+15*2/7</f>
        <v>6.2857142857142856</v>
      </c>
      <c r="AF44" s="50">
        <v>30</v>
      </c>
      <c r="AG44" s="50">
        <f t="shared" si="3"/>
        <v>15.085714285714285</v>
      </c>
      <c r="AH44" s="48"/>
      <c r="AI44" s="48"/>
      <c r="AJ44" s="48"/>
      <c r="AK44" s="48"/>
      <c r="AL44" s="48">
        <f>2+15*2/7</f>
        <v>6.2857142857142856</v>
      </c>
      <c r="AM44" s="48">
        <v>30</v>
      </c>
      <c r="AN44" s="48"/>
      <c r="AO44" s="48"/>
      <c r="AP44" s="48"/>
      <c r="AQ44" s="48"/>
      <c r="AR44" s="48">
        <f t="shared" ref="AR44:AR57" si="13">(+AH44*AI44+AJ44*AK44+AL44*AM44+AN44*AO44+AP44*AQ44)*AH$10</f>
        <v>97.79314285714284</v>
      </c>
      <c r="AS44" s="50"/>
      <c r="AT44" s="50"/>
      <c r="AU44" s="50"/>
      <c r="AV44" s="50"/>
      <c r="AW44" s="52">
        <f>2+15*2/7</f>
        <v>6.2857142857142856</v>
      </c>
      <c r="AX44" s="52">
        <v>30</v>
      </c>
      <c r="AY44" s="50">
        <f t="shared" si="5"/>
        <v>0</v>
      </c>
      <c r="AZ44" s="48"/>
      <c r="BA44" s="48"/>
      <c r="BB44" s="48"/>
      <c r="BC44" s="48"/>
      <c r="BD44" s="48">
        <f>2+15*2/7</f>
        <v>6.2857142857142856</v>
      </c>
      <c r="BE44" s="48">
        <v>30</v>
      </c>
      <c r="BF44" s="48"/>
      <c r="BG44" s="48"/>
      <c r="BH44" s="48">
        <f t="shared" si="6"/>
        <v>0</v>
      </c>
      <c r="BI44" s="52"/>
      <c r="BJ44" s="52"/>
      <c r="BK44" s="52"/>
      <c r="BL44" s="52"/>
      <c r="BM44" s="52">
        <f>2+15*2/7</f>
        <v>6.2857142857142856</v>
      </c>
      <c r="BN44" s="52">
        <v>30</v>
      </c>
      <c r="BO44" s="52"/>
      <c r="BP44" s="52"/>
      <c r="BQ44" s="50">
        <f t="shared" si="7"/>
        <v>188.57142857142856</v>
      </c>
      <c r="BR44" s="48"/>
      <c r="BS44" s="48"/>
      <c r="BT44" s="48"/>
      <c r="BU44" s="48"/>
      <c r="BV44" s="48">
        <f>2+30*2/7</f>
        <v>10.571428571428571</v>
      </c>
      <c r="BW44" s="48">
        <v>30</v>
      </c>
      <c r="BX44" s="48">
        <f t="shared" si="8"/>
        <v>317.14285714285711</v>
      </c>
      <c r="BY44" s="52"/>
      <c r="BZ44" s="52"/>
      <c r="CA44" s="52"/>
      <c r="CB44" s="52"/>
      <c r="CC44" s="52">
        <f>2+30*2/7</f>
        <v>10.571428571428571</v>
      </c>
      <c r="CD44" s="52">
        <v>30</v>
      </c>
      <c r="CE44" s="50">
        <f t="shared" si="9"/>
        <v>317.14285714285711</v>
      </c>
      <c r="CF44" s="48"/>
      <c r="CG44" s="48"/>
      <c r="CH44" s="48"/>
      <c r="CI44" s="48"/>
      <c r="CJ44" s="48">
        <f>2+20*2/7</f>
        <v>7.7142857142857144</v>
      </c>
      <c r="CK44" s="48">
        <v>30</v>
      </c>
      <c r="CL44" s="48">
        <f t="shared" si="10"/>
        <v>231.42857142857144</v>
      </c>
      <c r="CM44" s="53">
        <f t="shared" si="11"/>
        <v>1167.1645714285712</v>
      </c>
    </row>
    <row r="45" spans="1:91" ht="15.95" hidden="1" customHeight="1" x14ac:dyDescent="0.25">
      <c r="A45" s="58" t="s">
        <v>77</v>
      </c>
      <c r="B45" s="55">
        <f t="shared" si="12"/>
        <v>0</v>
      </c>
      <c r="C45" s="56" t="s">
        <v>36</v>
      </c>
      <c r="E45" s="50" t="s">
        <v>77</v>
      </c>
      <c r="F45" s="48"/>
      <c r="G45" s="48"/>
      <c r="H45" s="48"/>
      <c r="I45" s="48"/>
      <c r="J45" s="49"/>
      <c r="K45" s="49"/>
      <c r="L45" s="48">
        <f t="shared" si="0"/>
        <v>0</v>
      </c>
      <c r="M45" s="50"/>
      <c r="N45" s="50"/>
      <c r="O45" s="50"/>
      <c r="P45" s="50"/>
      <c r="Q45" s="51"/>
      <c r="R45" s="51"/>
      <c r="S45" s="50">
        <f t="shared" si="1"/>
        <v>0</v>
      </c>
      <c r="T45" s="49"/>
      <c r="U45" s="49"/>
      <c r="V45" s="49"/>
      <c r="W45" s="49"/>
      <c r="X45" s="49"/>
      <c r="Y45" s="49"/>
      <c r="Z45" s="48">
        <f t="shared" si="2"/>
        <v>0</v>
      </c>
      <c r="AA45" s="50"/>
      <c r="AB45" s="50"/>
      <c r="AC45" s="50"/>
      <c r="AD45" s="50"/>
      <c r="AE45" s="50"/>
      <c r="AF45" s="50"/>
      <c r="AG45" s="50">
        <f t="shared" si="3"/>
        <v>0</v>
      </c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>
        <f t="shared" si="13"/>
        <v>0</v>
      </c>
      <c r="AS45" s="50"/>
      <c r="AT45" s="50"/>
      <c r="AU45" s="50"/>
      <c r="AV45" s="50"/>
      <c r="AW45" s="52"/>
      <c r="AX45" s="52"/>
      <c r="AY45" s="50">
        <f t="shared" si="5"/>
        <v>0</v>
      </c>
      <c r="AZ45" s="48"/>
      <c r="BA45" s="48"/>
      <c r="BB45" s="48"/>
      <c r="BC45" s="48"/>
      <c r="BD45" s="48"/>
      <c r="BE45" s="48"/>
      <c r="BF45" s="48"/>
      <c r="BG45" s="48"/>
      <c r="BH45" s="48">
        <f t="shared" si="6"/>
        <v>0</v>
      </c>
      <c r="BI45" s="52"/>
      <c r="BJ45" s="52"/>
      <c r="BK45" s="52"/>
      <c r="BL45" s="52"/>
      <c r="BM45" s="52"/>
      <c r="BN45" s="52"/>
      <c r="BO45" s="52"/>
      <c r="BP45" s="52"/>
      <c r="BQ45" s="50">
        <f t="shared" si="7"/>
        <v>0</v>
      </c>
      <c r="BR45" s="48"/>
      <c r="BS45" s="48"/>
      <c r="BT45" s="48"/>
      <c r="BU45" s="48"/>
      <c r="BV45" s="48"/>
      <c r="BW45" s="48"/>
      <c r="BX45" s="48">
        <f t="shared" si="8"/>
        <v>0</v>
      </c>
      <c r="BY45" s="52"/>
      <c r="BZ45" s="52"/>
      <c r="CA45" s="52"/>
      <c r="CB45" s="52"/>
      <c r="CC45" s="52"/>
      <c r="CD45" s="52"/>
      <c r="CE45" s="50">
        <f t="shared" si="9"/>
        <v>0</v>
      </c>
      <c r="CF45" s="48"/>
      <c r="CG45" s="48"/>
      <c r="CH45" s="48"/>
      <c r="CI45" s="48"/>
      <c r="CJ45" s="48"/>
      <c r="CK45" s="48"/>
      <c r="CL45" s="48">
        <f t="shared" si="10"/>
        <v>0</v>
      </c>
      <c r="CM45" s="53">
        <f t="shared" si="11"/>
        <v>0</v>
      </c>
    </row>
    <row r="46" spans="1:91" ht="15.95" hidden="1" customHeight="1" x14ac:dyDescent="0.25">
      <c r="A46" s="58" t="s">
        <v>78</v>
      </c>
      <c r="B46" s="55">
        <f t="shared" si="12"/>
        <v>0</v>
      </c>
      <c r="C46" s="56" t="s">
        <v>36</v>
      </c>
      <c r="E46" s="50" t="s">
        <v>78</v>
      </c>
      <c r="F46" s="48"/>
      <c r="G46" s="48"/>
      <c r="H46" s="48"/>
      <c r="I46" s="48"/>
      <c r="J46" s="49"/>
      <c r="K46" s="49"/>
      <c r="L46" s="48">
        <f t="shared" si="0"/>
        <v>0</v>
      </c>
      <c r="M46" s="50"/>
      <c r="N46" s="50"/>
      <c r="O46" s="50"/>
      <c r="P46" s="50"/>
      <c r="Q46" s="51"/>
      <c r="R46" s="51"/>
      <c r="S46" s="50">
        <f t="shared" si="1"/>
        <v>0</v>
      </c>
      <c r="T46" s="49"/>
      <c r="U46" s="49"/>
      <c r="V46" s="49"/>
      <c r="W46" s="49"/>
      <c r="X46" s="49"/>
      <c r="Y46" s="49"/>
      <c r="Z46" s="48">
        <f t="shared" si="2"/>
        <v>0</v>
      </c>
      <c r="AA46" s="50"/>
      <c r="AB46" s="50"/>
      <c r="AC46" s="50"/>
      <c r="AD46" s="50"/>
      <c r="AE46" s="50"/>
      <c r="AF46" s="50"/>
      <c r="AG46" s="50">
        <f t="shared" si="3"/>
        <v>0</v>
      </c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>
        <f t="shared" si="13"/>
        <v>0</v>
      </c>
      <c r="AS46" s="50"/>
      <c r="AT46" s="50"/>
      <c r="AU46" s="50"/>
      <c r="AV46" s="50"/>
      <c r="AW46" s="52"/>
      <c r="AX46" s="52"/>
      <c r="AY46" s="50">
        <f t="shared" si="5"/>
        <v>0</v>
      </c>
      <c r="AZ46" s="48"/>
      <c r="BA46" s="48"/>
      <c r="BB46" s="48"/>
      <c r="BC46" s="48"/>
      <c r="BD46" s="48"/>
      <c r="BE46" s="48"/>
      <c r="BF46" s="48">
        <v>0</v>
      </c>
      <c r="BG46" s="48"/>
      <c r="BH46" s="48">
        <f t="shared" si="6"/>
        <v>0</v>
      </c>
      <c r="BI46" s="52"/>
      <c r="BJ46" s="52"/>
      <c r="BK46" s="52"/>
      <c r="BL46" s="52"/>
      <c r="BM46" s="52"/>
      <c r="BN46" s="52"/>
      <c r="BO46" s="52"/>
      <c r="BP46" s="52"/>
      <c r="BQ46" s="50">
        <f t="shared" si="7"/>
        <v>0</v>
      </c>
      <c r="BR46" s="48"/>
      <c r="BS46" s="48"/>
      <c r="BT46" s="48"/>
      <c r="BU46" s="48"/>
      <c r="BV46" s="48"/>
      <c r="BW46" s="48"/>
      <c r="BX46" s="48">
        <f t="shared" si="8"/>
        <v>0</v>
      </c>
      <c r="BY46" s="52"/>
      <c r="BZ46" s="52"/>
      <c r="CA46" s="52"/>
      <c r="CB46" s="52"/>
      <c r="CC46" s="52"/>
      <c r="CD46" s="52"/>
      <c r="CE46" s="50">
        <f t="shared" si="9"/>
        <v>0</v>
      </c>
      <c r="CF46" s="48"/>
      <c r="CG46" s="48"/>
      <c r="CH46" s="48"/>
      <c r="CI46" s="48"/>
      <c r="CJ46" s="48"/>
      <c r="CK46" s="48"/>
      <c r="CL46" s="48">
        <f t="shared" si="10"/>
        <v>0</v>
      </c>
      <c r="CM46" s="53">
        <f t="shared" si="11"/>
        <v>0</v>
      </c>
    </row>
    <row r="47" spans="1:91" ht="15.95" customHeight="1" x14ac:dyDescent="0.25">
      <c r="A47" s="58" t="s">
        <v>79</v>
      </c>
      <c r="B47" s="55">
        <f t="shared" si="12"/>
        <v>0</v>
      </c>
      <c r="C47" s="56" t="s">
        <v>36</v>
      </c>
      <c r="E47" s="50" t="s">
        <v>79</v>
      </c>
      <c r="F47" s="48"/>
      <c r="G47" s="48"/>
      <c r="H47" s="48"/>
      <c r="I47" s="48"/>
      <c r="J47" s="49"/>
      <c r="K47" s="49"/>
      <c r="L47" s="48">
        <f t="shared" si="0"/>
        <v>0</v>
      </c>
      <c r="M47" s="50"/>
      <c r="N47" s="50"/>
      <c r="O47" s="50"/>
      <c r="P47" s="50"/>
      <c r="Q47" s="51"/>
      <c r="R47" s="51"/>
      <c r="S47" s="50">
        <f t="shared" si="1"/>
        <v>0</v>
      </c>
      <c r="T47" s="49">
        <v>11</v>
      </c>
      <c r="U47" s="49">
        <v>6</v>
      </c>
      <c r="V47" s="49">
        <v>11</v>
      </c>
      <c r="W47" s="49">
        <v>10</v>
      </c>
      <c r="X47" s="49">
        <v>11</v>
      </c>
      <c r="Y47" s="49">
        <v>0</v>
      </c>
      <c r="Z47" s="48">
        <f t="shared" si="2"/>
        <v>0</v>
      </c>
      <c r="AA47" s="50"/>
      <c r="AB47" s="50"/>
      <c r="AC47" s="50">
        <v>13</v>
      </c>
      <c r="AD47" s="50">
        <v>10</v>
      </c>
      <c r="AE47" s="50">
        <v>13</v>
      </c>
      <c r="AF47" s="50">
        <v>0</v>
      </c>
      <c r="AG47" s="50">
        <f t="shared" si="3"/>
        <v>10.4</v>
      </c>
      <c r="AH47" s="48"/>
      <c r="AI47" s="48"/>
      <c r="AJ47" s="48"/>
      <c r="AK47" s="48"/>
      <c r="AL47" s="48">
        <v>14</v>
      </c>
      <c r="AM47" s="48">
        <v>0</v>
      </c>
      <c r="AN47" s="48"/>
      <c r="AO47" s="48"/>
      <c r="AP47" s="48"/>
      <c r="AQ47" s="48"/>
      <c r="AR47" s="48">
        <f t="shared" si="13"/>
        <v>0</v>
      </c>
      <c r="AS47" s="50">
        <v>16</v>
      </c>
      <c r="AT47" s="50">
        <v>6</v>
      </c>
      <c r="AU47" s="50">
        <v>16</v>
      </c>
      <c r="AV47" s="50">
        <v>0</v>
      </c>
      <c r="AW47" s="52">
        <v>16</v>
      </c>
      <c r="AX47" s="52">
        <v>0</v>
      </c>
      <c r="AY47" s="50">
        <f t="shared" si="5"/>
        <v>0</v>
      </c>
      <c r="AZ47" s="48">
        <v>17</v>
      </c>
      <c r="BA47" s="48">
        <v>6</v>
      </c>
      <c r="BB47" s="48">
        <v>17</v>
      </c>
      <c r="BC47" s="48">
        <v>0</v>
      </c>
      <c r="BD47" s="48">
        <v>17</v>
      </c>
      <c r="BE47" s="48">
        <v>0</v>
      </c>
      <c r="BF47" s="48"/>
      <c r="BG47" s="48"/>
      <c r="BH47" s="48">
        <f t="shared" si="6"/>
        <v>0</v>
      </c>
      <c r="BI47" s="52">
        <v>17</v>
      </c>
      <c r="BJ47" s="52">
        <v>6</v>
      </c>
      <c r="BK47" s="52">
        <v>17</v>
      </c>
      <c r="BL47" s="52">
        <v>0</v>
      </c>
      <c r="BM47" s="52">
        <v>17</v>
      </c>
      <c r="BN47" s="52">
        <v>0</v>
      </c>
      <c r="BO47" s="52"/>
      <c r="BP47" s="52"/>
      <c r="BQ47" s="50">
        <f t="shared" si="7"/>
        <v>102</v>
      </c>
      <c r="BR47" s="48"/>
      <c r="BS47" s="48"/>
      <c r="BT47" s="48"/>
      <c r="BU47" s="48"/>
      <c r="BV47" s="48"/>
      <c r="BW47" s="48"/>
      <c r="BX47" s="48">
        <f t="shared" si="8"/>
        <v>0</v>
      </c>
      <c r="BY47" s="52"/>
      <c r="BZ47" s="52"/>
      <c r="CA47" s="52"/>
      <c r="CB47" s="52"/>
      <c r="CC47" s="52"/>
      <c r="CD47" s="52"/>
      <c r="CE47" s="50">
        <f t="shared" si="9"/>
        <v>0</v>
      </c>
      <c r="CF47" s="48">
        <v>19</v>
      </c>
      <c r="CG47" s="48">
        <v>6</v>
      </c>
      <c r="CH47" s="48">
        <v>19</v>
      </c>
      <c r="CI47" s="48">
        <v>0</v>
      </c>
      <c r="CJ47" s="48">
        <v>19</v>
      </c>
      <c r="CK47" s="48">
        <v>0</v>
      </c>
      <c r="CL47" s="48">
        <f t="shared" si="10"/>
        <v>114</v>
      </c>
      <c r="CM47" s="53">
        <f t="shared" si="11"/>
        <v>226.4</v>
      </c>
    </row>
    <row r="48" spans="1:91" ht="15.95" customHeight="1" x14ac:dyDescent="0.25">
      <c r="A48" s="58" t="s">
        <v>80</v>
      </c>
      <c r="B48" s="55">
        <f t="shared" si="12"/>
        <v>0</v>
      </c>
      <c r="C48" s="56" t="s">
        <v>36</v>
      </c>
      <c r="E48" s="50" t="s">
        <v>80</v>
      </c>
      <c r="F48" s="48"/>
      <c r="G48" s="48"/>
      <c r="H48" s="48"/>
      <c r="I48" s="48"/>
      <c r="J48" s="49"/>
      <c r="K48" s="49"/>
      <c r="L48" s="48">
        <f t="shared" si="0"/>
        <v>0</v>
      </c>
      <c r="M48" s="50"/>
      <c r="N48" s="50"/>
      <c r="O48" s="50"/>
      <c r="P48" s="50"/>
      <c r="Q48" s="51"/>
      <c r="R48" s="51"/>
      <c r="S48" s="50">
        <f t="shared" si="1"/>
        <v>0</v>
      </c>
      <c r="T48" s="49"/>
      <c r="U48" s="49"/>
      <c r="V48" s="49"/>
      <c r="W48" s="49"/>
      <c r="X48" s="49"/>
      <c r="Y48" s="49"/>
      <c r="Z48" s="48">
        <f t="shared" si="2"/>
        <v>0</v>
      </c>
      <c r="AA48" s="50"/>
      <c r="AB48" s="50"/>
      <c r="AC48" s="50"/>
      <c r="AD48" s="50"/>
      <c r="AE48" s="50"/>
      <c r="AF48" s="50"/>
      <c r="AG48" s="50">
        <f t="shared" si="3"/>
        <v>0</v>
      </c>
      <c r="AH48" s="48"/>
      <c r="AI48" s="48"/>
      <c r="AJ48" s="48"/>
      <c r="AK48" s="48"/>
      <c r="AL48" s="48"/>
      <c r="AM48" s="48"/>
      <c r="AN48" s="48">
        <v>20</v>
      </c>
      <c r="AO48" s="48">
        <v>5</v>
      </c>
      <c r="AP48" s="48"/>
      <c r="AQ48" s="48"/>
      <c r="AR48" s="48">
        <f t="shared" si="13"/>
        <v>51.859999999999992</v>
      </c>
      <c r="AS48" s="50"/>
      <c r="AT48" s="50"/>
      <c r="AU48" s="50"/>
      <c r="AV48" s="50"/>
      <c r="AW48" s="52"/>
      <c r="AX48" s="52"/>
      <c r="AY48" s="50">
        <f t="shared" si="5"/>
        <v>0</v>
      </c>
      <c r="AZ48" s="48"/>
      <c r="BA48" s="48"/>
      <c r="BB48" s="48"/>
      <c r="BC48" s="48"/>
      <c r="BD48" s="48"/>
      <c r="BE48" s="48"/>
      <c r="BF48" s="48">
        <v>20</v>
      </c>
      <c r="BG48" s="48">
        <v>5</v>
      </c>
      <c r="BH48" s="48">
        <f t="shared" si="6"/>
        <v>0</v>
      </c>
      <c r="BI48" s="52"/>
      <c r="BJ48" s="52"/>
      <c r="BK48" s="52"/>
      <c r="BL48" s="52"/>
      <c r="BM48" s="52"/>
      <c r="BN48" s="52"/>
      <c r="BO48" s="52">
        <v>20</v>
      </c>
      <c r="BP48" s="52">
        <v>5</v>
      </c>
      <c r="BQ48" s="50">
        <f t="shared" si="7"/>
        <v>100</v>
      </c>
      <c r="BR48" s="48"/>
      <c r="BS48" s="48"/>
      <c r="BT48" s="48"/>
      <c r="BU48" s="48"/>
      <c r="BV48" s="48"/>
      <c r="BW48" s="48"/>
      <c r="BX48" s="48">
        <f t="shared" si="8"/>
        <v>0</v>
      </c>
      <c r="BY48" s="52"/>
      <c r="BZ48" s="52"/>
      <c r="CA48" s="52"/>
      <c r="CB48" s="52"/>
      <c r="CC48" s="52"/>
      <c r="CD48" s="52"/>
      <c r="CE48" s="50">
        <f t="shared" si="9"/>
        <v>0</v>
      </c>
      <c r="CF48" s="48"/>
      <c r="CG48" s="48"/>
      <c r="CH48" s="48"/>
      <c r="CI48" s="48"/>
      <c r="CJ48" s="48"/>
      <c r="CK48" s="48"/>
      <c r="CL48" s="48">
        <f t="shared" si="10"/>
        <v>0</v>
      </c>
      <c r="CM48" s="53">
        <f t="shared" si="11"/>
        <v>151.85999999999999</v>
      </c>
    </row>
    <row r="49" spans="1:92" ht="15.95" customHeight="1" x14ac:dyDescent="0.25">
      <c r="A49" s="54" t="s">
        <v>81</v>
      </c>
      <c r="B49" s="55">
        <f t="shared" si="12"/>
        <v>0</v>
      </c>
      <c r="C49" s="56" t="s">
        <v>36</v>
      </c>
      <c r="E49" s="57" t="s">
        <v>81</v>
      </c>
      <c r="F49" s="48"/>
      <c r="G49" s="48"/>
      <c r="H49" s="48"/>
      <c r="I49" s="48"/>
      <c r="J49" s="49"/>
      <c r="K49" s="49"/>
      <c r="L49" s="48">
        <f t="shared" si="0"/>
        <v>0</v>
      </c>
      <c r="M49" s="50">
        <v>10</v>
      </c>
      <c r="N49" s="50">
        <v>10</v>
      </c>
      <c r="O49" s="50"/>
      <c r="P49" s="50"/>
      <c r="Q49" s="51"/>
      <c r="R49" s="51"/>
      <c r="S49" s="50">
        <f t="shared" si="1"/>
        <v>0</v>
      </c>
      <c r="T49" s="49">
        <v>25</v>
      </c>
      <c r="U49" s="49">
        <v>20</v>
      </c>
      <c r="V49" s="49">
        <v>10</v>
      </c>
      <c r="W49" s="49">
        <v>20</v>
      </c>
      <c r="X49" s="49"/>
      <c r="Y49" s="49"/>
      <c r="Z49" s="48">
        <f t="shared" si="2"/>
        <v>0</v>
      </c>
      <c r="AA49" s="50"/>
      <c r="AB49" s="50"/>
      <c r="AC49" s="50">
        <v>20</v>
      </c>
      <c r="AD49" s="50">
        <v>20</v>
      </c>
      <c r="AE49" s="50"/>
      <c r="AF49" s="50"/>
      <c r="AG49" s="50">
        <f t="shared" si="3"/>
        <v>32</v>
      </c>
      <c r="AH49" s="48"/>
      <c r="AI49" s="48"/>
      <c r="AJ49" s="48">
        <v>50</v>
      </c>
      <c r="AK49" s="48">
        <v>20</v>
      </c>
      <c r="AL49" s="48"/>
      <c r="AM49" s="48"/>
      <c r="AN49" s="48">
        <v>20</v>
      </c>
      <c r="AO49" s="48">
        <f>2/7*30</f>
        <v>8.5714285714285712</v>
      </c>
      <c r="AP49" s="48"/>
      <c r="AQ49" s="48"/>
      <c r="AR49" s="48">
        <f t="shared" si="13"/>
        <v>607.50285714285701</v>
      </c>
      <c r="AS49" s="50">
        <v>50</v>
      </c>
      <c r="AT49" s="50">
        <v>20</v>
      </c>
      <c r="AU49" s="50">
        <v>50</v>
      </c>
      <c r="AV49" s="50">
        <v>20</v>
      </c>
      <c r="AW49" s="52"/>
      <c r="AX49" s="52"/>
      <c r="AY49" s="50">
        <f t="shared" si="5"/>
        <v>0</v>
      </c>
      <c r="AZ49" s="48">
        <v>50</v>
      </c>
      <c r="BA49" s="48">
        <v>20</v>
      </c>
      <c r="BB49" s="48">
        <v>50</v>
      </c>
      <c r="BC49" s="48">
        <v>20</v>
      </c>
      <c r="BD49" s="48"/>
      <c r="BE49" s="48"/>
      <c r="BF49" s="48">
        <v>20</v>
      </c>
      <c r="BG49" s="48">
        <f>2/7*30</f>
        <v>8.5714285714285712</v>
      </c>
      <c r="BH49" s="48">
        <f t="shared" si="6"/>
        <v>0</v>
      </c>
      <c r="BI49" s="52">
        <v>70</v>
      </c>
      <c r="BJ49" s="52">
        <v>20</v>
      </c>
      <c r="BK49" s="52">
        <v>50</v>
      </c>
      <c r="BL49" s="52">
        <v>20</v>
      </c>
      <c r="BM49" s="52"/>
      <c r="BN49" s="52"/>
      <c r="BO49" s="52">
        <v>50</v>
      </c>
      <c r="BP49" s="52">
        <f>2/7*30</f>
        <v>8.5714285714285712</v>
      </c>
      <c r="BQ49" s="50">
        <f t="shared" si="7"/>
        <v>2828.5714285714284</v>
      </c>
      <c r="BR49" s="48"/>
      <c r="BS49" s="48"/>
      <c r="BT49" s="48">
        <v>60</v>
      </c>
      <c r="BU49" s="48">
        <v>20</v>
      </c>
      <c r="BV49" s="48"/>
      <c r="BW49" s="48"/>
      <c r="BX49" s="48">
        <f t="shared" si="8"/>
        <v>1200</v>
      </c>
      <c r="BY49" s="52"/>
      <c r="BZ49" s="52"/>
      <c r="CA49" s="52">
        <v>30</v>
      </c>
      <c r="CB49" s="52">
        <v>20</v>
      </c>
      <c r="CC49" s="52"/>
      <c r="CD49" s="52"/>
      <c r="CE49" s="50">
        <f t="shared" si="9"/>
        <v>600</v>
      </c>
      <c r="CF49" s="48">
        <v>70</v>
      </c>
      <c r="CG49" s="48">
        <v>20</v>
      </c>
      <c r="CH49" s="48">
        <v>60</v>
      </c>
      <c r="CI49" s="48">
        <v>20</v>
      </c>
      <c r="CJ49" s="48"/>
      <c r="CK49" s="48"/>
      <c r="CL49" s="48">
        <f t="shared" si="10"/>
        <v>2600</v>
      </c>
      <c r="CM49" s="53">
        <f t="shared" si="11"/>
        <v>7868.074285714285</v>
      </c>
    </row>
    <row r="50" spans="1:92" ht="15.95" hidden="1" customHeight="1" x14ac:dyDescent="0.25">
      <c r="A50" s="58" t="s">
        <v>82</v>
      </c>
      <c r="B50" s="55">
        <f t="shared" si="12"/>
        <v>0</v>
      </c>
      <c r="C50" s="56" t="s">
        <v>36</v>
      </c>
      <c r="E50" s="50" t="s">
        <v>82</v>
      </c>
      <c r="F50" s="48"/>
      <c r="G50" s="48"/>
      <c r="H50" s="48"/>
      <c r="I50" s="48"/>
      <c r="J50" s="49"/>
      <c r="K50" s="49"/>
      <c r="L50" s="48">
        <f t="shared" si="0"/>
        <v>0</v>
      </c>
      <c r="M50" s="50"/>
      <c r="N50" s="50"/>
      <c r="O50" s="50"/>
      <c r="P50" s="50"/>
      <c r="Q50" s="51"/>
      <c r="R50" s="51"/>
      <c r="S50" s="50">
        <f t="shared" si="1"/>
        <v>0</v>
      </c>
      <c r="T50" s="49"/>
      <c r="U50" s="49"/>
      <c r="V50" s="49"/>
      <c r="W50" s="49"/>
      <c r="X50" s="49"/>
      <c r="Y50" s="49"/>
      <c r="Z50" s="48">
        <f t="shared" si="2"/>
        <v>0</v>
      </c>
      <c r="AA50" s="50"/>
      <c r="AB50" s="50"/>
      <c r="AC50" s="50"/>
      <c r="AD50" s="50"/>
      <c r="AE50" s="50"/>
      <c r="AF50" s="50"/>
      <c r="AG50" s="50">
        <f t="shared" si="3"/>
        <v>0</v>
      </c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>
        <f t="shared" si="13"/>
        <v>0</v>
      </c>
      <c r="AS50" s="50"/>
      <c r="AT50" s="50"/>
      <c r="AU50" s="50"/>
      <c r="AV50" s="50"/>
      <c r="AW50" s="52"/>
      <c r="AX50" s="52"/>
      <c r="AY50" s="50">
        <f t="shared" si="5"/>
        <v>0</v>
      </c>
      <c r="AZ50" s="48"/>
      <c r="BA50" s="48"/>
      <c r="BB50" s="48"/>
      <c r="BC50" s="48"/>
      <c r="BD50" s="48"/>
      <c r="BE50" s="48"/>
      <c r="BF50" s="48"/>
      <c r="BG50" s="48"/>
      <c r="BH50" s="48">
        <f t="shared" si="6"/>
        <v>0</v>
      </c>
      <c r="BI50" s="52"/>
      <c r="BJ50" s="52"/>
      <c r="BK50" s="52"/>
      <c r="BL50" s="52"/>
      <c r="BM50" s="52"/>
      <c r="BN50" s="52"/>
      <c r="BO50" s="52"/>
      <c r="BP50" s="52"/>
      <c r="BQ50" s="50">
        <f t="shared" si="7"/>
        <v>0</v>
      </c>
      <c r="BR50" s="48"/>
      <c r="BS50" s="48"/>
      <c r="BT50" s="48"/>
      <c r="BU50" s="48"/>
      <c r="BV50" s="48"/>
      <c r="BW50" s="48"/>
      <c r="BX50" s="48">
        <f t="shared" si="8"/>
        <v>0</v>
      </c>
      <c r="BY50" s="52"/>
      <c r="BZ50" s="52"/>
      <c r="CA50" s="52"/>
      <c r="CB50" s="52"/>
      <c r="CC50" s="52"/>
      <c r="CD50" s="52"/>
      <c r="CE50" s="50">
        <f t="shared" si="9"/>
        <v>0</v>
      </c>
      <c r="CF50" s="48"/>
      <c r="CG50" s="48"/>
      <c r="CH50" s="48"/>
      <c r="CI50" s="48"/>
      <c r="CJ50" s="48"/>
      <c r="CK50" s="48"/>
      <c r="CL50" s="48">
        <f t="shared" si="10"/>
        <v>0</v>
      </c>
      <c r="CM50" s="53">
        <f t="shared" si="11"/>
        <v>0</v>
      </c>
    </row>
    <row r="51" spans="1:92" ht="15.95" customHeight="1" x14ac:dyDescent="0.25">
      <c r="A51" s="58" t="s">
        <v>83</v>
      </c>
      <c r="B51" s="55">
        <f t="shared" si="12"/>
        <v>0</v>
      </c>
      <c r="C51" s="56" t="s">
        <v>36</v>
      </c>
      <c r="E51" s="50" t="s">
        <v>83</v>
      </c>
      <c r="F51" s="48"/>
      <c r="G51" s="48"/>
      <c r="H51" s="48"/>
      <c r="I51" s="48"/>
      <c r="J51" s="49"/>
      <c r="K51" s="49"/>
      <c r="L51" s="48">
        <f t="shared" si="0"/>
        <v>0</v>
      </c>
      <c r="M51" s="50"/>
      <c r="N51" s="50"/>
      <c r="O51" s="50"/>
      <c r="P51" s="50"/>
      <c r="Q51" s="51">
        <v>8</v>
      </c>
      <c r="R51" s="51">
        <v>25</v>
      </c>
      <c r="S51" s="50">
        <f t="shared" si="1"/>
        <v>0</v>
      </c>
      <c r="T51" s="49"/>
      <c r="U51" s="49"/>
      <c r="V51" s="49"/>
      <c r="W51" s="49"/>
      <c r="X51" s="49">
        <v>15</v>
      </c>
      <c r="Y51" s="49">
        <f>1/7*30</f>
        <v>4.2857142857142856</v>
      </c>
      <c r="Z51" s="48">
        <f t="shared" si="2"/>
        <v>0</v>
      </c>
      <c r="AA51" s="50"/>
      <c r="AB51" s="50"/>
      <c r="AC51" s="50"/>
      <c r="AD51" s="50"/>
      <c r="AE51" s="50">
        <v>25</v>
      </c>
      <c r="AF51" s="50">
        <f>1/7*30</f>
        <v>4.2857142857142856</v>
      </c>
      <c r="AG51" s="50">
        <f t="shared" si="3"/>
        <v>8.5714285714285712</v>
      </c>
      <c r="AH51" s="48"/>
      <c r="AI51" s="48"/>
      <c r="AJ51" s="48"/>
      <c r="AK51" s="48"/>
      <c r="AL51" s="48">
        <v>30</v>
      </c>
      <c r="AM51" s="48">
        <f>1/7*30</f>
        <v>4.2857142857142856</v>
      </c>
      <c r="AN51" s="48"/>
      <c r="AO51" s="48"/>
      <c r="AP51" s="48"/>
      <c r="AQ51" s="48"/>
      <c r="AR51" s="48">
        <f t="shared" si="13"/>
        <v>66.67714285714284</v>
      </c>
      <c r="AS51" s="50"/>
      <c r="AT51" s="50"/>
      <c r="AU51" s="50"/>
      <c r="AV51" s="50"/>
      <c r="AW51" s="52">
        <v>30</v>
      </c>
      <c r="AX51" s="52">
        <f>1/7*30</f>
        <v>4.2857142857142856</v>
      </c>
      <c r="AY51" s="50">
        <f t="shared" si="5"/>
        <v>0</v>
      </c>
      <c r="AZ51" s="48"/>
      <c r="BA51" s="48"/>
      <c r="BB51" s="48"/>
      <c r="BC51" s="48"/>
      <c r="BD51" s="48">
        <v>30</v>
      </c>
      <c r="BE51" s="48">
        <f>1/7*30</f>
        <v>4.2857142857142856</v>
      </c>
      <c r="BF51" s="48"/>
      <c r="BG51" s="48"/>
      <c r="BH51" s="48">
        <f t="shared" si="6"/>
        <v>0</v>
      </c>
      <c r="BI51" s="52"/>
      <c r="BJ51" s="52"/>
      <c r="BK51" s="52"/>
      <c r="BL51" s="52"/>
      <c r="BM51" s="52">
        <v>40</v>
      </c>
      <c r="BN51" s="52">
        <f>1/7*30</f>
        <v>4.2857142857142856</v>
      </c>
      <c r="BO51" s="52"/>
      <c r="BP51" s="52"/>
      <c r="BQ51" s="50">
        <f t="shared" si="7"/>
        <v>171.42857142857142</v>
      </c>
      <c r="BR51" s="48"/>
      <c r="BS51" s="48"/>
      <c r="BT51" s="48"/>
      <c r="BU51" s="48"/>
      <c r="BV51" s="48">
        <v>50</v>
      </c>
      <c r="BW51" s="48">
        <f>1/7*30</f>
        <v>4.2857142857142856</v>
      </c>
      <c r="BX51" s="48">
        <f t="shared" si="8"/>
        <v>214.28571428571428</v>
      </c>
      <c r="BY51" s="52"/>
      <c r="BZ51" s="52"/>
      <c r="CA51" s="52"/>
      <c r="CB51" s="52"/>
      <c r="CC51" s="52">
        <v>30</v>
      </c>
      <c r="CD51" s="52">
        <f>1/7*30</f>
        <v>4.2857142857142856</v>
      </c>
      <c r="CE51" s="50">
        <f t="shared" si="9"/>
        <v>128.57142857142856</v>
      </c>
      <c r="CF51" s="48"/>
      <c r="CG51" s="48"/>
      <c r="CH51" s="48"/>
      <c r="CI51" s="48"/>
      <c r="CJ51" s="48">
        <v>40</v>
      </c>
      <c r="CK51" s="48">
        <f>1/7*30</f>
        <v>4.2857142857142856</v>
      </c>
      <c r="CL51" s="48">
        <f t="shared" si="10"/>
        <v>171.42857142857142</v>
      </c>
      <c r="CM51" s="53">
        <f t="shared" si="11"/>
        <v>760.96285714285705</v>
      </c>
    </row>
    <row r="52" spans="1:92" ht="15.95" hidden="1" customHeight="1" x14ac:dyDescent="0.25">
      <c r="A52" s="58" t="s">
        <v>84</v>
      </c>
      <c r="B52" s="55">
        <f t="shared" si="12"/>
        <v>0</v>
      </c>
      <c r="C52" s="56" t="s">
        <v>36</v>
      </c>
      <c r="E52" s="50" t="s">
        <v>84</v>
      </c>
      <c r="F52" s="48"/>
      <c r="G52" s="48"/>
      <c r="H52" s="48"/>
      <c r="I52" s="48"/>
      <c r="J52" s="49"/>
      <c r="K52" s="49"/>
      <c r="L52" s="48">
        <f t="shared" si="0"/>
        <v>0</v>
      </c>
      <c r="M52" s="50"/>
      <c r="N52" s="50"/>
      <c r="O52" s="50"/>
      <c r="P52" s="50"/>
      <c r="Q52" s="51"/>
      <c r="R52" s="51"/>
      <c r="S52" s="50">
        <f t="shared" si="1"/>
        <v>0</v>
      </c>
      <c r="T52" s="49"/>
      <c r="U52" s="49"/>
      <c r="V52" s="49"/>
      <c r="W52" s="49"/>
      <c r="X52" s="49"/>
      <c r="Y52" s="49"/>
      <c r="Z52" s="48">
        <f t="shared" si="2"/>
        <v>0</v>
      </c>
      <c r="AA52" s="50"/>
      <c r="AB52" s="50"/>
      <c r="AC52" s="50"/>
      <c r="AD52" s="50"/>
      <c r="AE52" s="50"/>
      <c r="AF52" s="50"/>
      <c r="AG52" s="50">
        <f t="shared" si="3"/>
        <v>0</v>
      </c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>
        <f t="shared" si="13"/>
        <v>0</v>
      </c>
      <c r="AS52" s="50"/>
      <c r="AT52" s="50"/>
      <c r="AU52" s="50"/>
      <c r="AV52" s="50"/>
      <c r="AW52" s="52"/>
      <c r="AX52" s="52"/>
      <c r="AY52" s="50">
        <f t="shared" si="5"/>
        <v>0</v>
      </c>
      <c r="AZ52" s="48"/>
      <c r="BA52" s="48"/>
      <c r="BB52" s="48"/>
      <c r="BC52" s="48"/>
      <c r="BD52" s="48"/>
      <c r="BE52" s="48"/>
      <c r="BF52" s="48">
        <v>0</v>
      </c>
      <c r="BG52" s="48"/>
      <c r="BH52" s="48">
        <f t="shared" si="6"/>
        <v>0</v>
      </c>
      <c r="BI52" s="52"/>
      <c r="BJ52" s="52"/>
      <c r="BK52" s="52"/>
      <c r="BL52" s="52"/>
      <c r="BM52" s="52"/>
      <c r="BN52" s="52"/>
      <c r="BO52" s="52"/>
      <c r="BP52" s="52"/>
      <c r="BQ52" s="50">
        <f t="shared" si="7"/>
        <v>0</v>
      </c>
      <c r="BR52" s="48"/>
      <c r="BS52" s="48"/>
      <c r="BT52" s="48"/>
      <c r="BU52" s="48"/>
      <c r="BV52" s="48"/>
      <c r="BW52" s="48"/>
      <c r="BX52" s="48">
        <f t="shared" si="8"/>
        <v>0</v>
      </c>
      <c r="BY52" s="52"/>
      <c r="BZ52" s="52"/>
      <c r="CA52" s="52"/>
      <c r="CB52" s="52"/>
      <c r="CC52" s="52"/>
      <c r="CD52" s="52"/>
      <c r="CE52" s="50">
        <f t="shared" si="9"/>
        <v>0</v>
      </c>
      <c r="CF52" s="48"/>
      <c r="CG52" s="48"/>
      <c r="CH52" s="48"/>
      <c r="CI52" s="48"/>
      <c r="CJ52" s="48"/>
      <c r="CK52" s="48"/>
      <c r="CL52" s="48">
        <f t="shared" si="10"/>
        <v>0</v>
      </c>
      <c r="CM52" s="53">
        <f t="shared" si="11"/>
        <v>0</v>
      </c>
    </row>
    <row r="53" spans="1:92" ht="15.95" customHeight="1" x14ac:dyDescent="0.25">
      <c r="A53" s="58" t="s">
        <v>85</v>
      </c>
      <c r="B53" s="55">
        <f t="shared" si="12"/>
        <v>0</v>
      </c>
      <c r="C53" s="56" t="s">
        <v>36</v>
      </c>
      <c r="E53" s="50" t="s">
        <v>85</v>
      </c>
      <c r="F53" s="48"/>
      <c r="G53" s="48"/>
      <c r="H53" s="48"/>
      <c r="I53" s="48"/>
      <c r="J53" s="49">
        <v>40</v>
      </c>
      <c r="K53" s="49">
        <v>20</v>
      </c>
      <c r="L53" s="48">
        <f t="shared" si="0"/>
        <v>0</v>
      </c>
      <c r="M53" s="50">
        <v>17</v>
      </c>
      <c r="N53" s="50">
        <v>12</v>
      </c>
      <c r="O53" s="50"/>
      <c r="P53" s="50"/>
      <c r="Q53" s="51">
        <v>47</v>
      </c>
      <c r="R53" s="51">
        <v>12</v>
      </c>
      <c r="S53" s="50">
        <f t="shared" si="1"/>
        <v>0</v>
      </c>
      <c r="T53" s="49"/>
      <c r="U53" s="49"/>
      <c r="V53" s="49"/>
      <c r="W53" s="49"/>
      <c r="X53" s="49">
        <f>+(54+57+60)/3</f>
        <v>57</v>
      </c>
      <c r="Y53" s="49">
        <f>2.5/7*30</f>
        <v>10.714285714285715</v>
      </c>
      <c r="Z53" s="48">
        <f t="shared" si="2"/>
        <v>0</v>
      </c>
      <c r="AA53" s="50"/>
      <c r="AB53" s="50"/>
      <c r="AC53" s="50"/>
      <c r="AD53" s="50"/>
      <c r="AE53" s="50">
        <f>+(75+79+82)/3</f>
        <v>78.666666666666671</v>
      </c>
      <c r="AF53" s="50">
        <f>2.5/7*30</f>
        <v>10.714285714285715</v>
      </c>
      <c r="AG53" s="50">
        <f t="shared" si="3"/>
        <v>67.428571428571445</v>
      </c>
      <c r="AH53" s="48"/>
      <c r="AI53" s="48"/>
      <c r="AJ53" s="48"/>
      <c r="AK53" s="48"/>
      <c r="AL53" s="48">
        <f>+(95+100+105)/3</f>
        <v>100</v>
      </c>
      <c r="AM53" s="48">
        <f>2.5/7*30</f>
        <v>10.714285714285715</v>
      </c>
      <c r="AN53" s="48"/>
      <c r="AO53" s="48"/>
      <c r="AP53" s="48"/>
      <c r="AQ53" s="48"/>
      <c r="AR53" s="48">
        <f t="shared" si="13"/>
        <v>555.64285714285711</v>
      </c>
      <c r="AS53" s="50"/>
      <c r="AT53" s="50"/>
      <c r="AU53" s="50"/>
      <c r="AV53" s="50"/>
      <c r="AW53" s="52">
        <f>+(122+129+135)/3</f>
        <v>128.66666666666666</v>
      </c>
      <c r="AX53" s="52">
        <f>2.5/7*30</f>
        <v>10.714285714285715</v>
      </c>
      <c r="AY53" s="50">
        <f t="shared" si="5"/>
        <v>0</v>
      </c>
      <c r="AZ53" s="48"/>
      <c r="BA53" s="48"/>
      <c r="BB53" s="48"/>
      <c r="BC53" s="48"/>
      <c r="BD53" s="48">
        <f>+(122+129+135)/3</f>
        <v>128.66666666666666</v>
      </c>
      <c r="BE53" s="48">
        <f>2.5/7*30</f>
        <v>10.714285714285715</v>
      </c>
      <c r="BF53" s="48"/>
      <c r="BG53" s="48"/>
      <c r="BH53" s="48">
        <f t="shared" si="6"/>
        <v>0</v>
      </c>
      <c r="BI53" s="52"/>
      <c r="BJ53" s="52"/>
      <c r="BK53" s="52"/>
      <c r="BL53" s="52"/>
      <c r="BM53" s="52">
        <f>+(136+143+150)/3</f>
        <v>143</v>
      </c>
      <c r="BN53" s="52">
        <f>2.5/7*30</f>
        <v>10.714285714285715</v>
      </c>
      <c r="BO53" s="52"/>
      <c r="BP53" s="52"/>
      <c r="BQ53" s="50">
        <f t="shared" si="7"/>
        <v>1532.1428571428573</v>
      </c>
      <c r="BR53" s="48"/>
      <c r="BS53" s="48"/>
      <c r="BT53" s="48"/>
      <c r="BU53" s="48"/>
      <c r="BV53" s="48">
        <f>+(122+129+135)/3</f>
        <v>128.66666666666666</v>
      </c>
      <c r="BW53" s="48">
        <f>2.5/7*30</f>
        <v>10.714285714285715</v>
      </c>
      <c r="BX53" s="48">
        <f t="shared" si="8"/>
        <v>1378.5714285714287</v>
      </c>
      <c r="BY53" s="52"/>
      <c r="BZ53" s="52"/>
      <c r="CA53" s="52"/>
      <c r="CB53" s="52"/>
      <c r="CC53" s="52">
        <f>+(95+100+105)/3</f>
        <v>100</v>
      </c>
      <c r="CD53" s="52">
        <f>2.5/7*30</f>
        <v>10.714285714285715</v>
      </c>
      <c r="CE53" s="50">
        <f t="shared" si="9"/>
        <v>1071.4285714285716</v>
      </c>
      <c r="CF53" s="48"/>
      <c r="CG53" s="48"/>
      <c r="CH53" s="48"/>
      <c r="CI53" s="48"/>
      <c r="CJ53" s="48">
        <f>+(150+157+165)/3</f>
        <v>157.33333333333334</v>
      </c>
      <c r="CK53" s="48">
        <f>2.5/7*30</f>
        <v>10.714285714285715</v>
      </c>
      <c r="CL53" s="48">
        <f t="shared" si="10"/>
        <v>1685.714285714286</v>
      </c>
      <c r="CM53" s="53">
        <f t="shared" si="11"/>
        <v>6290.9285714285716</v>
      </c>
    </row>
    <row r="54" spans="1:92" ht="15.95" customHeight="1" x14ac:dyDescent="0.25">
      <c r="A54" s="58" t="s">
        <v>86</v>
      </c>
      <c r="B54" s="55">
        <f t="shared" si="12"/>
        <v>0</v>
      </c>
      <c r="C54" s="56" t="s">
        <v>36</v>
      </c>
      <c r="E54" s="50" t="s">
        <v>87</v>
      </c>
      <c r="F54" s="48"/>
      <c r="G54" s="48"/>
      <c r="H54" s="48"/>
      <c r="I54" s="48"/>
      <c r="J54" s="49"/>
      <c r="K54" s="49"/>
      <c r="L54" s="48">
        <f t="shared" si="0"/>
        <v>0</v>
      </c>
      <c r="M54" s="50"/>
      <c r="N54" s="50"/>
      <c r="O54" s="50"/>
      <c r="P54" s="50"/>
      <c r="Q54" s="51"/>
      <c r="R54" s="51"/>
      <c r="S54" s="50">
        <f t="shared" si="1"/>
        <v>0</v>
      </c>
      <c r="T54" s="49">
        <v>30</v>
      </c>
      <c r="U54" s="49">
        <v>10</v>
      </c>
      <c r="V54" s="49"/>
      <c r="W54" s="49"/>
      <c r="X54" s="49"/>
      <c r="Y54" s="49"/>
      <c r="Z54" s="48">
        <f t="shared" si="2"/>
        <v>0</v>
      </c>
      <c r="AA54" s="50"/>
      <c r="AB54" s="50"/>
      <c r="AC54" s="50"/>
      <c r="AD54" s="50"/>
      <c r="AE54" s="50"/>
      <c r="AF54" s="50"/>
      <c r="AG54" s="50">
        <f t="shared" si="3"/>
        <v>0</v>
      </c>
      <c r="AH54" s="48"/>
      <c r="AI54" s="48"/>
      <c r="AJ54" s="48"/>
      <c r="AK54" s="48"/>
      <c r="AL54" s="48"/>
      <c r="AM54" s="48"/>
      <c r="AN54" s="48">
        <v>50</v>
      </c>
      <c r="AO54" s="48">
        <v>10</v>
      </c>
      <c r="AP54" s="48"/>
      <c r="AQ54" s="48"/>
      <c r="AR54" s="48">
        <f t="shared" si="13"/>
        <v>259.29999999999995</v>
      </c>
      <c r="AS54" s="50">
        <v>50</v>
      </c>
      <c r="AT54" s="50">
        <v>10</v>
      </c>
      <c r="AU54" s="50"/>
      <c r="AV54" s="50"/>
      <c r="AW54" s="52"/>
      <c r="AX54" s="52"/>
      <c r="AY54" s="50">
        <f t="shared" si="5"/>
        <v>0</v>
      </c>
      <c r="AZ54" s="48">
        <v>60</v>
      </c>
      <c r="BA54" s="48">
        <v>10</v>
      </c>
      <c r="BB54" s="48"/>
      <c r="BC54" s="48"/>
      <c r="BD54" s="48"/>
      <c r="BE54" s="48"/>
      <c r="BF54" s="48">
        <v>50</v>
      </c>
      <c r="BG54" s="48">
        <v>10</v>
      </c>
      <c r="BH54" s="48">
        <f t="shared" si="6"/>
        <v>0</v>
      </c>
      <c r="BI54" s="52">
        <v>60</v>
      </c>
      <c r="BJ54" s="52">
        <v>10</v>
      </c>
      <c r="BK54" s="52"/>
      <c r="BL54" s="52"/>
      <c r="BM54" s="52"/>
      <c r="BN54" s="52"/>
      <c r="BO54" s="52">
        <v>60</v>
      </c>
      <c r="BP54" s="52">
        <v>10</v>
      </c>
      <c r="BQ54" s="50">
        <f t="shared" si="7"/>
        <v>1200</v>
      </c>
      <c r="BR54" s="48"/>
      <c r="BS54" s="48"/>
      <c r="BT54" s="48"/>
      <c r="BU54" s="48"/>
      <c r="BV54" s="48"/>
      <c r="BW54" s="48"/>
      <c r="BX54" s="48">
        <f t="shared" si="8"/>
        <v>0</v>
      </c>
      <c r="BY54" s="52"/>
      <c r="BZ54" s="52"/>
      <c r="CA54" s="52"/>
      <c r="CB54" s="52"/>
      <c r="CC54" s="52"/>
      <c r="CD54" s="52"/>
      <c r="CE54" s="50">
        <f t="shared" si="9"/>
        <v>0</v>
      </c>
      <c r="CF54" s="48">
        <v>70</v>
      </c>
      <c r="CG54" s="48">
        <v>10</v>
      </c>
      <c r="CH54" s="48"/>
      <c r="CI54" s="48"/>
      <c r="CJ54" s="48"/>
      <c r="CK54" s="48"/>
      <c r="CL54" s="48">
        <f t="shared" si="10"/>
        <v>700</v>
      </c>
      <c r="CM54" s="53">
        <f t="shared" si="11"/>
        <v>2159.3000000000002</v>
      </c>
    </row>
    <row r="55" spans="1:92" ht="15.95" customHeight="1" x14ac:dyDescent="0.25">
      <c r="A55" s="54" t="s">
        <v>88</v>
      </c>
      <c r="B55" s="55">
        <f t="shared" si="12"/>
        <v>0</v>
      </c>
      <c r="C55" s="56" t="s">
        <v>36</v>
      </c>
      <c r="E55" s="57" t="s">
        <v>88</v>
      </c>
      <c r="F55" s="48"/>
      <c r="G55" s="48"/>
      <c r="H55" s="48"/>
      <c r="I55" s="48"/>
      <c r="J55" s="49">
        <f>+(19+25)/2</f>
        <v>22</v>
      </c>
      <c r="K55" s="49">
        <v>30</v>
      </c>
      <c r="L55" s="48">
        <f t="shared" si="0"/>
        <v>0</v>
      </c>
      <c r="M55" s="50"/>
      <c r="N55" s="50"/>
      <c r="O55" s="50"/>
      <c r="P55" s="50"/>
      <c r="Q55" s="51">
        <f>+(12+20)/2+(18+25)/(2*30)*20</f>
        <v>30.333333333333336</v>
      </c>
      <c r="R55" s="51">
        <v>30</v>
      </c>
      <c r="S55" s="50">
        <f t="shared" si="1"/>
        <v>0</v>
      </c>
      <c r="T55" s="49"/>
      <c r="U55" s="49"/>
      <c r="V55" s="49"/>
      <c r="W55" s="49"/>
      <c r="X55" s="49">
        <f>+(12+17)/2+(24+46)/(2*30)*(5/7)</f>
        <v>15.333333333333334</v>
      </c>
      <c r="Y55" s="49">
        <v>30</v>
      </c>
      <c r="Z55" s="48">
        <f t="shared" si="2"/>
        <v>0</v>
      </c>
      <c r="AA55" s="50"/>
      <c r="AB55" s="50"/>
      <c r="AC55" s="50"/>
      <c r="AD55" s="50"/>
      <c r="AE55" s="59">
        <f>+(12+17)/2+(46+60)/(2*30)*(5/7)</f>
        <v>15.761904761904763</v>
      </c>
      <c r="AF55" s="59">
        <v>30</v>
      </c>
      <c r="AG55" s="50">
        <f t="shared" si="3"/>
        <v>37.828571428571429</v>
      </c>
      <c r="AH55" s="48"/>
      <c r="AI55" s="48"/>
      <c r="AJ55" s="48"/>
      <c r="AK55" s="48"/>
      <c r="AL55" s="48">
        <f>+(17+25)/2+(46+65)/2*5/7</f>
        <v>60.642857142857146</v>
      </c>
      <c r="AM55" s="48">
        <v>30</v>
      </c>
      <c r="AN55" s="48"/>
      <c r="AO55" s="48"/>
      <c r="AP55" s="48"/>
      <c r="AQ55" s="48"/>
      <c r="AR55" s="48">
        <f t="shared" si="13"/>
        <v>943.48157142857144</v>
      </c>
      <c r="AS55" s="50"/>
      <c r="AT55" s="50"/>
      <c r="AU55" s="50"/>
      <c r="AV55" s="50"/>
      <c r="AW55" s="52">
        <f>+(17+25)/2+(46+65)/2*5/7</f>
        <v>60.642857142857146</v>
      </c>
      <c r="AX55" s="52">
        <v>30</v>
      </c>
      <c r="AY55" s="50">
        <f t="shared" si="5"/>
        <v>0</v>
      </c>
      <c r="AZ55" s="48"/>
      <c r="BA55" s="48"/>
      <c r="BB55" s="48"/>
      <c r="BC55" s="48"/>
      <c r="BD55" s="48">
        <f>+(17+25)/2+(58+82)/2*5/7</f>
        <v>71</v>
      </c>
      <c r="BE55" s="48">
        <v>30</v>
      </c>
      <c r="BF55" s="48"/>
      <c r="BG55" s="48"/>
      <c r="BH55" s="48">
        <f t="shared" si="6"/>
        <v>0</v>
      </c>
      <c r="BI55" s="52"/>
      <c r="BJ55" s="52"/>
      <c r="BK55" s="52"/>
      <c r="BL55" s="52"/>
      <c r="BM55" s="52">
        <f>+(17+25)/2+(70+98)/2*5/7</f>
        <v>81</v>
      </c>
      <c r="BN55" s="52">
        <v>30</v>
      </c>
      <c r="BO55" s="52"/>
      <c r="BP55" s="52"/>
      <c r="BQ55" s="50">
        <f t="shared" si="7"/>
        <v>2430</v>
      </c>
      <c r="BR55" s="48"/>
      <c r="BS55" s="48"/>
      <c r="BT55" s="48"/>
      <c r="BU55" s="48"/>
      <c r="BV55" s="48">
        <f>+(57+80)/2+(70+98)/2*5/7</f>
        <v>128.5</v>
      </c>
      <c r="BW55" s="48">
        <v>30</v>
      </c>
      <c r="BX55" s="48">
        <f t="shared" si="8"/>
        <v>3855</v>
      </c>
      <c r="BY55" s="52"/>
      <c r="BZ55" s="52"/>
      <c r="CA55" s="52"/>
      <c r="CB55" s="52"/>
      <c r="CC55" s="52">
        <f>+(57+80)/2+(58+82)/2*5/7</f>
        <v>118.5</v>
      </c>
      <c r="CD55" s="52">
        <v>30</v>
      </c>
      <c r="CE55" s="50">
        <f t="shared" si="9"/>
        <v>3555</v>
      </c>
      <c r="CF55" s="48"/>
      <c r="CG55" s="48"/>
      <c r="CH55" s="48"/>
      <c r="CI55" s="48"/>
      <c r="CJ55" s="48">
        <f>+(17+25)/2+(81+115)/2*5/7</f>
        <v>91</v>
      </c>
      <c r="CK55" s="48">
        <v>30</v>
      </c>
      <c r="CL55" s="48">
        <f t="shared" si="10"/>
        <v>2730</v>
      </c>
      <c r="CM55" s="53">
        <f t="shared" si="11"/>
        <v>13551.310142857143</v>
      </c>
    </row>
    <row r="56" spans="1:92" ht="15.95" customHeight="1" x14ac:dyDescent="0.25">
      <c r="A56" s="54" t="s">
        <v>89</v>
      </c>
      <c r="B56" s="55">
        <f t="shared" si="12"/>
        <v>0</v>
      </c>
      <c r="C56" s="56" t="s">
        <v>36</v>
      </c>
      <c r="E56" s="57" t="s">
        <v>89</v>
      </c>
      <c r="F56" s="48"/>
      <c r="G56" s="48"/>
      <c r="H56" s="48"/>
      <c r="I56" s="48"/>
      <c r="J56" s="49">
        <f>+(45+70)/2</f>
        <v>57.5</v>
      </c>
      <c r="K56" s="49">
        <v>30</v>
      </c>
      <c r="L56" s="48">
        <f t="shared" si="0"/>
        <v>0</v>
      </c>
      <c r="M56" s="50"/>
      <c r="N56" s="50"/>
      <c r="O56" s="50"/>
      <c r="P56" s="50"/>
      <c r="Q56" s="51">
        <f>+(45+70)/2</f>
        <v>57.5</v>
      </c>
      <c r="R56" s="51">
        <v>30</v>
      </c>
      <c r="S56" s="50">
        <f t="shared" si="1"/>
        <v>0</v>
      </c>
      <c r="T56" s="49"/>
      <c r="U56" s="49"/>
      <c r="V56" s="49"/>
      <c r="W56" s="49"/>
      <c r="X56" s="49">
        <f>+(9+15)/2+(31+46)/2</f>
        <v>50.5</v>
      </c>
      <c r="Y56" s="49">
        <v>30</v>
      </c>
      <c r="Z56" s="48">
        <f t="shared" si="2"/>
        <v>0</v>
      </c>
      <c r="AA56" s="50"/>
      <c r="AB56" s="50"/>
      <c r="AC56" s="50"/>
      <c r="AD56" s="50"/>
      <c r="AE56" s="50">
        <f>+(9+15)/2+ (36+54)/2</f>
        <v>57</v>
      </c>
      <c r="AF56" s="50">
        <v>30</v>
      </c>
      <c r="AG56" s="50">
        <f t="shared" si="3"/>
        <v>136.80000000000001</v>
      </c>
      <c r="AH56" s="48"/>
      <c r="AI56" s="48"/>
      <c r="AJ56" s="48"/>
      <c r="AK56" s="48"/>
      <c r="AL56" s="48">
        <f>+(14+20)/2+(43+65)/2</f>
        <v>71</v>
      </c>
      <c r="AM56" s="48">
        <v>30</v>
      </c>
      <c r="AN56" s="48"/>
      <c r="AO56" s="48"/>
      <c r="AP56" s="48"/>
      <c r="AQ56" s="48"/>
      <c r="AR56" s="48">
        <f t="shared" si="13"/>
        <v>1104.6179999999999</v>
      </c>
      <c r="AS56" s="50"/>
      <c r="AT56" s="50"/>
      <c r="AU56" s="50"/>
      <c r="AV56" s="50"/>
      <c r="AW56" s="52">
        <f>+(14+20)/2+(43+65)/2</f>
        <v>71</v>
      </c>
      <c r="AX56" s="52">
        <v>30</v>
      </c>
      <c r="AY56" s="50">
        <f t="shared" si="5"/>
        <v>0</v>
      </c>
      <c r="AZ56" s="48"/>
      <c r="BA56" s="48"/>
      <c r="BB56" s="48"/>
      <c r="BC56" s="48"/>
      <c r="BD56" s="48">
        <f>+(14+20)/2+(55+82)/2</f>
        <v>85.5</v>
      </c>
      <c r="BE56" s="48">
        <v>30</v>
      </c>
      <c r="BF56" s="48"/>
      <c r="BG56" s="48"/>
      <c r="BH56" s="48">
        <f t="shared" si="6"/>
        <v>0</v>
      </c>
      <c r="BI56" s="52"/>
      <c r="BJ56" s="52"/>
      <c r="BK56" s="52"/>
      <c r="BL56" s="52"/>
      <c r="BM56" s="52">
        <f>+(14+20)/2+(43+65)/2</f>
        <v>71</v>
      </c>
      <c r="BN56" s="52">
        <v>30</v>
      </c>
      <c r="BO56" s="52"/>
      <c r="BP56" s="52"/>
      <c r="BQ56" s="50">
        <f t="shared" si="7"/>
        <v>2130</v>
      </c>
      <c r="BR56" s="48"/>
      <c r="BS56" s="48"/>
      <c r="BT56" s="48"/>
      <c r="BU56" s="48"/>
      <c r="BV56" s="48">
        <f>+(14+20)/2+((70+27+75+71+18+25+18+50+108)/9/((70+15+60+70+15+15+15+20+80)/9))*50</f>
        <v>81.166666666666671</v>
      </c>
      <c r="BW56" s="48">
        <v>30</v>
      </c>
      <c r="BX56" s="48">
        <f t="shared" si="8"/>
        <v>2435</v>
      </c>
      <c r="BY56" s="52"/>
      <c r="BZ56" s="52"/>
      <c r="CA56" s="52"/>
      <c r="CB56" s="52"/>
      <c r="CC56" s="52">
        <f>+(14+20)/2+((70+27+75+71+18+80+60+50+108)/9/((70+15+60+70+15+50+50+20+80)/9))*50</f>
        <v>82</v>
      </c>
      <c r="CD56" s="52">
        <v>30</v>
      </c>
      <c r="CE56" s="50">
        <f t="shared" si="9"/>
        <v>2460</v>
      </c>
      <c r="CF56" s="48"/>
      <c r="CG56" s="48"/>
      <c r="CH56" s="48"/>
      <c r="CI56" s="48"/>
      <c r="CJ56" s="48">
        <f>+(14+20)/2+(54+82)/2</f>
        <v>85</v>
      </c>
      <c r="CK56" s="48">
        <v>30</v>
      </c>
      <c r="CL56" s="48">
        <f t="shared" si="10"/>
        <v>2550</v>
      </c>
      <c r="CM56" s="53">
        <f t="shared" si="11"/>
        <v>10816.418</v>
      </c>
    </row>
    <row r="57" spans="1:92" ht="15.95" hidden="1" customHeight="1" x14ac:dyDescent="0.25">
      <c r="A57" s="60" t="s">
        <v>90</v>
      </c>
      <c r="B57" s="55">
        <f t="shared" si="12"/>
        <v>0</v>
      </c>
      <c r="C57" s="56" t="s">
        <v>36</v>
      </c>
      <c r="E57" s="50" t="s">
        <v>90</v>
      </c>
      <c r="F57" s="48"/>
      <c r="G57" s="48"/>
      <c r="H57" s="48"/>
      <c r="I57" s="48"/>
      <c r="J57" s="49"/>
      <c r="K57" s="49"/>
      <c r="L57" s="48">
        <f t="shared" si="0"/>
        <v>0</v>
      </c>
      <c r="M57" s="50"/>
      <c r="N57" s="50"/>
      <c r="O57" s="50"/>
      <c r="P57" s="50"/>
      <c r="Q57" s="51"/>
      <c r="R57" s="51"/>
      <c r="S57" s="50">
        <f t="shared" si="1"/>
        <v>0</v>
      </c>
      <c r="T57" s="49"/>
      <c r="U57" s="49"/>
      <c r="V57" s="49"/>
      <c r="W57" s="49"/>
      <c r="X57" s="49"/>
      <c r="Y57" s="49"/>
      <c r="Z57" s="48">
        <f t="shared" si="2"/>
        <v>0</v>
      </c>
      <c r="AA57" s="50"/>
      <c r="AB57" s="50"/>
      <c r="AC57" s="50"/>
      <c r="AD57" s="50"/>
      <c r="AE57" s="50"/>
      <c r="AF57" s="50"/>
      <c r="AG57" s="50">
        <f t="shared" si="3"/>
        <v>0</v>
      </c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>
        <f t="shared" si="13"/>
        <v>0</v>
      </c>
      <c r="AS57" s="50"/>
      <c r="AT57" s="50"/>
      <c r="AU57" s="50"/>
      <c r="AV57" s="50"/>
      <c r="AW57" s="52"/>
      <c r="AX57" s="52"/>
      <c r="AY57" s="50">
        <f t="shared" si="5"/>
        <v>0</v>
      </c>
      <c r="AZ57" s="48"/>
      <c r="BA57" s="48"/>
      <c r="BB57" s="48"/>
      <c r="BC57" s="48"/>
      <c r="BD57" s="48"/>
      <c r="BE57" s="48"/>
      <c r="BF57" s="48">
        <v>0</v>
      </c>
      <c r="BG57" s="48"/>
      <c r="BH57" s="48">
        <f t="shared" si="6"/>
        <v>0</v>
      </c>
      <c r="BI57" s="52"/>
      <c r="BJ57" s="52"/>
      <c r="BK57" s="52"/>
      <c r="BL57" s="52"/>
      <c r="BM57" s="52"/>
      <c r="BN57" s="52"/>
      <c r="BO57" s="52"/>
      <c r="BP57" s="52"/>
      <c r="BQ57" s="50">
        <f t="shared" si="7"/>
        <v>0</v>
      </c>
      <c r="BR57" s="48"/>
      <c r="BS57" s="48"/>
      <c r="BT57" s="48"/>
      <c r="BU57" s="48"/>
      <c r="BV57" s="48"/>
      <c r="BW57" s="48"/>
      <c r="BX57" s="48">
        <f t="shared" si="8"/>
        <v>0</v>
      </c>
      <c r="BY57" s="52"/>
      <c r="BZ57" s="52"/>
      <c r="CA57" s="52"/>
      <c r="CB57" s="52"/>
      <c r="CC57" s="52"/>
      <c r="CD57" s="52"/>
      <c r="CE57" s="50">
        <f t="shared" si="9"/>
        <v>0</v>
      </c>
      <c r="CF57" s="48"/>
      <c r="CG57" s="48"/>
      <c r="CH57" s="48"/>
      <c r="CI57" s="48"/>
      <c r="CJ57" s="48"/>
      <c r="CK57" s="48"/>
      <c r="CL57" s="48">
        <f t="shared" si="10"/>
        <v>0</v>
      </c>
      <c r="CM57" s="53">
        <f t="shared" si="11"/>
        <v>0</v>
      </c>
    </row>
    <row r="58" spans="1:92" x14ac:dyDescent="0.25">
      <c r="A58" s="61"/>
      <c r="B58" s="61"/>
      <c r="C58" s="61"/>
    </row>
    <row r="60" spans="1:92" x14ac:dyDescent="0.25">
      <c r="F60" s="62" t="s">
        <v>91</v>
      </c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4"/>
    </row>
    <row r="61" spans="1:92" ht="75" x14ac:dyDescent="0.25">
      <c r="F61" s="65" t="s">
        <v>33</v>
      </c>
      <c r="G61" s="65" t="s">
        <v>35</v>
      </c>
      <c r="H61" s="65" t="s">
        <v>37</v>
      </c>
      <c r="I61" s="65" t="s">
        <v>38</v>
      </c>
      <c r="J61" s="65" t="s">
        <v>39</v>
      </c>
      <c r="K61" s="65" t="s">
        <v>40</v>
      </c>
      <c r="L61" s="65" t="s">
        <v>41</v>
      </c>
      <c r="M61" s="65" t="s">
        <v>42</v>
      </c>
      <c r="N61" s="65" t="s">
        <v>43</v>
      </c>
      <c r="O61" s="65" t="s">
        <v>44</v>
      </c>
      <c r="P61" s="65" t="s">
        <v>45</v>
      </c>
      <c r="Q61" s="65" t="s">
        <v>46</v>
      </c>
      <c r="R61" s="65" t="s">
        <v>47</v>
      </c>
      <c r="S61" s="65" t="s">
        <v>48</v>
      </c>
      <c r="T61" s="65" t="s">
        <v>49</v>
      </c>
      <c r="U61" s="65" t="s">
        <v>50</v>
      </c>
      <c r="V61" s="65" t="s">
        <v>51</v>
      </c>
      <c r="W61" s="65" t="s">
        <v>53</v>
      </c>
      <c r="X61" s="65" t="s">
        <v>55</v>
      </c>
      <c r="Y61" s="65" t="s">
        <v>57</v>
      </c>
      <c r="Z61" s="65" t="s">
        <v>58</v>
      </c>
      <c r="AA61" s="65" t="s">
        <v>59</v>
      </c>
      <c r="AB61" s="65" t="s">
        <v>60</v>
      </c>
      <c r="AC61" s="65" t="s">
        <v>62</v>
      </c>
      <c r="AD61" s="65" t="s">
        <v>63</v>
      </c>
      <c r="AE61" s="65" t="s">
        <v>92</v>
      </c>
      <c r="AF61" s="65" t="s">
        <v>67</v>
      </c>
      <c r="AG61" s="65" t="s">
        <v>93</v>
      </c>
      <c r="AH61" s="65" t="s">
        <v>71</v>
      </c>
      <c r="AI61" s="65" t="s">
        <v>72</v>
      </c>
      <c r="AJ61" s="65" t="s">
        <v>94</v>
      </c>
      <c r="AK61" s="65" t="s">
        <v>76</v>
      </c>
      <c r="AL61" s="65" t="s">
        <v>77</v>
      </c>
      <c r="AM61" s="65" t="s">
        <v>78</v>
      </c>
      <c r="AN61" s="65" t="s">
        <v>79</v>
      </c>
      <c r="AO61" s="65" t="s">
        <v>80</v>
      </c>
      <c r="AP61" s="65" t="s">
        <v>81</v>
      </c>
      <c r="AQ61" s="65" t="s">
        <v>82</v>
      </c>
      <c r="AR61" s="65" t="s">
        <v>83</v>
      </c>
      <c r="AS61" s="65" t="s">
        <v>84</v>
      </c>
      <c r="AT61" s="65" t="s">
        <v>85</v>
      </c>
      <c r="AU61" s="65" t="s">
        <v>87</v>
      </c>
      <c r="AV61" s="65" t="s">
        <v>88</v>
      </c>
      <c r="AW61" s="65" t="s">
        <v>89</v>
      </c>
      <c r="AX61" s="65" t="s">
        <v>90</v>
      </c>
      <c r="AY61" s="65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H61" s="66"/>
      <c r="CI61" s="66"/>
      <c r="CJ61" s="66"/>
      <c r="CK61" s="66"/>
      <c r="CL61" s="66"/>
      <c r="CM61" s="66"/>
      <c r="CN61" s="66"/>
    </row>
    <row r="62" spans="1:92" x14ac:dyDescent="0.25">
      <c r="F62" s="48">
        <f>+CM13</f>
        <v>2375.4960000000001</v>
      </c>
      <c r="G62" s="48">
        <f>+CM14</f>
        <v>0</v>
      </c>
      <c r="H62" s="48">
        <f>+CM15</f>
        <v>3201.8057142857137</v>
      </c>
      <c r="I62" s="48">
        <f>+CM16</f>
        <v>3929.2714285714278</v>
      </c>
      <c r="J62" s="48">
        <f>+CM17</f>
        <v>880.0757142857143</v>
      </c>
      <c r="K62" s="48">
        <f>+CM18</f>
        <v>0</v>
      </c>
      <c r="L62" s="48">
        <f>+CM19</f>
        <v>0</v>
      </c>
      <c r="M62" s="48">
        <f>+CM20</f>
        <v>0</v>
      </c>
      <c r="N62" s="48">
        <f>+CM21</f>
        <v>3932.5079999999998</v>
      </c>
      <c r="O62" s="48">
        <f>+CM22</f>
        <v>286.69599999999997</v>
      </c>
      <c r="P62" s="48">
        <f>+CM23</f>
        <v>5280.4542857142851</v>
      </c>
      <c r="Q62" s="48">
        <f>+CM24</f>
        <v>0</v>
      </c>
      <c r="R62" s="48">
        <f>+CM25</f>
        <v>845.80199999999991</v>
      </c>
      <c r="S62" s="48">
        <f>+CM26</f>
        <v>1444.422</v>
      </c>
      <c r="T62" s="48">
        <f>+CM27</f>
        <v>171.85999999999999</v>
      </c>
      <c r="U62" s="48">
        <f>+CM28</f>
        <v>0</v>
      </c>
      <c r="V62" s="48">
        <f>+CM29</f>
        <v>0</v>
      </c>
      <c r="W62" s="48">
        <f>+CM30</f>
        <v>0</v>
      </c>
      <c r="X62" s="48">
        <f>+CM31</f>
        <v>0</v>
      </c>
      <c r="Y62" s="48">
        <f>+CM32</f>
        <v>41203.099000000002</v>
      </c>
      <c r="Z62" s="48">
        <f>+CM33</f>
        <v>1287.152</v>
      </c>
      <c r="AA62" s="48">
        <f>+CM34</f>
        <v>360</v>
      </c>
      <c r="AB62" s="48">
        <f>+$CM35</f>
        <v>0</v>
      </c>
      <c r="AC62" s="48">
        <f>+$CM36</f>
        <v>0</v>
      </c>
      <c r="AD62" s="48">
        <f>+$CM37</f>
        <v>0</v>
      </c>
      <c r="AE62" s="48">
        <f>+$CM38</f>
        <v>0</v>
      </c>
      <c r="AF62" s="48">
        <f>+$CM39</f>
        <v>59.708285714285708</v>
      </c>
      <c r="AG62" s="48">
        <f>+$CM40</f>
        <v>5555.8</v>
      </c>
      <c r="AH62" s="48">
        <f>+$CM41</f>
        <v>0</v>
      </c>
      <c r="AI62" s="48">
        <f>+$CM42</f>
        <v>0</v>
      </c>
      <c r="AJ62" s="48">
        <f>+$CM43</f>
        <v>2382.5108571428573</v>
      </c>
      <c r="AK62" s="48">
        <f>+$CM44</f>
        <v>1167.1645714285712</v>
      </c>
      <c r="AL62" s="48">
        <f>+$CM45</f>
        <v>0</v>
      </c>
      <c r="AM62" s="48">
        <f>+$CM46</f>
        <v>0</v>
      </c>
      <c r="AN62" s="48">
        <f>+$CM47</f>
        <v>226.4</v>
      </c>
      <c r="AO62" s="48">
        <f>+$CM48</f>
        <v>151.85999999999999</v>
      </c>
      <c r="AP62" s="48">
        <f>+$CM49</f>
        <v>7868.074285714285</v>
      </c>
      <c r="AQ62" s="48">
        <f>+$CM50</f>
        <v>0</v>
      </c>
      <c r="AR62" s="48">
        <f>+$CM51</f>
        <v>760.96285714285705</v>
      </c>
      <c r="AS62" s="48">
        <f>+$CM52</f>
        <v>0</v>
      </c>
      <c r="AT62" s="48">
        <f>+$CM53</f>
        <v>6290.9285714285716</v>
      </c>
      <c r="AU62" s="48">
        <f>+$CM54</f>
        <v>2159.3000000000002</v>
      </c>
      <c r="AV62" s="48">
        <f>+$CM55</f>
        <v>13551.310142857143</v>
      </c>
      <c r="AW62" s="48">
        <f>+$CM56</f>
        <v>10816.418</v>
      </c>
      <c r="AX62" s="48">
        <f>+$CM57</f>
        <v>0</v>
      </c>
      <c r="AY62" s="48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</row>
    <row r="63" spans="1:92" x14ac:dyDescent="0.25">
      <c r="E63" s="50" t="s">
        <v>95</v>
      </c>
      <c r="F63" s="50">
        <f>+F62/1000</f>
        <v>2.3754960000000001</v>
      </c>
      <c r="G63" s="50">
        <f t="shared" ref="G63:AE63" si="14">+G62/1000</f>
        <v>0</v>
      </c>
      <c r="H63" s="50">
        <f t="shared" si="14"/>
        <v>3.2018057142857139</v>
      </c>
      <c r="I63" s="50">
        <f t="shared" si="14"/>
        <v>3.9292714285714276</v>
      </c>
      <c r="J63" s="50">
        <f t="shared" si="14"/>
        <v>0.88007571428571429</v>
      </c>
      <c r="K63" s="50">
        <f t="shared" si="14"/>
        <v>0</v>
      </c>
      <c r="L63" s="50">
        <f t="shared" si="14"/>
        <v>0</v>
      </c>
      <c r="M63" s="50">
        <f t="shared" si="14"/>
        <v>0</v>
      </c>
      <c r="N63" s="50">
        <f t="shared" si="14"/>
        <v>3.9325079999999999</v>
      </c>
      <c r="O63" s="50">
        <f t="shared" si="14"/>
        <v>0.28669599999999995</v>
      </c>
      <c r="P63" s="50">
        <f t="shared" si="14"/>
        <v>5.2804542857142849</v>
      </c>
      <c r="Q63" s="50">
        <f t="shared" si="14"/>
        <v>0</v>
      </c>
      <c r="R63" s="50">
        <f t="shared" si="14"/>
        <v>0.84580199999999994</v>
      </c>
      <c r="S63" s="50">
        <f t="shared" si="14"/>
        <v>1.4444220000000001</v>
      </c>
      <c r="T63" s="50">
        <f t="shared" si="14"/>
        <v>0.17185999999999998</v>
      </c>
      <c r="U63" s="50">
        <f t="shared" si="14"/>
        <v>0</v>
      </c>
      <c r="V63" s="50">
        <f t="shared" si="14"/>
        <v>0</v>
      </c>
      <c r="W63" s="50">
        <f t="shared" si="14"/>
        <v>0</v>
      </c>
      <c r="X63" s="50">
        <f t="shared" si="14"/>
        <v>0</v>
      </c>
      <c r="Y63" s="50">
        <f t="shared" si="14"/>
        <v>41.203099000000002</v>
      </c>
      <c r="Z63" s="50">
        <f t="shared" si="14"/>
        <v>1.2871520000000001</v>
      </c>
      <c r="AA63" s="50">
        <f t="shared" si="14"/>
        <v>0.36</v>
      </c>
      <c r="AB63" s="50">
        <f t="shared" si="14"/>
        <v>0</v>
      </c>
      <c r="AC63" s="50">
        <f t="shared" si="14"/>
        <v>0</v>
      </c>
      <c r="AD63" s="50">
        <f t="shared" si="14"/>
        <v>0</v>
      </c>
      <c r="AE63" s="50">
        <f t="shared" si="14"/>
        <v>0</v>
      </c>
      <c r="AF63" s="50">
        <f>+AF62</f>
        <v>59.708285714285708</v>
      </c>
      <c r="AG63" s="50">
        <f t="shared" ref="AG63:AX63" si="15">+AG62/1000</f>
        <v>5.5558000000000005</v>
      </c>
      <c r="AH63" s="50">
        <f t="shared" si="15"/>
        <v>0</v>
      </c>
      <c r="AI63" s="50">
        <f t="shared" si="15"/>
        <v>0</v>
      </c>
      <c r="AJ63" s="50">
        <f t="shared" si="15"/>
        <v>2.3825108571428575</v>
      </c>
      <c r="AK63" s="50">
        <f t="shared" si="15"/>
        <v>1.1671645714285712</v>
      </c>
      <c r="AL63" s="50">
        <f t="shared" si="15"/>
        <v>0</v>
      </c>
      <c r="AM63" s="50">
        <f t="shared" si="15"/>
        <v>0</v>
      </c>
      <c r="AN63" s="50">
        <f t="shared" si="15"/>
        <v>0.22640000000000002</v>
      </c>
      <c r="AO63" s="50">
        <f t="shared" si="15"/>
        <v>0.15185999999999999</v>
      </c>
      <c r="AP63" s="50">
        <f t="shared" si="15"/>
        <v>7.8680742857142851</v>
      </c>
      <c r="AQ63" s="50">
        <f t="shared" si="15"/>
        <v>0</v>
      </c>
      <c r="AR63" s="50">
        <f t="shared" si="15"/>
        <v>0.76096285714285705</v>
      </c>
      <c r="AS63" s="50">
        <f t="shared" si="15"/>
        <v>0</v>
      </c>
      <c r="AT63" s="50">
        <f t="shared" si="15"/>
        <v>6.2909285714285712</v>
      </c>
      <c r="AU63" s="50">
        <f t="shared" si="15"/>
        <v>2.1593</v>
      </c>
      <c r="AV63" s="50">
        <f t="shared" si="15"/>
        <v>13.551310142857142</v>
      </c>
      <c r="AW63" s="50">
        <f t="shared" si="15"/>
        <v>10.816418000000001</v>
      </c>
      <c r="AX63" s="50">
        <f t="shared" si="15"/>
        <v>0</v>
      </c>
    </row>
  </sheetData>
  <sheetProtection algorithmName="SHA-512" hashValue="z7L25FfUUG/u5tjkcjBYw1Xu4y3kAxnxuzK0QyelBxBquz1AyJaSteVJjs6xgbBXBEFD/ZcLGK5aiqDlEJcmIg==" saltValue="UoL0juu1dy1nk1n1KckQpA==" spinCount="100000" sheet="1" objects="1" scenarios="1"/>
  <mergeCells count="83">
    <mergeCell ref="CF11:CG11"/>
    <mergeCell ref="CH11:CI11"/>
    <mergeCell ref="CJ11:CK11"/>
    <mergeCell ref="CL11:CL12"/>
    <mergeCell ref="F60:CG60"/>
    <mergeCell ref="BV11:BW11"/>
    <mergeCell ref="BX11:BX12"/>
    <mergeCell ref="BY11:BZ11"/>
    <mergeCell ref="CA11:CB11"/>
    <mergeCell ref="CC11:CD11"/>
    <mergeCell ref="CE11:CE12"/>
    <mergeCell ref="BK11:BL11"/>
    <mergeCell ref="BM11:BN11"/>
    <mergeCell ref="BO11:BP11"/>
    <mergeCell ref="BQ11:BQ12"/>
    <mergeCell ref="BR11:BS11"/>
    <mergeCell ref="BT11:BU11"/>
    <mergeCell ref="AZ11:BA11"/>
    <mergeCell ref="BB11:BC11"/>
    <mergeCell ref="BD11:BE11"/>
    <mergeCell ref="BF11:BG11"/>
    <mergeCell ref="BH11:BH12"/>
    <mergeCell ref="BI11:BJ11"/>
    <mergeCell ref="AP11:AQ11"/>
    <mergeCell ref="AR11:AR12"/>
    <mergeCell ref="AS11:AT11"/>
    <mergeCell ref="AU11:AV11"/>
    <mergeCell ref="AW11:AX11"/>
    <mergeCell ref="AY11:AY12"/>
    <mergeCell ref="AE11:AF11"/>
    <mergeCell ref="AG11:AG12"/>
    <mergeCell ref="AH11:AI11"/>
    <mergeCell ref="AJ11:AK11"/>
    <mergeCell ref="AL11:AM11"/>
    <mergeCell ref="AN11:AO11"/>
    <mergeCell ref="T11:U11"/>
    <mergeCell ref="V11:W11"/>
    <mergeCell ref="X11:Y11"/>
    <mergeCell ref="Z11:Z12"/>
    <mergeCell ref="AA11:AB11"/>
    <mergeCell ref="AC11:AD11"/>
    <mergeCell ref="BY10:CE10"/>
    <mergeCell ref="CF10:CL10"/>
    <mergeCell ref="F11:G11"/>
    <mergeCell ref="H11:I11"/>
    <mergeCell ref="J11:K11"/>
    <mergeCell ref="L11:L12"/>
    <mergeCell ref="M11:N11"/>
    <mergeCell ref="O11:P11"/>
    <mergeCell ref="Q11:R11"/>
    <mergeCell ref="S11:S12"/>
    <mergeCell ref="CF9:CL9"/>
    <mergeCell ref="F10:L10"/>
    <mergeCell ref="M10:S10"/>
    <mergeCell ref="T10:Z10"/>
    <mergeCell ref="AA10:AG10"/>
    <mergeCell ref="AH10:AR10"/>
    <mergeCell ref="AS10:AY10"/>
    <mergeCell ref="AZ10:BH10"/>
    <mergeCell ref="BI10:BQ10"/>
    <mergeCell ref="BR10:BX10"/>
    <mergeCell ref="AH9:AR9"/>
    <mergeCell ref="AS9:AY9"/>
    <mergeCell ref="AZ9:BH9"/>
    <mergeCell ref="BI9:BQ9"/>
    <mergeCell ref="BR9:BX9"/>
    <mergeCell ref="BY9:CE9"/>
    <mergeCell ref="A7:A12"/>
    <mergeCell ref="B7:B12"/>
    <mergeCell ref="C7:C12"/>
    <mergeCell ref="E7:CK8"/>
    <mergeCell ref="CL7:CL8"/>
    <mergeCell ref="CM7:CM12"/>
    <mergeCell ref="F9:L9"/>
    <mergeCell ref="M9:S9"/>
    <mergeCell ref="T9:Z9"/>
    <mergeCell ref="AA9:AG9"/>
    <mergeCell ref="A1:C1"/>
    <mergeCell ref="A2:C2"/>
    <mergeCell ref="B3:C3"/>
    <mergeCell ref="B4:C4"/>
    <mergeCell ref="B5:C5"/>
    <mergeCell ref="B6:C6"/>
  </mergeCells>
  <printOptions horizontalCentered="1" verticalCentered="1"/>
  <pageMargins left="0.19685039370078741" right="0.19685039370078741" top="0.15748031496062992" bottom="0.15748031496062992" header="0" footer="0"/>
  <pageSetup scale="9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EXTERNADO MEDIA JORNADA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2020-01-31T21:25:01Z</dcterms:created>
  <dcterms:modified xsi:type="dcterms:W3CDTF">2020-01-31T21:26:18Z</dcterms:modified>
</cp:coreProperties>
</file>