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72B8A403-154D-4B6F-9811-1F5949868688}" xr6:coauthVersionLast="40" xr6:coauthVersionMax="40" xr10:uidLastSave="{00000000-0000-0000-0000-000000000000}"/>
  <bookViews>
    <workbookView xWindow="-120" yWindow="-120" windowWidth="24240" windowHeight="13140" xr2:uid="{EA854C92-DBF7-46C3-AC23-8610B5DA5911}"/>
  </bookViews>
  <sheets>
    <sheet name="EMERGENCIA-CASA HOG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71" i="1" l="1"/>
  <c r="AQ70" i="1"/>
  <c r="ED64" i="1"/>
  <c r="DQ64" i="1"/>
  <c r="DF64" i="1"/>
  <c r="CU64" i="1"/>
  <c r="CH64" i="1"/>
  <c r="BU64" i="1"/>
  <c r="BH64" i="1"/>
  <c r="AW64" i="1"/>
  <c r="AL64" i="1"/>
  <c r="AA64" i="1"/>
  <c r="P64" i="1"/>
  <c r="ED63" i="1"/>
  <c r="DZ63" i="1"/>
  <c r="DV63" i="1"/>
  <c r="DQ63" i="1"/>
  <c r="DO63" i="1"/>
  <c r="DK63" i="1"/>
  <c r="DD63" i="1"/>
  <c r="CZ63" i="1"/>
  <c r="CQ63" i="1"/>
  <c r="CM63" i="1"/>
  <c r="CU63" i="1" s="1"/>
  <c r="CH63" i="1"/>
  <c r="CD63" i="1"/>
  <c r="BZ63" i="1"/>
  <c r="BU63" i="1"/>
  <c r="BQ63" i="1"/>
  <c r="BM63" i="1"/>
  <c r="BF63" i="1"/>
  <c r="BB63" i="1"/>
  <c r="AU63" i="1"/>
  <c r="AQ63" i="1"/>
  <c r="AW63" i="1" s="1"/>
  <c r="AL63" i="1"/>
  <c r="AJ63" i="1"/>
  <c r="AF63" i="1"/>
  <c r="AA63" i="1"/>
  <c r="Y63" i="1"/>
  <c r="U63" i="1"/>
  <c r="J63" i="1"/>
  <c r="P63" i="1" s="1"/>
  <c r="EA62" i="1"/>
  <c r="DZ62" i="1"/>
  <c r="DV62" i="1"/>
  <c r="ED62" i="1" s="1"/>
  <c r="DP62" i="1"/>
  <c r="DO62" i="1"/>
  <c r="DK62" i="1"/>
  <c r="DQ62" i="1" s="1"/>
  <c r="DE62" i="1"/>
  <c r="DD62" i="1"/>
  <c r="CZ62" i="1"/>
  <c r="CR62" i="1"/>
  <c r="CQ62" i="1"/>
  <c r="CM62" i="1"/>
  <c r="CE62" i="1"/>
  <c r="CD62" i="1"/>
  <c r="BZ62" i="1"/>
  <c r="CH62" i="1" s="1"/>
  <c r="BR62" i="1"/>
  <c r="BQ62" i="1"/>
  <c r="BM62" i="1"/>
  <c r="BU62" i="1" s="1"/>
  <c r="BG62" i="1"/>
  <c r="BF62" i="1"/>
  <c r="BB62" i="1"/>
  <c r="AV62" i="1"/>
  <c r="AU62" i="1"/>
  <c r="AQ62" i="1"/>
  <c r="AK62" i="1"/>
  <c r="AJ62" i="1"/>
  <c r="AF62" i="1"/>
  <c r="AL62" i="1" s="1"/>
  <c r="Y62" i="1"/>
  <c r="U62" i="1"/>
  <c r="N62" i="1"/>
  <c r="J62" i="1"/>
  <c r="P62" i="1" s="1"/>
  <c r="ED61" i="1"/>
  <c r="DQ61" i="1"/>
  <c r="DF61" i="1"/>
  <c r="CU61" i="1"/>
  <c r="CH61" i="1"/>
  <c r="BU61" i="1"/>
  <c r="BH61" i="1"/>
  <c r="AW61" i="1"/>
  <c r="AL61" i="1"/>
  <c r="AA61" i="1"/>
  <c r="P61" i="1"/>
  <c r="B61" i="1" s="1"/>
  <c r="EA60" i="1"/>
  <c r="DZ60" i="1"/>
  <c r="DW60" i="1"/>
  <c r="DV60" i="1"/>
  <c r="ED60" i="1" s="1"/>
  <c r="DP60" i="1"/>
  <c r="DO60" i="1"/>
  <c r="DL60" i="1"/>
  <c r="DK60" i="1"/>
  <c r="DE60" i="1"/>
  <c r="DD60" i="1"/>
  <c r="DA60" i="1"/>
  <c r="CZ60" i="1"/>
  <c r="DF60" i="1" s="1"/>
  <c r="CR60" i="1"/>
  <c r="CQ60" i="1"/>
  <c r="CN60" i="1"/>
  <c r="CM60" i="1"/>
  <c r="CE60" i="1"/>
  <c r="CD60" i="1"/>
  <c r="CA60" i="1"/>
  <c r="BZ60" i="1"/>
  <c r="CH60" i="1" s="1"/>
  <c r="BR60" i="1"/>
  <c r="BQ60" i="1"/>
  <c r="BN60" i="1"/>
  <c r="BM60" i="1"/>
  <c r="BU60" i="1" s="1"/>
  <c r="BG60" i="1"/>
  <c r="BF60" i="1"/>
  <c r="BC60" i="1"/>
  <c r="BB60" i="1"/>
  <c r="AV60" i="1"/>
  <c r="AU60" i="1"/>
  <c r="AR60" i="1"/>
  <c r="AQ60" i="1"/>
  <c r="AW60" i="1" s="1"/>
  <c r="AK60" i="1"/>
  <c r="AJ60" i="1"/>
  <c r="AG60" i="1"/>
  <c r="AF60" i="1"/>
  <c r="AL60" i="1" s="1"/>
  <c r="AA60" i="1"/>
  <c r="P60" i="1"/>
  <c r="ED59" i="1"/>
  <c r="DQ59" i="1"/>
  <c r="DF59" i="1"/>
  <c r="CU59" i="1"/>
  <c r="EE59" i="1" s="1"/>
  <c r="AS70" i="1" s="1"/>
  <c r="AS71" i="1" s="1"/>
  <c r="CH59" i="1"/>
  <c r="BU59" i="1"/>
  <c r="BH59" i="1"/>
  <c r="AW59" i="1"/>
  <c r="AL59" i="1"/>
  <c r="AA59" i="1"/>
  <c r="P59" i="1"/>
  <c r="B59" i="1"/>
  <c r="EA58" i="1"/>
  <c r="DW58" i="1"/>
  <c r="ED58" i="1" s="1"/>
  <c r="DQ58" i="1"/>
  <c r="DP58" i="1"/>
  <c r="DL58" i="1"/>
  <c r="DF58" i="1"/>
  <c r="DE58" i="1"/>
  <c r="DA58" i="1"/>
  <c r="CR58" i="1"/>
  <c r="CN58" i="1"/>
  <c r="CU58" i="1" s="1"/>
  <c r="CE58" i="1"/>
  <c r="CA58" i="1"/>
  <c r="CH58" i="1" s="1"/>
  <c r="BU58" i="1"/>
  <c r="BR58" i="1"/>
  <c r="BN58" i="1"/>
  <c r="BH58" i="1"/>
  <c r="BG58" i="1"/>
  <c r="BC58" i="1"/>
  <c r="AV58" i="1"/>
  <c r="AR58" i="1"/>
  <c r="AW58" i="1" s="1"/>
  <c r="AK58" i="1"/>
  <c r="AG58" i="1"/>
  <c r="AL58" i="1" s="1"/>
  <c r="AA58" i="1"/>
  <c r="P58" i="1"/>
  <c r="ED57" i="1"/>
  <c r="DQ57" i="1"/>
  <c r="DF57" i="1"/>
  <c r="CU57" i="1"/>
  <c r="EE57" i="1" s="1"/>
  <c r="CH57" i="1"/>
  <c r="BU57" i="1"/>
  <c r="BH57" i="1"/>
  <c r="AW57" i="1"/>
  <c r="AL57" i="1"/>
  <c r="AA57" i="1"/>
  <c r="P57" i="1"/>
  <c r="B57" i="1"/>
  <c r="ED56" i="1"/>
  <c r="DY56" i="1"/>
  <c r="DQ56" i="1"/>
  <c r="DF56" i="1"/>
  <c r="CU56" i="1"/>
  <c r="CP56" i="1"/>
  <c r="CH56" i="1"/>
  <c r="CC56" i="1"/>
  <c r="BU56" i="1"/>
  <c r="BP56" i="1"/>
  <c r="BH56" i="1"/>
  <c r="BE56" i="1"/>
  <c r="AW56" i="1"/>
  <c r="AL56" i="1"/>
  <c r="AA56" i="1"/>
  <c r="P56" i="1"/>
  <c r="ED55" i="1"/>
  <c r="DQ55" i="1"/>
  <c r="DF55" i="1"/>
  <c r="CU55" i="1"/>
  <c r="CH55" i="1"/>
  <c r="BU55" i="1"/>
  <c r="BH55" i="1"/>
  <c r="AW55" i="1"/>
  <c r="AL55" i="1"/>
  <c r="AA55" i="1"/>
  <c r="P55" i="1"/>
  <c r="ED54" i="1"/>
  <c r="DQ54" i="1"/>
  <c r="DF54" i="1"/>
  <c r="CU54" i="1"/>
  <c r="EE54" i="1" s="1"/>
  <c r="AN70" i="1" s="1"/>
  <c r="AN71" i="1" s="1"/>
  <c r="CH54" i="1"/>
  <c r="BU54" i="1"/>
  <c r="BH54" i="1"/>
  <c r="AW54" i="1"/>
  <c r="AL54" i="1"/>
  <c r="AA54" i="1"/>
  <c r="P54" i="1"/>
  <c r="B54" i="1"/>
  <c r="ED53" i="1"/>
  <c r="DQ53" i="1"/>
  <c r="DF53" i="1"/>
  <c r="CU53" i="1"/>
  <c r="CH53" i="1"/>
  <c r="BU53" i="1"/>
  <c r="BH53" i="1"/>
  <c r="AW53" i="1"/>
  <c r="AL53" i="1"/>
  <c r="AA53" i="1"/>
  <c r="P53" i="1"/>
  <c r="B53" i="1" s="1"/>
  <c r="ED52" i="1"/>
  <c r="DQ52" i="1"/>
  <c r="DF52" i="1"/>
  <c r="CU52" i="1"/>
  <c r="CH52" i="1"/>
  <c r="BU52" i="1"/>
  <c r="BH52" i="1"/>
  <c r="AW52" i="1"/>
  <c r="AL52" i="1"/>
  <c r="AA52" i="1"/>
  <c r="P52" i="1"/>
  <c r="ED51" i="1"/>
  <c r="EE51" i="1" s="1"/>
  <c r="AK70" i="1" s="1"/>
  <c r="AK71" i="1" s="1"/>
  <c r="DV51" i="1"/>
  <c r="DP51" i="1"/>
  <c r="DK51" i="1"/>
  <c r="DQ51" i="1" s="1"/>
  <c r="DF51" i="1"/>
  <c r="DE51" i="1"/>
  <c r="CZ51" i="1"/>
  <c r="CU51" i="1"/>
  <c r="CM51" i="1"/>
  <c r="CH51" i="1"/>
  <c r="BZ51" i="1"/>
  <c r="BU51" i="1"/>
  <c r="BM51" i="1"/>
  <c r="BH51" i="1"/>
  <c r="BB51" i="1"/>
  <c r="AW51" i="1"/>
  <c r="AQ51" i="1"/>
  <c r="AL51" i="1"/>
  <c r="AF51" i="1"/>
  <c r="AA51" i="1"/>
  <c r="P51" i="1"/>
  <c r="B51" i="1" s="1"/>
  <c r="ED50" i="1"/>
  <c r="DU50" i="1"/>
  <c r="DQ50" i="1"/>
  <c r="DN50" i="1"/>
  <c r="DF50" i="1"/>
  <c r="DC50" i="1"/>
  <c r="CU50" i="1"/>
  <c r="CL50" i="1"/>
  <c r="CH50" i="1"/>
  <c r="BY50" i="1"/>
  <c r="BU50" i="1"/>
  <c r="BL50" i="1"/>
  <c r="BH50" i="1"/>
  <c r="BA50" i="1"/>
  <c r="AW50" i="1"/>
  <c r="AE50" i="1"/>
  <c r="AL50" i="1" s="1"/>
  <c r="AA50" i="1"/>
  <c r="P50" i="1"/>
  <c r="B50" i="1" s="1"/>
  <c r="ED49" i="1"/>
  <c r="DQ49" i="1"/>
  <c r="DF49" i="1"/>
  <c r="CU49" i="1"/>
  <c r="EE49" i="1" s="1"/>
  <c r="AI70" i="1" s="1"/>
  <c r="AI71" i="1" s="1"/>
  <c r="CH49" i="1"/>
  <c r="BU49" i="1"/>
  <c r="BH49" i="1"/>
  <c r="AW49" i="1"/>
  <c r="AL49" i="1"/>
  <c r="AA49" i="1"/>
  <c r="P49" i="1"/>
  <c r="B49" i="1"/>
  <c r="ED48" i="1"/>
  <c r="DQ48" i="1"/>
  <c r="DF48" i="1"/>
  <c r="CU48" i="1"/>
  <c r="CH48" i="1"/>
  <c r="BU48" i="1"/>
  <c r="BH48" i="1"/>
  <c r="AW48" i="1"/>
  <c r="AL48" i="1"/>
  <c r="AA48" i="1"/>
  <c r="P48" i="1"/>
  <c r="B48" i="1" s="1"/>
  <c r="ED47" i="1"/>
  <c r="DQ47" i="1"/>
  <c r="DN47" i="1"/>
  <c r="DF47" i="1"/>
  <c r="DC47" i="1"/>
  <c r="CU47" i="1"/>
  <c r="CH47" i="1"/>
  <c r="BU47" i="1"/>
  <c r="BH47" i="1"/>
  <c r="AW47" i="1"/>
  <c r="AL47" i="1"/>
  <c r="AA47" i="1"/>
  <c r="P47" i="1"/>
  <c r="B47" i="1"/>
  <c r="EA46" i="1"/>
  <c r="DW46" i="1"/>
  <c r="ED46" i="1" s="1"/>
  <c r="DP46" i="1"/>
  <c r="DQ46" i="1" s="1"/>
  <c r="DL46" i="1"/>
  <c r="DF46" i="1"/>
  <c r="DE46" i="1"/>
  <c r="DA46" i="1"/>
  <c r="CR46" i="1"/>
  <c r="CN46" i="1"/>
  <c r="CE46" i="1"/>
  <c r="CA46" i="1"/>
  <c r="CH46" i="1" s="1"/>
  <c r="BR46" i="1"/>
  <c r="BU46" i="1" s="1"/>
  <c r="BN46" i="1"/>
  <c r="BH46" i="1"/>
  <c r="BG46" i="1"/>
  <c r="BC46" i="1"/>
  <c r="AV46" i="1"/>
  <c r="AR46" i="1"/>
  <c r="AW46" i="1" s="1"/>
  <c r="AK46" i="1"/>
  <c r="AG46" i="1"/>
  <c r="AL46" i="1" s="1"/>
  <c r="AA46" i="1"/>
  <c r="P46" i="1"/>
  <c r="ED45" i="1"/>
  <c r="DQ45" i="1"/>
  <c r="DF45" i="1"/>
  <c r="CU45" i="1"/>
  <c r="EE45" i="1" s="1"/>
  <c r="AE70" i="1" s="1"/>
  <c r="AE71" i="1" s="1"/>
  <c r="CH45" i="1"/>
  <c r="BU45" i="1"/>
  <c r="BH45" i="1"/>
  <c r="AW45" i="1"/>
  <c r="AL45" i="1"/>
  <c r="AA45" i="1"/>
  <c r="P45" i="1"/>
  <c r="B45" i="1"/>
  <c r="ED44" i="1"/>
  <c r="DQ44" i="1"/>
  <c r="DF44" i="1"/>
  <c r="CU44" i="1"/>
  <c r="CH44" i="1"/>
  <c r="BU44" i="1"/>
  <c r="BH44" i="1"/>
  <c r="AW44" i="1"/>
  <c r="AL44" i="1"/>
  <c r="AA44" i="1"/>
  <c r="P44" i="1"/>
  <c r="B44" i="1" s="1"/>
  <c r="ED43" i="1"/>
  <c r="DQ43" i="1"/>
  <c r="DF43" i="1"/>
  <c r="CU43" i="1"/>
  <c r="CH43" i="1"/>
  <c r="BU43" i="1"/>
  <c r="BH43" i="1"/>
  <c r="AW43" i="1"/>
  <c r="AL43" i="1"/>
  <c r="AA43" i="1"/>
  <c r="B43" i="1" s="1"/>
  <c r="P43" i="1"/>
  <c r="ED42" i="1"/>
  <c r="DQ42" i="1"/>
  <c r="DF42" i="1"/>
  <c r="CU42" i="1"/>
  <c r="CH42" i="1"/>
  <c r="BU42" i="1"/>
  <c r="BH42" i="1"/>
  <c r="AW42" i="1"/>
  <c r="AL42" i="1"/>
  <c r="AA42" i="1"/>
  <c r="P42" i="1"/>
  <c r="ED41" i="1"/>
  <c r="DQ41" i="1"/>
  <c r="DF41" i="1"/>
  <c r="CU41" i="1"/>
  <c r="EE41" i="1" s="1"/>
  <c r="AA70" i="1" s="1"/>
  <c r="AA71" i="1" s="1"/>
  <c r="CH41" i="1"/>
  <c r="BU41" i="1"/>
  <c r="BH41" i="1"/>
  <c r="AW41" i="1"/>
  <c r="AL41" i="1"/>
  <c r="AA41" i="1"/>
  <c r="P41" i="1"/>
  <c r="B41" i="1"/>
  <c r="ED40" i="1"/>
  <c r="EE40" i="1" s="1"/>
  <c r="Z70" i="1" s="1"/>
  <c r="Z71" i="1" s="1"/>
  <c r="DY40" i="1"/>
  <c r="DQ40" i="1"/>
  <c r="DF40" i="1"/>
  <c r="CU40" i="1"/>
  <c r="CP40" i="1"/>
  <c r="CH40" i="1"/>
  <c r="CC40" i="1"/>
  <c r="BU40" i="1"/>
  <c r="BP40" i="1"/>
  <c r="BH40" i="1"/>
  <c r="BE40" i="1"/>
  <c r="AW40" i="1"/>
  <c r="AL40" i="1"/>
  <c r="AA40" i="1"/>
  <c r="B40" i="1" s="1"/>
  <c r="P40" i="1"/>
  <c r="EC39" i="1"/>
  <c r="EB39" i="1"/>
  <c r="DZ39" i="1"/>
  <c r="DV39" i="1"/>
  <c r="ED39" i="1" s="1"/>
  <c r="DT39" i="1"/>
  <c r="DR39" i="1"/>
  <c r="DO39" i="1"/>
  <c r="DM39" i="1"/>
  <c r="DK39" i="1"/>
  <c r="DI39" i="1"/>
  <c r="DG39" i="1"/>
  <c r="DQ39" i="1" s="1"/>
  <c r="DD39" i="1"/>
  <c r="DB39" i="1"/>
  <c r="CZ39" i="1"/>
  <c r="CX39" i="1"/>
  <c r="CV39" i="1"/>
  <c r="DF39" i="1" s="1"/>
  <c r="CT39" i="1"/>
  <c r="CS39" i="1"/>
  <c r="CQ39" i="1"/>
  <c r="CM39" i="1"/>
  <c r="CK39" i="1"/>
  <c r="CI39" i="1"/>
  <c r="CU39" i="1" s="1"/>
  <c r="CG39" i="1"/>
  <c r="CF39" i="1"/>
  <c r="CD39" i="1"/>
  <c r="BZ39" i="1"/>
  <c r="BX39" i="1"/>
  <c r="BV39" i="1"/>
  <c r="CH39" i="1" s="1"/>
  <c r="BT39" i="1"/>
  <c r="BS39" i="1"/>
  <c r="BQ39" i="1"/>
  <c r="BM39" i="1"/>
  <c r="BK39" i="1"/>
  <c r="BU39" i="1" s="1"/>
  <c r="BI39" i="1"/>
  <c r="BH39" i="1"/>
  <c r="BB39" i="1"/>
  <c r="AZ39" i="1"/>
  <c r="AX39" i="1"/>
  <c r="AU39" i="1"/>
  <c r="AQ39" i="1"/>
  <c r="AO39" i="1"/>
  <c r="AM39" i="1"/>
  <c r="AW39" i="1" s="1"/>
  <c r="AJ39" i="1"/>
  <c r="AF39" i="1"/>
  <c r="AE39" i="1"/>
  <c r="AD39" i="1"/>
  <c r="AB39" i="1"/>
  <c r="AL39" i="1" s="1"/>
  <c r="AA39" i="1"/>
  <c r="P39" i="1"/>
  <c r="ED38" i="1"/>
  <c r="DQ38" i="1"/>
  <c r="DF38" i="1"/>
  <c r="CU38" i="1"/>
  <c r="CH38" i="1"/>
  <c r="BU38" i="1"/>
  <c r="BH38" i="1"/>
  <c r="AW38" i="1"/>
  <c r="AL38" i="1"/>
  <c r="Y38" i="1"/>
  <c r="W38" i="1"/>
  <c r="U38" i="1"/>
  <c r="S38" i="1"/>
  <c r="AA38" i="1" s="1"/>
  <c r="Q38" i="1"/>
  <c r="N38" i="1"/>
  <c r="L38" i="1"/>
  <c r="J38" i="1"/>
  <c r="H38" i="1"/>
  <c r="P38" i="1" s="1"/>
  <c r="F38" i="1"/>
  <c r="ED37" i="1"/>
  <c r="EE37" i="1" s="1"/>
  <c r="W70" i="1" s="1"/>
  <c r="W71" i="1" s="1"/>
  <c r="DQ37" i="1"/>
  <c r="DF37" i="1"/>
  <c r="CU37" i="1"/>
  <c r="CH37" i="1"/>
  <c r="BU37" i="1"/>
  <c r="BH37" i="1"/>
  <c r="AW37" i="1"/>
  <c r="AL37" i="1"/>
  <c r="AA37" i="1"/>
  <c r="P37" i="1"/>
  <c r="B37" i="1" s="1"/>
  <c r="ED36" i="1"/>
  <c r="DQ36" i="1"/>
  <c r="DF36" i="1"/>
  <c r="CU36" i="1"/>
  <c r="BU36" i="1"/>
  <c r="BH36" i="1"/>
  <c r="AW36" i="1"/>
  <c r="AL36" i="1"/>
  <c r="AA36" i="1"/>
  <c r="P36" i="1"/>
  <c r="B36" i="1" s="1"/>
  <c r="ED35" i="1"/>
  <c r="DQ35" i="1"/>
  <c r="DF35" i="1"/>
  <c r="CU35" i="1"/>
  <c r="CH35" i="1"/>
  <c r="BU35" i="1"/>
  <c r="BH35" i="1"/>
  <c r="AW35" i="1"/>
  <c r="AL35" i="1"/>
  <c r="AA35" i="1"/>
  <c r="B35" i="1" s="1"/>
  <c r="P35" i="1"/>
  <c r="ED34" i="1"/>
  <c r="DQ34" i="1"/>
  <c r="DF34" i="1"/>
  <c r="CU34" i="1"/>
  <c r="CH34" i="1"/>
  <c r="BU34" i="1"/>
  <c r="BH34" i="1"/>
  <c r="AW34" i="1"/>
  <c r="AL34" i="1"/>
  <c r="AA34" i="1"/>
  <c r="P34" i="1"/>
  <c r="ED33" i="1"/>
  <c r="DQ33" i="1"/>
  <c r="DF33" i="1"/>
  <c r="CU33" i="1"/>
  <c r="EE33" i="1" s="1"/>
  <c r="S70" i="1" s="1"/>
  <c r="S71" i="1" s="1"/>
  <c r="CH33" i="1"/>
  <c r="BU33" i="1"/>
  <c r="BH33" i="1"/>
  <c r="AW33" i="1"/>
  <c r="AL33" i="1"/>
  <c r="AA33" i="1"/>
  <c r="P33" i="1"/>
  <c r="B33" i="1"/>
  <c r="DU32" i="1"/>
  <c r="DS32" i="1"/>
  <c r="ED32" i="1" s="1"/>
  <c r="DQ32" i="1"/>
  <c r="DF32" i="1"/>
  <c r="CL32" i="1"/>
  <c r="CJ32" i="1"/>
  <c r="BY32" i="1"/>
  <c r="BW32" i="1"/>
  <c r="CH32" i="1" s="1"/>
  <c r="BL32" i="1"/>
  <c r="BU32" i="1" s="1"/>
  <c r="BJ32" i="1"/>
  <c r="BH32" i="1"/>
  <c r="BA32" i="1"/>
  <c r="AY32" i="1"/>
  <c r="AP32" i="1"/>
  <c r="AN32" i="1"/>
  <c r="AW32" i="1" s="1"/>
  <c r="AE32" i="1"/>
  <c r="AC32" i="1"/>
  <c r="AL32" i="1" s="1"/>
  <c r="AA32" i="1"/>
  <c r="P32" i="1"/>
  <c r="ED31" i="1"/>
  <c r="DQ31" i="1"/>
  <c r="DF31" i="1"/>
  <c r="CU31" i="1"/>
  <c r="EE31" i="1" s="1"/>
  <c r="Q70" i="1" s="1"/>
  <c r="Q71" i="1" s="1"/>
  <c r="BU31" i="1"/>
  <c r="BH31" i="1"/>
  <c r="AW31" i="1"/>
  <c r="AL31" i="1"/>
  <c r="AA31" i="1"/>
  <c r="P31" i="1"/>
  <c r="B31" i="1" s="1"/>
  <c r="EA30" i="1"/>
  <c r="ED30" i="1" s="1"/>
  <c r="DW30" i="1"/>
  <c r="DQ30" i="1"/>
  <c r="DP30" i="1"/>
  <c r="DL30" i="1"/>
  <c r="DE30" i="1"/>
  <c r="DA30" i="1"/>
  <c r="CR30" i="1"/>
  <c r="CN30" i="1"/>
  <c r="CU30" i="1" s="1"/>
  <c r="CE30" i="1"/>
  <c r="CH30" i="1" s="1"/>
  <c r="CA30" i="1"/>
  <c r="BU30" i="1"/>
  <c r="BR30" i="1"/>
  <c r="BN30" i="1"/>
  <c r="BG30" i="1"/>
  <c r="BC30" i="1"/>
  <c r="BH30" i="1" s="1"/>
  <c r="AV30" i="1"/>
  <c r="AR30" i="1"/>
  <c r="AW30" i="1" s="1"/>
  <c r="AK30" i="1"/>
  <c r="AL30" i="1" s="1"/>
  <c r="AG30" i="1"/>
  <c r="AA30" i="1"/>
  <c r="P30" i="1"/>
  <c r="ED29" i="1"/>
  <c r="DQ29" i="1"/>
  <c r="DF29" i="1"/>
  <c r="CU29" i="1"/>
  <c r="CH29" i="1"/>
  <c r="BU29" i="1"/>
  <c r="BH29" i="1"/>
  <c r="AW29" i="1"/>
  <c r="AL29" i="1"/>
  <c r="AA29" i="1"/>
  <c r="P29" i="1"/>
  <c r="ED28" i="1"/>
  <c r="DQ28" i="1"/>
  <c r="DF28" i="1"/>
  <c r="CU28" i="1"/>
  <c r="EE28" i="1" s="1"/>
  <c r="N70" i="1" s="1"/>
  <c r="N71" i="1" s="1"/>
  <c r="CH28" i="1"/>
  <c r="BU28" i="1"/>
  <c r="BH28" i="1"/>
  <c r="AW28" i="1"/>
  <c r="B28" i="1" s="1"/>
  <c r="AL28" i="1"/>
  <c r="AA28" i="1"/>
  <c r="P28" i="1"/>
  <c r="ED27" i="1"/>
  <c r="EE27" i="1" s="1"/>
  <c r="M70" i="1" s="1"/>
  <c r="M71" i="1" s="1"/>
  <c r="DQ27" i="1"/>
  <c r="DF27" i="1"/>
  <c r="CU27" i="1"/>
  <c r="CH27" i="1"/>
  <c r="BU27" i="1"/>
  <c r="BH27" i="1"/>
  <c r="AW27" i="1"/>
  <c r="AL27" i="1"/>
  <c r="AA27" i="1"/>
  <c r="P27" i="1"/>
  <c r="B27" i="1" s="1"/>
  <c r="ED26" i="1"/>
  <c r="DQ26" i="1"/>
  <c r="DF26" i="1"/>
  <c r="CU26" i="1"/>
  <c r="CH26" i="1"/>
  <c r="BU26" i="1"/>
  <c r="BH26" i="1"/>
  <c r="AW26" i="1"/>
  <c r="AL26" i="1"/>
  <c r="AA26" i="1"/>
  <c r="P26" i="1"/>
  <c r="B26" i="1" s="1"/>
  <c r="ED25" i="1"/>
  <c r="DQ25" i="1"/>
  <c r="DF25" i="1"/>
  <c r="CU25" i="1"/>
  <c r="CH25" i="1"/>
  <c r="BU25" i="1"/>
  <c r="BH25" i="1"/>
  <c r="AW25" i="1"/>
  <c r="AL25" i="1"/>
  <c r="AA25" i="1"/>
  <c r="P25" i="1"/>
  <c r="B25" i="1" s="1"/>
  <c r="ED24" i="1"/>
  <c r="EA24" i="1"/>
  <c r="DW24" i="1"/>
  <c r="DQ24" i="1"/>
  <c r="DP24" i="1"/>
  <c r="DL24" i="1"/>
  <c r="DE24" i="1"/>
  <c r="DA24" i="1"/>
  <c r="DF24" i="1" s="1"/>
  <c r="CR24" i="1"/>
  <c r="CN24" i="1"/>
  <c r="CU24" i="1" s="1"/>
  <c r="CH24" i="1"/>
  <c r="CA24" i="1"/>
  <c r="BN24" i="1"/>
  <c r="BU24" i="1" s="1"/>
  <c r="BH24" i="1"/>
  <c r="BC24" i="1"/>
  <c r="AV24" i="1"/>
  <c r="AR24" i="1"/>
  <c r="AK24" i="1"/>
  <c r="AG24" i="1"/>
  <c r="AL24" i="1" s="1"/>
  <c r="AA24" i="1"/>
  <c r="P24" i="1"/>
  <c r="ED23" i="1"/>
  <c r="EA23" i="1"/>
  <c r="DW23" i="1"/>
  <c r="DQ23" i="1"/>
  <c r="EE23" i="1" s="1"/>
  <c r="I70" i="1" s="1"/>
  <c r="I71" i="1" s="1"/>
  <c r="DP23" i="1"/>
  <c r="DL23" i="1"/>
  <c r="DE23" i="1"/>
  <c r="DA23" i="1"/>
  <c r="DF23" i="1" s="1"/>
  <c r="CR23" i="1"/>
  <c r="CN23" i="1"/>
  <c r="CU23" i="1" s="1"/>
  <c r="CH23" i="1"/>
  <c r="CE23" i="1"/>
  <c r="CA23" i="1"/>
  <c r="BU23" i="1"/>
  <c r="BR23" i="1"/>
  <c r="BN23" i="1"/>
  <c r="BG23" i="1"/>
  <c r="BC23" i="1"/>
  <c r="BH23" i="1" s="1"/>
  <c r="AV23" i="1"/>
  <c r="AR23" i="1"/>
  <c r="AW23" i="1" s="1"/>
  <c r="AL23" i="1"/>
  <c r="AK23" i="1"/>
  <c r="AG23" i="1"/>
  <c r="AA23" i="1"/>
  <c r="P23" i="1"/>
  <c r="ED22" i="1"/>
  <c r="EA22" i="1"/>
  <c r="DW22" i="1"/>
  <c r="DP22" i="1"/>
  <c r="DL22" i="1"/>
  <c r="DQ22" i="1" s="1"/>
  <c r="DE22" i="1"/>
  <c r="DA22" i="1"/>
  <c r="DF22" i="1" s="1"/>
  <c r="CU22" i="1"/>
  <c r="CR22" i="1"/>
  <c r="CN22" i="1"/>
  <c r="CH22" i="1"/>
  <c r="CE22" i="1"/>
  <c r="CA22" i="1"/>
  <c r="BR22" i="1"/>
  <c r="BN22" i="1"/>
  <c r="BU22" i="1" s="1"/>
  <c r="BG22" i="1"/>
  <c r="BC22" i="1"/>
  <c r="BH22" i="1" s="1"/>
  <c r="AW22" i="1"/>
  <c r="AV22" i="1"/>
  <c r="AR22" i="1"/>
  <c r="AL22" i="1"/>
  <c r="AK22" i="1"/>
  <c r="AG22" i="1"/>
  <c r="AA22" i="1"/>
  <c r="P22" i="1"/>
  <c r="B22" i="1" s="1"/>
  <c r="ED21" i="1"/>
  <c r="DQ21" i="1"/>
  <c r="DF21" i="1"/>
  <c r="CU21" i="1"/>
  <c r="CH21" i="1"/>
  <c r="BU21" i="1"/>
  <c r="BH21" i="1"/>
  <c r="AW21" i="1"/>
  <c r="AL21" i="1"/>
  <c r="AA21" i="1"/>
  <c r="P21" i="1"/>
  <c r="B21" i="1" s="1"/>
  <c r="ED20" i="1"/>
  <c r="DQ20" i="1"/>
  <c r="DF20" i="1"/>
  <c r="CU20" i="1"/>
  <c r="CH20" i="1"/>
  <c r="BU20" i="1"/>
  <c r="BH20" i="1"/>
  <c r="AW20" i="1"/>
  <c r="AL20" i="1"/>
  <c r="AA20" i="1"/>
  <c r="P20" i="1"/>
  <c r="EE39" i="1" l="1"/>
  <c r="Y70" i="1" s="1"/>
  <c r="Y71" i="1" s="1"/>
  <c r="B38" i="1"/>
  <c r="EE34" i="1"/>
  <c r="T70" i="1" s="1"/>
  <c r="T71" i="1" s="1"/>
  <c r="EE36" i="1"/>
  <c r="V70" i="1" s="1"/>
  <c r="V71" i="1" s="1"/>
  <c r="EE38" i="1"/>
  <c r="X70" i="1" s="1"/>
  <c r="X71" i="1" s="1"/>
  <c r="EE42" i="1"/>
  <c r="AB70" i="1" s="1"/>
  <c r="AB71" i="1" s="1"/>
  <c r="EE52" i="1"/>
  <c r="AL70" i="1" s="1"/>
  <c r="AL71" i="1" s="1"/>
  <c r="EE55" i="1"/>
  <c r="AO70" i="1" s="1"/>
  <c r="AO71" i="1" s="1"/>
  <c r="EE58" i="1"/>
  <c r="AR70" i="1" s="1"/>
  <c r="AR71" i="1" s="1"/>
  <c r="EE64" i="1"/>
  <c r="AX70" i="1" s="1"/>
  <c r="AX71" i="1" s="1"/>
  <c r="EE20" i="1"/>
  <c r="F70" i="1" s="1"/>
  <c r="F71" i="1" s="1"/>
  <c r="B24" i="1"/>
  <c r="AW24" i="1"/>
  <c r="EE24" i="1" s="1"/>
  <c r="J70" i="1" s="1"/>
  <c r="J71" i="1" s="1"/>
  <c r="EE25" i="1"/>
  <c r="K70" i="1" s="1"/>
  <c r="K71" i="1" s="1"/>
  <c r="B29" i="1"/>
  <c r="CU46" i="1"/>
  <c r="B46" i="1" s="1"/>
  <c r="EE50" i="1"/>
  <c r="AJ70" i="1" s="1"/>
  <c r="AJ71" i="1" s="1"/>
  <c r="B56" i="1"/>
  <c r="EE61" i="1"/>
  <c r="AU70" i="1" s="1"/>
  <c r="AU71" i="1" s="1"/>
  <c r="AA62" i="1"/>
  <c r="BH62" i="1"/>
  <c r="DF62" i="1"/>
  <c r="B62" i="1" s="1"/>
  <c r="DF63" i="1"/>
  <c r="EE63" i="1" s="1"/>
  <c r="AW70" i="1" s="1"/>
  <c r="AW71" i="1" s="1"/>
  <c r="B34" i="1"/>
  <c r="EE35" i="1"/>
  <c r="U70" i="1" s="1"/>
  <c r="U71" i="1" s="1"/>
  <c r="B42" i="1"/>
  <c r="EE43" i="1"/>
  <c r="AC70" i="1" s="1"/>
  <c r="AC71" i="1" s="1"/>
  <c r="EE44" i="1"/>
  <c r="AD70" i="1" s="1"/>
  <c r="AD71" i="1" s="1"/>
  <c r="EE47" i="1"/>
  <c r="AG70" i="1" s="1"/>
  <c r="AG71" i="1" s="1"/>
  <c r="EE48" i="1"/>
  <c r="AH70" i="1" s="1"/>
  <c r="AH71" i="1" s="1"/>
  <c r="EE53" i="1"/>
  <c r="AM70" i="1" s="1"/>
  <c r="AM71" i="1" s="1"/>
  <c r="B55" i="1"/>
  <c r="EE56" i="1"/>
  <c r="AP70" i="1" s="1"/>
  <c r="AP71" i="1" s="1"/>
  <c r="B58" i="1"/>
  <c r="BH60" i="1"/>
  <c r="AW62" i="1"/>
  <c r="CU62" i="1"/>
  <c r="B63" i="1"/>
  <c r="B64" i="1"/>
  <c r="EE22" i="1"/>
  <c r="H70" i="1" s="1"/>
  <c r="H71" i="1" s="1"/>
  <c r="B39" i="1"/>
  <c r="B20" i="1"/>
  <c r="EE21" i="1"/>
  <c r="G70" i="1" s="1"/>
  <c r="G71" i="1" s="1"/>
  <c r="B23" i="1"/>
  <c r="EE26" i="1"/>
  <c r="L70" i="1" s="1"/>
  <c r="L71" i="1" s="1"/>
  <c r="EE29" i="1"/>
  <c r="O70" i="1" s="1"/>
  <c r="O71" i="1" s="1"/>
  <c r="DF30" i="1"/>
  <c r="EE30" i="1" s="1"/>
  <c r="P70" i="1" s="1"/>
  <c r="P71" i="1" s="1"/>
  <c r="CU32" i="1"/>
  <c r="B32" i="1" s="1"/>
  <c r="EE32" i="1"/>
  <c r="R70" i="1" s="1"/>
  <c r="R71" i="1" s="1"/>
  <c r="B52" i="1"/>
  <c r="CU60" i="1"/>
  <c r="DQ60" i="1"/>
  <c r="EE60" i="1" s="1"/>
  <c r="AT70" i="1" s="1"/>
  <c r="AT71" i="1" s="1"/>
  <c r="BH63" i="1"/>
  <c r="EE46" i="1" l="1"/>
  <c r="AF70" i="1" s="1"/>
  <c r="AF71" i="1" s="1"/>
  <c r="EE62" i="1"/>
  <c r="AV70" i="1" s="1"/>
  <c r="AV71" i="1" s="1"/>
  <c r="B60" i="1"/>
  <c r="B30" i="1"/>
</calcChain>
</file>

<file path=xl/sharedStrings.xml><?xml version="1.0" encoding="utf-8"?>
<sst xmlns="http://schemas.openxmlformats.org/spreadsheetml/2006/main" count="403" uniqueCount="104">
  <si>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 
</t>
    </r>
    <r>
      <rPr>
        <b/>
        <sz val="14"/>
        <color rgb="FFFFFF00"/>
        <rFont val="Calibri"/>
        <family val="2"/>
        <scheme val="minor"/>
      </rPr>
      <t>EMERGENCIA CASA HOGAR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</si>
  <si>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</si>
  <si>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 xml:space="preserve">Número de niños entre 6 meses y 8 meses, 29 días </t>
  </si>
  <si>
    <t xml:space="preserve">Número de niños entre 9 meses y 11 meses, 29 días </t>
  </si>
  <si>
    <t>Número de niños entre 1 año y 3 años,11 meses, 29 días</t>
  </si>
  <si>
    <t>Número de niños entre 4 años y 6 años,11 meses, 29 días</t>
  </si>
  <si>
    <t>Número de niños entre 7 años y 12 años,11 meses, 29 días</t>
  </si>
  <si>
    <t>Número de gestantes entre 9 años y 12 años, 11 meses 29 días</t>
  </si>
  <si>
    <t>Número de lactantes entre 9 años y 12 años, 11 meses 29 días</t>
  </si>
  <si>
    <t>Número de gestantes adolescentes y adultas</t>
  </si>
  <si>
    <t>Número de lactantes adolescentes y adultas</t>
  </si>
  <si>
    <t>Número de hombres entre 13 años y 17 años, 11 meses y 29 días</t>
  </si>
  <si>
    <t>Número de mujeres entre 13 años y 17 años, 11 meses y 29 días</t>
  </si>
  <si>
    <t>TIPO DE ALIMENTO A SUMINISTRAR</t>
  </si>
  <si>
    <t xml:space="preserve">TOTAL NECESIDAD MENSUAL  </t>
  </si>
  <si>
    <t>UNIDAD DE MEDIDA</t>
  </si>
  <si>
    <t>CENTROS DE EMERGENCIA- CASA HOGAR- CASA HOGAR AMENAZA O VULNERACIÓN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</si>
  <si>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</si>
  <si>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</si>
  <si>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</si>
  <si>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</si>
  <si>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</si>
  <si>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</si>
  <si>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4 años a 6 años y 11 meses</t>
  </si>
  <si>
    <t>7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</si>
  <si>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</si>
  <si>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</si>
  <si>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</si>
  <si>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</si>
  <si>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</si>
  <si>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</si>
  <si>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</si>
  <si>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</si>
  <si>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</si>
  <si>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</si>
  <si>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</si>
  <si>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</si>
  <si>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</si>
  <si>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</si>
  <si>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</si>
  <si>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</si>
  <si>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</si>
  <si>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</si>
  <si>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</si>
  <si>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</si>
  <si>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</si>
  <si>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</si>
  <si>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</si>
  <si>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</si>
  <si>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</si>
  <si>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</si>
  <si>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</si>
  <si>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</si>
  <si>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</si>
  <si>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</si>
  <si>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</si>
  <si>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</si>
  <si>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</si>
  <si>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</si>
  <si>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</si>
  <si>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</si>
  <si>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</si>
  <si>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</si>
  <si>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</si>
  <si>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</si>
  <si>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</si>
  <si>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</si>
  <si>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</si>
  <si>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</si>
  <si>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</si>
  <si>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</si>
  <si>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</si>
  <si>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</si>
  <si>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</si>
  <si>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</si>
  <si>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</si>
  <si>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</si>
  <si>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</si>
  <si>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FORTIFICADA CON Fe </t>
  </si>
  <si>
    <t>LECHE CONTINUACIÓN</t>
  </si>
  <si>
    <t>LECHE ENTERA EN POLVO</t>
  </si>
  <si>
    <t>LECHE LIQUIDA O EN POLVO (se calcula líquida)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</si>
  <si>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</si>
  <si>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</si>
  <si>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</si>
  <si>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</si>
  <si>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</si>
  <si>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</si>
  <si>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</si>
  <si>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</si>
  <si>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</si>
  <si>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</si>
  <si>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</si>
  <si>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</si>
  <si>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</si>
  <si>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</si>
  <si>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</si>
  <si>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</si>
  <si>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</si>
  <si>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FRUTA ENTERA O EN JUGO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</si>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</sst>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4" borderId="9" xfId="0" applyFill="1" applyBorder="1" applyProtection="1">
      <protection hidden="1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 wrapText="1"/>
      <protection hidden="1"/>
    </xf>
    <xf numFmtId="0" fontId="9" fillId="2" borderId="17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>
      <alignment vertical="center"/>
    </xf>
    <xf numFmtId="0" fontId="10" fillId="4" borderId="7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vertical="center" wrapText="1"/>
    </xf>
    <xf numFmtId="10" fontId="10" fillId="4" borderId="7" xfId="1" applyNumberFormat="1" applyFont="1" applyFill="1" applyBorder="1" applyAlignment="1">
      <alignment horizontal="center" vertical="center"/>
    </xf>
    <xf numFmtId="10" fontId="10" fillId="4" borderId="19" xfId="1" applyNumberFormat="1" applyFont="1" applyFill="1" applyBorder="1" applyAlignment="1">
      <alignment horizontal="center" vertical="center"/>
    </xf>
    <xf numFmtId="10" fontId="10" fillId="4" borderId="20" xfId="1" applyNumberFormat="1" applyFont="1" applyFill="1" applyBorder="1" applyAlignment="1">
      <alignment horizontal="center" vertical="center"/>
    </xf>
    <xf numFmtId="10" fontId="10" fillId="4" borderId="24" xfId="1" applyNumberFormat="1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vertical="center"/>
    </xf>
    <xf numFmtId="0" fontId="10" fillId="4" borderId="24" xfId="0" applyFont="1" applyFill="1" applyBorder="1" applyAlignment="1">
      <alignment vertical="center"/>
    </xf>
    <xf numFmtId="0" fontId="10" fillId="4" borderId="2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 wrapText="1"/>
      <protection hidden="1"/>
    </xf>
    <xf numFmtId="0" fontId="9" fillId="2" borderId="30" xfId="0" applyFont="1" applyFill="1" applyBorder="1" applyAlignment="1" applyProtection="1">
      <alignment horizontal="center" vertical="center" wrapText="1"/>
      <protection hidden="1"/>
    </xf>
    <xf numFmtId="0" fontId="9" fillId="2" borderId="24" xfId="0" applyFont="1" applyFill="1" applyBorder="1" applyAlignment="1">
      <alignment vertical="top" wrapText="1"/>
    </xf>
    <xf numFmtId="0" fontId="0" fillId="0" borderId="4" xfId="0" applyBorder="1" applyProtection="1">
      <protection hidden="1"/>
    </xf>
    <xf numFmtId="0" fontId="0" fillId="4" borderId="3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33" xfId="0" applyBorder="1" applyAlignment="1">
      <alignment wrapText="1"/>
    </xf>
    <xf numFmtId="0" fontId="0" fillId="5" borderId="24" xfId="0" applyFill="1" applyBorder="1"/>
    <xf numFmtId="0" fontId="11" fillId="5" borderId="24" xfId="0" applyFont="1" applyFill="1" applyBorder="1"/>
    <xf numFmtId="0" fontId="0" fillId="0" borderId="24" xfId="0" applyBorder="1"/>
    <xf numFmtId="0" fontId="11" fillId="0" borderId="24" xfId="0" applyFont="1" applyBorder="1"/>
    <xf numFmtId="0" fontId="0" fillId="6" borderId="24" xfId="0" applyFill="1" applyBorder="1"/>
    <xf numFmtId="0" fontId="0" fillId="7" borderId="24" xfId="0" applyFill="1" applyBorder="1"/>
    <xf numFmtId="0" fontId="0" fillId="0" borderId="9" xfId="0" applyBorder="1" applyAlignment="1" applyProtection="1">
      <alignment wrapText="1"/>
      <protection hidden="1"/>
    </xf>
    <xf numFmtId="0" fontId="0" fillId="4" borderId="24" xfId="0" applyFill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24" xfId="0" applyBorder="1" applyAlignment="1">
      <alignment wrapText="1"/>
    </xf>
    <xf numFmtId="0" fontId="0" fillId="0" borderId="9" xfId="0" applyBorder="1" applyProtection="1">
      <protection hidden="1"/>
    </xf>
    <xf numFmtId="0" fontId="11" fillId="6" borderId="24" xfId="0" applyFont="1" applyFill="1" applyBorder="1"/>
    <xf numFmtId="0" fontId="0" fillId="0" borderId="35" xfId="0" applyBorder="1" applyAlignment="1">
      <alignment wrapText="1"/>
    </xf>
    <xf numFmtId="0" fontId="0" fillId="4" borderId="36" xfId="0" applyFill="1" applyBorder="1"/>
    <xf numFmtId="0" fontId="0" fillId="0" borderId="37" xfId="0" applyBorder="1"/>
    <xf numFmtId="0" fontId="0" fillId="0" borderId="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9" fontId="12" fillId="0" borderId="24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516AF-D417-40DC-9C7F-4972A171F4E9}">
  <sheetPr>
    <pageSetUpPr fitToPage="1"/>
  </sheetPr>
  <dimension ref="A1:EF71"/>
  <sheetViews>
    <sheetView tabSelected="1" view="pageBreakPreview" zoomScale="60" zoomScaleNormal="100" workbookViewId="0">
      <selection activeCell="EJ13" sqref="EJ13"/>
    </sheetView>
  </sheetViews>
  <sheetFormatPr baseColWidth="10" defaultRowHeight="15" x14ac:dyDescent="0.25"/>
  <cols>
    <col min="1" max="1" width="66.42578125" customWidth="1"/>
    <col min="2" max="2" width="16.85546875" customWidth="1"/>
    <col min="3" max="3" width="16.42578125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</cols>
  <sheetData>
    <row r="1" spans="1:135" ht="78" customHeight="1" thickBot="1" x14ac:dyDescent="0.35">
      <c r="A1" s="1" t="s">
        <v>0</v>
      </c>
      <c r="B1" s="2"/>
      <c r="C1" s="3"/>
    </row>
    <row r="2" spans="1:135" ht="189" customHeight="1" thickBot="1" x14ac:dyDescent="0.3">
      <c r="A2" s="4" t="s">
        <v>1</v>
      </c>
      <c r="B2" s="5"/>
      <c r="C2" s="6"/>
    </row>
    <row r="3" spans="1:135" ht="15.75" thickBot="1" x14ac:dyDescent="0.3">
      <c r="A3" s="7" t="s">
        <v>2</v>
      </c>
      <c r="B3" s="8">
        <v>0</v>
      </c>
      <c r="C3" s="9"/>
    </row>
    <row r="4" spans="1:135" x14ac:dyDescent="0.25">
      <c r="A4" s="7" t="s">
        <v>3</v>
      </c>
      <c r="B4" s="10">
        <v>0</v>
      </c>
      <c r="C4" s="11"/>
    </row>
    <row r="5" spans="1:135" x14ac:dyDescent="0.25">
      <c r="A5" s="12" t="s">
        <v>4</v>
      </c>
      <c r="B5" s="10">
        <v>0</v>
      </c>
      <c r="C5" s="11"/>
    </row>
    <row r="6" spans="1:135" x14ac:dyDescent="0.25">
      <c r="A6" s="12" t="s">
        <v>5</v>
      </c>
      <c r="B6" s="10">
        <v>0</v>
      </c>
      <c r="C6" s="11"/>
    </row>
    <row r="7" spans="1:135" x14ac:dyDescent="0.25">
      <c r="A7" s="12" t="s">
        <v>6</v>
      </c>
      <c r="B7" s="10">
        <v>0</v>
      </c>
      <c r="C7" s="11"/>
    </row>
    <row r="8" spans="1:135" x14ac:dyDescent="0.25">
      <c r="A8" s="12" t="s">
        <v>7</v>
      </c>
      <c r="B8" s="10">
        <v>0</v>
      </c>
      <c r="C8" s="11"/>
    </row>
    <row r="9" spans="1:135" x14ac:dyDescent="0.25">
      <c r="A9" s="12" t="s">
        <v>8</v>
      </c>
      <c r="B9" s="10">
        <v>0</v>
      </c>
      <c r="C9" s="11"/>
    </row>
    <row r="10" spans="1:135" x14ac:dyDescent="0.25">
      <c r="A10" s="12" t="s">
        <v>9</v>
      </c>
      <c r="B10" s="10">
        <v>0</v>
      </c>
      <c r="C10" s="11"/>
    </row>
    <row r="11" spans="1:135" x14ac:dyDescent="0.25">
      <c r="A11" s="12" t="s">
        <v>10</v>
      </c>
      <c r="B11" s="10">
        <v>0</v>
      </c>
      <c r="C11" s="11"/>
    </row>
    <row r="12" spans="1:135" x14ac:dyDescent="0.25">
      <c r="A12" s="12" t="s">
        <v>11</v>
      </c>
      <c r="B12" s="10">
        <v>0</v>
      </c>
      <c r="C12" s="11"/>
    </row>
    <row r="13" spans="1:135" ht="15.75" thickBot="1" x14ac:dyDescent="0.3">
      <c r="A13" s="12" t="s">
        <v>12</v>
      </c>
      <c r="B13" s="13">
        <v>0</v>
      </c>
      <c r="C13" s="14"/>
    </row>
    <row r="14" spans="1:135" ht="15" customHeight="1" x14ac:dyDescent="0.25">
      <c r="A14" s="15" t="s">
        <v>13</v>
      </c>
      <c r="B14" s="16" t="s">
        <v>14</v>
      </c>
      <c r="C14" s="17" t="s">
        <v>15</v>
      </c>
      <c r="E14" s="18" t="s">
        <v>16</v>
      </c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 t="s">
        <v>17</v>
      </c>
      <c r="EC14" s="18"/>
      <c r="ED14" s="19">
        <v>1</v>
      </c>
      <c r="EE14" s="20" t="s">
        <v>18</v>
      </c>
    </row>
    <row r="15" spans="1:135" ht="15" customHeight="1" x14ac:dyDescent="0.25">
      <c r="A15" s="21"/>
      <c r="B15" s="22"/>
      <c r="C15" s="23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9"/>
      <c r="EE15" s="20"/>
    </row>
    <row r="16" spans="1:135" ht="15.75" x14ac:dyDescent="0.25">
      <c r="A16" s="21"/>
      <c r="B16" s="22"/>
      <c r="C16" s="23"/>
      <c r="E16" s="24" t="s">
        <v>19</v>
      </c>
      <c r="F16" s="25" t="s">
        <v>20</v>
      </c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8" t="s">
        <v>21</v>
      </c>
      <c r="R16" s="29"/>
      <c r="S16" s="29"/>
      <c r="T16" s="29"/>
      <c r="U16" s="29"/>
      <c r="V16" s="29"/>
      <c r="W16" s="29"/>
      <c r="X16" s="29"/>
      <c r="Y16" s="29"/>
      <c r="Z16" s="29"/>
      <c r="AA16" s="30"/>
      <c r="AB16" s="31" t="s">
        <v>22</v>
      </c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1" t="s">
        <v>23</v>
      </c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1" t="s">
        <v>24</v>
      </c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1" t="s">
        <v>25</v>
      </c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1" t="s">
        <v>26</v>
      </c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1" t="s">
        <v>27</v>
      </c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 t="s">
        <v>28</v>
      </c>
      <c r="CW16" s="32"/>
      <c r="CX16" s="32"/>
      <c r="CY16" s="32"/>
      <c r="CZ16" s="32"/>
      <c r="DA16" s="32"/>
      <c r="DB16" s="32"/>
      <c r="DC16" s="32"/>
      <c r="DD16" s="32"/>
      <c r="DE16" s="32"/>
      <c r="DF16" s="33"/>
      <c r="DG16" s="31" t="s">
        <v>29</v>
      </c>
      <c r="DH16" s="32"/>
      <c r="DI16" s="32"/>
      <c r="DJ16" s="32"/>
      <c r="DK16" s="32"/>
      <c r="DL16" s="32"/>
      <c r="DM16" s="32"/>
      <c r="DN16" s="32"/>
      <c r="DO16" s="32"/>
      <c r="DP16" s="32"/>
      <c r="DQ16" s="33"/>
      <c r="DR16" s="31" t="s">
        <v>30</v>
      </c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3"/>
      <c r="EE16" s="20"/>
    </row>
    <row r="17" spans="1:135" ht="32.25" customHeight="1" x14ac:dyDescent="0.25">
      <c r="A17" s="21"/>
      <c r="B17" s="22"/>
      <c r="C17" s="23"/>
      <c r="E17" s="34" t="s">
        <v>31</v>
      </c>
      <c r="F17" s="35">
        <v>1</v>
      </c>
      <c r="G17" s="36"/>
      <c r="H17" s="36"/>
      <c r="I17" s="36"/>
      <c r="J17" s="36"/>
      <c r="K17" s="36"/>
      <c r="L17" s="36"/>
      <c r="M17" s="36"/>
      <c r="N17" s="36"/>
      <c r="O17" s="36"/>
      <c r="P17" s="37"/>
      <c r="Q17" s="35">
        <v>1</v>
      </c>
      <c r="R17" s="36"/>
      <c r="S17" s="36"/>
      <c r="T17" s="36"/>
      <c r="U17" s="36"/>
      <c r="V17" s="36"/>
      <c r="W17" s="36"/>
      <c r="X17" s="36"/>
      <c r="Y17" s="36"/>
      <c r="Z17" s="36"/>
      <c r="AA17" s="37"/>
      <c r="AB17" s="35">
        <v>1</v>
      </c>
      <c r="AC17" s="36"/>
      <c r="AD17" s="36"/>
      <c r="AE17" s="36"/>
      <c r="AF17" s="36"/>
      <c r="AG17" s="36"/>
      <c r="AH17" s="36"/>
      <c r="AI17" s="36"/>
      <c r="AJ17" s="36"/>
      <c r="AK17" s="36"/>
      <c r="AL17" s="37"/>
      <c r="AM17" s="38">
        <v>1</v>
      </c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>
        <v>1</v>
      </c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>
        <v>1</v>
      </c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5">
        <v>1</v>
      </c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7"/>
      <c r="CI17" s="35">
        <v>1</v>
      </c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7"/>
      <c r="CV17" s="38">
        <v>1</v>
      </c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5">
        <v>1</v>
      </c>
      <c r="DH17" s="36"/>
      <c r="DI17" s="36"/>
      <c r="DJ17" s="36"/>
      <c r="DK17" s="36"/>
      <c r="DL17" s="36"/>
      <c r="DM17" s="36"/>
      <c r="DN17" s="36"/>
      <c r="DO17" s="36"/>
      <c r="DP17" s="36"/>
      <c r="DQ17" s="37"/>
      <c r="DR17" s="35">
        <v>1</v>
      </c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20"/>
    </row>
    <row r="18" spans="1:135" ht="24.75" customHeight="1" x14ac:dyDescent="0.25">
      <c r="A18" s="21"/>
      <c r="B18" s="22"/>
      <c r="C18" s="23"/>
      <c r="E18" s="39" t="s">
        <v>32</v>
      </c>
      <c r="F18" s="40" t="s">
        <v>33</v>
      </c>
      <c r="G18" s="40"/>
      <c r="H18" s="40" t="s">
        <v>34</v>
      </c>
      <c r="I18" s="40"/>
      <c r="J18" s="40" t="s">
        <v>35</v>
      </c>
      <c r="K18" s="40"/>
      <c r="L18" s="40" t="s">
        <v>36</v>
      </c>
      <c r="M18" s="40"/>
      <c r="N18" s="40" t="s">
        <v>37</v>
      </c>
      <c r="O18" s="40"/>
      <c r="P18" s="41" t="s">
        <v>38</v>
      </c>
      <c r="Q18" s="40" t="s">
        <v>33</v>
      </c>
      <c r="R18" s="40"/>
      <c r="S18" s="40" t="s">
        <v>34</v>
      </c>
      <c r="T18" s="40"/>
      <c r="U18" s="40" t="s">
        <v>35</v>
      </c>
      <c r="V18" s="40"/>
      <c r="W18" s="40" t="s">
        <v>36</v>
      </c>
      <c r="X18" s="40"/>
      <c r="Y18" s="40" t="s">
        <v>37</v>
      </c>
      <c r="Z18" s="40"/>
      <c r="AA18" s="42" t="s">
        <v>38</v>
      </c>
      <c r="AB18" s="40" t="s">
        <v>33</v>
      </c>
      <c r="AC18" s="40"/>
      <c r="AD18" s="40" t="s">
        <v>34</v>
      </c>
      <c r="AE18" s="40"/>
      <c r="AF18" s="40" t="s">
        <v>35</v>
      </c>
      <c r="AG18" s="40"/>
      <c r="AH18" s="40" t="s">
        <v>36</v>
      </c>
      <c r="AI18" s="40"/>
      <c r="AJ18" s="40" t="s">
        <v>37</v>
      </c>
      <c r="AK18" s="40"/>
      <c r="AL18" s="41" t="s">
        <v>38</v>
      </c>
      <c r="AM18" s="40" t="s">
        <v>33</v>
      </c>
      <c r="AN18" s="40"/>
      <c r="AO18" s="40" t="s">
        <v>34</v>
      </c>
      <c r="AP18" s="40"/>
      <c r="AQ18" s="40" t="s">
        <v>35</v>
      </c>
      <c r="AR18" s="40"/>
      <c r="AS18" s="40" t="s">
        <v>36</v>
      </c>
      <c r="AT18" s="40"/>
      <c r="AU18" s="40" t="s">
        <v>37</v>
      </c>
      <c r="AV18" s="40"/>
      <c r="AW18" s="41" t="s">
        <v>38</v>
      </c>
      <c r="AX18" s="40" t="s">
        <v>33</v>
      </c>
      <c r="AY18" s="40"/>
      <c r="AZ18" s="40" t="s">
        <v>34</v>
      </c>
      <c r="BA18" s="40"/>
      <c r="BB18" s="40" t="s">
        <v>35</v>
      </c>
      <c r="BC18" s="40"/>
      <c r="BD18" s="40" t="s">
        <v>36</v>
      </c>
      <c r="BE18" s="40"/>
      <c r="BF18" s="40" t="s">
        <v>37</v>
      </c>
      <c r="BG18" s="40"/>
      <c r="BH18" s="41" t="s">
        <v>38</v>
      </c>
      <c r="BI18" s="40" t="s">
        <v>33</v>
      </c>
      <c r="BJ18" s="40"/>
      <c r="BK18" s="40" t="s">
        <v>34</v>
      </c>
      <c r="BL18" s="40"/>
      <c r="BM18" s="40" t="s">
        <v>35</v>
      </c>
      <c r="BN18" s="40"/>
      <c r="BO18" s="40" t="s">
        <v>36</v>
      </c>
      <c r="BP18" s="40"/>
      <c r="BQ18" s="40" t="s">
        <v>37</v>
      </c>
      <c r="BR18" s="40"/>
      <c r="BS18" s="43" t="s">
        <v>39</v>
      </c>
      <c r="BT18" s="44"/>
      <c r="BU18" s="41" t="s">
        <v>38</v>
      </c>
      <c r="BV18" s="40" t="s">
        <v>33</v>
      </c>
      <c r="BW18" s="40"/>
      <c r="BX18" s="40" t="s">
        <v>34</v>
      </c>
      <c r="BY18" s="40"/>
      <c r="BZ18" s="40" t="s">
        <v>35</v>
      </c>
      <c r="CA18" s="40"/>
      <c r="CB18" s="40" t="s">
        <v>36</v>
      </c>
      <c r="CC18" s="40"/>
      <c r="CD18" s="40" t="s">
        <v>37</v>
      </c>
      <c r="CE18" s="40"/>
      <c r="CF18" s="40" t="s">
        <v>39</v>
      </c>
      <c r="CG18" s="40"/>
      <c r="CH18" s="41" t="s">
        <v>38</v>
      </c>
      <c r="CI18" s="40" t="s">
        <v>33</v>
      </c>
      <c r="CJ18" s="40"/>
      <c r="CK18" s="40" t="s">
        <v>34</v>
      </c>
      <c r="CL18" s="40"/>
      <c r="CM18" s="40" t="s">
        <v>35</v>
      </c>
      <c r="CN18" s="40"/>
      <c r="CO18" s="40" t="s">
        <v>36</v>
      </c>
      <c r="CP18" s="40"/>
      <c r="CQ18" s="40" t="s">
        <v>37</v>
      </c>
      <c r="CR18" s="40"/>
      <c r="CS18" s="40" t="s">
        <v>39</v>
      </c>
      <c r="CT18" s="40"/>
      <c r="CU18" s="41" t="s">
        <v>38</v>
      </c>
      <c r="CV18" s="40" t="s">
        <v>33</v>
      </c>
      <c r="CW18" s="40"/>
      <c r="CX18" s="40" t="s">
        <v>34</v>
      </c>
      <c r="CY18" s="40"/>
      <c r="CZ18" s="40" t="s">
        <v>35</v>
      </c>
      <c r="DA18" s="40"/>
      <c r="DB18" s="40" t="s">
        <v>36</v>
      </c>
      <c r="DC18" s="40"/>
      <c r="DD18" s="40" t="s">
        <v>37</v>
      </c>
      <c r="DE18" s="40"/>
      <c r="DF18" s="41" t="s">
        <v>38</v>
      </c>
      <c r="DG18" s="40" t="s">
        <v>33</v>
      </c>
      <c r="DH18" s="40"/>
      <c r="DI18" s="40" t="s">
        <v>34</v>
      </c>
      <c r="DJ18" s="40"/>
      <c r="DK18" s="40" t="s">
        <v>35</v>
      </c>
      <c r="DL18" s="40"/>
      <c r="DM18" s="40" t="s">
        <v>36</v>
      </c>
      <c r="DN18" s="40"/>
      <c r="DO18" s="40" t="s">
        <v>37</v>
      </c>
      <c r="DP18" s="40"/>
      <c r="DQ18" s="41" t="s">
        <v>38</v>
      </c>
      <c r="DR18" s="28" t="s">
        <v>33</v>
      </c>
      <c r="DS18" s="30"/>
      <c r="DT18" s="28" t="s">
        <v>34</v>
      </c>
      <c r="DU18" s="30"/>
      <c r="DV18" s="28" t="s">
        <v>35</v>
      </c>
      <c r="DW18" s="30"/>
      <c r="DX18" s="28" t="s">
        <v>36</v>
      </c>
      <c r="DY18" s="30"/>
      <c r="DZ18" s="28" t="s">
        <v>37</v>
      </c>
      <c r="EA18" s="30"/>
      <c r="EB18" s="28" t="s">
        <v>39</v>
      </c>
      <c r="EC18" s="30"/>
      <c r="ED18" s="41" t="s">
        <v>38</v>
      </c>
      <c r="EE18" s="20"/>
    </row>
    <row r="19" spans="1:135" ht="16.5" thickBot="1" x14ac:dyDescent="0.3">
      <c r="A19" s="45"/>
      <c r="B19" s="46"/>
      <c r="C19" s="47"/>
      <c r="E19" s="39"/>
      <c r="F19" s="39" t="s">
        <v>40</v>
      </c>
      <c r="G19" s="39" t="s">
        <v>41</v>
      </c>
      <c r="H19" s="39" t="s">
        <v>40</v>
      </c>
      <c r="I19" s="39" t="s">
        <v>41</v>
      </c>
      <c r="J19" s="39" t="s">
        <v>40</v>
      </c>
      <c r="K19" s="39" t="s">
        <v>41</v>
      </c>
      <c r="L19" s="39" t="s">
        <v>40</v>
      </c>
      <c r="M19" s="39" t="s">
        <v>41</v>
      </c>
      <c r="N19" s="39" t="s">
        <v>40</v>
      </c>
      <c r="O19" s="39" t="s">
        <v>41</v>
      </c>
      <c r="P19" s="42"/>
      <c r="Q19" s="39" t="s">
        <v>40</v>
      </c>
      <c r="R19" s="39" t="s">
        <v>41</v>
      </c>
      <c r="S19" s="39" t="s">
        <v>40</v>
      </c>
      <c r="T19" s="39" t="s">
        <v>41</v>
      </c>
      <c r="U19" s="39" t="s">
        <v>40</v>
      </c>
      <c r="V19" s="39" t="s">
        <v>41</v>
      </c>
      <c r="W19" s="39" t="s">
        <v>40</v>
      </c>
      <c r="X19" s="39" t="s">
        <v>41</v>
      </c>
      <c r="Y19" s="39" t="s">
        <v>40</v>
      </c>
      <c r="Z19" s="39" t="s">
        <v>41</v>
      </c>
      <c r="AA19" s="42"/>
      <c r="AB19" s="39" t="s">
        <v>40</v>
      </c>
      <c r="AC19" s="39" t="s">
        <v>41</v>
      </c>
      <c r="AD19" s="39" t="s">
        <v>40</v>
      </c>
      <c r="AE19" s="39" t="s">
        <v>41</v>
      </c>
      <c r="AF19" s="39" t="s">
        <v>40</v>
      </c>
      <c r="AG19" s="39" t="s">
        <v>41</v>
      </c>
      <c r="AH19" s="39" t="s">
        <v>40</v>
      </c>
      <c r="AI19" s="39" t="s">
        <v>41</v>
      </c>
      <c r="AJ19" s="39" t="s">
        <v>40</v>
      </c>
      <c r="AK19" s="39" t="s">
        <v>41</v>
      </c>
      <c r="AL19" s="42"/>
      <c r="AM19" s="39" t="s">
        <v>40</v>
      </c>
      <c r="AN19" s="39" t="s">
        <v>41</v>
      </c>
      <c r="AO19" s="39" t="s">
        <v>40</v>
      </c>
      <c r="AP19" s="39" t="s">
        <v>41</v>
      </c>
      <c r="AQ19" s="39" t="s">
        <v>40</v>
      </c>
      <c r="AR19" s="39" t="s">
        <v>41</v>
      </c>
      <c r="AS19" s="39" t="s">
        <v>40</v>
      </c>
      <c r="AT19" s="39" t="s">
        <v>41</v>
      </c>
      <c r="AU19" s="39" t="s">
        <v>40</v>
      </c>
      <c r="AV19" s="39" t="s">
        <v>41</v>
      </c>
      <c r="AW19" s="42"/>
      <c r="AX19" s="39" t="s">
        <v>40</v>
      </c>
      <c r="AY19" s="39" t="s">
        <v>41</v>
      </c>
      <c r="AZ19" s="39" t="s">
        <v>40</v>
      </c>
      <c r="BA19" s="39" t="s">
        <v>41</v>
      </c>
      <c r="BB19" s="39" t="s">
        <v>40</v>
      </c>
      <c r="BC19" s="39" t="s">
        <v>41</v>
      </c>
      <c r="BD19" s="39" t="s">
        <v>40</v>
      </c>
      <c r="BE19" s="39" t="s">
        <v>41</v>
      </c>
      <c r="BF19" s="39" t="s">
        <v>40</v>
      </c>
      <c r="BG19" s="39" t="s">
        <v>41</v>
      </c>
      <c r="BH19" s="42"/>
      <c r="BI19" s="39" t="s">
        <v>40</v>
      </c>
      <c r="BJ19" s="39" t="s">
        <v>41</v>
      </c>
      <c r="BK19" s="39" t="s">
        <v>40</v>
      </c>
      <c r="BL19" s="39" t="s">
        <v>41</v>
      </c>
      <c r="BM19" s="39" t="s">
        <v>40</v>
      </c>
      <c r="BN19" s="39" t="s">
        <v>41</v>
      </c>
      <c r="BO19" s="39" t="s">
        <v>40</v>
      </c>
      <c r="BP19" s="39" t="s">
        <v>41</v>
      </c>
      <c r="BQ19" s="39" t="s">
        <v>40</v>
      </c>
      <c r="BR19" s="39" t="s">
        <v>41</v>
      </c>
      <c r="BS19" s="39" t="s">
        <v>40</v>
      </c>
      <c r="BT19" s="39" t="s">
        <v>41</v>
      </c>
      <c r="BU19" s="42"/>
      <c r="BV19" s="39" t="s">
        <v>40</v>
      </c>
      <c r="BW19" s="39" t="s">
        <v>41</v>
      </c>
      <c r="BX19" s="39" t="s">
        <v>40</v>
      </c>
      <c r="BY19" s="39" t="s">
        <v>41</v>
      </c>
      <c r="BZ19" s="39" t="s">
        <v>40</v>
      </c>
      <c r="CA19" s="39" t="s">
        <v>41</v>
      </c>
      <c r="CB19" s="39" t="s">
        <v>40</v>
      </c>
      <c r="CC19" s="39" t="s">
        <v>41</v>
      </c>
      <c r="CD19" s="39" t="s">
        <v>40</v>
      </c>
      <c r="CE19" s="39" t="s">
        <v>41</v>
      </c>
      <c r="CF19" s="39" t="s">
        <v>40</v>
      </c>
      <c r="CG19" s="39" t="s">
        <v>41</v>
      </c>
      <c r="CH19" s="42"/>
      <c r="CI19" s="39" t="s">
        <v>40</v>
      </c>
      <c r="CJ19" s="39" t="s">
        <v>41</v>
      </c>
      <c r="CK19" s="39" t="s">
        <v>40</v>
      </c>
      <c r="CL19" s="39" t="s">
        <v>41</v>
      </c>
      <c r="CM19" s="39" t="s">
        <v>40</v>
      </c>
      <c r="CN19" s="39" t="s">
        <v>41</v>
      </c>
      <c r="CO19" s="39" t="s">
        <v>40</v>
      </c>
      <c r="CP19" s="39" t="s">
        <v>41</v>
      </c>
      <c r="CQ19" s="39" t="s">
        <v>40</v>
      </c>
      <c r="CR19" s="39" t="s">
        <v>41</v>
      </c>
      <c r="CS19" s="39" t="s">
        <v>40</v>
      </c>
      <c r="CT19" s="39" t="s">
        <v>41</v>
      </c>
      <c r="CU19" s="42"/>
      <c r="CV19" s="39" t="s">
        <v>40</v>
      </c>
      <c r="CW19" s="39" t="s">
        <v>41</v>
      </c>
      <c r="CX19" s="39" t="s">
        <v>40</v>
      </c>
      <c r="CY19" s="39" t="s">
        <v>41</v>
      </c>
      <c r="CZ19" s="39" t="s">
        <v>40</v>
      </c>
      <c r="DA19" s="39" t="s">
        <v>41</v>
      </c>
      <c r="DB19" s="39" t="s">
        <v>40</v>
      </c>
      <c r="DC19" s="39" t="s">
        <v>41</v>
      </c>
      <c r="DD19" s="39" t="s">
        <v>40</v>
      </c>
      <c r="DE19" s="39" t="s">
        <v>41</v>
      </c>
      <c r="DF19" s="42"/>
      <c r="DG19" s="39" t="s">
        <v>40</v>
      </c>
      <c r="DH19" s="39" t="s">
        <v>41</v>
      </c>
      <c r="DI19" s="39" t="s">
        <v>40</v>
      </c>
      <c r="DJ19" s="39" t="s">
        <v>41</v>
      </c>
      <c r="DK19" s="39" t="s">
        <v>40</v>
      </c>
      <c r="DL19" s="39" t="s">
        <v>41</v>
      </c>
      <c r="DM19" s="39" t="s">
        <v>40</v>
      </c>
      <c r="DN19" s="39" t="s">
        <v>41</v>
      </c>
      <c r="DO19" s="39" t="s">
        <v>40</v>
      </c>
      <c r="DP19" s="39" t="s">
        <v>41</v>
      </c>
      <c r="DQ19" s="42"/>
      <c r="DR19" s="39" t="s">
        <v>40</v>
      </c>
      <c r="DS19" s="39" t="s">
        <v>41</v>
      </c>
      <c r="DT19" s="39" t="s">
        <v>40</v>
      </c>
      <c r="DU19" s="39" t="s">
        <v>41</v>
      </c>
      <c r="DV19" s="39" t="s">
        <v>40</v>
      </c>
      <c r="DW19" s="39" t="s">
        <v>41</v>
      </c>
      <c r="DX19" s="39" t="s">
        <v>40</v>
      </c>
      <c r="DY19" s="39" t="s">
        <v>41</v>
      </c>
      <c r="DZ19" s="39" t="s">
        <v>40</v>
      </c>
      <c r="EA19" s="39" t="s">
        <v>41</v>
      </c>
      <c r="EB19" s="39" t="s">
        <v>40</v>
      </c>
      <c r="EC19" s="39" t="s">
        <v>41</v>
      </c>
      <c r="ED19" s="42"/>
      <c r="EE19" s="48"/>
    </row>
    <row r="20" spans="1:135" ht="15.95" customHeight="1" x14ac:dyDescent="0.25">
      <c r="A20" s="49" t="s">
        <v>42</v>
      </c>
      <c r="B20" s="50">
        <f>ROUNDUP((+B$3*P20+B$4*AA20+B$5*AL20+B$6*AW20+B$7*BH20+B$8*BU20+B$9*CH20+B$10*CU20+B$11*ED20+B$12*DF20+B$13*DQ20)/1000,1)</f>
        <v>0</v>
      </c>
      <c r="C20" s="51" t="s">
        <v>43</v>
      </c>
      <c r="E20" s="52" t="s">
        <v>42</v>
      </c>
      <c r="F20" s="53">
        <v>2</v>
      </c>
      <c r="G20" s="53">
        <v>30</v>
      </c>
      <c r="H20" s="53"/>
      <c r="I20" s="53"/>
      <c r="J20" s="54">
        <v>4</v>
      </c>
      <c r="K20" s="54">
        <v>30</v>
      </c>
      <c r="L20" s="53"/>
      <c r="M20" s="53"/>
      <c r="N20" s="54">
        <v>4</v>
      </c>
      <c r="O20" s="54">
        <v>30</v>
      </c>
      <c r="P20" s="53">
        <f t="shared" ref="P20:P64" si="0">(+F20*G20+H20*I20+J20*K20+L20*M20+N20*O20)*F$17</f>
        <v>300</v>
      </c>
      <c r="Q20" s="55">
        <v>2</v>
      </c>
      <c r="R20" s="55">
        <v>30</v>
      </c>
      <c r="S20" s="55"/>
      <c r="T20" s="55"/>
      <c r="U20" s="56">
        <v>5</v>
      </c>
      <c r="V20" s="56">
        <v>30</v>
      </c>
      <c r="W20" s="55"/>
      <c r="X20" s="55"/>
      <c r="Y20" s="55">
        <v>5</v>
      </c>
      <c r="Z20" s="55">
        <v>30</v>
      </c>
      <c r="AA20" s="55">
        <f t="shared" ref="AA20:AA64" si="1">(+Q20*R20+S20*T20+U20*V20+W20*X20+Y20*Z20)*Q$17</f>
        <v>360</v>
      </c>
      <c r="AB20" s="54">
        <v>4</v>
      </c>
      <c r="AC20" s="54">
        <v>30</v>
      </c>
      <c r="AD20" s="54"/>
      <c r="AE20" s="54"/>
      <c r="AF20" s="54">
        <v>8</v>
      </c>
      <c r="AG20" s="54">
        <v>30</v>
      </c>
      <c r="AH20" s="54"/>
      <c r="AI20" s="54"/>
      <c r="AJ20" s="54">
        <v>8</v>
      </c>
      <c r="AK20" s="54">
        <v>30</v>
      </c>
      <c r="AL20" s="53">
        <f t="shared" ref="AL20:AL64" si="2">(+AB20*AC20+AD20*AE20+AF20*AG20+AH20*AI20+AJ20*AK20)*AB$17</f>
        <v>600</v>
      </c>
      <c r="AM20" s="55">
        <v>4</v>
      </c>
      <c r="AN20" s="55">
        <v>30</v>
      </c>
      <c r="AO20" s="55"/>
      <c r="AP20" s="55"/>
      <c r="AQ20" s="55">
        <v>12</v>
      </c>
      <c r="AR20" s="55">
        <v>30</v>
      </c>
      <c r="AS20" s="55"/>
      <c r="AT20" s="55"/>
      <c r="AU20" s="55">
        <v>11</v>
      </c>
      <c r="AV20" s="55">
        <v>30</v>
      </c>
      <c r="AW20" s="55">
        <f t="shared" ref="AW20:AW64" si="3">(+AM20*AN20+AO20*AP20+AQ20*AR20+AS20*AT20+AU20*AV20)*AM$17</f>
        <v>810</v>
      </c>
      <c r="AX20" s="53">
        <v>5</v>
      </c>
      <c r="AY20" s="53">
        <v>30</v>
      </c>
      <c r="AZ20" s="53"/>
      <c r="BA20" s="53"/>
      <c r="BB20" s="53">
        <v>12</v>
      </c>
      <c r="BC20" s="53">
        <v>30</v>
      </c>
      <c r="BD20" s="53"/>
      <c r="BE20" s="53"/>
      <c r="BF20" s="53">
        <v>12</v>
      </c>
      <c r="BG20" s="53">
        <v>30</v>
      </c>
      <c r="BH20" s="53">
        <f t="shared" ref="BH20:BH64" si="4">(+AX20*AY20+AZ20*BA20+BB20*BC20+BD20*BE20+BF20*BG20)*AX$17</f>
        <v>870</v>
      </c>
      <c r="BI20" s="55">
        <v>5</v>
      </c>
      <c r="BJ20" s="55">
        <v>30</v>
      </c>
      <c r="BK20" s="55"/>
      <c r="BL20" s="55"/>
      <c r="BM20" s="57">
        <v>14</v>
      </c>
      <c r="BN20" s="57">
        <v>30</v>
      </c>
      <c r="BO20" s="55"/>
      <c r="BP20" s="55"/>
      <c r="BQ20" s="57">
        <v>13</v>
      </c>
      <c r="BR20" s="57">
        <v>30</v>
      </c>
      <c r="BS20" s="55"/>
      <c r="BT20" s="55"/>
      <c r="BU20" s="55">
        <f t="shared" ref="BU20:BU64" si="5">(BI20*BJ20+BK20*BL20+BM20*BN20+BO20*BP20+BQ20*BR20+BS20*BT20)*BI$17</f>
        <v>960</v>
      </c>
      <c r="BV20" s="53">
        <v>5</v>
      </c>
      <c r="BW20" s="53">
        <v>30</v>
      </c>
      <c r="BX20" s="53"/>
      <c r="BY20" s="53"/>
      <c r="BZ20" s="53">
        <v>16</v>
      </c>
      <c r="CA20" s="53">
        <v>30</v>
      </c>
      <c r="CB20" s="53"/>
      <c r="CC20" s="53"/>
      <c r="CD20" s="53">
        <v>14</v>
      </c>
      <c r="CE20" s="53">
        <v>30</v>
      </c>
      <c r="CF20" s="53"/>
      <c r="CG20" s="53"/>
      <c r="CH20" s="53">
        <f t="shared" ref="CH20:CH30" si="6">(BV20*BW20+BX20*BY20+BZ20*CA20+CB20*CC20+CD20*CE20+CF20*CG20)*BV$17</f>
        <v>1050</v>
      </c>
      <c r="CI20" s="57">
        <v>6</v>
      </c>
      <c r="CJ20" s="57">
        <v>30</v>
      </c>
      <c r="CK20" s="57"/>
      <c r="CL20" s="57"/>
      <c r="CM20" s="57">
        <v>19</v>
      </c>
      <c r="CN20" s="57">
        <v>30</v>
      </c>
      <c r="CO20" s="57"/>
      <c r="CP20" s="57"/>
      <c r="CQ20" s="57">
        <v>18</v>
      </c>
      <c r="CR20" s="57">
        <v>30</v>
      </c>
      <c r="CS20" s="57"/>
      <c r="CT20" s="57"/>
      <c r="CU20" s="55">
        <f t="shared" ref="CU20:CU64" si="7">(CI20*CJ20+CK20*CL20+CM20*CN20+CO20*CP20+CQ20*CR20+CS20*CT20)*CI$17</f>
        <v>1290</v>
      </c>
      <c r="CV20" s="53"/>
      <c r="CW20" s="53"/>
      <c r="CX20" s="53"/>
      <c r="CY20" s="53"/>
      <c r="CZ20" s="53">
        <v>12</v>
      </c>
      <c r="DA20" s="53">
        <v>30</v>
      </c>
      <c r="DB20" s="53"/>
      <c r="DC20" s="53"/>
      <c r="DD20" s="53">
        <v>12</v>
      </c>
      <c r="DE20" s="53">
        <v>30</v>
      </c>
      <c r="DF20" s="53">
        <f t="shared" ref="DF20:DF64" si="8">(+CV20*CW20+CX20*CY20+CZ20*DA20+DB20*DC20+DD20*DE20)*CV$17</f>
        <v>720</v>
      </c>
      <c r="DG20" s="57"/>
      <c r="DH20" s="57"/>
      <c r="DI20" s="57"/>
      <c r="DJ20" s="57"/>
      <c r="DK20" s="57">
        <v>10</v>
      </c>
      <c r="DL20" s="57">
        <v>30</v>
      </c>
      <c r="DM20" s="57"/>
      <c r="DN20" s="57"/>
      <c r="DO20" s="57">
        <v>10</v>
      </c>
      <c r="DP20" s="57">
        <v>30</v>
      </c>
      <c r="DQ20" s="57">
        <f t="shared" ref="DQ20:DQ64" si="9">(+DG20*DH20+DI20*DJ20+DK20*DL20+DM20*DN20+DO20*DP20)*DG$17</f>
        <v>600</v>
      </c>
      <c r="DR20" s="53">
        <v>7</v>
      </c>
      <c r="DS20" s="53">
        <v>30</v>
      </c>
      <c r="DT20" s="53"/>
      <c r="DU20" s="53"/>
      <c r="DV20" s="53">
        <v>18</v>
      </c>
      <c r="DW20" s="53">
        <v>30</v>
      </c>
      <c r="DX20" s="53"/>
      <c r="DY20" s="53"/>
      <c r="DZ20" s="53">
        <v>19</v>
      </c>
      <c r="EA20" s="53">
        <v>30</v>
      </c>
      <c r="EB20" s="53"/>
      <c r="EC20" s="53"/>
      <c r="ED20" s="53">
        <f t="shared" ref="ED20:ED64" si="10">(DR20*DS20+DT20*DU20+DV20*DW20+DX20*DY20+DZ20*EA20+EB20*EC20)*DR$17</f>
        <v>1320</v>
      </c>
      <c r="EE20" s="58">
        <f t="shared" ref="EE20" si="11">(+ED20+DQ20+DF20+CU20+CH20+AL20+AW20+BH20+BU20+AA20+P20)*ED$14</f>
        <v>8880</v>
      </c>
    </row>
    <row r="21" spans="1:135" ht="15.95" hidden="1" customHeight="1" x14ac:dyDescent="0.25">
      <c r="A21" s="59" t="s">
        <v>44</v>
      </c>
      <c r="B21" s="60">
        <f t="shared" ref="B21:B64" si="12">ROUNDUP((+B$3*P21+B$4*AA21+B$5*AL21+B$6*AW21+B$7*BH21+B$8*BU21+B$9*CH21+B$10*CU21+B$11*ED21+B$12*DF21+B$13*DQ21)/1000,1)</f>
        <v>0</v>
      </c>
      <c r="C21" s="61" t="s">
        <v>45</v>
      </c>
      <c r="E21" s="52" t="s">
        <v>44</v>
      </c>
      <c r="F21" s="53"/>
      <c r="G21" s="53"/>
      <c r="H21" s="53">
        <v>10</v>
      </c>
      <c r="I21" s="53"/>
      <c r="J21" s="54"/>
      <c r="K21" s="54"/>
      <c r="L21" s="53"/>
      <c r="M21" s="53"/>
      <c r="N21" s="53"/>
      <c r="O21" s="53"/>
      <c r="P21" s="53">
        <f t="shared" si="0"/>
        <v>0</v>
      </c>
      <c r="Q21" s="55"/>
      <c r="R21" s="55"/>
      <c r="S21" s="55"/>
      <c r="T21" s="55"/>
      <c r="U21" s="56"/>
      <c r="V21" s="56"/>
      <c r="W21" s="55"/>
      <c r="X21" s="55"/>
      <c r="Y21" s="55"/>
      <c r="Z21" s="55"/>
      <c r="AA21" s="55">
        <f t="shared" si="1"/>
        <v>0</v>
      </c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3">
        <f t="shared" si="2"/>
        <v>0</v>
      </c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>
        <f t="shared" si="3"/>
        <v>0</v>
      </c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>
        <f t="shared" si="4"/>
        <v>0</v>
      </c>
      <c r="BI21" s="55"/>
      <c r="BJ21" s="55"/>
      <c r="BK21" s="55"/>
      <c r="BL21" s="55"/>
      <c r="BM21" s="57"/>
      <c r="BN21" s="57"/>
      <c r="BO21" s="55"/>
      <c r="BP21" s="55"/>
      <c r="BQ21" s="57"/>
      <c r="BR21" s="57"/>
      <c r="BS21" s="55"/>
      <c r="BT21" s="55"/>
      <c r="BU21" s="55">
        <f t="shared" si="5"/>
        <v>0</v>
      </c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>
        <f t="shared" si="6"/>
        <v>0</v>
      </c>
      <c r="CI21" s="57"/>
      <c r="CJ21" s="57"/>
      <c r="CK21" s="57"/>
      <c r="CL21" s="57"/>
      <c r="CM21" s="57"/>
      <c r="CN21" s="57"/>
      <c r="CO21" s="57"/>
      <c r="CP21" s="57"/>
      <c r="CQ21" s="57"/>
      <c r="CR21" s="57"/>
      <c r="CS21" s="57"/>
      <c r="CT21" s="57"/>
      <c r="CU21" s="55">
        <f t="shared" si="7"/>
        <v>0</v>
      </c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>
        <f t="shared" si="8"/>
        <v>0</v>
      </c>
      <c r="DG21" s="57"/>
      <c r="DH21" s="57"/>
      <c r="DI21" s="57"/>
      <c r="DJ21" s="57"/>
      <c r="DK21" s="57"/>
      <c r="DL21" s="57"/>
      <c r="DM21" s="57"/>
      <c r="DN21" s="57"/>
      <c r="DO21" s="57"/>
      <c r="DP21" s="57"/>
      <c r="DQ21" s="55">
        <f t="shared" si="9"/>
        <v>0</v>
      </c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>
        <f t="shared" si="10"/>
        <v>0</v>
      </c>
      <c r="EE21" s="58">
        <f>(+ED21+DQ21+DF21+CU21+CH21+AL21+AW21+BH21+BU21+AA21+P21)*ED$14</f>
        <v>0</v>
      </c>
    </row>
    <row r="22" spans="1:135" ht="15.95" customHeight="1" x14ac:dyDescent="0.25">
      <c r="A22" s="59" t="s">
        <v>46</v>
      </c>
      <c r="B22" s="60">
        <f t="shared" si="12"/>
        <v>0</v>
      </c>
      <c r="C22" s="61" t="s">
        <v>45</v>
      </c>
      <c r="E22" s="62" t="s">
        <v>46</v>
      </c>
      <c r="F22" s="53"/>
      <c r="G22" s="53"/>
      <c r="H22" s="53"/>
      <c r="I22" s="53"/>
      <c r="J22" s="54"/>
      <c r="K22" s="54"/>
      <c r="L22" s="53"/>
      <c r="M22" s="53"/>
      <c r="N22" s="53"/>
      <c r="O22" s="53"/>
      <c r="P22" s="53">
        <f t="shared" si="0"/>
        <v>0</v>
      </c>
      <c r="Q22" s="55">
        <v>10</v>
      </c>
      <c r="R22" s="55">
        <v>10</v>
      </c>
      <c r="S22" s="55"/>
      <c r="T22" s="55"/>
      <c r="U22" s="56">
        <v>15</v>
      </c>
      <c r="V22" s="56">
        <v>10</v>
      </c>
      <c r="W22" s="55"/>
      <c r="X22" s="55"/>
      <c r="Y22" s="55">
        <v>15</v>
      </c>
      <c r="Z22" s="55">
        <v>10</v>
      </c>
      <c r="AA22" s="55">
        <f t="shared" si="1"/>
        <v>400</v>
      </c>
      <c r="AB22" s="54">
        <v>25</v>
      </c>
      <c r="AC22" s="54">
        <v>10</v>
      </c>
      <c r="AD22" s="54"/>
      <c r="AE22" s="54"/>
      <c r="AF22" s="54">
        <v>20</v>
      </c>
      <c r="AG22" s="54">
        <f>2/7*30</f>
        <v>8.5714285714285712</v>
      </c>
      <c r="AH22" s="54"/>
      <c r="AI22" s="54"/>
      <c r="AJ22" s="54">
        <v>20</v>
      </c>
      <c r="AK22" s="54">
        <f>2/7*30</f>
        <v>8.5714285714285712</v>
      </c>
      <c r="AL22" s="53">
        <f t="shared" si="2"/>
        <v>592.85714285714289</v>
      </c>
      <c r="AM22" s="55">
        <v>40</v>
      </c>
      <c r="AN22" s="55">
        <v>10</v>
      </c>
      <c r="AO22" s="55"/>
      <c r="AP22" s="55"/>
      <c r="AQ22" s="55">
        <v>35</v>
      </c>
      <c r="AR22" s="55">
        <f>2/7*30</f>
        <v>8.5714285714285712</v>
      </c>
      <c r="AS22" s="55"/>
      <c r="AT22" s="55"/>
      <c r="AU22" s="55">
        <v>35</v>
      </c>
      <c r="AV22" s="55">
        <f>2/7*30</f>
        <v>8.5714285714285712</v>
      </c>
      <c r="AW22" s="55">
        <f t="shared" si="3"/>
        <v>1000</v>
      </c>
      <c r="AX22" s="53">
        <v>50</v>
      </c>
      <c r="AY22" s="53">
        <v>10</v>
      </c>
      <c r="AZ22" s="53"/>
      <c r="BA22" s="53"/>
      <c r="BB22" s="53">
        <v>40</v>
      </c>
      <c r="BC22" s="53">
        <f>2/7*30</f>
        <v>8.5714285714285712</v>
      </c>
      <c r="BD22" s="53"/>
      <c r="BE22" s="53"/>
      <c r="BF22" s="53">
        <v>40</v>
      </c>
      <c r="BG22" s="53">
        <f>2/7*30</f>
        <v>8.5714285714285712</v>
      </c>
      <c r="BH22" s="53">
        <f t="shared" si="4"/>
        <v>1185.7142857142858</v>
      </c>
      <c r="BI22" s="55">
        <v>50</v>
      </c>
      <c r="BJ22" s="55">
        <v>10</v>
      </c>
      <c r="BK22" s="55"/>
      <c r="BL22" s="55"/>
      <c r="BM22" s="57">
        <v>40</v>
      </c>
      <c r="BN22" s="57">
        <f>2/7*30</f>
        <v>8.5714285714285712</v>
      </c>
      <c r="BO22" s="55"/>
      <c r="BP22" s="55"/>
      <c r="BQ22" s="57">
        <v>40</v>
      </c>
      <c r="BR22" s="57">
        <f>2/7*30</f>
        <v>8.5714285714285712</v>
      </c>
      <c r="BS22" s="55"/>
      <c r="BT22" s="55"/>
      <c r="BU22" s="55">
        <f t="shared" si="5"/>
        <v>1185.7142857142858</v>
      </c>
      <c r="BV22" s="53">
        <v>50</v>
      </c>
      <c r="BW22" s="53">
        <v>10</v>
      </c>
      <c r="BX22" s="53"/>
      <c r="BY22" s="53"/>
      <c r="BZ22" s="53">
        <v>40</v>
      </c>
      <c r="CA22" s="53">
        <f>2/7*30</f>
        <v>8.5714285714285712</v>
      </c>
      <c r="CB22" s="53"/>
      <c r="CC22" s="53"/>
      <c r="CD22" s="53">
        <v>40</v>
      </c>
      <c r="CE22" s="53">
        <f>2/7*30</f>
        <v>8.5714285714285712</v>
      </c>
      <c r="CF22" s="53"/>
      <c r="CG22" s="53"/>
      <c r="CH22" s="53">
        <f t="shared" si="6"/>
        <v>1185.7142857142858</v>
      </c>
      <c r="CI22" s="57">
        <v>50</v>
      </c>
      <c r="CJ22" s="57">
        <v>10</v>
      </c>
      <c r="CK22" s="57"/>
      <c r="CL22" s="57"/>
      <c r="CM22" s="57">
        <v>50</v>
      </c>
      <c r="CN22" s="57">
        <f>2/7*30</f>
        <v>8.5714285714285712</v>
      </c>
      <c r="CO22" s="57"/>
      <c r="CP22" s="57"/>
      <c r="CQ22" s="57">
        <v>50</v>
      </c>
      <c r="CR22" s="57">
        <f>2/7*30</f>
        <v>8.5714285714285712</v>
      </c>
      <c r="CS22" s="57"/>
      <c r="CT22" s="57"/>
      <c r="CU22" s="55">
        <f t="shared" si="7"/>
        <v>1357.1428571428571</v>
      </c>
      <c r="CV22" s="53">
        <v>70</v>
      </c>
      <c r="CW22" s="53">
        <v>10</v>
      </c>
      <c r="CX22" s="53"/>
      <c r="CY22" s="53"/>
      <c r="CZ22" s="53">
        <v>60</v>
      </c>
      <c r="DA22" s="53">
        <f>2/7*30</f>
        <v>8.5714285714285712</v>
      </c>
      <c r="DB22" s="53"/>
      <c r="DC22" s="53"/>
      <c r="DD22" s="53">
        <v>50</v>
      </c>
      <c r="DE22" s="53">
        <f>2/7*30</f>
        <v>8.5714285714285712</v>
      </c>
      <c r="DF22" s="53">
        <f t="shared" si="8"/>
        <v>1642.8571428571427</v>
      </c>
      <c r="DG22" s="57">
        <v>30</v>
      </c>
      <c r="DH22" s="57">
        <v>10</v>
      </c>
      <c r="DI22" s="57"/>
      <c r="DJ22" s="57"/>
      <c r="DK22" s="57">
        <v>50</v>
      </c>
      <c r="DL22" s="57">
        <f>2/7*30</f>
        <v>8.5714285714285712</v>
      </c>
      <c r="DM22" s="57"/>
      <c r="DN22" s="57"/>
      <c r="DO22" s="57">
        <v>50</v>
      </c>
      <c r="DP22" s="57">
        <f>2/7*30</f>
        <v>8.5714285714285712</v>
      </c>
      <c r="DQ22" s="55">
        <f t="shared" si="9"/>
        <v>1157.1428571428571</v>
      </c>
      <c r="DR22" s="53">
        <v>70</v>
      </c>
      <c r="DS22" s="53">
        <v>10</v>
      </c>
      <c r="DT22" s="53"/>
      <c r="DU22" s="53"/>
      <c r="DV22" s="53">
        <v>50</v>
      </c>
      <c r="DW22" s="53">
        <f>2/7*30</f>
        <v>8.5714285714285712</v>
      </c>
      <c r="DX22" s="53"/>
      <c r="DY22" s="53"/>
      <c r="DZ22" s="53">
        <v>50</v>
      </c>
      <c r="EA22" s="53">
        <f>2/7*30</f>
        <v>8.5714285714285712</v>
      </c>
      <c r="EB22" s="53"/>
      <c r="EC22" s="53"/>
      <c r="ED22" s="53">
        <f t="shared" si="10"/>
        <v>1557.1428571428569</v>
      </c>
      <c r="EE22" s="58">
        <f t="shared" ref="EE22:EE64" si="13">(+ED22+DQ22+DF22+CU22+CH22+AL22+AW22+BH22+BU22+AA22+P22)*ED$14</f>
        <v>11264.285714285716</v>
      </c>
    </row>
    <row r="23" spans="1:135" ht="15.95" customHeight="1" x14ac:dyDescent="0.25">
      <c r="A23" s="63" t="s">
        <v>47</v>
      </c>
      <c r="B23" s="60">
        <f t="shared" si="12"/>
        <v>0</v>
      </c>
      <c r="C23" s="61" t="s">
        <v>45</v>
      </c>
      <c r="E23" s="55" t="s">
        <v>47</v>
      </c>
      <c r="F23" s="53"/>
      <c r="G23" s="53"/>
      <c r="H23" s="53"/>
      <c r="I23" s="53"/>
      <c r="J23" s="54"/>
      <c r="K23" s="54"/>
      <c r="L23" s="53"/>
      <c r="M23" s="53"/>
      <c r="N23" s="53"/>
      <c r="O23" s="53"/>
      <c r="P23" s="53">
        <f t="shared" si="0"/>
        <v>0</v>
      </c>
      <c r="Q23" s="55"/>
      <c r="R23" s="55"/>
      <c r="S23" s="55"/>
      <c r="T23" s="55"/>
      <c r="U23" s="56"/>
      <c r="V23" s="56"/>
      <c r="W23" s="55"/>
      <c r="X23" s="55"/>
      <c r="Y23" s="55">
        <v>8</v>
      </c>
      <c r="Z23" s="55">
        <v>25</v>
      </c>
      <c r="AA23" s="55">
        <f t="shared" si="1"/>
        <v>200</v>
      </c>
      <c r="AB23" s="54"/>
      <c r="AC23" s="54"/>
      <c r="AD23" s="54"/>
      <c r="AE23" s="54"/>
      <c r="AF23" s="54">
        <v>10</v>
      </c>
      <c r="AG23" s="54">
        <f>6/7*30</f>
        <v>25.714285714285712</v>
      </c>
      <c r="AH23" s="54"/>
      <c r="AI23" s="54"/>
      <c r="AJ23" s="54">
        <v>15</v>
      </c>
      <c r="AK23" s="54">
        <f>6/7*30</f>
        <v>25.714285714285712</v>
      </c>
      <c r="AL23" s="53">
        <f t="shared" si="2"/>
        <v>642.85714285714278</v>
      </c>
      <c r="AM23" s="55"/>
      <c r="AN23" s="55"/>
      <c r="AO23" s="55"/>
      <c r="AP23" s="55"/>
      <c r="AQ23" s="55">
        <v>23</v>
      </c>
      <c r="AR23" s="55">
        <f>6/7*30</f>
        <v>25.714285714285712</v>
      </c>
      <c r="AS23" s="55"/>
      <c r="AT23" s="55"/>
      <c r="AU23" s="55">
        <v>30</v>
      </c>
      <c r="AV23" s="55">
        <f>6/7*30</f>
        <v>25.714285714285712</v>
      </c>
      <c r="AW23" s="55">
        <f t="shared" si="3"/>
        <v>1362.8571428571427</v>
      </c>
      <c r="AX23" s="53"/>
      <c r="AY23" s="53"/>
      <c r="AZ23" s="53"/>
      <c r="BA23" s="53"/>
      <c r="BB23" s="53">
        <v>25</v>
      </c>
      <c r="BC23" s="53">
        <f>6/7*30</f>
        <v>25.714285714285712</v>
      </c>
      <c r="BD23" s="53"/>
      <c r="BE23" s="53"/>
      <c r="BF23" s="53">
        <v>35</v>
      </c>
      <c r="BG23" s="53">
        <f>6/7*30</f>
        <v>25.714285714285712</v>
      </c>
      <c r="BH23" s="53">
        <f t="shared" si="4"/>
        <v>1542.8571428571427</v>
      </c>
      <c r="BI23" s="55"/>
      <c r="BJ23" s="55"/>
      <c r="BK23" s="55"/>
      <c r="BL23" s="55"/>
      <c r="BM23" s="57">
        <v>25</v>
      </c>
      <c r="BN23" s="57">
        <f>6/7*30</f>
        <v>25.714285714285712</v>
      </c>
      <c r="BO23" s="55"/>
      <c r="BP23" s="55"/>
      <c r="BQ23" s="57">
        <v>35</v>
      </c>
      <c r="BR23" s="57">
        <f>6/7*30</f>
        <v>25.714285714285712</v>
      </c>
      <c r="BS23" s="55"/>
      <c r="BT23" s="55"/>
      <c r="BU23" s="55">
        <f t="shared" si="5"/>
        <v>1542.8571428571427</v>
      </c>
      <c r="BV23" s="53"/>
      <c r="BW23" s="53"/>
      <c r="BX23" s="53"/>
      <c r="BY23" s="53"/>
      <c r="BZ23" s="53">
        <v>25</v>
      </c>
      <c r="CA23" s="53">
        <f>6/7*30</f>
        <v>25.714285714285712</v>
      </c>
      <c r="CB23" s="53"/>
      <c r="CC23" s="53"/>
      <c r="CD23" s="53">
        <v>35</v>
      </c>
      <c r="CE23" s="53">
        <f>6/7*30</f>
        <v>25.714285714285712</v>
      </c>
      <c r="CF23" s="53"/>
      <c r="CG23" s="53"/>
      <c r="CH23" s="53">
        <f t="shared" si="6"/>
        <v>1542.8571428571427</v>
      </c>
      <c r="CI23" s="57"/>
      <c r="CJ23" s="57"/>
      <c r="CK23" s="57"/>
      <c r="CL23" s="57"/>
      <c r="CM23" s="57">
        <v>29</v>
      </c>
      <c r="CN23" s="57">
        <f>6/7*30</f>
        <v>25.714285714285712</v>
      </c>
      <c r="CO23" s="57"/>
      <c r="CP23" s="57"/>
      <c r="CQ23" s="57">
        <v>40</v>
      </c>
      <c r="CR23" s="57">
        <f>6/7*30</f>
        <v>25.714285714285712</v>
      </c>
      <c r="CS23" s="57"/>
      <c r="CT23" s="57"/>
      <c r="CU23" s="55">
        <f t="shared" si="7"/>
        <v>1774.2857142857142</v>
      </c>
      <c r="CV23" s="53"/>
      <c r="CW23" s="53"/>
      <c r="CX23" s="53"/>
      <c r="CY23" s="53"/>
      <c r="CZ23" s="53">
        <v>50</v>
      </c>
      <c r="DA23" s="53">
        <f>6/7*30</f>
        <v>25.714285714285712</v>
      </c>
      <c r="DB23" s="53"/>
      <c r="DC23" s="53"/>
      <c r="DD23" s="53">
        <v>50</v>
      </c>
      <c r="DE23" s="53">
        <f>6/7*30</f>
        <v>25.714285714285712</v>
      </c>
      <c r="DF23" s="53">
        <f t="shared" si="8"/>
        <v>2571.4285714285711</v>
      </c>
      <c r="DG23" s="57"/>
      <c r="DH23" s="57"/>
      <c r="DI23" s="57"/>
      <c r="DJ23" s="57"/>
      <c r="DK23" s="57">
        <v>30</v>
      </c>
      <c r="DL23" s="57">
        <f>6/7*30</f>
        <v>25.714285714285712</v>
      </c>
      <c r="DM23" s="57"/>
      <c r="DN23" s="57"/>
      <c r="DO23" s="57">
        <v>50</v>
      </c>
      <c r="DP23" s="57">
        <f>6/7*30</f>
        <v>25.714285714285712</v>
      </c>
      <c r="DQ23" s="55">
        <f t="shared" si="9"/>
        <v>2057.1428571428569</v>
      </c>
      <c r="DR23" s="53"/>
      <c r="DS23" s="53"/>
      <c r="DT23" s="53"/>
      <c r="DU23" s="53"/>
      <c r="DV23" s="53">
        <v>29</v>
      </c>
      <c r="DW23" s="53">
        <f>6/7*30</f>
        <v>25.714285714285712</v>
      </c>
      <c r="DX23" s="53"/>
      <c r="DY23" s="53"/>
      <c r="DZ23" s="53">
        <v>40</v>
      </c>
      <c r="EA23" s="53">
        <f>6/7*30</f>
        <v>25.714285714285712</v>
      </c>
      <c r="EB23" s="53"/>
      <c r="EC23" s="53"/>
      <c r="ED23" s="53">
        <f t="shared" si="10"/>
        <v>1774.2857142857142</v>
      </c>
      <c r="EE23" s="58">
        <f t="shared" si="13"/>
        <v>15011.428571428572</v>
      </c>
    </row>
    <row r="24" spans="1:135" ht="15.95" customHeight="1" x14ac:dyDescent="0.25">
      <c r="A24" s="63" t="s">
        <v>48</v>
      </c>
      <c r="B24" s="60">
        <f t="shared" si="12"/>
        <v>0</v>
      </c>
      <c r="C24" s="61" t="s">
        <v>45</v>
      </c>
      <c r="E24" s="55" t="s">
        <v>48</v>
      </c>
      <c r="F24" s="53"/>
      <c r="G24" s="53"/>
      <c r="H24" s="53"/>
      <c r="I24" s="53"/>
      <c r="J24" s="54"/>
      <c r="K24" s="54"/>
      <c r="L24" s="53"/>
      <c r="M24" s="53"/>
      <c r="N24" s="53"/>
      <c r="O24" s="53"/>
      <c r="P24" s="53">
        <f t="shared" si="0"/>
        <v>0</v>
      </c>
      <c r="Q24" s="55"/>
      <c r="R24" s="55"/>
      <c r="S24" s="55"/>
      <c r="T24" s="55"/>
      <c r="U24" s="56"/>
      <c r="V24" s="56"/>
      <c r="W24" s="55"/>
      <c r="X24" s="55"/>
      <c r="Y24" s="55"/>
      <c r="Z24" s="55"/>
      <c r="AA24" s="55">
        <f t="shared" si="1"/>
        <v>0</v>
      </c>
      <c r="AB24" s="54"/>
      <c r="AC24" s="54"/>
      <c r="AD24" s="54"/>
      <c r="AE24" s="54"/>
      <c r="AF24" s="54">
        <v>50</v>
      </c>
      <c r="AG24" s="54">
        <f>0.5/7*30</f>
        <v>2.1428571428571428</v>
      </c>
      <c r="AH24" s="54"/>
      <c r="AI24" s="54"/>
      <c r="AJ24" s="54">
        <v>50</v>
      </c>
      <c r="AK24" s="54">
        <f>0.5/7*30</f>
        <v>2.1428571428571428</v>
      </c>
      <c r="AL24" s="53">
        <f t="shared" si="2"/>
        <v>214.28571428571428</v>
      </c>
      <c r="AM24" s="55"/>
      <c r="AN24" s="55"/>
      <c r="AO24" s="55"/>
      <c r="AP24" s="55"/>
      <c r="AQ24" s="55">
        <v>55</v>
      </c>
      <c r="AR24" s="55">
        <f>0.5/7*30</f>
        <v>2.1428571428571428</v>
      </c>
      <c r="AS24" s="55"/>
      <c r="AT24" s="55"/>
      <c r="AU24" s="55">
        <v>55</v>
      </c>
      <c r="AV24" s="55">
        <f>0.5/7*30</f>
        <v>2.1428571428571428</v>
      </c>
      <c r="AW24" s="55">
        <f t="shared" si="3"/>
        <v>235.71428571428569</v>
      </c>
      <c r="AX24" s="53"/>
      <c r="AY24" s="53"/>
      <c r="AZ24" s="53"/>
      <c r="BA24" s="53"/>
      <c r="BB24" s="53">
        <v>70</v>
      </c>
      <c r="BC24" s="53">
        <f>0.5/7*30</f>
        <v>2.1428571428571428</v>
      </c>
      <c r="BD24" s="53"/>
      <c r="BE24" s="53"/>
      <c r="BF24" s="53"/>
      <c r="BG24" s="53"/>
      <c r="BH24" s="53">
        <f t="shared" si="4"/>
        <v>150</v>
      </c>
      <c r="BI24" s="55"/>
      <c r="BJ24" s="55"/>
      <c r="BK24" s="55"/>
      <c r="BL24" s="55"/>
      <c r="BM24" s="57">
        <v>90</v>
      </c>
      <c r="BN24" s="57">
        <f>0.5/7*30</f>
        <v>2.1428571428571428</v>
      </c>
      <c r="BO24" s="55"/>
      <c r="BP24" s="55"/>
      <c r="BQ24" s="57"/>
      <c r="BR24" s="57"/>
      <c r="BS24" s="55"/>
      <c r="BT24" s="55"/>
      <c r="BU24" s="55">
        <f t="shared" si="5"/>
        <v>192.85714285714286</v>
      </c>
      <c r="BV24" s="53"/>
      <c r="BW24" s="53"/>
      <c r="BX24" s="53"/>
      <c r="BY24" s="53"/>
      <c r="BZ24" s="53">
        <v>90</v>
      </c>
      <c r="CA24" s="53">
        <f>0.5/7*30</f>
        <v>2.1428571428571428</v>
      </c>
      <c r="CB24" s="53"/>
      <c r="CC24" s="53"/>
      <c r="CD24" s="53"/>
      <c r="CE24" s="53"/>
      <c r="CF24" s="53"/>
      <c r="CG24" s="53"/>
      <c r="CH24" s="53">
        <f t="shared" si="6"/>
        <v>192.85714285714286</v>
      </c>
      <c r="CI24" s="57"/>
      <c r="CJ24" s="57"/>
      <c r="CK24" s="57"/>
      <c r="CL24" s="57"/>
      <c r="CM24" s="57">
        <v>100</v>
      </c>
      <c r="CN24" s="57">
        <f>0.5/7*30</f>
        <v>2.1428571428571428</v>
      </c>
      <c r="CO24" s="57"/>
      <c r="CP24" s="57"/>
      <c r="CQ24" s="57">
        <v>100</v>
      </c>
      <c r="CR24" s="57">
        <f>0.5/7*30</f>
        <v>2.1428571428571428</v>
      </c>
      <c r="CS24" s="57"/>
      <c r="CT24" s="57"/>
      <c r="CU24" s="55">
        <f t="shared" si="7"/>
        <v>428.57142857142856</v>
      </c>
      <c r="CV24" s="53"/>
      <c r="CW24" s="53"/>
      <c r="CX24" s="53"/>
      <c r="CY24" s="53"/>
      <c r="CZ24" s="53">
        <v>90</v>
      </c>
      <c r="DA24" s="53">
        <f>0.5/7*30</f>
        <v>2.1428571428571428</v>
      </c>
      <c r="DB24" s="53"/>
      <c r="DC24" s="53"/>
      <c r="DD24" s="53">
        <v>90</v>
      </c>
      <c r="DE24" s="53">
        <f>0.5/7*30</f>
        <v>2.1428571428571428</v>
      </c>
      <c r="DF24" s="53">
        <f t="shared" si="8"/>
        <v>385.71428571428572</v>
      </c>
      <c r="DG24" s="57"/>
      <c r="DH24" s="57"/>
      <c r="DI24" s="57"/>
      <c r="DJ24" s="57"/>
      <c r="DK24" s="57">
        <v>70</v>
      </c>
      <c r="DL24" s="57">
        <f>0.5/7*30</f>
        <v>2.1428571428571428</v>
      </c>
      <c r="DM24" s="57"/>
      <c r="DN24" s="57"/>
      <c r="DO24" s="57">
        <v>70</v>
      </c>
      <c r="DP24" s="57">
        <f>0.5/7*30</f>
        <v>2.1428571428571428</v>
      </c>
      <c r="DQ24" s="57">
        <f t="shared" si="9"/>
        <v>300</v>
      </c>
      <c r="DR24" s="53"/>
      <c r="DS24" s="53"/>
      <c r="DT24" s="53"/>
      <c r="DU24" s="53"/>
      <c r="DV24" s="53">
        <v>110</v>
      </c>
      <c r="DW24" s="53">
        <f>0.5/7*30</f>
        <v>2.1428571428571428</v>
      </c>
      <c r="DX24" s="53"/>
      <c r="DY24" s="53"/>
      <c r="DZ24" s="53">
        <v>110</v>
      </c>
      <c r="EA24" s="53">
        <f>0.5/7*30</f>
        <v>2.1428571428571428</v>
      </c>
      <c r="EB24" s="53"/>
      <c r="EC24" s="53"/>
      <c r="ED24" s="53">
        <f t="shared" si="10"/>
        <v>471.42857142857139</v>
      </c>
      <c r="EE24" s="58">
        <f t="shared" si="13"/>
        <v>2571.4285714285711</v>
      </c>
    </row>
    <row r="25" spans="1:135" ht="15.95" hidden="1" customHeight="1" x14ac:dyDescent="0.25">
      <c r="A25" s="59" t="s">
        <v>49</v>
      </c>
      <c r="B25" s="60">
        <f t="shared" si="12"/>
        <v>0</v>
      </c>
      <c r="C25" s="61" t="s">
        <v>45</v>
      </c>
      <c r="E25" s="62" t="s">
        <v>49</v>
      </c>
      <c r="F25" s="53"/>
      <c r="G25" s="53"/>
      <c r="H25" s="53"/>
      <c r="I25" s="53"/>
      <c r="J25" s="54"/>
      <c r="K25" s="54"/>
      <c r="L25" s="53"/>
      <c r="M25" s="53"/>
      <c r="N25" s="53"/>
      <c r="O25" s="53"/>
      <c r="P25" s="53">
        <f t="shared" si="0"/>
        <v>0</v>
      </c>
      <c r="Q25" s="55"/>
      <c r="R25" s="55"/>
      <c r="S25" s="55"/>
      <c r="T25" s="55"/>
      <c r="U25" s="56"/>
      <c r="V25" s="56"/>
      <c r="W25" s="55"/>
      <c r="X25" s="55"/>
      <c r="Y25" s="55"/>
      <c r="Z25" s="55"/>
      <c r="AA25" s="55">
        <f t="shared" si="1"/>
        <v>0</v>
      </c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3">
        <f t="shared" si="2"/>
        <v>0</v>
      </c>
      <c r="AM25" s="55"/>
      <c r="AN25" s="55"/>
      <c r="AO25" s="55"/>
      <c r="AP25" s="55"/>
      <c r="AQ25" s="55"/>
      <c r="AR25" s="55"/>
      <c r="AS25" s="55"/>
      <c r="AT25" s="55"/>
      <c r="AU25" s="55"/>
      <c r="AV25" s="55"/>
      <c r="AW25" s="55">
        <f t="shared" si="3"/>
        <v>0</v>
      </c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>
        <f t="shared" si="4"/>
        <v>0</v>
      </c>
      <c r="BI25" s="55"/>
      <c r="BJ25" s="55"/>
      <c r="BK25" s="55"/>
      <c r="BL25" s="55"/>
      <c r="BM25" s="57"/>
      <c r="BN25" s="57"/>
      <c r="BO25" s="55"/>
      <c r="BP25" s="55"/>
      <c r="BQ25" s="57"/>
      <c r="BR25" s="57"/>
      <c r="BS25" s="55"/>
      <c r="BT25" s="55"/>
      <c r="BU25" s="55">
        <f t="shared" si="5"/>
        <v>0</v>
      </c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>
        <f t="shared" si="6"/>
        <v>0</v>
      </c>
      <c r="CI25" s="57"/>
      <c r="CJ25" s="57"/>
      <c r="CK25" s="57"/>
      <c r="CL25" s="57"/>
      <c r="CM25" s="57"/>
      <c r="CN25" s="57"/>
      <c r="CO25" s="57"/>
      <c r="CP25" s="57"/>
      <c r="CQ25" s="57"/>
      <c r="CR25" s="57"/>
      <c r="CS25" s="57"/>
      <c r="CT25" s="57"/>
      <c r="CU25" s="55">
        <f t="shared" si="7"/>
        <v>0</v>
      </c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>
        <f t="shared" si="8"/>
        <v>0</v>
      </c>
      <c r="DG25" s="57"/>
      <c r="DH25" s="57"/>
      <c r="DI25" s="57"/>
      <c r="DJ25" s="57"/>
      <c r="DK25" s="57"/>
      <c r="DL25" s="57"/>
      <c r="DM25" s="57"/>
      <c r="DN25" s="57"/>
      <c r="DO25" s="57"/>
      <c r="DP25" s="57"/>
      <c r="DQ25" s="57">
        <f t="shared" si="9"/>
        <v>0</v>
      </c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>
        <f t="shared" si="10"/>
        <v>0</v>
      </c>
      <c r="EE25" s="58">
        <f t="shared" si="13"/>
        <v>0</v>
      </c>
    </row>
    <row r="26" spans="1:135" ht="15.95" hidden="1" customHeight="1" x14ac:dyDescent="0.25">
      <c r="A26" s="63" t="s">
        <v>50</v>
      </c>
      <c r="B26" s="60">
        <f t="shared" si="12"/>
        <v>0</v>
      </c>
      <c r="C26" s="61" t="s">
        <v>45</v>
      </c>
      <c r="E26" s="62" t="s">
        <v>50</v>
      </c>
      <c r="F26" s="53"/>
      <c r="G26" s="53"/>
      <c r="H26" s="53"/>
      <c r="I26" s="53"/>
      <c r="J26" s="54"/>
      <c r="K26" s="54"/>
      <c r="L26" s="53"/>
      <c r="M26" s="53"/>
      <c r="N26" s="53"/>
      <c r="O26" s="53"/>
      <c r="P26" s="53">
        <f t="shared" si="0"/>
        <v>0</v>
      </c>
      <c r="Q26" s="55"/>
      <c r="R26" s="55"/>
      <c r="S26" s="55"/>
      <c r="T26" s="55"/>
      <c r="U26" s="56"/>
      <c r="V26" s="56"/>
      <c r="W26" s="55"/>
      <c r="X26" s="55"/>
      <c r="Y26" s="55"/>
      <c r="Z26" s="55"/>
      <c r="AA26" s="55">
        <f t="shared" si="1"/>
        <v>0</v>
      </c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3">
        <f t="shared" si="2"/>
        <v>0</v>
      </c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>
        <f t="shared" si="3"/>
        <v>0</v>
      </c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>
        <f t="shared" si="4"/>
        <v>0</v>
      </c>
      <c r="BI26" s="55"/>
      <c r="BJ26" s="55"/>
      <c r="BK26" s="55"/>
      <c r="BL26" s="55"/>
      <c r="BM26" s="57"/>
      <c r="BN26" s="57"/>
      <c r="BO26" s="55"/>
      <c r="BP26" s="55"/>
      <c r="BQ26" s="57"/>
      <c r="BR26" s="57"/>
      <c r="BS26" s="55"/>
      <c r="BT26" s="55"/>
      <c r="BU26" s="55">
        <f t="shared" si="5"/>
        <v>0</v>
      </c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>
        <f t="shared" si="6"/>
        <v>0</v>
      </c>
      <c r="CI26" s="57"/>
      <c r="CJ26" s="57"/>
      <c r="CK26" s="57"/>
      <c r="CL26" s="57"/>
      <c r="CM26" s="57"/>
      <c r="CN26" s="57"/>
      <c r="CO26" s="57"/>
      <c r="CP26" s="57"/>
      <c r="CQ26" s="57"/>
      <c r="CR26" s="57"/>
      <c r="CS26" s="57"/>
      <c r="CT26" s="57"/>
      <c r="CU26" s="55">
        <f t="shared" si="7"/>
        <v>0</v>
      </c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>
        <f t="shared" si="8"/>
        <v>0</v>
      </c>
      <c r="DG26" s="57"/>
      <c r="DH26" s="57"/>
      <c r="DI26" s="57"/>
      <c r="DJ26" s="57"/>
      <c r="DK26" s="57"/>
      <c r="DL26" s="57"/>
      <c r="DM26" s="57"/>
      <c r="DN26" s="57"/>
      <c r="DO26" s="57"/>
      <c r="DP26" s="57"/>
      <c r="DQ26" s="57">
        <f t="shared" si="9"/>
        <v>0</v>
      </c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>
        <f t="shared" si="10"/>
        <v>0</v>
      </c>
      <c r="EE26" s="58">
        <f t="shared" si="13"/>
        <v>0</v>
      </c>
    </row>
    <row r="27" spans="1:135" ht="15.95" hidden="1" customHeight="1" x14ac:dyDescent="0.25">
      <c r="A27" s="63" t="s">
        <v>51</v>
      </c>
      <c r="B27" s="60">
        <f t="shared" si="12"/>
        <v>0</v>
      </c>
      <c r="C27" s="61" t="s">
        <v>45</v>
      </c>
      <c r="E27" s="55" t="s">
        <v>51</v>
      </c>
      <c r="F27" s="53"/>
      <c r="G27" s="53"/>
      <c r="H27" s="53"/>
      <c r="I27" s="53"/>
      <c r="J27" s="54"/>
      <c r="K27" s="54"/>
      <c r="L27" s="53"/>
      <c r="M27" s="53"/>
      <c r="N27" s="53"/>
      <c r="O27" s="53"/>
      <c r="P27" s="53">
        <f t="shared" si="0"/>
        <v>0</v>
      </c>
      <c r="Q27" s="55"/>
      <c r="R27" s="55"/>
      <c r="S27" s="55"/>
      <c r="T27" s="55"/>
      <c r="U27" s="56"/>
      <c r="V27" s="56"/>
      <c r="W27" s="55"/>
      <c r="X27" s="55"/>
      <c r="Y27" s="55"/>
      <c r="Z27" s="55"/>
      <c r="AA27" s="55">
        <f t="shared" si="1"/>
        <v>0</v>
      </c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3">
        <f t="shared" si="2"/>
        <v>0</v>
      </c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>
        <f t="shared" si="3"/>
        <v>0</v>
      </c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>
        <f t="shared" si="4"/>
        <v>0</v>
      </c>
      <c r="BI27" s="55"/>
      <c r="BJ27" s="55"/>
      <c r="BK27" s="55"/>
      <c r="BL27" s="55"/>
      <c r="BM27" s="57"/>
      <c r="BN27" s="57"/>
      <c r="BO27" s="55"/>
      <c r="BP27" s="55"/>
      <c r="BQ27" s="57"/>
      <c r="BR27" s="57"/>
      <c r="BS27" s="55"/>
      <c r="BT27" s="55"/>
      <c r="BU27" s="55">
        <f t="shared" si="5"/>
        <v>0</v>
      </c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>
        <f t="shared" si="6"/>
        <v>0</v>
      </c>
      <c r="CI27" s="57"/>
      <c r="CJ27" s="57"/>
      <c r="CK27" s="57"/>
      <c r="CL27" s="57"/>
      <c r="CM27" s="57"/>
      <c r="CN27" s="57"/>
      <c r="CO27" s="57"/>
      <c r="CP27" s="57"/>
      <c r="CQ27" s="57"/>
      <c r="CR27" s="57"/>
      <c r="CS27" s="57"/>
      <c r="CT27" s="57"/>
      <c r="CU27" s="55">
        <f t="shared" si="7"/>
        <v>0</v>
      </c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>
        <f t="shared" si="8"/>
        <v>0</v>
      </c>
      <c r="DG27" s="57"/>
      <c r="DH27" s="57"/>
      <c r="DI27" s="57"/>
      <c r="DJ27" s="57"/>
      <c r="DK27" s="57"/>
      <c r="DL27" s="57"/>
      <c r="DM27" s="57"/>
      <c r="DN27" s="57"/>
      <c r="DO27" s="57"/>
      <c r="DP27" s="57"/>
      <c r="DQ27" s="55">
        <f t="shared" si="9"/>
        <v>0</v>
      </c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>
        <f t="shared" si="10"/>
        <v>0</v>
      </c>
      <c r="EE27" s="58">
        <f t="shared" si="13"/>
        <v>0</v>
      </c>
    </row>
    <row r="28" spans="1:135" ht="15.95" customHeight="1" x14ac:dyDescent="0.25">
      <c r="A28" s="59" t="s">
        <v>52</v>
      </c>
      <c r="B28" s="60">
        <f t="shared" si="12"/>
        <v>0</v>
      </c>
      <c r="C28" s="61" t="s">
        <v>45</v>
      </c>
      <c r="E28" s="62" t="s">
        <v>52</v>
      </c>
      <c r="F28" s="53"/>
      <c r="G28" s="53"/>
      <c r="H28" s="53"/>
      <c r="I28" s="53"/>
      <c r="J28" s="54"/>
      <c r="K28" s="54"/>
      <c r="L28" s="53"/>
      <c r="M28" s="53"/>
      <c r="N28" s="53"/>
      <c r="O28" s="53"/>
      <c r="P28" s="53">
        <f t="shared" si="0"/>
        <v>0</v>
      </c>
      <c r="Q28" s="55"/>
      <c r="R28" s="55"/>
      <c r="S28" s="55"/>
      <c r="T28" s="55"/>
      <c r="U28" s="56"/>
      <c r="V28" s="56"/>
      <c r="W28" s="55"/>
      <c r="X28" s="55"/>
      <c r="Y28" s="55"/>
      <c r="Z28" s="55"/>
      <c r="AA28" s="55">
        <f t="shared" si="1"/>
        <v>0</v>
      </c>
      <c r="AB28" s="54">
        <v>10</v>
      </c>
      <c r="AC28" s="54">
        <v>20</v>
      </c>
      <c r="AD28" s="54">
        <v>10</v>
      </c>
      <c r="AE28" s="54">
        <v>20</v>
      </c>
      <c r="AF28" s="54">
        <v>10</v>
      </c>
      <c r="AG28" s="54">
        <v>30</v>
      </c>
      <c r="AH28" s="54"/>
      <c r="AI28" s="54"/>
      <c r="AJ28" s="54">
        <v>10</v>
      </c>
      <c r="AK28" s="54">
        <v>20</v>
      </c>
      <c r="AL28" s="53">
        <f t="shared" si="2"/>
        <v>900</v>
      </c>
      <c r="AM28" s="55">
        <v>12</v>
      </c>
      <c r="AN28" s="55">
        <v>20</v>
      </c>
      <c r="AO28" s="55">
        <v>12</v>
      </c>
      <c r="AP28" s="55">
        <v>20</v>
      </c>
      <c r="AQ28" s="55">
        <v>12</v>
      </c>
      <c r="AR28" s="55">
        <v>30</v>
      </c>
      <c r="AS28" s="55"/>
      <c r="AT28" s="55"/>
      <c r="AU28" s="55">
        <v>12</v>
      </c>
      <c r="AV28" s="55">
        <v>20</v>
      </c>
      <c r="AW28" s="55">
        <f t="shared" si="3"/>
        <v>1080</v>
      </c>
      <c r="AX28" s="53">
        <v>13</v>
      </c>
      <c r="AY28" s="53">
        <v>20</v>
      </c>
      <c r="AZ28" s="53">
        <v>13</v>
      </c>
      <c r="BA28" s="53">
        <v>30</v>
      </c>
      <c r="BB28" s="53">
        <v>13</v>
      </c>
      <c r="BC28" s="53">
        <v>30</v>
      </c>
      <c r="BD28" s="53"/>
      <c r="BE28" s="53"/>
      <c r="BF28" s="53">
        <v>13</v>
      </c>
      <c r="BG28" s="53">
        <v>20</v>
      </c>
      <c r="BH28" s="53">
        <f t="shared" si="4"/>
        <v>1300</v>
      </c>
      <c r="BI28" s="55">
        <v>15</v>
      </c>
      <c r="BJ28" s="55">
        <v>20</v>
      </c>
      <c r="BK28" s="55">
        <v>15</v>
      </c>
      <c r="BL28" s="55">
        <v>30</v>
      </c>
      <c r="BM28" s="57">
        <v>15</v>
      </c>
      <c r="BN28" s="57">
        <v>30</v>
      </c>
      <c r="BO28" s="55"/>
      <c r="BP28" s="55"/>
      <c r="BQ28" s="57">
        <v>15</v>
      </c>
      <c r="BR28" s="57">
        <v>20</v>
      </c>
      <c r="BS28" s="55">
        <v>13</v>
      </c>
      <c r="BT28" s="55">
        <v>20</v>
      </c>
      <c r="BU28" s="55">
        <f t="shared" si="5"/>
        <v>1760</v>
      </c>
      <c r="BV28" s="53">
        <v>16</v>
      </c>
      <c r="BW28" s="53">
        <v>20</v>
      </c>
      <c r="BX28" s="53">
        <v>16</v>
      </c>
      <c r="BY28" s="53">
        <v>30</v>
      </c>
      <c r="BZ28" s="53">
        <v>16</v>
      </c>
      <c r="CA28" s="53">
        <v>30</v>
      </c>
      <c r="CB28" s="53"/>
      <c r="CC28" s="53"/>
      <c r="CD28" s="53">
        <v>16</v>
      </c>
      <c r="CE28" s="53">
        <v>20</v>
      </c>
      <c r="CF28" s="53">
        <v>13</v>
      </c>
      <c r="CG28" s="53">
        <v>20</v>
      </c>
      <c r="CH28" s="53">
        <f t="shared" si="6"/>
        <v>1860</v>
      </c>
      <c r="CI28" s="57">
        <v>16</v>
      </c>
      <c r="CJ28" s="57">
        <v>20</v>
      </c>
      <c r="CK28" s="57">
        <v>16</v>
      </c>
      <c r="CL28" s="57">
        <v>30</v>
      </c>
      <c r="CM28" s="57">
        <v>16</v>
      </c>
      <c r="CN28" s="57">
        <v>30</v>
      </c>
      <c r="CO28" s="57"/>
      <c r="CP28" s="57"/>
      <c r="CQ28" s="57">
        <v>16</v>
      </c>
      <c r="CR28" s="57">
        <v>20</v>
      </c>
      <c r="CS28" s="57">
        <v>13</v>
      </c>
      <c r="CT28" s="57">
        <v>20</v>
      </c>
      <c r="CU28" s="55">
        <f t="shared" si="7"/>
        <v>1860</v>
      </c>
      <c r="CV28" s="53">
        <v>10</v>
      </c>
      <c r="CW28" s="53">
        <v>10</v>
      </c>
      <c r="CX28" s="53">
        <v>7</v>
      </c>
      <c r="CY28" s="53">
        <v>30</v>
      </c>
      <c r="CZ28" s="53">
        <v>7</v>
      </c>
      <c r="DA28" s="53">
        <v>30</v>
      </c>
      <c r="DB28" s="53">
        <v>7</v>
      </c>
      <c r="DC28" s="53">
        <v>30</v>
      </c>
      <c r="DD28" s="53">
        <v>7</v>
      </c>
      <c r="DE28" s="53">
        <v>30</v>
      </c>
      <c r="DF28" s="53">
        <f t="shared" si="8"/>
        <v>940</v>
      </c>
      <c r="DG28" s="57">
        <v>10</v>
      </c>
      <c r="DH28" s="57">
        <v>10</v>
      </c>
      <c r="DI28" s="57">
        <v>7</v>
      </c>
      <c r="DJ28" s="57">
        <v>30</v>
      </c>
      <c r="DK28" s="57">
        <v>7</v>
      </c>
      <c r="DL28" s="57">
        <v>30</v>
      </c>
      <c r="DM28" s="57">
        <v>7</v>
      </c>
      <c r="DN28" s="57">
        <v>30</v>
      </c>
      <c r="DO28" s="57">
        <v>7</v>
      </c>
      <c r="DP28" s="57">
        <v>30</v>
      </c>
      <c r="DQ28" s="57">
        <f t="shared" si="9"/>
        <v>940</v>
      </c>
      <c r="DR28" s="53">
        <v>17</v>
      </c>
      <c r="DS28" s="53">
        <v>20</v>
      </c>
      <c r="DT28" s="53">
        <v>17</v>
      </c>
      <c r="DU28" s="53">
        <v>30</v>
      </c>
      <c r="DV28" s="53">
        <v>17</v>
      </c>
      <c r="DW28" s="53">
        <v>30</v>
      </c>
      <c r="DX28" s="53"/>
      <c r="DY28" s="53"/>
      <c r="DZ28" s="53">
        <v>17</v>
      </c>
      <c r="EA28" s="53">
        <v>20</v>
      </c>
      <c r="EB28" s="53">
        <v>16</v>
      </c>
      <c r="EC28" s="53">
        <v>20</v>
      </c>
      <c r="ED28" s="53">
        <f t="shared" si="10"/>
        <v>2020</v>
      </c>
      <c r="EE28" s="58">
        <f t="shared" si="13"/>
        <v>12660</v>
      </c>
    </row>
    <row r="29" spans="1:135" ht="15.95" customHeight="1" x14ac:dyDescent="0.25">
      <c r="A29" s="59" t="s">
        <v>53</v>
      </c>
      <c r="B29" s="60">
        <f t="shared" si="12"/>
        <v>0</v>
      </c>
      <c r="C29" s="61" t="s">
        <v>45</v>
      </c>
      <c r="E29" s="62" t="s">
        <v>53</v>
      </c>
      <c r="F29" s="53"/>
      <c r="G29" s="53"/>
      <c r="H29" s="53"/>
      <c r="I29" s="53"/>
      <c r="J29" s="54"/>
      <c r="K29" s="54"/>
      <c r="L29" s="53"/>
      <c r="M29" s="53"/>
      <c r="N29" s="53"/>
      <c r="O29" s="53"/>
      <c r="P29" s="53">
        <f t="shared" si="0"/>
        <v>0</v>
      </c>
      <c r="Q29" s="55"/>
      <c r="R29" s="55"/>
      <c r="S29" s="55"/>
      <c r="T29" s="55"/>
      <c r="U29" s="56"/>
      <c r="V29" s="56"/>
      <c r="W29" s="55"/>
      <c r="X29" s="55"/>
      <c r="Y29" s="55"/>
      <c r="Z29" s="55"/>
      <c r="AA29" s="55">
        <f t="shared" si="1"/>
        <v>0</v>
      </c>
      <c r="AB29" s="54"/>
      <c r="AC29" s="54"/>
      <c r="AD29" s="54"/>
      <c r="AE29" s="54"/>
      <c r="AF29" s="54"/>
      <c r="AG29" s="54"/>
      <c r="AH29" s="54">
        <v>15</v>
      </c>
      <c r="AI29" s="54">
        <v>5</v>
      </c>
      <c r="AJ29" s="54"/>
      <c r="AK29" s="54"/>
      <c r="AL29" s="53">
        <f t="shared" si="2"/>
        <v>75</v>
      </c>
      <c r="AM29" s="55"/>
      <c r="AN29" s="55"/>
      <c r="AO29" s="55"/>
      <c r="AP29" s="55"/>
      <c r="AQ29" s="55"/>
      <c r="AR29" s="55"/>
      <c r="AS29" s="55">
        <v>20</v>
      </c>
      <c r="AT29" s="55">
        <v>5</v>
      </c>
      <c r="AU29" s="55"/>
      <c r="AV29" s="55"/>
      <c r="AW29" s="55">
        <f t="shared" si="3"/>
        <v>100</v>
      </c>
      <c r="AX29" s="53"/>
      <c r="AY29" s="53"/>
      <c r="AZ29" s="53"/>
      <c r="BA29" s="53"/>
      <c r="BB29" s="53"/>
      <c r="BC29" s="53"/>
      <c r="BD29" s="53">
        <v>18</v>
      </c>
      <c r="BE29" s="53">
        <v>20</v>
      </c>
      <c r="BF29" s="53"/>
      <c r="BG29" s="53"/>
      <c r="BH29" s="53">
        <f t="shared" si="4"/>
        <v>360</v>
      </c>
      <c r="BI29" s="55"/>
      <c r="BJ29" s="55"/>
      <c r="BK29" s="55"/>
      <c r="BL29" s="55"/>
      <c r="BM29" s="57"/>
      <c r="BN29" s="57"/>
      <c r="BO29" s="55">
        <v>20</v>
      </c>
      <c r="BP29" s="55">
        <v>5</v>
      </c>
      <c r="BQ29" s="57"/>
      <c r="BR29" s="57"/>
      <c r="BS29" s="55"/>
      <c r="BT29" s="55"/>
      <c r="BU29" s="55">
        <f t="shared" si="5"/>
        <v>100</v>
      </c>
      <c r="BV29" s="53"/>
      <c r="BW29" s="53"/>
      <c r="BX29" s="53"/>
      <c r="BY29" s="53"/>
      <c r="BZ29" s="53"/>
      <c r="CA29" s="53"/>
      <c r="CB29" s="53">
        <v>20</v>
      </c>
      <c r="CC29" s="53">
        <v>5</v>
      </c>
      <c r="CD29" s="53"/>
      <c r="CE29" s="53"/>
      <c r="CF29" s="53"/>
      <c r="CG29" s="53"/>
      <c r="CH29" s="53">
        <f t="shared" si="6"/>
        <v>100</v>
      </c>
      <c r="CI29" s="57"/>
      <c r="CJ29" s="57"/>
      <c r="CK29" s="57"/>
      <c r="CL29" s="57"/>
      <c r="CM29" s="57"/>
      <c r="CN29" s="57"/>
      <c r="CO29" s="57">
        <v>20</v>
      </c>
      <c r="CP29" s="57">
        <v>5</v>
      </c>
      <c r="CQ29" s="57"/>
      <c r="CR29" s="57"/>
      <c r="CS29" s="57"/>
      <c r="CT29" s="57"/>
      <c r="CU29" s="55">
        <f t="shared" si="7"/>
        <v>100</v>
      </c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>
        <f t="shared" si="8"/>
        <v>0</v>
      </c>
      <c r="DG29" s="57"/>
      <c r="DH29" s="57"/>
      <c r="DI29" s="57"/>
      <c r="DJ29" s="57"/>
      <c r="DK29" s="57"/>
      <c r="DL29" s="57"/>
      <c r="DM29" s="57"/>
      <c r="DN29" s="57"/>
      <c r="DO29" s="57"/>
      <c r="DP29" s="57"/>
      <c r="DQ29" s="57">
        <f t="shared" si="9"/>
        <v>0</v>
      </c>
      <c r="DR29" s="53"/>
      <c r="DS29" s="53"/>
      <c r="DT29" s="53"/>
      <c r="DU29" s="53"/>
      <c r="DV29" s="53"/>
      <c r="DW29" s="53"/>
      <c r="DX29" s="53">
        <v>20</v>
      </c>
      <c r="DY29" s="53">
        <v>5</v>
      </c>
      <c r="DZ29" s="53"/>
      <c r="EA29" s="53"/>
      <c r="EB29" s="53"/>
      <c r="EC29" s="53"/>
      <c r="ED29" s="53">
        <f t="shared" si="10"/>
        <v>100</v>
      </c>
      <c r="EE29" s="58">
        <f t="shared" si="13"/>
        <v>935</v>
      </c>
    </row>
    <row r="30" spans="1:135" ht="15.95" customHeight="1" x14ac:dyDescent="0.25">
      <c r="A30" s="59" t="s">
        <v>54</v>
      </c>
      <c r="B30" s="60">
        <f t="shared" si="12"/>
        <v>0</v>
      </c>
      <c r="C30" s="61" t="s">
        <v>45</v>
      </c>
      <c r="E30" s="62" t="s">
        <v>54</v>
      </c>
      <c r="F30" s="53"/>
      <c r="G30" s="53"/>
      <c r="H30" s="53"/>
      <c r="I30" s="53"/>
      <c r="J30" s="54">
        <v>30</v>
      </c>
      <c r="K30" s="54">
        <v>10</v>
      </c>
      <c r="L30" s="53"/>
      <c r="M30" s="53"/>
      <c r="N30" s="54">
        <v>30</v>
      </c>
      <c r="O30" s="54">
        <v>20</v>
      </c>
      <c r="P30" s="53">
        <f t="shared" si="0"/>
        <v>900</v>
      </c>
      <c r="Q30" s="55">
        <v>15</v>
      </c>
      <c r="R30" s="55">
        <v>12</v>
      </c>
      <c r="S30" s="55"/>
      <c r="T30" s="55"/>
      <c r="U30" s="56">
        <v>35</v>
      </c>
      <c r="V30" s="56">
        <v>12</v>
      </c>
      <c r="W30" s="55"/>
      <c r="X30" s="55"/>
      <c r="Y30" s="55">
        <v>30</v>
      </c>
      <c r="Z30" s="55">
        <v>10</v>
      </c>
      <c r="AA30" s="55">
        <f t="shared" si="1"/>
        <v>900</v>
      </c>
      <c r="AB30" s="54"/>
      <c r="AC30" s="54"/>
      <c r="AD30" s="54"/>
      <c r="AE30" s="54"/>
      <c r="AF30" s="54">
        <v>40</v>
      </c>
      <c r="AG30" s="54">
        <f>3/7*30</f>
        <v>12.857142857142856</v>
      </c>
      <c r="AH30" s="54"/>
      <c r="AI30" s="54"/>
      <c r="AJ30" s="54">
        <v>40</v>
      </c>
      <c r="AK30" s="54">
        <f>3/7*30</f>
        <v>12.857142857142856</v>
      </c>
      <c r="AL30" s="53">
        <f t="shared" si="2"/>
        <v>1028.5714285714284</v>
      </c>
      <c r="AM30" s="55"/>
      <c r="AN30" s="55"/>
      <c r="AO30" s="55"/>
      <c r="AP30" s="55"/>
      <c r="AQ30" s="55">
        <v>55</v>
      </c>
      <c r="AR30" s="55">
        <f>3/7*30</f>
        <v>12.857142857142856</v>
      </c>
      <c r="AS30" s="55"/>
      <c r="AT30" s="55"/>
      <c r="AU30" s="55">
        <v>55</v>
      </c>
      <c r="AV30" s="55">
        <f>3/7*30</f>
        <v>12.857142857142856</v>
      </c>
      <c r="AW30" s="55">
        <f t="shared" si="3"/>
        <v>1414.2857142857142</v>
      </c>
      <c r="AX30" s="53"/>
      <c r="AY30" s="53"/>
      <c r="AZ30" s="53"/>
      <c r="BA30" s="53"/>
      <c r="BB30" s="53">
        <v>70</v>
      </c>
      <c r="BC30" s="53">
        <f>3/7*30</f>
        <v>12.857142857142856</v>
      </c>
      <c r="BD30" s="53"/>
      <c r="BE30" s="53"/>
      <c r="BF30" s="53">
        <v>70</v>
      </c>
      <c r="BG30" s="53">
        <f>3/7*30</f>
        <v>12.857142857142856</v>
      </c>
      <c r="BH30" s="53">
        <f t="shared" si="4"/>
        <v>1799.9999999999998</v>
      </c>
      <c r="BI30" s="55"/>
      <c r="BJ30" s="55"/>
      <c r="BK30" s="55"/>
      <c r="BL30" s="55"/>
      <c r="BM30" s="57">
        <v>90</v>
      </c>
      <c r="BN30" s="57">
        <f>3/7*30</f>
        <v>12.857142857142856</v>
      </c>
      <c r="BO30" s="55"/>
      <c r="BP30" s="55"/>
      <c r="BQ30" s="57">
        <v>90</v>
      </c>
      <c r="BR30" s="57">
        <f>3/7*30</f>
        <v>12.857142857142856</v>
      </c>
      <c r="BS30" s="55"/>
      <c r="BT30" s="55"/>
      <c r="BU30" s="55">
        <f t="shared" si="5"/>
        <v>2314.2857142857142</v>
      </c>
      <c r="BV30" s="53"/>
      <c r="BW30" s="53"/>
      <c r="BX30" s="53"/>
      <c r="BY30" s="53"/>
      <c r="BZ30" s="53">
        <v>90</v>
      </c>
      <c r="CA30" s="53">
        <f>3/7*30</f>
        <v>12.857142857142856</v>
      </c>
      <c r="CB30" s="53"/>
      <c r="CC30" s="53"/>
      <c r="CD30" s="53">
        <v>90</v>
      </c>
      <c r="CE30" s="53">
        <f>3/7*30</f>
        <v>12.857142857142856</v>
      </c>
      <c r="CF30" s="53"/>
      <c r="CG30" s="53"/>
      <c r="CH30" s="53">
        <f t="shared" si="6"/>
        <v>2314.2857142857142</v>
      </c>
      <c r="CI30" s="57"/>
      <c r="CJ30" s="57"/>
      <c r="CK30" s="57"/>
      <c r="CL30" s="57"/>
      <c r="CM30" s="57">
        <v>100</v>
      </c>
      <c r="CN30" s="57">
        <f>3/7*30</f>
        <v>12.857142857142856</v>
      </c>
      <c r="CO30" s="57"/>
      <c r="CP30" s="57"/>
      <c r="CQ30" s="57">
        <v>100</v>
      </c>
      <c r="CR30" s="57">
        <f>3/7*30</f>
        <v>12.857142857142856</v>
      </c>
      <c r="CS30" s="57"/>
      <c r="CT30" s="57"/>
      <c r="CU30" s="55">
        <f t="shared" si="7"/>
        <v>2571.4285714285711</v>
      </c>
      <c r="CV30" s="53"/>
      <c r="CW30" s="53"/>
      <c r="CX30" s="53"/>
      <c r="CY30" s="53"/>
      <c r="CZ30" s="53">
        <v>90</v>
      </c>
      <c r="DA30" s="53">
        <f>3/7*30</f>
        <v>12.857142857142856</v>
      </c>
      <c r="DB30" s="53"/>
      <c r="DC30" s="53"/>
      <c r="DD30" s="53">
        <v>90</v>
      </c>
      <c r="DE30" s="53">
        <f>3/7*30</f>
        <v>12.857142857142856</v>
      </c>
      <c r="DF30" s="53">
        <f t="shared" si="8"/>
        <v>2314.2857142857142</v>
      </c>
      <c r="DG30" s="57"/>
      <c r="DH30" s="57"/>
      <c r="DI30" s="57"/>
      <c r="DJ30" s="57"/>
      <c r="DK30" s="57">
        <v>70</v>
      </c>
      <c r="DL30" s="57">
        <f>3/7*30</f>
        <v>12.857142857142856</v>
      </c>
      <c r="DM30" s="57"/>
      <c r="DN30" s="57"/>
      <c r="DO30" s="57">
        <v>70</v>
      </c>
      <c r="DP30" s="57">
        <f>3/7*30</f>
        <v>12.857142857142856</v>
      </c>
      <c r="DQ30" s="57">
        <f t="shared" si="9"/>
        <v>1799.9999999999998</v>
      </c>
      <c r="DR30" s="53"/>
      <c r="DS30" s="53"/>
      <c r="DT30" s="53"/>
      <c r="DU30" s="53"/>
      <c r="DV30" s="53">
        <v>110</v>
      </c>
      <c r="DW30" s="53">
        <f>3/7*30</f>
        <v>12.857142857142856</v>
      </c>
      <c r="DX30" s="53"/>
      <c r="DY30" s="53"/>
      <c r="DZ30" s="53">
        <v>110</v>
      </c>
      <c r="EA30" s="53">
        <f>3/7*30</f>
        <v>12.857142857142856</v>
      </c>
      <c r="EB30" s="53"/>
      <c r="EC30" s="53"/>
      <c r="ED30" s="53">
        <f t="shared" si="10"/>
        <v>2828.5714285714284</v>
      </c>
      <c r="EE30" s="58">
        <f t="shared" si="13"/>
        <v>20185.714285714283</v>
      </c>
    </row>
    <row r="31" spans="1:135" ht="15.95" hidden="1" customHeight="1" x14ac:dyDescent="0.25">
      <c r="A31" s="63" t="s">
        <v>55</v>
      </c>
      <c r="B31" s="60">
        <f t="shared" si="12"/>
        <v>0</v>
      </c>
      <c r="C31" s="61" t="s">
        <v>45</v>
      </c>
      <c r="E31" s="62" t="s">
        <v>55</v>
      </c>
      <c r="F31" s="53"/>
      <c r="G31" s="53"/>
      <c r="H31" s="53"/>
      <c r="I31" s="53"/>
      <c r="J31" s="54"/>
      <c r="K31" s="54"/>
      <c r="L31" s="53"/>
      <c r="M31" s="53"/>
      <c r="N31" s="54"/>
      <c r="O31" s="54"/>
      <c r="P31" s="53">
        <f t="shared" si="0"/>
        <v>0</v>
      </c>
      <c r="Q31" s="55"/>
      <c r="R31" s="55"/>
      <c r="S31" s="55"/>
      <c r="T31" s="55"/>
      <c r="U31" s="56"/>
      <c r="V31" s="56"/>
      <c r="W31" s="55"/>
      <c r="X31" s="55"/>
      <c r="Y31" s="55"/>
      <c r="Z31" s="55"/>
      <c r="AA31" s="55">
        <f t="shared" si="1"/>
        <v>0</v>
      </c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3">
        <f t="shared" si="2"/>
        <v>0</v>
      </c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>
        <f t="shared" si="3"/>
        <v>0</v>
      </c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>
        <f t="shared" si="4"/>
        <v>0</v>
      </c>
      <c r="BI31" s="55"/>
      <c r="BJ31" s="55"/>
      <c r="BK31" s="55"/>
      <c r="BL31" s="55"/>
      <c r="BM31" s="57"/>
      <c r="BN31" s="57"/>
      <c r="BO31" s="55"/>
      <c r="BP31" s="55"/>
      <c r="BQ31" s="57"/>
      <c r="BR31" s="57"/>
      <c r="BS31" s="55"/>
      <c r="BT31" s="55"/>
      <c r="BU31" s="55">
        <f t="shared" si="5"/>
        <v>0</v>
      </c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7"/>
      <c r="CJ31" s="57"/>
      <c r="CK31" s="57"/>
      <c r="CL31" s="57"/>
      <c r="CM31" s="57"/>
      <c r="CN31" s="57"/>
      <c r="CO31" s="57"/>
      <c r="CP31" s="57"/>
      <c r="CQ31" s="57"/>
      <c r="CR31" s="57"/>
      <c r="CS31" s="57"/>
      <c r="CT31" s="57"/>
      <c r="CU31" s="55">
        <f t="shared" si="7"/>
        <v>0</v>
      </c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>
        <f t="shared" si="8"/>
        <v>0</v>
      </c>
      <c r="DG31" s="57"/>
      <c r="DH31" s="57"/>
      <c r="DI31" s="57"/>
      <c r="DJ31" s="57"/>
      <c r="DK31" s="57"/>
      <c r="DL31" s="57"/>
      <c r="DM31" s="57"/>
      <c r="DN31" s="57"/>
      <c r="DO31" s="57"/>
      <c r="DP31" s="57"/>
      <c r="DQ31" s="57">
        <f t="shared" si="9"/>
        <v>0</v>
      </c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>
        <f t="shared" si="10"/>
        <v>0</v>
      </c>
      <c r="EE31" s="58">
        <f t="shared" si="13"/>
        <v>0</v>
      </c>
    </row>
    <row r="32" spans="1:135" ht="15.95" customHeight="1" x14ac:dyDescent="0.25">
      <c r="A32" s="59" t="s">
        <v>56</v>
      </c>
      <c r="B32" s="60">
        <f t="shared" si="12"/>
        <v>0</v>
      </c>
      <c r="C32" s="61" t="s">
        <v>45</v>
      </c>
      <c r="E32" s="62" t="s">
        <v>56</v>
      </c>
      <c r="F32" s="53"/>
      <c r="G32" s="53"/>
      <c r="H32" s="53">
        <v>5</v>
      </c>
      <c r="I32" s="53">
        <v>30</v>
      </c>
      <c r="J32" s="54"/>
      <c r="K32" s="54"/>
      <c r="L32" s="53"/>
      <c r="M32" s="53"/>
      <c r="N32" s="53"/>
      <c r="O32" s="53"/>
      <c r="P32" s="53">
        <f t="shared" si="0"/>
        <v>150</v>
      </c>
      <c r="Q32" s="55"/>
      <c r="R32" s="55"/>
      <c r="S32" s="55">
        <v>7</v>
      </c>
      <c r="T32" s="55">
        <v>30</v>
      </c>
      <c r="U32" s="56"/>
      <c r="V32" s="56"/>
      <c r="W32" s="55"/>
      <c r="X32" s="55"/>
      <c r="Y32" s="55"/>
      <c r="Z32" s="55"/>
      <c r="AA32" s="55">
        <f t="shared" si="1"/>
        <v>210</v>
      </c>
      <c r="AB32" s="54">
        <v>10</v>
      </c>
      <c r="AC32" s="54">
        <f>3/7*30</f>
        <v>12.857142857142856</v>
      </c>
      <c r="AD32" s="54">
        <v>10</v>
      </c>
      <c r="AE32" s="54">
        <f>3/7*30</f>
        <v>12.857142857142856</v>
      </c>
      <c r="AF32" s="54"/>
      <c r="AG32" s="54"/>
      <c r="AH32" s="54"/>
      <c r="AI32" s="54"/>
      <c r="AJ32" s="54"/>
      <c r="AK32" s="54"/>
      <c r="AL32" s="53">
        <f t="shared" si="2"/>
        <v>257.14285714285711</v>
      </c>
      <c r="AM32" s="55">
        <v>12</v>
      </c>
      <c r="AN32" s="55">
        <f>3/7*30</f>
        <v>12.857142857142856</v>
      </c>
      <c r="AO32" s="55">
        <v>11</v>
      </c>
      <c r="AP32" s="55">
        <f>3/7*30</f>
        <v>12.857142857142856</v>
      </c>
      <c r="AQ32" s="55"/>
      <c r="AR32" s="55"/>
      <c r="AS32" s="55"/>
      <c r="AT32" s="55"/>
      <c r="AU32" s="55"/>
      <c r="AV32" s="55"/>
      <c r="AW32" s="55">
        <f t="shared" si="3"/>
        <v>295.71428571428567</v>
      </c>
      <c r="AX32" s="53">
        <v>12</v>
      </c>
      <c r="AY32" s="53">
        <f>3/7*30</f>
        <v>12.857142857142856</v>
      </c>
      <c r="AZ32" s="53">
        <v>11</v>
      </c>
      <c r="BA32" s="53">
        <f>3/7*30</f>
        <v>12.857142857142856</v>
      </c>
      <c r="BB32" s="53"/>
      <c r="BC32" s="53"/>
      <c r="BD32" s="53"/>
      <c r="BE32" s="53"/>
      <c r="BF32" s="53"/>
      <c r="BG32" s="53"/>
      <c r="BH32" s="53">
        <f t="shared" si="4"/>
        <v>295.71428571428567</v>
      </c>
      <c r="BI32" s="55">
        <v>13.2</v>
      </c>
      <c r="BJ32" s="55">
        <f>3/7*30</f>
        <v>12.857142857142856</v>
      </c>
      <c r="BK32" s="55">
        <v>13.2</v>
      </c>
      <c r="BL32" s="55">
        <f>3/7*30</f>
        <v>12.857142857142856</v>
      </c>
      <c r="BM32" s="57"/>
      <c r="BN32" s="57"/>
      <c r="BO32" s="55"/>
      <c r="BP32" s="55"/>
      <c r="BQ32" s="57"/>
      <c r="BR32" s="57"/>
      <c r="BS32" s="55"/>
      <c r="BT32" s="55"/>
      <c r="BU32" s="55">
        <f t="shared" si="5"/>
        <v>339.42857142857139</v>
      </c>
      <c r="BV32" s="53">
        <v>14</v>
      </c>
      <c r="BW32" s="53">
        <f>3/7*30</f>
        <v>12.857142857142856</v>
      </c>
      <c r="BX32" s="53">
        <v>14</v>
      </c>
      <c r="BY32" s="53">
        <f>3/7*30</f>
        <v>12.857142857142856</v>
      </c>
      <c r="BZ32" s="53"/>
      <c r="CA32" s="53"/>
      <c r="CB32" s="53"/>
      <c r="CC32" s="53"/>
      <c r="CD32" s="53"/>
      <c r="CE32" s="53"/>
      <c r="CF32" s="53"/>
      <c r="CG32" s="53"/>
      <c r="CH32" s="53">
        <f>(BV32*BW32+BX32*BY32+BZ32*CA32+CB32*CC32+CD32*CE32+CF32*CG32)*BV$17</f>
        <v>359.99999999999994</v>
      </c>
      <c r="CI32" s="57">
        <v>14</v>
      </c>
      <c r="CJ32" s="57">
        <f>3/7*30</f>
        <v>12.857142857142856</v>
      </c>
      <c r="CK32" s="57">
        <v>14</v>
      </c>
      <c r="CL32" s="57">
        <f>3/7*30</f>
        <v>12.857142857142856</v>
      </c>
      <c r="CM32" s="57"/>
      <c r="CN32" s="57"/>
      <c r="CO32" s="57"/>
      <c r="CP32" s="57"/>
      <c r="CQ32" s="57"/>
      <c r="CR32" s="57"/>
      <c r="CS32" s="57"/>
      <c r="CT32" s="57"/>
      <c r="CU32" s="55">
        <f t="shared" si="7"/>
        <v>359.99999999999994</v>
      </c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>
        <f t="shared" si="8"/>
        <v>0</v>
      </c>
      <c r="DG32" s="57"/>
      <c r="DH32" s="57"/>
      <c r="DI32" s="57"/>
      <c r="DJ32" s="57"/>
      <c r="DK32" s="57"/>
      <c r="DL32" s="57"/>
      <c r="DM32" s="57"/>
      <c r="DN32" s="57"/>
      <c r="DO32" s="57"/>
      <c r="DP32" s="57"/>
      <c r="DQ32" s="57">
        <f t="shared" si="9"/>
        <v>0</v>
      </c>
      <c r="DR32" s="53">
        <v>15.6</v>
      </c>
      <c r="DS32" s="53">
        <f>3/7*30</f>
        <v>12.857142857142856</v>
      </c>
      <c r="DT32" s="53">
        <v>15.6</v>
      </c>
      <c r="DU32" s="53">
        <f>3/7*30</f>
        <v>12.857142857142856</v>
      </c>
      <c r="DV32" s="53"/>
      <c r="DW32" s="53"/>
      <c r="DX32" s="53"/>
      <c r="DY32" s="53"/>
      <c r="DZ32" s="53"/>
      <c r="EA32" s="53"/>
      <c r="EB32" s="53"/>
      <c r="EC32" s="53"/>
      <c r="ED32" s="53">
        <f t="shared" si="10"/>
        <v>401.14285714285711</v>
      </c>
      <c r="EE32" s="58">
        <f t="shared" si="13"/>
        <v>2669.1428571428573</v>
      </c>
    </row>
    <row r="33" spans="1:135" ht="15.95" customHeight="1" x14ac:dyDescent="0.25">
      <c r="A33" s="63" t="s">
        <v>57</v>
      </c>
      <c r="B33" s="60">
        <f t="shared" si="12"/>
        <v>0</v>
      </c>
      <c r="C33" s="61" t="s">
        <v>45</v>
      </c>
      <c r="E33" s="55" t="s">
        <v>57</v>
      </c>
      <c r="F33" s="53"/>
      <c r="G33" s="53"/>
      <c r="H33" s="53"/>
      <c r="I33" s="53"/>
      <c r="J33" s="54">
        <v>6</v>
      </c>
      <c r="K33" s="54">
        <v>30</v>
      </c>
      <c r="L33" s="53"/>
      <c r="M33" s="53"/>
      <c r="N33" s="54">
        <v>6</v>
      </c>
      <c r="O33" s="54">
        <v>30</v>
      </c>
      <c r="P33" s="53">
        <f t="shared" si="0"/>
        <v>360</v>
      </c>
      <c r="Q33" s="55"/>
      <c r="R33" s="55"/>
      <c r="S33" s="55"/>
      <c r="T33" s="55"/>
      <c r="U33" s="56">
        <v>4</v>
      </c>
      <c r="V33" s="56">
        <v>30</v>
      </c>
      <c r="W33" s="55"/>
      <c r="X33" s="55"/>
      <c r="Y33" s="55">
        <v>4</v>
      </c>
      <c r="Z33" s="55">
        <v>30</v>
      </c>
      <c r="AA33" s="55">
        <f t="shared" si="1"/>
        <v>240</v>
      </c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3">
        <f t="shared" si="2"/>
        <v>0</v>
      </c>
      <c r="AM33" s="55"/>
      <c r="AN33" s="55"/>
      <c r="AO33" s="55"/>
      <c r="AP33" s="55"/>
      <c r="AQ33" s="55">
        <v>6</v>
      </c>
      <c r="AR33" s="55">
        <v>30</v>
      </c>
      <c r="AS33" s="55"/>
      <c r="AT33" s="55"/>
      <c r="AU33" s="55"/>
      <c r="AV33" s="55"/>
      <c r="AW33" s="55">
        <f t="shared" si="3"/>
        <v>180</v>
      </c>
      <c r="AX33" s="53"/>
      <c r="AY33" s="53"/>
      <c r="AZ33" s="53"/>
      <c r="BA33" s="53"/>
      <c r="BB33" s="53">
        <v>9</v>
      </c>
      <c r="BC33" s="53">
        <v>30</v>
      </c>
      <c r="BD33" s="53"/>
      <c r="BE33" s="53"/>
      <c r="BF33" s="53"/>
      <c r="BG33" s="53"/>
      <c r="BH33" s="53">
        <f t="shared" si="4"/>
        <v>270</v>
      </c>
      <c r="BI33" s="55"/>
      <c r="BJ33" s="55"/>
      <c r="BK33" s="55"/>
      <c r="BL33" s="55"/>
      <c r="BM33" s="57">
        <v>9</v>
      </c>
      <c r="BN33" s="57">
        <v>30</v>
      </c>
      <c r="BO33" s="55"/>
      <c r="BP33" s="55"/>
      <c r="BQ33" s="57"/>
      <c r="BR33" s="57"/>
      <c r="BS33" s="55"/>
      <c r="BT33" s="55"/>
      <c r="BU33" s="55">
        <f t="shared" si="5"/>
        <v>270</v>
      </c>
      <c r="BV33" s="53"/>
      <c r="BW33" s="53"/>
      <c r="BX33" s="53"/>
      <c r="BY33" s="53"/>
      <c r="BZ33" s="53">
        <v>9</v>
      </c>
      <c r="CA33" s="53">
        <v>30</v>
      </c>
      <c r="CB33" s="53"/>
      <c r="CC33" s="53"/>
      <c r="CD33" s="53"/>
      <c r="CE33" s="53"/>
      <c r="CF33" s="53"/>
      <c r="CG33" s="53"/>
      <c r="CH33" s="53">
        <f>(BV33*BW33+BX33*BY33+BZ33*CA33+CB33*CC33+CD33*CE33+CF33*CG33)*BV$17</f>
        <v>270</v>
      </c>
      <c r="CI33" s="57"/>
      <c r="CJ33" s="57"/>
      <c r="CK33" s="57"/>
      <c r="CL33" s="57"/>
      <c r="CM33" s="57">
        <v>9</v>
      </c>
      <c r="CN33" s="57">
        <v>30</v>
      </c>
      <c r="CO33" s="57"/>
      <c r="CP33" s="57"/>
      <c r="CQ33" s="57"/>
      <c r="CR33" s="57"/>
      <c r="CS33" s="57"/>
      <c r="CT33" s="57"/>
      <c r="CU33" s="55">
        <f t="shared" si="7"/>
        <v>270</v>
      </c>
      <c r="CV33" s="53"/>
      <c r="CW33" s="53"/>
      <c r="CX33" s="53"/>
      <c r="CY33" s="53"/>
      <c r="CZ33" s="53">
        <v>15</v>
      </c>
      <c r="DA33" s="53">
        <v>30</v>
      </c>
      <c r="DB33" s="53"/>
      <c r="DC33" s="53"/>
      <c r="DD33" s="53"/>
      <c r="DE33" s="53"/>
      <c r="DF33" s="53">
        <f t="shared" si="8"/>
        <v>450</v>
      </c>
      <c r="DG33" s="57"/>
      <c r="DH33" s="57"/>
      <c r="DI33" s="57"/>
      <c r="DJ33" s="57"/>
      <c r="DK33" s="57">
        <v>10</v>
      </c>
      <c r="DL33" s="57">
        <v>30</v>
      </c>
      <c r="DM33" s="57"/>
      <c r="DN33" s="57"/>
      <c r="DO33" s="57"/>
      <c r="DP33" s="57"/>
      <c r="DQ33" s="57">
        <f t="shared" si="9"/>
        <v>300</v>
      </c>
      <c r="DR33" s="53"/>
      <c r="DS33" s="53"/>
      <c r="DT33" s="53"/>
      <c r="DU33" s="53"/>
      <c r="DV33" s="53">
        <v>9</v>
      </c>
      <c r="DW33" s="53">
        <v>30</v>
      </c>
      <c r="DX33" s="53"/>
      <c r="DY33" s="53"/>
      <c r="DZ33" s="53"/>
      <c r="EA33" s="53"/>
      <c r="EB33" s="53"/>
      <c r="EC33" s="53"/>
      <c r="ED33" s="53">
        <f t="shared" si="10"/>
        <v>270</v>
      </c>
      <c r="EE33" s="58">
        <f t="shared" si="13"/>
        <v>2880</v>
      </c>
    </row>
    <row r="34" spans="1:135" ht="15.95" customHeight="1" x14ac:dyDescent="0.25">
      <c r="A34" s="59" t="s">
        <v>58</v>
      </c>
      <c r="B34" s="60">
        <f t="shared" si="12"/>
        <v>0</v>
      </c>
      <c r="C34" s="61" t="s">
        <v>45</v>
      </c>
      <c r="E34" s="62" t="s">
        <v>58</v>
      </c>
      <c r="F34" s="53"/>
      <c r="G34" s="53"/>
      <c r="H34" s="53"/>
      <c r="I34" s="53"/>
      <c r="J34" s="54"/>
      <c r="K34" s="54"/>
      <c r="L34" s="53"/>
      <c r="M34" s="53"/>
      <c r="N34" s="53"/>
      <c r="O34" s="53"/>
      <c r="P34" s="53">
        <f t="shared" si="0"/>
        <v>0</v>
      </c>
      <c r="Q34" s="55"/>
      <c r="R34" s="55"/>
      <c r="S34" s="55"/>
      <c r="T34" s="55"/>
      <c r="U34" s="56"/>
      <c r="V34" s="56"/>
      <c r="W34" s="55"/>
      <c r="X34" s="55"/>
      <c r="Y34" s="55"/>
      <c r="Z34" s="55"/>
      <c r="AA34" s="55">
        <f t="shared" si="1"/>
        <v>0</v>
      </c>
      <c r="AB34" s="54">
        <v>9</v>
      </c>
      <c r="AC34" s="54">
        <v>4</v>
      </c>
      <c r="AD34" s="54"/>
      <c r="AE34" s="54"/>
      <c r="AF34" s="54"/>
      <c r="AG34" s="54"/>
      <c r="AH34" s="54"/>
      <c r="AI34" s="54"/>
      <c r="AJ34" s="54"/>
      <c r="AK34" s="54"/>
      <c r="AL34" s="53">
        <f t="shared" si="2"/>
        <v>36</v>
      </c>
      <c r="AM34" s="55">
        <v>11</v>
      </c>
      <c r="AN34" s="55">
        <v>4</v>
      </c>
      <c r="AO34" s="55"/>
      <c r="AP34" s="55"/>
      <c r="AQ34" s="55"/>
      <c r="AR34" s="55"/>
      <c r="AS34" s="55"/>
      <c r="AT34" s="55"/>
      <c r="AU34" s="55"/>
      <c r="AV34" s="55"/>
      <c r="AW34" s="55">
        <f t="shared" si="3"/>
        <v>44</v>
      </c>
      <c r="AX34" s="53">
        <v>12</v>
      </c>
      <c r="AY34" s="53">
        <v>4</v>
      </c>
      <c r="AZ34" s="53"/>
      <c r="BA34" s="53"/>
      <c r="BB34" s="53"/>
      <c r="BC34" s="53"/>
      <c r="BD34" s="53">
        <v>20</v>
      </c>
      <c r="BE34" s="53">
        <v>5</v>
      </c>
      <c r="BF34" s="53"/>
      <c r="BG34" s="53"/>
      <c r="BH34" s="53">
        <f t="shared" si="4"/>
        <v>148</v>
      </c>
      <c r="BI34" s="55">
        <v>13</v>
      </c>
      <c r="BJ34" s="55">
        <v>4</v>
      </c>
      <c r="BK34" s="55"/>
      <c r="BL34" s="55"/>
      <c r="BM34" s="57"/>
      <c r="BN34" s="57"/>
      <c r="BO34" s="55"/>
      <c r="BP34" s="55"/>
      <c r="BQ34" s="57"/>
      <c r="BR34" s="57"/>
      <c r="BS34" s="55"/>
      <c r="BT34" s="55"/>
      <c r="BU34" s="55">
        <f t="shared" si="5"/>
        <v>52</v>
      </c>
      <c r="BV34" s="53">
        <v>14</v>
      </c>
      <c r="BW34" s="53">
        <v>4</v>
      </c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>
        <f>(BV34*BW34+BX34*BY34+BZ34*CA34+CB34*CC34+CD34*CE34+CF34*CG34)*BV$17</f>
        <v>56</v>
      </c>
      <c r="CI34" s="57">
        <v>14</v>
      </c>
      <c r="CJ34" s="57">
        <v>4</v>
      </c>
      <c r="CK34" s="57"/>
      <c r="CL34" s="57"/>
      <c r="CM34" s="57"/>
      <c r="CN34" s="57"/>
      <c r="CO34" s="57"/>
      <c r="CP34" s="57"/>
      <c r="CQ34" s="57"/>
      <c r="CR34" s="57"/>
      <c r="CS34" s="57"/>
      <c r="CT34" s="57"/>
      <c r="CU34" s="55">
        <f t="shared" si="7"/>
        <v>56</v>
      </c>
      <c r="CV34" s="53">
        <v>20</v>
      </c>
      <c r="CW34" s="53">
        <v>10</v>
      </c>
      <c r="CX34" s="53"/>
      <c r="CY34" s="53"/>
      <c r="CZ34" s="53"/>
      <c r="DA34" s="53"/>
      <c r="DB34" s="53"/>
      <c r="DC34" s="53"/>
      <c r="DD34" s="53"/>
      <c r="DE34" s="53"/>
      <c r="DF34" s="53">
        <f t="shared" si="8"/>
        <v>200</v>
      </c>
      <c r="DG34" s="57">
        <v>20</v>
      </c>
      <c r="DH34" s="57">
        <v>10</v>
      </c>
      <c r="DI34" s="57"/>
      <c r="DJ34" s="57"/>
      <c r="DK34" s="57"/>
      <c r="DL34" s="57"/>
      <c r="DM34" s="57"/>
      <c r="DN34" s="57"/>
      <c r="DO34" s="57"/>
      <c r="DP34" s="57"/>
      <c r="DQ34" s="57">
        <f t="shared" si="9"/>
        <v>200</v>
      </c>
      <c r="DR34" s="53">
        <v>16</v>
      </c>
      <c r="DS34" s="53">
        <v>4</v>
      </c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>
        <f t="shared" si="10"/>
        <v>64</v>
      </c>
      <c r="EE34" s="58">
        <f t="shared" si="13"/>
        <v>856</v>
      </c>
    </row>
    <row r="35" spans="1:135" ht="15.95" hidden="1" customHeight="1" x14ac:dyDescent="0.25">
      <c r="A35" s="63" t="s">
        <v>59</v>
      </c>
      <c r="B35" s="60">
        <f t="shared" si="12"/>
        <v>0</v>
      </c>
      <c r="C35" s="61" t="s">
        <v>45</v>
      </c>
      <c r="E35" s="55" t="s">
        <v>59</v>
      </c>
      <c r="F35" s="53"/>
      <c r="G35" s="53"/>
      <c r="H35" s="53"/>
      <c r="I35" s="53"/>
      <c r="J35" s="54"/>
      <c r="K35" s="54"/>
      <c r="L35" s="53"/>
      <c r="M35" s="53"/>
      <c r="N35" s="53"/>
      <c r="O35" s="53"/>
      <c r="P35" s="53">
        <f t="shared" si="0"/>
        <v>0</v>
      </c>
      <c r="Q35" s="55"/>
      <c r="R35" s="55"/>
      <c r="S35" s="55"/>
      <c r="T35" s="55"/>
      <c r="U35" s="56"/>
      <c r="V35" s="56"/>
      <c r="W35" s="55"/>
      <c r="X35" s="55"/>
      <c r="Y35" s="55"/>
      <c r="Z35" s="55"/>
      <c r="AA35" s="55">
        <f t="shared" si="1"/>
        <v>0</v>
      </c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3">
        <f t="shared" si="2"/>
        <v>0</v>
      </c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>
        <f t="shared" si="3"/>
        <v>0</v>
      </c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>
        <f t="shared" si="4"/>
        <v>0</v>
      </c>
      <c r="BI35" s="55"/>
      <c r="BJ35" s="55"/>
      <c r="BK35" s="55"/>
      <c r="BL35" s="55"/>
      <c r="BM35" s="57"/>
      <c r="BN35" s="57"/>
      <c r="BO35" s="55"/>
      <c r="BP35" s="55"/>
      <c r="BQ35" s="57"/>
      <c r="BR35" s="57"/>
      <c r="BS35" s="55"/>
      <c r="BT35" s="55"/>
      <c r="BU35" s="55">
        <f t="shared" si="5"/>
        <v>0</v>
      </c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>
        <f>(BV35*BW35+BX35*BY35+BZ35*CA35+CB35*CC35+CD35*CE35+CF35*CG35)*BV$17</f>
        <v>0</v>
      </c>
      <c r="CI35" s="57"/>
      <c r="CJ35" s="57"/>
      <c r="CK35" s="57"/>
      <c r="CL35" s="57"/>
      <c r="CM35" s="57"/>
      <c r="CN35" s="57"/>
      <c r="CO35" s="57"/>
      <c r="CP35" s="57"/>
      <c r="CQ35" s="57"/>
      <c r="CR35" s="57"/>
      <c r="CS35" s="57"/>
      <c r="CT35" s="57"/>
      <c r="CU35" s="55">
        <f t="shared" si="7"/>
        <v>0</v>
      </c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>
        <f t="shared" si="8"/>
        <v>0</v>
      </c>
      <c r="DG35" s="57"/>
      <c r="DH35" s="57"/>
      <c r="DI35" s="57"/>
      <c r="DJ35" s="57"/>
      <c r="DK35" s="57"/>
      <c r="DL35" s="57"/>
      <c r="DM35" s="57"/>
      <c r="DN35" s="57"/>
      <c r="DO35" s="57"/>
      <c r="DP35" s="57"/>
      <c r="DQ35" s="57">
        <f t="shared" si="9"/>
        <v>0</v>
      </c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>
        <f t="shared" si="10"/>
        <v>0</v>
      </c>
      <c r="EE35" s="58">
        <f t="shared" si="13"/>
        <v>0</v>
      </c>
    </row>
    <row r="36" spans="1:135" ht="15.95" hidden="1" customHeight="1" x14ac:dyDescent="0.25">
      <c r="A36" s="63" t="s">
        <v>60</v>
      </c>
      <c r="B36" s="60">
        <f t="shared" si="12"/>
        <v>0</v>
      </c>
      <c r="C36" s="61" t="s">
        <v>45</v>
      </c>
      <c r="E36" s="55" t="s">
        <v>61</v>
      </c>
      <c r="F36" s="53"/>
      <c r="G36" s="53"/>
      <c r="H36" s="53"/>
      <c r="I36" s="53"/>
      <c r="J36" s="54"/>
      <c r="K36" s="54"/>
      <c r="L36" s="53"/>
      <c r="M36" s="53"/>
      <c r="N36" s="53"/>
      <c r="O36" s="53"/>
      <c r="P36" s="53">
        <f t="shared" si="0"/>
        <v>0</v>
      </c>
      <c r="Q36" s="55"/>
      <c r="R36" s="55"/>
      <c r="S36" s="55"/>
      <c r="T36" s="55"/>
      <c r="U36" s="56"/>
      <c r="V36" s="56"/>
      <c r="W36" s="55"/>
      <c r="X36" s="55"/>
      <c r="Y36" s="55"/>
      <c r="Z36" s="55"/>
      <c r="AA36" s="55">
        <f t="shared" si="1"/>
        <v>0</v>
      </c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3">
        <f t="shared" si="2"/>
        <v>0</v>
      </c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>
        <f t="shared" si="3"/>
        <v>0</v>
      </c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>
        <f t="shared" si="4"/>
        <v>0</v>
      </c>
      <c r="BI36" s="55"/>
      <c r="BJ36" s="55"/>
      <c r="BK36" s="55"/>
      <c r="BL36" s="55"/>
      <c r="BM36" s="57"/>
      <c r="BN36" s="57"/>
      <c r="BO36" s="55"/>
      <c r="BP36" s="55"/>
      <c r="BQ36" s="57"/>
      <c r="BR36" s="57"/>
      <c r="BS36" s="55"/>
      <c r="BT36" s="55"/>
      <c r="BU36" s="55">
        <f t="shared" si="5"/>
        <v>0</v>
      </c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7"/>
      <c r="CJ36" s="57"/>
      <c r="CK36" s="57"/>
      <c r="CL36" s="57"/>
      <c r="CM36" s="57"/>
      <c r="CN36" s="57"/>
      <c r="CO36" s="57"/>
      <c r="CP36" s="57"/>
      <c r="CQ36" s="57"/>
      <c r="CR36" s="57"/>
      <c r="CS36" s="57"/>
      <c r="CT36" s="57"/>
      <c r="CU36" s="55">
        <f t="shared" si="7"/>
        <v>0</v>
      </c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>
        <f t="shared" si="8"/>
        <v>0</v>
      </c>
      <c r="DG36" s="57"/>
      <c r="DH36" s="57"/>
      <c r="DI36" s="57"/>
      <c r="DJ36" s="57"/>
      <c r="DK36" s="57"/>
      <c r="DL36" s="57"/>
      <c r="DM36" s="57"/>
      <c r="DN36" s="57"/>
      <c r="DO36" s="57"/>
      <c r="DP36" s="57"/>
      <c r="DQ36" s="57">
        <f t="shared" si="9"/>
        <v>0</v>
      </c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>
        <f t="shared" si="10"/>
        <v>0</v>
      </c>
      <c r="EE36" s="58">
        <f t="shared" si="13"/>
        <v>0</v>
      </c>
    </row>
    <row r="37" spans="1:135" ht="15.95" hidden="1" customHeight="1" x14ac:dyDescent="0.25">
      <c r="A37" s="59" t="s">
        <v>62</v>
      </c>
      <c r="B37" s="60">
        <f t="shared" si="12"/>
        <v>0</v>
      </c>
      <c r="C37" s="61" t="s">
        <v>45</v>
      </c>
      <c r="E37" s="62" t="s">
        <v>62</v>
      </c>
      <c r="F37" s="53"/>
      <c r="G37" s="53"/>
      <c r="H37" s="53"/>
      <c r="I37" s="53"/>
      <c r="J37" s="54"/>
      <c r="K37" s="54"/>
      <c r="L37" s="53"/>
      <c r="M37" s="53"/>
      <c r="N37" s="53"/>
      <c r="O37" s="53"/>
      <c r="P37" s="53">
        <f t="shared" si="0"/>
        <v>0</v>
      </c>
      <c r="Q37" s="55"/>
      <c r="R37" s="55"/>
      <c r="S37" s="55"/>
      <c r="T37" s="55"/>
      <c r="U37" s="56"/>
      <c r="V37" s="56"/>
      <c r="W37" s="55"/>
      <c r="X37" s="55"/>
      <c r="Y37" s="55"/>
      <c r="Z37" s="55"/>
      <c r="AA37" s="55">
        <f t="shared" si="1"/>
        <v>0</v>
      </c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3">
        <f t="shared" si="2"/>
        <v>0</v>
      </c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>
        <f t="shared" si="3"/>
        <v>0</v>
      </c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>
        <f t="shared" si="4"/>
        <v>0</v>
      </c>
      <c r="BI37" s="55"/>
      <c r="BJ37" s="55"/>
      <c r="BK37" s="55"/>
      <c r="BL37" s="55"/>
      <c r="BM37" s="57"/>
      <c r="BN37" s="57"/>
      <c r="BO37" s="55"/>
      <c r="BP37" s="55"/>
      <c r="BQ37" s="57"/>
      <c r="BR37" s="57"/>
      <c r="BS37" s="55"/>
      <c r="BT37" s="55"/>
      <c r="BU37" s="55">
        <f t="shared" si="5"/>
        <v>0</v>
      </c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>
        <f t="shared" ref="CH37:CH64" si="14">(BV37*BW37+BX37*BY37+BZ37*CA37+CB37*CC37+CD37*CE37+CF37*CG37)*BV$17</f>
        <v>0</v>
      </c>
      <c r="CI37" s="57"/>
      <c r="CJ37" s="57"/>
      <c r="CK37" s="57"/>
      <c r="CL37" s="57"/>
      <c r="CM37" s="57"/>
      <c r="CN37" s="57"/>
      <c r="CO37" s="57"/>
      <c r="CP37" s="57"/>
      <c r="CQ37" s="57"/>
      <c r="CR37" s="57"/>
      <c r="CS37" s="57"/>
      <c r="CT37" s="57"/>
      <c r="CU37" s="55">
        <f t="shared" si="7"/>
        <v>0</v>
      </c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>
        <f t="shared" si="8"/>
        <v>0</v>
      </c>
      <c r="DG37" s="57"/>
      <c r="DH37" s="57"/>
      <c r="DI37" s="57"/>
      <c r="DJ37" s="57"/>
      <c r="DK37" s="57"/>
      <c r="DL37" s="57"/>
      <c r="DM37" s="57"/>
      <c r="DN37" s="57"/>
      <c r="DO37" s="57"/>
      <c r="DP37" s="57"/>
      <c r="DQ37" s="57">
        <f t="shared" si="9"/>
        <v>0</v>
      </c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>
        <f t="shared" si="10"/>
        <v>0</v>
      </c>
      <c r="EE37" s="58">
        <f t="shared" si="13"/>
        <v>0</v>
      </c>
    </row>
    <row r="38" spans="1:135" ht="15.95" customHeight="1" x14ac:dyDescent="0.25">
      <c r="A38" s="59" t="s">
        <v>63</v>
      </c>
      <c r="B38" s="60">
        <f t="shared" si="12"/>
        <v>0</v>
      </c>
      <c r="C38" s="61" t="s">
        <v>45</v>
      </c>
      <c r="E38" s="62" t="s">
        <v>64</v>
      </c>
      <c r="F38" s="53">
        <f>(59+120)/2</f>
        <v>89.5</v>
      </c>
      <c r="G38" s="53">
        <v>30</v>
      </c>
      <c r="H38" s="53">
        <f>+(42+89)/2</f>
        <v>65.5</v>
      </c>
      <c r="I38" s="53">
        <v>30</v>
      </c>
      <c r="J38" s="54">
        <f>+(59+120)/2</f>
        <v>89.5</v>
      </c>
      <c r="K38" s="54">
        <v>30</v>
      </c>
      <c r="L38" s="53">
        <f>+(42+89)/2</f>
        <v>65.5</v>
      </c>
      <c r="M38" s="53">
        <v>30</v>
      </c>
      <c r="N38" s="54">
        <f>+(59+120)/2</f>
        <v>89.5</v>
      </c>
      <c r="O38" s="54">
        <v>30</v>
      </c>
      <c r="P38" s="53">
        <f t="shared" si="0"/>
        <v>11985</v>
      </c>
      <c r="Q38" s="55">
        <f>+(59+120)/2</f>
        <v>89.5</v>
      </c>
      <c r="R38" s="55">
        <v>30</v>
      </c>
      <c r="S38" s="55">
        <f>+(42+89)/2</f>
        <v>65.5</v>
      </c>
      <c r="T38" s="55">
        <v>30</v>
      </c>
      <c r="U38" s="56">
        <f>+(59+120)/2</f>
        <v>89.5</v>
      </c>
      <c r="V38" s="56">
        <v>30</v>
      </c>
      <c r="W38" s="55">
        <f>+(42+89)/2</f>
        <v>65.5</v>
      </c>
      <c r="X38" s="55">
        <v>30</v>
      </c>
      <c r="Y38" s="55">
        <f>+(59+120)/2</f>
        <v>89.5</v>
      </c>
      <c r="Z38" s="55">
        <v>30</v>
      </c>
      <c r="AA38" s="55">
        <f t="shared" si="1"/>
        <v>11985</v>
      </c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3">
        <f t="shared" si="2"/>
        <v>0</v>
      </c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>
        <f t="shared" si="3"/>
        <v>0</v>
      </c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>
        <f t="shared" si="4"/>
        <v>0</v>
      </c>
      <c r="BI38" s="55"/>
      <c r="BJ38" s="55"/>
      <c r="BK38" s="55"/>
      <c r="BL38" s="55"/>
      <c r="BM38" s="57"/>
      <c r="BN38" s="57"/>
      <c r="BO38" s="55"/>
      <c r="BP38" s="55"/>
      <c r="BQ38" s="57"/>
      <c r="BR38" s="57"/>
      <c r="BS38" s="55"/>
      <c r="BT38" s="55"/>
      <c r="BU38" s="55">
        <f t="shared" si="5"/>
        <v>0</v>
      </c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>
        <f t="shared" si="14"/>
        <v>0</v>
      </c>
      <c r="CI38" s="57"/>
      <c r="CJ38" s="57"/>
      <c r="CK38" s="57"/>
      <c r="CL38" s="57"/>
      <c r="CM38" s="57"/>
      <c r="CN38" s="57"/>
      <c r="CO38" s="57"/>
      <c r="CP38" s="57"/>
      <c r="CQ38" s="57"/>
      <c r="CR38" s="57"/>
      <c r="CS38" s="57"/>
      <c r="CT38" s="57"/>
      <c r="CU38" s="55">
        <f t="shared" si="7"/>
        <v>0</v>
      </c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>
        <f t="shared" si="8"/>
        <v>0</v>
      </c>
      <c r="DG38" s="57"/>
      <c r="DH38" s="57"/>
      <c r="DI38" s="57"/>
      <c r="DJ38" s="57"/>
      <c r="DK38" s="57"/>
      <c r="DL38" s="57"/>
      <c r="DM38" s="57"/>
      <c r="DN38" s="57"/>
      <c r="DO38" s="57"/>
      <c r="DP38" s="57"/>
      <c r="DQ38" s="57">
        <f t="shared" si="9"/>
        <v>0</v>
      </c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>
        <f t="shared" si="10"/>
        <v>0</v>
      </c>
      <c r="EE38" s="58">
        <f t="shared" si="13"/>
        <v>23970</v>
      </c>
    </row>
    <row r="39" spans="1:135" ht="15.95" customHeight="1" x14ac:dyDescent="0.25">
      <c r="A39" s="63" t="s">
        <v>65</v>
      </c>
      <c r="B39" s="60">
        <f t="shared" si="12"/>
        <v>0</v>
      </c>
      <c r="C39" s="61" t="s">
        <v>45</v>
      </c>
      <c r="E39" s="55" t="s">
        <v>65</v>
      </c>
      <c r="F39" s="53"/>
      <c r="G39" s="53"/>
      <c r="H39" s="53"/>
      <c r="I39" s="53"/>
      <c r="J39" s="54"/>
      <c r="K39" s="54"/>
      <c r="L39" s="53"/>
      <c r="M39" s="53"/>
      <c r="N39" s="53"/>
      <c r="O39" s="53"/>
      <c r="P39" s="53">
        <f t="shared" si="0"/>
        <v>0</v>
      </c>
      <c r="Q39" s="55"/>
      <c r="R39" s="55"/>
      <c r="S39" s="55"/>
      <c r="T39" s="55"/>
      <c r="U39" s="56"/>
      <c r="V39" s="56"/>
      <c r="W39" s="55"/>
      <c r="X39" s="55"/>
      <c r="Y39" s="55"/>
      <c r="Z39" s="55"/>
      <c r="AA39" s="55">
        <f t="shared" si="1"/>
        <v>0</v>
      </c>
      <c r="AB39" s="54">
        <f>+(73+155)/2</f>
        <v>114</v>
      </c>
      <c r="AC39" s="54">
        <v>30</v>
      </c>
      <c r="AD39" s="54">
        <f>+(73+155)/2</f>
        <v>114</v>
      </c>
      <c r="AE39" s="54">
        <f>3/7*30</f>
        <v>12.857142857142856</v>
      </c>
      <c r="AF39" s="54">
        <f>+(29+62)/2</f>
        <v>45.5</v>
      </c>
      <c r="AG39" s="54">
        <v>30</v>
      </c>
      <c r="AH39" s="54"/>
      <c r="AI39" s="54"/>
      <c r="AJ39" s="54">
        <f>+(29+62)/2</f>
        <v>45.5</v>
      </c>
      <c r="AK39" s="54">
        <v>30</v>
      </c>
      <c r="AL39" s="53">
        <f t="shared" si="2"/>
        <v>7615.7142857142853</v>
      </c>
      <c r="AM39" s="55">
        <f>+(84+177)/2</f>
        <v>130.5</v>
      </c>
      <c r="AN39" s="55">
        <v>30</v>
      </c>
      <c r="AO39" s="55">
        <f>+(73+155)/2</f>
        <v>114</v>
      </c>
      <c r="AP39" s="55">
        <v>30</v>
      </c>
      <c r="AQ39" s="64">
        <f>+(36+75)/2</f>
        <v>55.5</v>
      </c>
      <c r="AR39" s="57">
        <v>30</v>
      </c>
      <c r="AS39" s="55"/>
      <c r="AT39" s="55"/>
      <c r="AU39" s="55">
        <f>+(36+75)/2</f>
        <v>55.5</v>
      </c>
      <c r="AV39" s="55">
        <v>30</v>
      </c>
      <c r="AW39" s="55">
        <f t="shared" si="3"/>
        <v>10665</v>
      </c>
      <c r="AX39" s="53">
        <f>+(105+222)/2</f>
        <v>163.5</v>
      </c>
      <c r="AY39" s="53">
        <v>30</v>
      </c>
      <c r="AZ39" s="53">
        <f>+(84+177)/2</f>
        <v>130.5</v>
      </c>
      <c r="BA39" s="53">
        <v>30</v>
      </c>
      <c r="BB39" s="53">
        <f>+(38+82)/2</f>
        <v>60</v>
      </c>
      <c r="BC39" s="53">
        <v>30</v>
      </c>
      <c r="BD39" s="53"/>
      <c r="BE39" s="53"/>
      <c r="BF39" s="53"/>
      <c r="BG39" s="53"/>
      <c r="BH39" s="53">
        <f t="shared" si="4"/>
        <v>10620</v>
      </c>
      <c r="BI39" s="55">
        <f>+(105+222)/2</f>
        <v>163.5</v>
      </c>
      <c r="BJ39" s="55">
        <v>30</v>
      </c>
      <c r="BK39" s="55">
        <f>+(84+177)/2</f>
        <v>130.5</v>
      </c>
      <c r="BL39" s="55">
        <v>30</v>
      </c>
      <c r="BM39" s="57">
        <f>+(43+91)/2</f>
        <v>67</v>
      </c>
      <c r="BN39" s="57">
        <v>30</v>
      </c>
      <c r="BO39" s="55"/>
      <c r="BP39" s="55"/>
      <c r="BQ39" s="57">
        <f>+(43+91)/2</f>
        <v>67</v>
      </c>
      <c r="BR39" s="57">
        <v>30</v>
      </c>
      <c r="BS39" s="55">
        <f>+(43+91)/2</f>
        <v>67</v>
      </c>
      <c r="BT39" s="55">
        <f>4/7*30</f>
        <v>17.142857142857142</v>
      </c>
      <c r="BU39" s="55">
        <f t="shared" si="5"/>
        <v>13988.571428571428</v>
      </c>
      <c r="BV39" s="53">
        <f>+(105+222)/2</f>
        <v>163.5</v>
      </c>
      <c r="BW39" s="53">
        <v>30</v>
      </c>
      <c r="BX39" s="53">
        <f>+(84+177)/2</f>
        <v>130.5</v>
      </c>
      <c r="BY39" s="53">
        <v>30</v>
      </c>
      <c r="BZ39" s="53">
        <f>+(47+100)/2</f>
        <v>73.5</v>
      </c>
      <c r="CA39" s="53">
        <v>30</v>
      </c>
      <c r="CB39" s="53"/>
      <c r="CC39" s="53"/>
      <c r="CD39" s="53">
        <f>+(47+100)/2</f>
        <v>73.5</v>
      </c>
      <c r="CE39" s="53">
        <v>30</v>
      </c>
      <c r="CF39" s="53">
        <f>+(47+100)/2</f>
        <v>73.5</v>
      </c>
      <c r="CG39" s="53">
        <f>4/7*30</f>
        <v>17.142857142857142</v>
      </c>
      <c r="CH39" s="53">
        <f t="shared" si="14"/>
        <v>14490</v>
      </c>
      <c r="CI39" s="57">
        <f>+(126+266)/2</f>
        <v>196</v>
      </c>
      <c r="CJ39" s="57">
        <v>30</v>
      </c>
      <c r="CK39" s="57">
        <f>+(105+222)/2</f>
        <v>163.5</v>
      </c>
      <c r="CL39" s="57">
        <v>30</v>
      </c>
      <c r="CM39" s="57">
        <f>+(47+100)/2</f>
        <v>73.5</v>
      </c>
      <c r="CN39" s="57">
        <v>30</v>
      </c>
      <c r="CO39" s="57"/>
      <c r="CP39" s="57"/>
      <c r="CQ39" s="57">
        <f>+(47+100)/2</f>
        <v>73.5</v>
      </c>
      <c r="CR39" s="57">
        <v>30</v>
      </c>
      <c r="CS39" s="57">
        <f>+(47+100)/2</f>
        <v>73.5</v>
      </c>
      <c r="CT39" s="57">
        <f>4/7*30</f>
        <v>17.142857142857142</v>
      </c>
      <c r="CU39" s="55">
        <f t="shared" si="7"/>
        <v>16455</v>
      </c>
      <c r="CV39" s="53">
        <f>+(100+63+123+145+100+120+87.5)/7</f>
        <v>105.5</v>
      </c>
      <c r="CW39" s="53">
        <v>30</v>
      </c>
      <c r="CX39" s="53">
        <f>+(100+123+145+100+120+87.5)/6</f>
        <v>112.58333333333333</v>
      </c>
      <c r="CY39" s="53">
        <v>30</v>
      </c>
      <c r="CZ39" s="53">
        <f>+(80+100)/2</f>
        <v>90</v>
      </c>
      <c r="DA39" s="53">
        <v>30</v>
      </c>
      <c r="DB39" s="53">
        <f>+(100+123+145+100+120+87.5)/6</f>
        <v>112.58333333333333</v>
      </c>
      <c r="DC39" s="53">
        <v>30</v>
      </c>
      <c r="DD39" s="53">
        <f>+(80+100)/2</f>
        <v>90</v>
      </c>
      <c r="DE39" s="53">
        <v>30</v>
      </c>
      <c r="DF39" s="53">
        <f t="shared" si="8"/>
        <v>15320</v>
      </c>
      <c r="DG39" s="57">
        <f>+(100+63+123+145+100+120+87.5)/7</f>
        <v>105.5</v>
      </c>
      <c r="DH39" s="57">
        <v>30</v>
      </c>
      <c r="DI39" s="57">
        <f>+(100+92+109+80+120+75)/6</f>
        <v>96</v>
      </c>
      <c r="DJ39" s="57">
        <v>30</v>
      </c>
      <c r="DK39" s="57">
        <f>+(80+100)/2</f>
        <v>90</v>
      </c>
      <c r="DL39" s="57">
        <v>30</v>
      </c>
      <c r="DM39" s="57">
        <f>+(100+92+109+80+120+75)/6</f>
        <v>96</v>
      </c>
      <c r="DN39" s="57">
        <v>30</v>
      </c>
      <c r="DO39" s="57">
        <f>+(80+100)/2</f>
        <v>90</v>
      </c>
      <c r="DP39" s="57">
        <v>30</v>
      </c>
      <c r="DQ39" s="57">
        <f t="shared" si="9"/>
        <v>14325</v>
      </c>
      <c r="DR39" s="53">
        <f>+(126+266)/2</f>
        <v>196</v>
      </c>
      <c r="DS39" s="53">
        <v>30</v>
      </c>
      <c r="DT39" s="53">
        <f>+(105+222)/2</f>
        <v>163.5</v>
      </c>
      <c r="DU39" s="53">
        <v>30</v>
      </c>
      <c r="DV39" s="53">
        <f>+(51+109)/2</f>
        <v>80</v>
      </c>
      <c r="DW39" s="53">
        <v>30</v>
      </c>
      <c r="DX39" s="53"/>
      <c r="DY39" s="53"/>
      <c r="DZ39" s="53">
        <f>+(51+109)/2</f>
        <v>80</v>
      </c>
      <c r="EA39" s="53">
        <v>30</v>
      </c>
      <c r="EB39" s="53">
        <f>+(51+109)/2</f>
        <v>80</v>
      </c>
      <c r="EC39" s="53">
        <f>4/7*30</f>
        <v>17.142857142857142</v>
      </c>
      <c r="ED39" s="53">
        <f t="shared" si="10"/>
        <v>16956.428571428572</v>
      </c>
      <c r="EE39" s="58">
        <f t="shared" si="13"/>
        <v>120435.71428571429</v>
      </c>
    </row>
    <row r="40" spans="1:135" ht="15.95" customHeight="1" x14ac:dyDescent="0.25">
      <c r="A40" s="63" t="s">
        <v>66</v>
      </c>
      <c r="B40" s="60">
        <f t="shared" si="12"/>
        <v>0</v>
      </c>
      <c r="C40" s="61" t="s">
        <v>45</v>
      </c>
      <c r="E40" s="55" t="s">
        <v>66</v>
      </c>
      <c r="F40" s="53"/>
      <c r="G40" s="53"/>
      <c r="H40" s="53"/>
      <c r="I40" s="53"/>
      <c r="J40" s="54"/>
      <c r="K40" s="54"/>
      <c r="L40" s="53"/>
      <c r="M40" s="53"/>
      <c r="N40" s="53"/>
      <c r="O40" s="53"/>
      <c r="P40" s="53">
        <f t="shared" si="0"/>
        <v>0</v>
      </c>
      <c r="Q40" s="55">
        <v>14</v>
      </c>
      <c r="R40" s="55">
        <v>10</v>
      </c>
      <c r="S40" s="55"/>
      <c r="T40" s="55"/>
      <c r="U40" s="56"/>
      <c r="V40" s="56"/>
      <c r="W40" s="55"/>
      <c r="X40" s="55"/>
      <c r="Y40" s="55"/>
      <c r="Z40" s="55"/>
      <c r="AA40" s="55">
        <f t="shared" si="1"/>
        <v>140</v>
      </c>
      <c r="AB40" s="54"/>
      <c r="AC40" s="54"/>
      <c r="AD40" s="54">
        <v>7</v>
      </c>
      <c r="AE40" s="54">
        <v>10</v>
      </c>
      <c r="AF40" s="54"/>
      <c r="AG40" s="54"/>
      <c r="AH40" s="54">
        <v>7</v>
      </c>
      <c r="AI40" s="54">
        <v>20</v>
      </c>
      <c r="AJ40" s="54"/>
      <c r="AK40" s="54"/>
      <c r="AL40" s="53">
        <f t="shared" si="2"/>
        <v>210</v>
      </c>
      <c r="AM40" s="55"/>
      <c r="AN40" s="55"/>
      <c r="AO40" s="55">
        <v>14</v>
      </c>
      <c r="AP40" s="55">
        <v>10</v>
      </c>
      <c r="AQ40" s="55"/>
      <c r="AR40" s="55"/>
      <c r="AS40" s="55">
        <v>14</v>
      </c>
      <c r="AT40" s="55">
        <v>20</v>
      </c>
      <c r="AU40" s="55"/>
      <c r="AV40" s="55"/>
      <c r="AW40" s="55">
        <f t="shared" si="3"/>
        <v>420</v>
      </c>
      <c r="AX40" s="53"/>
      <c r="AY40" s="53"/>
      <c r="AZ40" s="53">
        <v>14</v>
      </c>
      <c r="BA40" s="53">
        <v>10</v>
      </c>
      <c r="BB40" s="53"/>
      <c r="BC40" s="53"/>
      <c r="BD40" s="53">
        <v>14</v>
      </c>
      <c r="BE40" s="53">
        <f>3/7*30</f>
        <v>12.857142857142856</v>
      </c>
      <c r="BF40" s="53"/>
      <c r="BG40" s="53"/>
      <c r="BH40" s="53">
        <f t="shared" si="4"/>
        <v>320</v>
      </c>
      <c r="BI40" s="55"/>
      <c r="BJ40" s="55"/>
      <c r="BK40" s="55">
        <v>14</v>
      </c>
      <c r="BL40" s="55">
        <v>10</v>
      </c>
      <c r="BM40" s="57"/>
      <c r="BN40" s="57"/>
      <c r="BO40" s="55">
        <v>14</v>
      </c>
      <c r="BP40" s="55">
        <f>3/7*30</f>
        <v>12.857142857142856</v>
      </c>
      <c r="BQ40" s="57"/>
      <c r="BR40" s="57"/>
      <c r="BS40" s="55">
        <v>14</v>
      </c>
      <c r="BT40" s="55">
        <v>10</v>
      </c>
      <c r="BU40" s="55">
        <f t="shared" si="5"/>
        <v>460</v>
      </c>
      <c r="BV40" s="53"/>
      <c r="BW40" s="53"/>
      <c r="BX40" s="53">
        <v>14</v>
      </c>
      <c r="BY40" s="53">
        <v>10</v>
      </c>
      <c r="BZ40" s="53"/>
      <c r="CA40" s="53"/>
      <c r="CB40" s="53">
        <v>14</v>
      </c>
      <c r="CC40" s="53">
        <f>3/7*30</f>
        <v>12.857142857142856</v>
      </c>
      <c r="CD40" s="53"/>
      <c r="CE40" s="53"/>
      <c r="CF40" s="53">
        <v>14</v>
      </c>
      <c r="CG40" s="53">
        <v>10</v>
      </c>
      <c r="CH40" s="53">
        <f t="shared" si="14"/>
        <v>460</v>
      </c>
      <c r="CI40" s="57"/>
      <c r="CJ40" s="57"/>
      <c r="CK40" s="57">
        <v>21</v>
      </c>
      <c r="CL40" s="57">
        <v>10</v>
      </c>
      <c r="CM40" s="57"/>
      <c r="CN40" s="57"/>
      <c r="CO40" s="57">
        <v>21</v>
      </c>
      <c r="CP40" s="57">
        <f>3/7*30</f>
        <v>12.857142857142856</v>
      </c>
      <c r="CQ40" s="57"/>
      <c r="CR40" s="57"/>
      <c r="CS40" s="57">
        <v>14</v>
      </c>
      <c r="CT40" s="57">
        <v>10</v>
      </c>
      <c r="CU40" s="55">
        <f t="shared" si="7"/>
        <v>620</v>
      </c>
      <c r="CV40" s="53"/>
      <c r="CW40" s="53"/>
      <c r="CX40" s="53">
        <v>21</v>
      </c>
      <c r="CY40" s="53">
        <v>10</v>
      </c>
      <c r="CZ40" s="53"/>
      <c r="DA40" s="53"/>
      <c r="DB40" s="53">
        <v>21</v>
      </c>
      <c r="DC40" s="53">
        <v>10</v>
      </c>
      <c r="DD40" s="53"/>
      <c r="DE40" s="53"/>
      <c r="DF40" s="53">
        <f t="shared" si="8"/>
        <v>420</v>
      </c>
      <c r="DG40" s="57"/>
      <c r="DH40" s="57"/>
      <c r="DI40" s="57">
        <v>21</v>
      </c>
      <c r="DJ40" s="57">
        <v>10</v>
      </c>
      <c r="DK40" s="57"/>
      <c r="DL40" s="57"/>
      <c r="DM40" s="57">
        <v>21</v>
      </c>
      <c r="DN40" s="57">
        <v>10</v>
      </c>
      <c r="DO40" s="57"/>
      <c r="DP40" s="57"/>
      <c r="DQ40" s="57">
        <f t="shared" si="9"/>
        <v>420</v>
      </c>
      <c r="DR40" s="53"/>
      <c r="DS40" s="53"/>
      <c r="DT40" s="53">
        <v>21</v>
      </c>
      <c r="DU40" s="53">
        <v>10</v>
      </c>
      <c r="DV40" s="53"/>
      <c r="DW40" s="53"/>
      <c r="DX40" s="53">
        <v>21</v>
      </c>
      <c r="DY40" s="53">
        <f>3/7*30</f>
        <v>12.857142857142856</v>
      </c>
      <c r="DZ40" s="53"/>
      <c r="EA40" s="53"/>
      <c r="EB40" s="53">
        <v>21</v>
      </c>
      <c r="EC40" s="53">
        <v>10</v>
      </c>
      <c r="ED40" s="53">
        <f t="shared" si="10"/>
        <v>690</v>
      </c>
      <c r="EE40" s="58">
        <f t="shared" si="13"/>
        <v>4160</v>
      </c>
    </row>
    <row r="41" spans="1:135" ht="15.95" customHeight="1" x14ac:dyDescent="0.25">
      <c r="A41" s="63" t="s">
        <v>67</v>
      </c>
      <c r="B41" s="60">
        <f t="shared" si="12"/>
        <v>0</v>
      </c>
      <c r="C41" s="61" t="s">
        <v>45</v>
      </c>
      <c r="E41" s="55" t="s">
        <v>67</v>
      </c>
      <c r="F41" s="53"/>
      <c r="G41" s="53"/>
      <c r="H41" s="53"/>
      <c r="I41" s="53"/>
      <c r="J41" s="54"/>
      <c r="K41" s="54"/>
      <c r="L41" s="53"/>
      <c r="M41" s="53"/>
      <c r="N41" s="53"/>
      <c r="O41" s="53"/>
      <c r="P41" s="53">
        <f t="shared" si="0"/>
        <v>0</v>
      </c>
      <c r="Q41" s="55"/>
      <c r="R41" s="55"/>
      <c r="S41" s="55"/>
      <c r="T41" s="55"/>
      <c r="U41" s="56"/>
      <c r="V41" s="56"/>
      <c r="W41" s="55"/>
      <c r="X41" s="55"/>
      <c r="Y41" s="55"/>
      <c r="Z41" s="55"/>
      <c r="AA41" s="55">
        <f t="shared" si="1"/>
        <v>0</v>
      </c>
      <c r="AB41" s="54"/>
      <c r="AC41" s="54"/>
      <c r="AD41" s="54"/>
      <c r="AE41" s="54"/>
      <c r="AF41" s="54"/>
      <c r="AG41" s="54"/>
      <c r="AH41" s="54">
        <v>9</v>
      </c>
      <c r="AI41" s="54">
        <v>20</v>
      </c>
      <c r="AJ41" s="54"/>
      <c r="AK41" s="54"/>
      <c r="AL41" s="53">
        <f t="shared" si="2"/>
        <v>180</v>
      </c>
      <c r="AM41" s="55"/>
      <c r="AN41" s="55"/>
      <c r="AO41" s="55"/>
      <c r="AP41" s="55"/>
      <c r="AQ41" s="55"/>
      <c r="AR41" s="55"/>
      <c r="AS41" s="55">
        <v>9</v>
      </c>
      <c r="AT41" s="55">
        <v>20</v>
      </c>
      <c r="AU41" s="55"/>
      <c r="AV41" s="55"/>
      <c r="AW41" s="55">
        <f t="shared" si="3"/>
        <v>180</v>
      </c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>
        <f t="shared" si="4"/>
        <v>0</v>
      </c>
      <c r="BI41" s="55"/>
      <c r="BJ41" s="55"/>
      <c r="BK41" s="55"/>
      <c r="BL41" s="55"/>
      <c r="BM41" s="57"/>
      <c r="BN41" s="57"/>
      <c r="BO41" s="55">
        <v>18</v>
      </c>
      <c r="BP41" s="55">
        <v>20</v>
      </c>
      <c r="BQ41" s="57"/>
      <c r="BR41" s="57"/>
      <c r="BS41" s="55"/>
      <c r="BT41" s="55"/>
      <c r="BU41" s="55">
        <f t="shared" si="5"/>
        <v>360</v>
      </c>
      <c r="BV41" s="53"/>
      <c r="BW41" s="53"/>
      <c r="BX41" s="53"/>
      <c r="BY41" s="53"/>
      <c r="BZ41" s="53"/>
      <c r="CA41" s="53"/>
      <c r="CB41" s="53">
        <v>18</v>
      </c>
      <c r="CC41" s="53">
        <v>20</v>
      </c>
      <c r="CD41" s="53"/>
      <c r="CE41" s="53"/>
      <c r="CF41" s="53"/>
      <c r="CG41" s="53"/>
      <c r="CH41" s="53">
        <f t="shared" si="14"/>
        <v>360</v>
      </c>
      <c r="CI41" s="57"/>
      <c r="CJ41" s="57"/>
      <c r="CK41" s="57"/>
      <c r="CL41" s="57"/>
      <c r="CM41" s="57"/>
      <c r="CN41" s="57"/>
      <c r="CO41" s="57">
        <v>18</v>
      </c>
      <c r="CP41" s="57">
        <v>20</v>
      </c>
      <c r="CQ41" s="57"/>
      <c r="CR41" s="57"/>
      <c r="CS41" s="57"/>
      <c r="CT41" s="57"/>
      <c r="CU41" s="55">
        <f t="shared" si="7"/>
        <v>360</v>
      </c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>
        <f t="shared" si="8"/>
        <v>0</v>
      </c>
      <c r="DG41" s="57"/>
      <c r="DH41" s="57"/>
      <c r="DI41" s="57"/>
      <c r="DJ41" s="57"/>
      <c r="DK41" s="57"/>
      <c r="DL41" s="57"/>
      <c r="DM41" s="57"/>
      <c r="DN41" s="57"/>
      <c r="DO41" s="57"/>
      <c r="DP41" s="57"/>
      <c r="DQ41" s="57">
        <f t="shared" si="9"/>
        <v>0</v>
      </c>
      <c r="DR41" s="53"/>
      <c r="DS41" s="53"/>
      <c r="DT41" s="53"/>
      <c r="DU41" s="53"/>
      <c r="DV41" s="53"/>
      <c r="DW41" s="53"/>
      <c r="DX41" s="53">
        <v>18</v>
      </c>
      <c r="DY41" s="53">
        <v>20</v>
      </c>
      <c r="DZ41" s="53"/>
      <c r="EA41" s="53"/>
      <c r="EB41" s="53"/>
      <c r="EC41" s="53"/>
      <c r="ED41" s="53">
        <f t="shared" si="10"/>
        <v>360</v>
      </c>
      <c r="EE41" s="58">
        <f t="shared" si="13"/>
        <v>1800</v>
      </c>
    </row>
    <row r="42" spans="1:135" ht="15.95" customHeight="1" x14ac:dyDescent="0.25">
      <c r="A42" s="63" t="s">
        <v>68</v>
      </c>
      <c r="B42" s="60">
        <f t="shared" si="12"/>
        <v>0</v>
      </c>
      <c r="C42" s="61" t="s">
        <v>45</v>
      </c>
      <c r="E42" s="55" t="s">
        <v>69</v>
      </c>
      <c r="F42" s="53"/>
      <c r="G42" s="53"/>
      <c r="H42" s="53"/>
      <c r="I42" s="53"/>
      <c r="J42" s="54"/>
      <c r="K42" s="54"/>
      <c r="L42" s="53"/>
      <c r="M42" s="53"/>
      <c r="N42" s="53"/>
      <c r="O42" s="53"/>
      <c r="P42" s="53">
        <f t="shared" si="0"/>
        <v>0</v>
      </c>
      <c r="Q42" s="55"/>
      <c r="R42" s="55"/>
      <c r="S42" s="55"/>
      <c r="T42" s="55"/>
      <c r="U42" s="56">
        <v>8</v>
      </c>
      <c r="V42" s="56">
        <v>5</v>
      </c>
      <c r="W42" s="55"/>
      <c r="X42" s="55"/>
      <c r="Y42" s="55"/>
      <c r="Z42" s="55"/>
      <c r="AA42" s="55">
        <f t="shared" si="1"/>
        <v>40</v>
      </c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3">
        <f t="shared" si="2"/>
        <v>0</v>
      </c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>
        <f t="shared" si="3"/>
        <v>0</v>
      </c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>
        <f t="shared" si="4"/>
        <v>0</v>
      </c>
      <c r="BI42" s="55"/>
      <c r="BJ42" s="55"/>
      <c r="BK42" s="55"/>
      <c r="BL42" s="55"/>
      <c r="BM42" s="57"/>
      <c r="BN42" s="57"/>
      <c r="BO42" s="55"/>
      <c r="BP42" s="55"/>
      <c r="BQ42" s="57"/>
      <c r="BR42" s="57"/>
      <c r="BS42" s="55"/>
      <c r="BT42" s="55"/>
      <c r="BU42" s="55">
        <f t="shared" si="5"/>
        <v>0</v>
      </c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>
        <f t="shared" si="14"/>
        <v>0</v>
      </c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5">
        <f t="shared" si="7"/>
        <v>0</v>
      </c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>
        <f t="shared" si="8"/>
        <v>0</v>
      </c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>
        <f t="shared" si="9"/>
        <v>0</v>
      </c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>
        <f t="shared" si="10"/>
        <v>0</v>
      </c>
      <c r="EE42" s="58">
        <f t="shared" si="13"/>
        <v>40</v>
      </c>
    </row>
    <row r="43" spans="1:135" ht="15.95" hidden="1" customHeight="1" x14ac:dyDescent="0.25">
      <c r="A43" s="63" t="s">
        <v>70</v>
      </c>
      <c r="B43" s="60">
        <f t="shared" si="12"/>
        <v>0</v>
      </c>
      <c r="C43" s="61" t="s">
        <v>45</v>
      </c>
      <c r="E43" s="55" t="s">
        <v>70</v>
      </c>
      <c r="F43" s="53"/>
      <c r="G43" s="53"/>
      <c r="H43" s="53"/>
      <c r="I43" s="53"/>
      <c r="J43" s="54"/>
      <c r="K43" s="54"/>
      <c r="L43" s="53"/>
      <c r="M43" s="53"/>
      <c r="N43" s="53"/>
      <c r="O43" s="53"/>
      <c r="P43" s="53">
        <f t="shared" si="0"/>
        <v>0</v>
      </c>
      <c r="Q43" s="55"/>
      <c r="R43" s="55"/>
      <c r="S43" s="55"/>
      <c r="T43" s="55"/>
      <c r="U43" s="56"/>
      <c r="V43" s="56"/>
      <c r="W43" s="55"/>
      <c r="X43" s="55"/>
      <c r="Y43" s="55"/>
      <c r="Z43" s="55"/>
      <c r="AA43" s="55">
        <f t="shared" si="1"/>
        <v>0</v>
      </c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3">
        <f t="shared" si="2"/>
        <v>0</v>
      </c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>
        <f t="shared" si="3"/>
        <v>0</v>
      </c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>
        <f t="shared" si="4"/>
        <v>0</v>
      </c>
      <c r="BI43" s="55"/>
      <c r="BJ43" s="55"/>
      <c r="BK43" s="55"/>
      <c r="BL43" s="55"/>
      <c r="BM43" s="57"/>
      <c r="BN43" s="57"/>
      <c r="BO43" s="55"/>
      <c r="BP43" s="55"/>
      <c r="BQ43" s="57"/>
      <c r="BR43" s="57"/>
      <c r="BS43" s="55"/>
      <c r="BT43" s="55"/>
      <c r="BU43" s="55">
        <f t="shared" si="5"/>
        <v>0</v>
      </c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>
        <f t="shared" si="14"/>
        <v>0</v>
      </c>
      <c r="CI43" s="57"/>
      <c r="CJ43" s="57"/>
      <c r="CK43" s="57"/>
      <c r="CL43" s="57"/>
      <c r="CM43" s="57"/>
      <c r="CN43" s="57"/>
      <c r="CO43" s="57"/>
      <c r="CP43" s="57"/>
      <c r="CQ43" s="57"/>
      <c r="CR43" s="57"/>
      <c r="CS43" s="57"/>
      <c r="CT43" s="57"/>
      <c r="CU43" s="55">
        <f t="shared" si="7"/>
        <v>0</v>
      </c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>
        <f t="shared" si="8"/>
        <v>0</v>
      </c>
      <c r="DG43" s="57"/>
      <c r="DH43" s="57"/>
      <c r="DI43" s="57"/>
      <c r="DJ43" s="57"/>
      <c r="DK43" s="57"/>
      <c r="DL43" s="57"/>
      <c r="DM43" s="57"/>
      <c r="DN43" s="57"/>
      <c r="DO43" s="57"/>
      <c r="DP43" s="57"/>
      <c r="DQ43" s="57">
        <f t="shared" si="9"/>
        <v>0</v>
      </c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>
        <f t="shared" si="10"/>
        <v>0</v>
      </c>
      <c r="EE43" s="58">
        <f t="shared" si="13"/>
        <v>0</v>
      </c>
    </row>
    <row r="44" spans="1:135" ht="15.95" hidden="1" customHeight="1" x14ac:dyDescent="0.25">
      <c r="A44" s="63" t="s">
        <v>71</v>
      </c>
      <c r="B44" s="60">
        <f t="shared" si="12"/>
        <v>0</v>
      </c>
      <c r="C44" s="61" t="s">
        <v>45</v>
      </c>
      <c r="E44" s="55" t="s">
        <v>71</v>
      </c>
      <c r="F44" s="53"/>
      <c r="G44" s="53"/>
      <c r="H44" s="53"/>
      <c r="I44" s="53"/>
      <c r="J44" s="54"/>
      <c r="K44" s="54"/>
      <c r="L44" s="53"/>
      <c r="M44" s="53"/>
      <c r="N44" s="53"/>
      <c r="O44" s="53"/>
      <c r="P44" s="53">
        <f t="shared" si="0"/>
        <v>0</v>
      </c>
      <c r="Q44" s="55"/>
      <c r="R44" s="55"/>
      <c r="S44" s="55"/>
      <c r="T44" s="55"/>
      <c r="U44" s="56"/>
      <c r="V44" s="56"/>
      <c r="W44" s="55"/>
      <c r="X44" s="55"/>
      <c r="Y44" s="55"/>
      <c r="Z44" s="55"/>
      <c r="AA44" s="55">
        <f t="shared" si="1"/>
        <v>0</v>
      </c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3">
        <f t="shared" si="2"/>
        <v>0</v>
      </c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>
        <f t="shared" si="3"/>
        <v>0</v>
      </c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>
        <f t="shared" si="4"/>
        <v>0</v>
      </c>
      <c r="BI44" s="55"/>
      <c r="BJ44" s="55"/>
      <c r="BK44" s="55"/>
      <c r="BL44" s="55"/>
      <c r="BM44" s="57"/>
      <c r="BN44" s="57"/>
      <c r="BO44" s="55"/>
      <c r="BP44" s="55"/>
      <c r="BQ44" s="57"/>
      <c r="BR44" s="57"/>
      <c r="BS44" s="55"/>
      <c r="BT44" s="55"/>
      <c r="BU44" s="55">
        <f t="shared" si="5"/>
        <v>0</v>
      </c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>
        <f t="shared" si="14"/>
        <v>0</v>
      </c>
      <c r="CI44" s="57"/>
      <c r="CJ44" s="57"/>
      <c r="CK44" s="57"/>
      <c r="CL44" s="57"/>
      <c r="CM44" s="57"/>
      <c r="CN44" s="57"/>
      <c r="CO44" s="57"/>
      <c r="CP44" s="57"/>
      <c r="CQ44" s="57"/>
      <c r="CR44" s="57"/>
      <c r="CS44" s="57"/>
      <c r="CT44" s="57"/>
      <c r="CU44" s="55">
        <f t="shared" si="7"/>
        <v>0</v>
      </c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>
        <f t="shared" si="8"/>
        <v>0</v>
      </c>
      <c r="DG44" s="57"/>
      <c r="DH44" s="57"/>
      <c r="DI44" s="57"/>
      <c r="DJ44" s="57"/>
      <c r="DK44" s="57"/>
      <c r="DL44" s="57"/>
      <c r="DM44" s="57"/>
      <c r="DN44" s="57"/>
      <c r="DO44" s="57"/>
      <c r="DP44" s="57"/>
      <c r="DQ44" s="57">
        <f t="shared" si="9"/>
        <v>0</v>
      </c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>
        <f t="shared" si="10"/>
        <v>0</v>
      </c>
      <c r="EE44" s="58">
        <f t="shared" si="13"/>
        <v>0</v>
      </c>
    </row>
    <row r="45" spans="1:135" ht="15.95" hidden="1" customHeight="1" x14ac:dyDescent="0.25">
      <c r="A45" s="59" t="s">
        <v>72</v>
      </c>
      <c r="B45" s="60">
        <f t="shared" si="12"/>
        <v>0</v>
      </c>
      <c r="C45" s="61" t="s">
        <v>45</v>
      </c>
      <c r="E45" s="55" t="s">
        <v>72</v>
      </c>
      <c r="F45" s="53"/>
      <c r="G45" s="53"/>
      <c r="H45" s="53"/>
      <c r="I45" s="53"/>
      <c r="J45" s="54"/>
      <c r="K45" s="54"/>
      <c r="L45" s="53"/>
      <c r="M45" s="53"/>
      <c r="N45" s="53"/>
      <c r="O45" s="53"/>
      <c r="P45" s="53">
        <f t="shared" si="0"/>
        <v>0</v>
      </c>
      <c r="Q45" s="55"/>
      <c r="R45" s="55"/>
      <c r="S45" s="55"/>
      <c r="T45" s="55"/>
      <c r="U45" s="56"/>
      <c r="V45" s="56"/>
      <c r="W45" s="55"/>
      <c r="X45" s="55"/>
      <c r="Y45" s="55"/>
      <c r="Z45" s="55"/>
      <c r="AA45" s="55">
        <f t="shared" si="1"/>
        <v>0</v>
      </c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3">
        <f t="shared" si="2"/>
        <v>0</v>
      </c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>
        <f t="shared" si="3"/>
        <v>0</v>
      </c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>
        <f t="shared" si="4"/>
        <v>0</v>
      </c>
      <c r="BI45" s="55"/>
      <c r="BJ45" s="55"/>
      <c r="BK45" s="55"/>
      <c r="BL45" s="55"/>
      <c r="BM45" s="57"/>
      <c r="BN45" s="57"/>
      <c r="BO45" s="55"/>
      <c r="BP45" s="55"/>
      <c r="BQ45" s="57"/>
      <c r="BR45" s="57"/>
      <c r="BS45" s="55"/>
      <c r="BT45" s="55"/>
      <c r="BU45" s="55">
        <f t="shared" si="5"/>
        <v>0</v>
      </c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>
        <f t="shared" si="14"/>
        <v>0</v>
      </c>
      <c r="CI45" s="57"/>
      <c r="CJ45" s="57"/>
      <c r="CK45" s="57"/>
      <c r="CL45" s="57"/>
      <c r="CM45" s="57"/>
      <c r="CN45" s="57"/>
      <c r="CO45" s="57"/>
      <c r="CP45" s="57"/>
      <c r="CQ45" s="57"/>
      <c r="CR45" s="57"/>
      <c r="CS45" s="57"/>
      <c r="CT45" s="57"/>
      <c r="CU45" s="55">
        <f t="shared" si="7"/>
        <v>0</v>
      </c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>
        <f t="shared" si="8"/>
        <v>0</v>
      </c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>
        <f t="shared" si="9"/>
        <v>0</v>
      </c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>
        <f t="shared" si="10"/>
        <v>0</v>
      </c>
      <c r="EE45" s="58">
        <f t="shared" si="13"/>
        <v>0</v>
      </c>
    </row>
    <row r="46" spans="1:135" ht="15.95" customHeight="1" x14ac:dyDescent="0.25">
      <c r="A46" s="59" t="s">
        <v>73</v>
      </c>
      <c r="B46" s="60">
        <f>ROUNDUP((+B$3*P46+B$4*AA46+B$5*AL46+B$6*AW46+B$7*BH46+B$8*BU46+B$9*CH46+B$10*CU46+B$11*ED46+B$12*DF46+B$13*DQ46),0)</f>
        <v>0</v>
      </c>
      <c r="C46" s="61" t="s">
        <v>74</v>
      </c>
      <c r="E46" s="62" t="s">
        <v>75</v>
      </c>
      <c r="F46" s="53"/>
      <c r="G46" s="53"/>
      <c r="H46" s="53"/>
      <c r="I46" s="53"/>
      <c r="J46" s="54"/>
      <c r="K46" s="54"/>
      <c r="L46" s="53"/>
      <c r="M46" s="53"/>
      <c r="N46" s="53"/>
      <c r="O46" s="53"/>
      <c r="P46" s="53">
        <f t="shared" si="0"/>
        <v>0</v>
      </c>
      <c r="Q46" s="55">
        <v>1</v>
      </c>
      <c r="R46" s="55">
        <v>6</v>
      </c>
      <c r="S46" s="55"/>
      <c r="T46" s="55"/>
      <c r="U46" s="56">
        <v>1</v>
      </c>
      <c r="V46" s="56">
        <v>6</v>
      </c>
      <c r="W46" s="55"/>
      <c r="X46" s="55"/>
      <c r="Y46" s="55"/>
      <c r="Z46" s="55"/>
      <c r="AA46" s="55">
        <f t="shared" si="1"/>
        <v>12</v>
      </c>
      <c r="AB46" s="54">
        <v>1</v>
      </c>
      <c r="AC46" s="54">
        <v>20</v>
      </c>
      <c r="AD46" s="54"/>
      <c r="AE46" s="54"/>
      <c r="AF46" s="54">
        <v>1</v>
      </c>
      <c r="AG46" s="54">
        <f>1/7*30</f>
        <v>4.2857142857142856</v>
      </c>
      <c r="AH46" s="54"/>
      <c r="AI46" s="54"/>
      <c r="AJ46" s="54">
        <v>1</v>
      </c>
      <c r="AK46" s="54">
        <f>1/7*30</f>
        <v>4.2857142857142856</v>
      </c>
      <c r="AL46" s="53">
        <f t="shared" si="2"/>
        <v>28.571428571428569</v>
      </c>
      <c r="AM46" s="55">
        <v>1</v>
      </c>
      <c r="AN46" s="55">
        <v>20</v>
      </c>
      <c r="AO46" s="55"/>
      <c r="AP46" s="55"/>
      <c r="AQ46" s="55">
        <v>1</v>
      </c>
      <c r="AR46" s="55">
        <f>1/7*30</f>
        <v>4.2857142857142856</v>
      </c>
      <c r="AS46" s="55"/>
      <c r="AT46" s="55"/>
      <c r="AU46" s="55">
        <v>1</v>
      </c>
      <c r="AV46" s="55">
        <f>1/7*30</f>
        <v>4.2857142857142856</v>
      </c>
      <c r="AW46" s="55">
        <f t="shared" si="3"/>
        <v>28.571428571428569</v>
      </c>
      <c r="AX46" s="53">
        <v>1</v>
      </c>
      <c r="AY46" s="53">
        <v>20</v>
      </c>
      <c r="AZ46" s="53"/>
      <c r="BA46" s="53"/>
      <c r="BB46" s="53">
        <v>1</v>
      </c>
      <c r="BC46" s="53">
        <f>1/7*30</f>
        <v>4.2857142857142856</v>
      </c>
      <c r="BD46" s="53"/>
      <c r="BE46" s="53"/>
      <c r="BF46" s="53">
        <v>1</v>
      </c>
      <c r="BG46" s="53">
        <f>1/7*30</f>
        <v>4.2857142857142856</v>
      </c>
      <c r="BH46" s="53">
        <f t="shared" si="4"/>
        <v>28.571428571428569</v>
      </c>
      <c r="BI46" s="55">
        <v>1</v>
      </c>
      <c r="BJ46" s="55">
        <v>20</v>
      </c>
      <c r="BK46" s="55"/>
      <c r="BL46" s="55"/>
      <c r="BM46" s="57">
        <v>1</v>
      </c>
      <c r="BN46" s="57">
        <f>1/7*30</f>
        <v>4.2857142857142856</v>
      </c>
      <c r="BO46" s="55"/>
      <c r="BP46" s="55"/>
      <c r="BQ46" s="57">
        <v>1</v>
      </c>
      <c r="BR46" s="57">
        <f>1/7*30</f>
        <v>4.2857142857142856</v>
      </c>
      <c r="BS46" s="55"/>
      <c r="BT46" s="55"/>
      <c r="BU46" s="55">
        <f t="shared" si="5"/>
        <v>28.571428571428569</v>
      </c>
      <c r="BV46" s="53">
        <v>1</v>
      </c>
      <c r="BW46" s="53">
        <v>20</v>
      </c>
      <c r="BX46" s="53"/>
      <c r="BY46" s="53"/>
      <c r="BZ46" s="53">
        <v>1</v>
      </c>
      <c r="CA46" s="53">
        <f>1/7*30</f>
        <v>4.2857142857142856</v>
      </c>
      <c r="CB46" s="53"/>
      <c r="CC46" s="53"/>
      <c r="CD46" s="53">
        <v>1</v>
      </c>
      <c r="CE46" s="53">
        <f>1/7*30</f>
        <v>4.2857142857142856</v>
      </c>
      <c r="CF46" s="53"/>
      <c r="CG46" s="53"/>
      <c r="CH46" s="53">
        <f t="shared" si="14"/>
        <v>28.571428571428569</v>
      </c>
      <c r="CI46" s="57">
        <v>1</v>
      </c>
      <c r="CJ46" s="57">
        <v>20</v>
      </c>
      <c r="CK46" s="57"/>
      <c r="CL46" s="57"/>
      <c r="CM46" s="57">
        <v>1</v>
      </c>
      <c r="CN46" s="57">
        <f>1/7*30</f>
        <v>4.2857142857142856</v>
      </c>
      <c r="CO46" s="57"/>
      <c r="CP46" s="57"/>
      <c r="CQ46" s="57">
        <v>1</v>
      </c>
      <c r="CR46" s="57">
        <f>1/7*30</f>
        <v>4.2857142857142856</v>
      </c>
      <c r="CS46" s="57"/>
      <c r="CT46" s="57"/>
      <c r="CU46" s="55">
        <f t="shared" si="7"/>
        <v>28.571428571428569</v>
      </c>
      <c r="CV46" s="53">
        <v>1</v>
      </c>
      <c r="CW46" s="53">
        <v>20</v>
      </c>
      <c r="CX46" s="53"/>
      <c r="CY46" s="53"/>
      <c r="CZ46" s="53">
        <v>1</v>
      </c>
      <c r="DA46" s="53">
        <f>1/7*30</f>
        <v>4.2857142857142856</v>
      </c>
      <c r="DB46" s="53"/>
      <c r="DC46" s="53"/>
      <c r="DD46" s="53">
        <v>1</v>
      </c>
      <c r="DE46" s="53">
        <f>1/7*30</f>
        <v>4.2857142857142856</v>
      </c>
      <c r="DF46" s="53">
        <f t="shared" si="8"/>
        <v>28.571428571428569</v>
      </c>
      <c r="DG46" s="57">
        <v>1</v>
      </c>
      <c r="DH46" s="57">
        <v>20</v>
      </c>
      <c r="DI46" s="57"/>
      <c r="DJ46" s="57"/>
      <c r="DK46" s="57">
        <v>1</v>
      </c>
      <c r="DL46" s="57">
        <f>1/7*30</f>
        <v>4.2857142857142856</v>
      </c>
      <c r="DM46" s="57"/>
      <c r="DN46" s="57"/>
      <c r="DO46" s="57">
        <v>1</v>
      </c>
      <c r="DP46" s="57">
        <f>1/7*30</f>
        <v>4.2857142857142856</v>
      </c>
      <c r="DQ46" s="57">
        <f t="shared" si="9"/>
        <v>28.571428571428569</v>
      </c>
      <c r="DR46" s="53">
        <v>1</v>
      </c>
      <c r="DS46" s="53">
        <v>20</v>
      </c>
      <c r="DT46" s="53"/>
      <c r="DU46" s="53"/>
      <c r="DV46" s="53">
        <v>1</v>
      </c>
      <c r="DW46" s="53">
        <f>1/7*30</f>
        <v>4.2857142857142856</v>
      </c>
      <c r="DX46" s="53"/>
      <c r="DY46" s="53"/>
      <c r="DZ46" s="53">
        <v>1</v>
      </c>
      <c r="EA46" s="53">
        <f>1/7*30</f>
        <v>4.2857142857142856</v>
      </c>
      <c r="EB46" s="53"/>
      <c r="EC46" s="53"/>
      <c r="ED46" s="53">
        <f t="shared" si="10"/>
        <v>28.571428571428569</v>
      </c>
      <c r="EE46" s="58">
        <f t="shared" si="13"/>
        <v>269.14285714285705</v>
      </c>
    </row>
    <row r="47" spans="1:135" ht="15.95" customHeight="1" x14ac:dyDescent="0.25">
      <c r="A47" s="59" t="s">
        <v>76</v>
      </c>
      <c r="B47" s="60">
        <f t="shared" si="12"/>
        <v>0</v>
      </c>
      <c r="C47" s="61" t="s">
        <v>43</v>
      </c>
      <c r="E47" s="62" t="s">
        <v>77</v>
      </c>
      <c r="F47" s="53"/>
      <c r="G47" s="53"/>
      <c r="H47" s="53"/>
      <c r="I47" s="53"/>
      <c r="J47" s="54"/>
      <c r="K47" s="54"/>
      <c r="L47" s="53"/>
      <c r="M47" s="53"/>
      <c r="N47" s="53"/>
      <c r="O47" s="53"/>
      <c r="P47" s="53">
        <f t="shared" si="0"/>
        <v>0</v>
      </c>
      <c r="Q47" s="55"/>
      <c r="R47" s="55"/>
      <c r="S47" s="55"/>
      <c r="T47" s="55"/>
      <c r="U47" s="56"/>
      <c r="V47" s="56"/>
      <c r="W47" s="55"/>
      <c r="X47" s="55"/>
      <c r="Y47" s="55"/>
      <c r="Z47" s="55"/>
      <c r="AA47" s="55">
        <f t="shared" si="1"/>
        <v>0</v>
      </c>
      <c r="AB47" s="54"/>
      <c r="AC47" s="54"/>
      <c r="AD47" s="54"/>
      <c r="AE47" s="54"/>
      <c r="AF47" s="54"/>
      <c r="AG47" s="54"/>
      <c r="AH47" s="54">
        <v>100</v>
      </c>
      <c r="AI47" s="54">
        <v>20</v>
      </c>
      <c r="AJ47" s="54"/>
      <c r="AK47" s="54"/>
      <c r="AL47" s="53">
        <f t="shared" si="2"/>
        <v>2000</v>
      </c>
      <c r="AM47" s="55"/>
      <c r="AN47" s="55"/>
      <c r="AO47" s="55"/>
      <c r="AP47" s="55"/>
      <c r="AQ47" s="55"/>
      <c r="AR47" s="55"/>
      <c r="AS47" s="55">
        <v>100</v>
      </c>
      <c r="AT47" s="55">
        <v>20</v>
      </c>
      <c r="AU47" s="55"/>
      <c r="AV47" s="55"/>
      <c r="AW47" s="55">
        <f t="shared" si="3"/>
        <v>2000</v>
      </c>
      <c r="AX47" s="53"/>
      <c r="AY47" s="53"/>
      <c r="AZ47" s="53"/>
      <c r="BA47" s="53"/>
      <c r="BB47" s="53"/>
      <c r="BC47" s="53"/>
      <c r="BD47" s="53">
        <v>150</v>
      </c>
      <c r="BE47" s="53">
        <v>20</v>
      </c>
      <c r="BF47" s="53"/>
      <c r="BG47" s="53"/>
      <c r="BH47" s="53">
        <f t="shared" si="4"/>
        <v>3000</v>
      </c>
      <c r="BI47" s="55"/>
      <c r="BJ47" s="55"/>
      <c r="BK47" s="55"/>
      <c r="BL47" s="55"/>
      <c r="BM47" s="57"/>
      <c r="BN47" s="57"/>
      <c r="BO47" s="55">
        <v>150</v>
      </c>
      <c r="BP47" s="55">
        <v>20</v>
      </c>
      <c r="BQ47" s="57"/>
      <c r="BR47" s="57"/>
      <c r="BS47" s="55">
        <v>150</v>
      </c>
      <c r="BT47" s="55">
        <v>10</v>
      </c>
      <c r="BU47" s="55">
        <f t="shared" si="5"/>
        <v>4500</v>
      </c>
      <c r="BV47" s="53"/>
      <c r="BW47" s="53"/>
      <c r="BX47" s="53"/>
      <c r="BY47" s="53"/>
      <c r="BZ47" s="53"/>
      <c r="CA47" s="53"/>
      <c r="CB47" s="53">
        <v>200</v>
      </c>
      <c r="CC47" s="53">
        <v>20</v>
      </c>
      <c r="CD47" s="53"/>
      <c r="CE47" s="53"/>
      <c r="CF47" s="53">
        <v>200</v>
      </c>
      <c r="CG47" s="53">
        <v>10</v>
      </c>
      <c r="CH47" s="53">
        <f t="shared" si="14"/>
        <v>6000</v>
      </c>
      <c r="CI47" s="57"/>
      <c r="CJ47" s="57"/>
      <c r="CK47" s="57"/>
      <c r="CL47" s="57"/>
      <c r="CM47" s="57"/>
      <c r="CN47" s="57"/>
      <c r="CO47" s="57">
        <v>200</v>
      </c>
      <c r="CP47" s="57">
        <v>20</v>
      </c>
      <c r="CQ47" s="57"/>
      <c r="CR47" s="57"/>
      <c r="CS47" s="57">
        <v>200</v>
      </c>
      <c r="CT47" s="57">
        <v>10</v>
      </c>
      <c r="CU47" s="55">
        <f t="shared" si="7"/>
        <v>6000</v>
      </c>
      <c r="CV47" s="53"/>
      <c r="CW47" s="53"/>
      <c r="CX47" s="53"/>
      <c r="CY47" s="53"/>
      <c r="CZ47" s="53"/>
      <c r="DA47" s="53"/>
      <c r="DB47" s="53">
        <v>200</v>
      </c>
      <c r="DC47" s="53">
        <f>2/7*30</f>
        <v>8.5714285714285712</v>
      </c>
      <c r="DD47" s="53"/>
      <c r="DE47" s="53"/>
      <c r="DF47" s="53">
        <f t="shared" si="8"/>
        <v>1714.2857142857142</v>
      </c>
      <c r="DG47" s="57"/>
      <c r="DH47" s="57"/>
      <c r="DI47" s="57"/>
      <c r="DJ47" s="57"/>
      <c r="DK47" s="57"/>
      <c r="DL47" s="57"/>
      <c r="DM47" s="57">
        <v>200</v>
      </c>
      <c r="DN47" s="57">
        <f>2/7*30</f>
        <v>8.5714285714285712</v>
      </c>
      <c r="DO47" s="57"/>
      <c r="DP47" s="57"/>
      <c r="DQ47" s="57">
        <f t="shared" si="9"/>
        <v>1714.2857142857142</v>
      </c>
      <c r="DR47" s="53"/>
      <c r="DS47" s="53"/>
      <c r="DT47" s="53"/>
      <c r="DU47" s="53"/>
      <c r="DV47" s="53"/>
      <c r="DW47" s="53"/>
      <c r="DX47" s="53">
        <v>240</v>
      </c>
      <c r="DY47" s="53">
        <v>20</v>
      </c>
      <c r="DZ47" s="53"/>
      <c r="EA47" s="53"/>
      <c r="EB47" s="53">
        <v>200</v>
      </c>
      <c r="EC47" s="53">
        <v>10</v>
      </c>
      <c r="ED47" s="53">
        <f t="shared" si="10"/>
        <v>6800</v>
      </c>
      <c r="EE47" s="58">
        <f t="shared" si="13"/>
        <v>33728.571428571428</v>
      </c>
    </row>
    <row r="48" spans="1:135" ht="15.95" customHeight="1" x14ac:dyDescent="0.25">
      <c r="A48" s="63" t="s">
        <v>78</v>
      </c>
      <c r="B48" s="60">
        <f t="shared" si="12"/>
        <v>0</v>
      </c>
      <c r="C48" s="61" t="s">
        <v>45</v>
      </c>
      <c r="E48" s="55" t="s">
        <v>79</v>
      </c>
      <c r="F48" s="53">
        <v>17</v>
      </c>
      <c r="G48" s="53">
        <v>30</v>
      </c>
      <c r="H48" s="53">
        <v>13</v>
      </c>
      <c r="I48" s="53">
        <v>30</v>
      </c>
      <c r="J48" s="54">
        <v>13</v>
      </c>
      <c r="K48" s="54">
        <v>30</v>
      </c>
      <c r="L48" s="53">
        <v>13</v>
      </c>
      <c r="M48" s="53">
        <v>30</v>
      </c>
      <c r="N48" s="54">
        <v>13</v>
      </c>
      <c r="O48" s="54">
        <v>30</v>
      </c>
      <c r="P48" s="53">
        <f t="shared" si="0"/>
        <v>2070</v>
      </c>
      <c r="Q48" s="55">
        <v>17</v>
      </c>
      <c r="R48" s="55">
        <v>30</v>
      </c>
      <c r="S48" s="55">
        <v>13</v>
      </c>
      <c r="T48" s="55">
        <v>30</v>
      </c>
      <c r="U48" s="56">
        <v>17</v>
      </c>
      <c r="V48" s="56">
        <v>30</v>
      </c>
      <c r="W48" s="55">
        <v>13</v>
      </c>
      <c r="X48" s="55">
        <v>30</v>
      </c>
      <c r="Y48" s="55">
        <v>13</v>
      </c>
      <c r="Z48" s="55">
        <v>30</v>
      </c>
      <c r="AA48" s="55">
        <f t="shared" si="1"/>
        <v>2190</v>
      </c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3">
        <f t="shared" si="2"/>
        <v>0</v>
      </c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>
        <f t="shared" si="3"/>
        <v>0</v>
      </c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>
        <f t="shared" si="4"/>
        <v>0</v>
      </c>
      <c r="BI48" s="55"/>
      <c r="BJ48" s="55"/>
      <c r="BK48" s="55"/>
      <c r="BL48" s="55"/>
      <c r="BM48" s="57"/>
      <c r="BN48" s="57"/>
      <c r="BO48" s="55"/>
      <c r="BP48" s="55"/>
      <c r="BQ48" s="57"/>
      <c r="BR48" s="57"/>
      <c r="BS48" s="55"/>
      <c r="BT48" s="55"/>
      <c r="BU48" s="55">
        <f t="shared" si="5"/>
        <v>0</v>
      </c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>
        <f t="shared" si="14"/>
        <v>0</v>
      </c>
      <c r="CI48" s="57"/>
      <c r="CJ48" s="57"/>
      <c r="CK48" s="57"/>
      <c r="CL48" s="57"/>
      <c r="CM48" s="57"/>
      <c r="CN48" s="57"/>
      <c r="CO48" s="57"/>
      <c r="CP48" s="57"/>
      <c r="CQ48" s="57"/>
      <c r="CR48" s="57"/>
      <c r="CS48" s="57"/>
      <c r="CT48" s="57"/>
      <c r="CU48" s="55">
        <f t="shared" si="7"/>
        <v>0</v>
      </c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>
        <f t="shared" si="8"/>
        <v>0</v>
      </c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>
        <f t="shared" si="9"/>
        <v>0</v>
      </c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>
        <f t="shared" si="10"/>
        <v>0</v>
      </c>
      <c r="EE48" s="58">
        <f t="shared" si="13"/>
        <v>4260</v>
      </c>
    </row>
    <row r="49" spans="1:135" ht="15.95" hidden="1" customHeight="1" x14ac:dyDescent="0.25">
      <c r="A49" s="63" t="s">
        <v>80</v>
      </c>
      <c r="B49" s="60">
        <f t="shared" si="12"/>
        <v>0</v>
      </c>
      <c r="C49" s="61" t="s">
        <v>45</v>
      </c>
      <c r="E49" s="55" t="s">
        <v>80</v>
      </c>
      <c r="F49" s="53"/>
      <c r="G49" s="53"/>
      <c r="H49" s="53"/>
      <c r="I49" s="53"/>
      <c r="J49" s="54"/>
      <c r="K49" s="54"/>
      <c r="L49" s="53"/>
      <c r="M49" s="53"/>
      <c r="N49" s="54"/>
      <c r="O49" s="54"/>
      <c r="P49" s="53">
        <f t="shared" si="0"/>
        <v>0</v>
      </c>
      <c r="Q49" s="55"/>
      <c r="R49" s="55"/>
      <c r="S49" s="55"/>
      <c r="T49" s="55"/>
      <c r="U49" s="56"/>
      <c r="V49" s="56"/>
      <c r="W49" s="55"/>
      <c r="X49" s="55"/>
      <c r="Y49" s="55"/>
      <c r="Z49" s="55"/>
      <c r="AA49" s="55">
        <f t="shared" si="1"/>
        <v>0</v>
      </c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3">
        <f t="shared" si="2"/>
        <v>0</v>
      </c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>
        <f t="shared" si="3"/>
        <v>0</v>
      </c>
      <c r="AX49" s="53"/>
      <c r="AY49" s="53"/>
      <c r="AZ49" s="53"/>
      <c r="BA49" s="53"/>
      <c r="BB49" s="53"/>
      <c r="BC49" s="53"/>
      <c r="BD49" s="53"/>
      <c r="BE49" s="53"/>
      <c r="BF49" s="53"/>
      <c r="BG49" s="53"/>
      <c r="BH49" s="53">
        <f t="shared" si="4"/>
        <v>0</v>
      </c>
      <c r="BI49" s="55"/>
      <c r="BJ49" s="55"/>
      <c r="BK49" s="55"/>
      <c r="BL49" s="55"/>
      <c r="BM49" s="57"/>
      <c r="BN49" s="57"/>
      <c r="BO49" s="55"/>
      <c r="BP49" s="55"/>
      <c r="BQ49" s="57"/>
      <c r="BR49" s="57"/>
      <c r="BS49" s="55"/>
      <c r="BT49" s="55"/>
      <c r="BU49" s="55">
        <f t="shared" si="5"/>
        <v>0</v>
      </c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3">
        <f t="shared" si="14"/>
        <v>0</v>
      </c>
      <c r="CI49" s="57"/>
      <c r="CJ49" s="57"/>
      <c r="CK49" s="57"/>
      <c r="CL49" s="57"/>
      <c r="CM49" s="57"/>
      <c r="CN49" s="57"/>
      <c r="CO49" s="57"/>
      <c r="CP49" s="57"/>
      <c r="CQ49" s="57"/>
      <c r="CR49" s="57"/>
      <c r="CS49" s="57"/>
      <c r="CT49" s="57"/>
      <c r="CU49" s="55">
        <f t="shared" si="7"/>
        <v>0</v>
      </c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>
        <f t="shared" si="8"/>
        <v>0</v>
      </c>
      <c r="DG49" s="57"/>
      <c r="DH49" s="57"/>
      <c r="DI49" s="57"/>
      <c r="DJ49" s="57"/>
      <c r="DK49" s="57"/>
      <c r="DL49" s="57"/>
      <c r="DM49" s="57"/>
      <c r="DN49" s="57"/>
      <c r="DO49" s="57"/>
      <c r="DP49" s="57"/>
      <c r="DQ49" s="57">
        <f t="shared" si="9"/>
        <v>0</v>
      </c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>
        <f t="shared" si="10"/>
        <v>0</v>
      </c>
      <c r="EE49" s="58">
        <f t="shared" si="13"/>
        <v>0</v>
      </c>
    </row>
    <row r="50" spans="1:135" ht="15.95" customHeight="1" x14ac:dyDescent="0.25">
      <c r="A50" s="63" t="s">
        <v>81</v>
      </c>
      <c r="B50" s="60">
        <f t="shared" si="12"/>
        <v>0</v>
      </c>
      <c r="C50" s="61" t="s">
        <v>43</v>
      </c>
      <c r="E50" s="55" t="s">
        <v>81</v>
      </c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>
        <f t="shared" si="0"/>
        <v>0</v>
      </c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>
        <f t="shared" si="1"/>
        <v>0</v>
      </c>
      <c r="AB50" s="54">
        <v>75</v>
      </c>
      <c r="AC50" s="54">
        <v>30</v>
      </c>
      <c r="AD50" s="54">
        <v>75</v>
      </c>
      <c r="AE50" s="54">
        <f>4/7*30</f>
        <v>17.142857142857142</v>
      </c>
      <c r="AF50" s="54"/>
      <c r="AG50" s="54"/>
      <c r="AH50" s="54"/>
      <c r="AI50" s="54"/>
      <c r="AJ50" s="54"/>
      <c r="AK50" s="54"/>
      <c r="AL50" s="53">
        <f t="shared" si="2"/>
        <v>3535.7142857142858</v>
      </c>
      <c r="AM50" s="55">
        <v>90</v>
      </c>
      <c r="AN50" s="55">
        <v>30</v>
      </c>
      <c r="AO50" s="55">
        <v>90</v>
      </c>
      <c r="AP50" s="55">
        <v>30</v>
      </c>
      <c r="AQ50" s="55"/>
      <c r="AR50" s="55"/>
      <c r="AS50" s="55"/>
      <c r="AT50" s="55"/>
      <c r="AU50" s="55"/>
      <c r="AV50" s="55"/>
      <c r="AW50" s="55">
        <f t="shared" si="3"/>
        <v>5400</v>
      </c>
      <c r="AX50" s="53">
        <v>100</v>
      </c>
      <c r="AY50" s="53">
        <v>30</v>
      </c>
      <c r="AZ50" s="53">
        <v>100</v>
      </c>
      <c r="BA50" s="53">
        <f>4/7*30</f>
        <v>17.142857142857142</v>
      </c>
      <c r="BB50" s="53"/>
      <c r="BC50" s="53"/>
      <c r="BD50" s="53"/>
      <c r="BE50" s="53"/>
      <c r="BF50" s="53"/>
      <c r="BG50" s="53"/>
      <c r="BH50" s="53">
        <f t="shared" si="4"/>
        <v>4714.2857142857138</v>
      </c>
      <c r="BI50" s="55">
        <v>110</v>
      </c>
      <c r="BJ50" s="55">
        <v>30</v>
      </c>
      <c r="BK50" s="55">
        <v>110</v>
      </c>
      <c r="BL50" s="55">
        <f>4/7*30</f>
        <v>17.142857142857142</v>
      </c>
      <c r="BM50" s="57"/>
      <c r="BN50" s="57"/>
      <c r="BO50" s="55"/>
      <c r="BP50" s="55"/>
      <c r="BQ50" s="57"/>
      <c r="BR50" s="57"/>
      <c r="BS50" s="55">
        <v>14.3</v>
      </c>
      <c r="BT50" s="55">
        <v>20</v>
      </c>
      <c r="BU50" s="55">
        <f t="shared" si="5"/>
        <v>5471.7142857142853</v>
      </c>
      <c r="BV50" s="53">
        <v>120</v>
      </c>
      <c r="BW50" s="53">
        <v>30</v>
      </c>
      <c r="BX50" s="53">
        <v>15.6</v>
      </c>
      <c r="BY50" s="53">
        <f>4/7*30</f>
        <v>17.142857142857142</v>
      </c>
      <c r="BZ50" s="53"/>
      <c r="CA50" s="53"/>
      <c r="CB50" s="53"/>
      <c r="CC50" s="53"/>
      <c r="CD50" s="53"/>
      <c r="CE50" s="53"/>
      <c r="CF50" s="53">
        <v>120</v>
      </c>
      <c r="CG50" s="53">
        <v>20</v>
      </c>
      <c r="CH50" s="53">
        <f t="shared" si="14"/>
        <v>6267.4285714285716</v>
      </c>
      <c r="CI50" s="57">
        <v>120</v>
      </c>
      <c r="CJ50" s="57">
        <v>30</v>
      </c>
      <c r="CK50" s="57">
        <v>120</v>
      </c>
      <c r="CL50" s="57">
        <f>4/7*30</f>
        <v>17.142857142857142</v>
      </c>
      <c r="CM50" s="57"/>
      <c r="CN50" s="57"/>
      <c r="CO50" s="57"/>
      <c r="CP50" s="57"/>
      <c r="CQ50" s="57"/>
      <c r="CR50" s="57"/>
      <c r="CS50" s="57">
        <v>120</v>
      </c>
      <c r="CT50" s="57">
        <v>20</v>
      </c>
      <c r="CU50" s="55">
        <f t="shared" si="7"/>
        <v>8057.1428571428569</v>
      </c>
      <c r="CV50" s="53">
        <v>120</v>
      </c>
      <c r="CW50" s="53">
        <v>30</v>
      </c>
      <c r="CX50" s="53"/>
      <c r="CY50" s="53"/>
      <c r="CZ50" s="53"/>
      <c r="DA50" s="53"/>
      <c r="DB50" s="53">
        <v>120</v>
      </c>
      <c r="DC50" s="53">
        <f>5/7*30</f>
        <v>21.428571428571431</v>
      </c>
      <c r="DD50" s="53"/>
      <c r="DE50" s="53"/>
      <c r="DF50" s="53">
        <f t="shared" si="8"/>
        <v>6171.4285714285716</v>
      </c>
      <c r="DG50" s="57">
        <v>120</v>
      </c>
      <c r="DH50" s="57">
        <v>30</v>
      </c>
      <c r="DI50" s="57"/>
      <c r="DJ50" s="57"/>
      <c r="DK50" s="57"/>
      <c r="DL50" s="57"/>
      <c r="DM50" s="57">
        <v>120</v>
      </c>
      <c r="DN50" s="57">
        <f>5/7*30</f>
        <v>21.428571428571431</v>
      </c>
      <c r="DO50" s="57"/>
      <c r="DP50" s="57"/>
      <c r="DQ50" s="57">
        <f t="shared" si="9"/>
        <v>6171.4285714285716</v>
      </c>
      <c r="DR50" s="53">
        <v>150</v>
      </c>
      <c r="DS50" s="53">
        <v>30</v>
      </c>
      <c r="DT50" s="53">
        <v>150</v>
      </c>
      <c r="DU50" s="53">
        <f>4/7*30</f>
        <v>17.142857142857142</v>
      </c>
      <c r="DV50" s="53"/>
      <c r="DW50" s="53"/>
      <c r="DX50" s="53"/>
      <c r="DY50" s="53"/>
      <c r="DZ50" s="53"/>
      <c r="EA50" s="53"/>
      <c r="EB50" s="53">
        <v>150</v>
      </c>
      <c r="EC50" s="53">
        <v>20</v>
      </c>
      <c r="ED50" s="53">
        <f t="shared" si="10"/>
        <v>10071.428571428572</v>
      </c>
      <c r="EE50" s="58">
        <f t="shared" si="13"/>
        <v>55860.571428571428</v>
      </c>
    </row>
    <row r="51" spans="1:135" ht="15.95" customHeight="1" x14ac:dyDescent="0.25">
      <c r="A51" s="59" t="s">
        <v>82</v>
      </c>
      <c r="B51" s="60">
        <f t="shared" si="12"/>
        <v>0</v>
      </c>
      <c r="C51" s="61" t="s">
        <v>45</v>
      </c>
      <c r="E51" s="62" t="s">
        <v>83</v>
      </c>
      <c r="F51" s="53"/>
      <c r="G51" s="53"/>
      <c r="H51" s="53"/>
      <c r="I51" s="53"/>
      <c r="J51" s="54"/>
      <c r="K51" s="54"/>
      <c r="L51" s="53"/>
      <c r="M51" s="53"/>
      <c r="N51" s="53"/>
      <c r="O51" s="53"/>
      <c r="P51" s="53">
        <f t="shared" si="0"/>
        <v>0</v>
      </c>
      <c r="Q51" s="55"/>
      <c r="R51" s="55"/>
      <c r="S51" s="55"/>
      <c r="T51" s="55"/>
      <c r="U51" s="56"/>
      <c r="V51" s="56"/>
      <c r="W51" s="55"/>
      <c r="X51" s="55"/>
      <c r="Y51" s="55"/>
      <c r="Z51" s="55"/>
      <c r="AA51" s="55">
        <f t="shared" si="1"/>
        <v>0</v>
      </c>
      <c r="AB51" s="54"/>
      <c r="AC51" s="54"/>
      <c r="AD51" s="54"/>
      <c r="AE51" s="54"/>
      <c r="AF51" s="54">
        <f>2+10*2/(7*30)</f>
        <v>2.0952380952380953</v>
      </c>
      <c r="AG51" s="54">
        <v>30</v>
      </c>
      <c r="AH51" s="54"/>
      <c r="AI51" s="54"/>
      <c r="AJ51" s="54"/>
      <c r="AK51" s="54"/>
      <c r="AL51" s="53">
        <f t="shared" si="2"/>
        <v>62.857142857142861</v>
      </c>
      <c r="AM51" s="55"/>
      <c r="AN51" s="55"/>
      <c r="AO51" s="55"/>
      <c r="AP51" s="55"/>
      <c r="AQ51" s="55">
        <f>2+15*2/7</f>
        <v>6.2857142857142856</v>
      </c>
      <c r="AR51" s="55">
        <v>30</v>
      </c>
      <c r="AS51" s="55"/>
      <c r="AT51" s="55"/>
      <c r="AU51" s="55"/>
      <c r="AV51" s="55"/>
      <c r="AW51" s="55">
        <f t="shared" si="3"/>
        <v>188.57142857142856</v>
      </c>
      <c r="AX51" s="53"/>
      <c r="AY51" s="53"/>
      <c r="AZ51" s="53"/>
      <c r="BA51" s="53"/>
      <c r="BB51" s="53">
        <f>2+15*2/7</f>
        <v>6.2857142857142856</v>
      </c>
      <c r="BC51" s="53">
        <v>30</v>
      </c>
      <c r="BD51" s="53"/>
      <c r="BE51" s="53"/>
      <c r="BF51" s="53"/>
      <c r="BG51" s="53"/>
      <c r="BH51" s="53">
        <f t="shared" si="4"/>
        <v>188.57142857142856</v>
      </c>
      <c r="BI51" s="55"/>
      <c r="BJ51" s="55"/>
      <c r="BK51" s="55"/>
      <c r="BL51" s="55"/>
      <c r="BM51" s="57">
        <f>2+15*2/7</f>
        <v>6.2857142857142856</v>
      </c>
      <c r="BN51" s="57">
        <v>30</v>
      </c>
      <c r="BO51" s="55"/>
      <c r="BP51" s="55"/>
      <c r="BQ51" s="57"/>
      <c r="BR51" s="57"/>
      <c r="BS51" s="55"/>
      <c r="BT51" s="55"/>
      <c r="BU51" s="55">
        <f t="shared" si="5"/>
        <v>188.57142857142856</v>
      </c>
      <c r="BV51" s="53"/>
      <c r="BW51" s="53"/>
      <c r="BX51" s="53"/>
      <c r="BY51" s="53"/>
      <c r="BZ51" s="53">
        <f>2+15*2/7</f>
        <v>6.2857142857142856</v>
      </c>
      <c r="CA51" s="53">
        <v>30</v>
      </c>
      <c r="CB51" s="53"/>
      <c r="CC51" s="53"/>
      <c r="CD51" s="53"/>
      <c r="CE51" s="53"/>
      <c r="CF51" s="53"/>
      <c r="CG51" s="53"/>
      <c r="CH51" s="53">
        <f t="shared" si="14"/>
        <v>188.57142857142856</v>
      </c>
      <c r="CI51" s="57"/>
      <c r="CJ51" s="57"/>
      <c r="CK51" s="57"/>
      <c r="CL51" s="57"/>
      <c r="CM51" s="57">
        <f>2+15*2/7</f>
        <v>6.2857142857142856</v>
      </c>
      <c r="CN51" s="57">
        <v>30</v>
      </c>
      <c r="CO51" s="57"/>
      <c r="CP51" s="57"/>
      <c r="CQ51" s="57"/>
      <c r="CR51" s="57"/>
      <c r="CS51" s="57"/>
      <c r="CT51" s="57"/>
      <c r="CU51" s="55">
        <f t="shared" si="7"/>
        <v>188.57142857142856</v>
      </c>
      <c r="CV51" s="53"/>
      <c r="CW51" s="53"/>
      <c r="CX51" s="53"/>
      <c r="CY51" s="53"/>
      <c r="CZ51" s="53">
        <f>2+30*2/7</f>
        <v>10.571428571428571</v>
      </c>
      <c r="DA51" s="53">
        <v>30</v>
      </c>
      <c r="DB51" s="53"/>
      <c r="DC51" s="53"/>
      <c r="DD51" s="53">
        <v>30</v>
      </c>
      <c r="DE51" s="53">
        <f>2/7*30</f>
        <v>8.5714285714285712</v>
      </c>
      <c r="DF51" s="53">
        <f t="shared" si="8"/>
        <v>574.28571428571422</v>
      </c>
      <c r="DG51" s="57"/>
      <c r="DH51" s="57"/>
      <c r="DI51" s="57"/>
      <c r="DJ51" s="57"/>
      <c r="DK51" s="57">
        <f>2+30*2/7</f>
        <v>10.571428571428571</v>
      </c>
      <c r="DL51" s="57">
        <v>30</v>
      </c>
      <c r="DM51" s="57"/>
      <c r="DN51" s="57"/>
      <c r="DO51" s="57">
        <v>30</v>
      </c>
      <c r="DP51" s="57">
        <f>2/7*30</f>
        <v>8.5714285714285712</v>
      </c>
      <c r="DQ51" s="57">
        <f t="shared" si="9"/>
        <v>574.28571428571422</v>
      </c>
      <c r="DR51" s="53"/>
      <c r="DS51" s="53"/>
      <c r="DT51" s="53"/>
      <c r="DU51" s="53"/>
      <c r="DV51" s="53">
        <f>2+20*2/7</f>
        <v>7.7142857142857144</v>
      </c>
      <c r="DW51" s="53">
        <v>30</v>
      </c>
      <c r="DX51" s="53"/>
      <c r="DY51" s="53"/>
      <c r="DZ51" s="53"/>
      <c r="EA51" s="53"/>
      <c r="EB51" s="53"/>
      <c r="EC51" s="53"/>
      <c r="ED51" s="53">
        <f t="shared" si="10"/>
        <v>231.42857142857144</v>
      </c>
      <c r="EE51" s="58">
        <f t="shared" si="13"/>
        <v>2385.7142857142853</v>
      </c>
    </row>
    <row r="52" spans="1:135" ht="15.95" hidden="1" customHeight="1" x14ac:dyDescent="0.25">
      <c r="A52" s="63" t="s">
        <v>84</v>
      </c>
      <c r="B52" s="60">
        <f t="shared" si="12"/>
        <v>0</v>
      </c>
      <c r="C52" s="61" t="s">
        <v>45</v>
      </c>
      <c r="E52" s="55" t="s">
        <v>84</v>
      </c>
      <c r="F52" s="53"/>
      <c r="G52" s="53"/>
      <c r="H52" s="53"/>
      <c r="I52" s="53"/>
      <c r="J52" s="54"/>
      <c r="K52" s="54"/>
      <c r="L52" s="53"/>
      <c r="M52" s="53"/>
      <c r="N52" s="53"/>
      <c r="O52" s="53"/>
      <c r="P52" s="53">
        <f t="shared" si="0"/>
        <v>0</v>
      </c>
      <c r="Q52" s="55"/>
      <c r="R52" s="55"/>
      <c r="S52" s="55"/>
      <c r="T52" s="55"/>
      <c r="U52" s="56"/>
      <c r="V52" s="56"/>
      <c r="W52" s="55"/>
      <c r="X52" s="55"/>
      <c r="Y52" s="55"/>
      <c r="Z52" s="55"/>
      <c r="AA52" s="55">
        <f t="shared" si="1"/>
        <v>0</v>
      </c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3">
        <f t="shared" si="2"/>
        <v>0</v>
      </c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>
        <f t="shared" si="3"/>
        <v>0</v>
      </c>
      <c r="AX52" s="53"/>
      <c r="AY52" s="53"/>
      <c r="AZ52" s="53"/>
      <c r="BA52" s="53"/>
      <c r="BB52" s="53"/>
      <c r="BC52" s="53"/>
      <c r="BD52" s="53"/>
      <c r="BE52" s="53"/>
      <c r="BF52" s="53"/>
      <c r="BG52" s="53"/>
      <c r="BH52" s="53">
        <f t="shared" si="4"/>
        <v>0</v>
      </c>
      <c r="BI52" s="55"/>
      <c r="BJ52" s="55"/>
      <c r="BK52" s="55"/>
      <c r="BL52" s="55"/>
      <c r="BM52" s="57"/>
      <c r="BN52" s="57"/>
      <c r="BO52" s="55"/>
      <c r="BP52" s="55"/>
      <c r="BQ52" s="57"/>
      <c r="BR52" s="57"/>
      <c r="BS52" s="55"/>
      <c r="BT52" s="55"/>
      <c r="BU52" s="55">
        <f t="shared" si="5"/>
        <v>0</v>
      </c>
      <c r="BV52" s="53"/>
      <c r="BW52" s="53"/>
      <c r="BX52" s="53"/>
      <c r="BY52" s="53"/>
      <c r="BZ52" s="53"/>
      <c r="CA52" s="53"/>
      <c r="CB52" s="53"/>
      <c r="CC52" s="53"/>
      <c r="CD52" s="53"/>
      <c r="CE52" s="53"/>
      <c r="CF52" s="53"/>
      <c r="CG52" s="53"/>
      <c r="CH52" s="53">
        <f t="shared" si="14"/>
        <v>0</v>
      </c>
      <c r="CI52" s="57"/>
      <c r="CJ52" s="57"/>
      <c r="CK52" s="57"/>
      <c r="CL52" s="57"/>
      <c r="CM52" s="57"/>
      <c r="CN52" s="57"/>
      <c r="CO52" s="57"/>
      <c r="CP52" s="57"/>
      <c r="CQ52" s="57"/>
      <c r="CR52" s="57"/>
      <c r="CS52" s="57"/>
      <c r="CT52" s="57"/>
      <c r="CU52" s="55">
        <f t="shared" si="7"/>
        <v>0</v>
      </c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>
        <f t="shared" si="8"/>
        <v>0</v>
      </c>
      <c r="DG52" s="57"/>
      <c r="DH52" s="57"/>
      <c r="DI52" s="57"/>
      <c r="DJ52" s="57"/>
      <c r="DK52" s="57"/>
      <c r="DL52" s="57"/>
      <c r="DM52" s="57"/>
      <c r="DN52" s="57"/>
      <c r="DO52" s="57"/>
      <c r="DP52" s="57"/>
      <c r="DQ52" s="57">
        <f t="shared" si="9"/>
        <v>0</v>
      </c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>
        <f t="shared" si="10"/>
        <v>0</v>
      </c>
      <c r="EE52" s="58">
        <f t="shared" si="13"/>
        <v>0</v>
      </c>
    </row>
    <row r="53" spans="1:135" ht="15.95" hidden="1" customHeight="1" x14ac:dyDescent="0.25">
      <c r="A53" s="63" t="s">
        <v>85</v>
      </c>
      <c r="B53" s="60">
        <f t="shared" si="12"/>
        <v>0</v>
      </c>
      <c r="C53" s="61" t="s">
        <v>45</v>
      </c>
      <c r="E53" s="55" t="s">
        <v>85</v>
      </c>
      <c r="F53" s="53"/>
      <c r="G53" s="53"/>
      <c r="H53" s="53"/>
      <c r="I53" s="53"/>
      <c r="J53" s="54"/>
      <c r="K53" s="54"/>
      <c r="L53" s="53"/>
      <c r="M53" s="53"/>
      <c r="N53" s="53"/>
      <c r="O53" s="53"/>
      <c r="P53" s="53">
        <f t="shared" si="0"/>
        <v>0</v>
      </c>
      <c r="Q53" s="55"/>
      <c r="R53" s="55"/>
      <c r="S53" s="55"/>
      <c r="T53" s="55"/>
      <c r="U53" s="56"/>
      <c r="V53" s="56"/>
      <c r="W53" s="55"/>
      <c r="X53" s="55"/>
      <c r="Y53" s="55"/>
      <c r="Z53" s="55"/>
      <c r="AA53" s="55">
        <f t="shared" si="1"/>
        <v>0</v>
      </c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3">
        <f t="shared" si="2"/>
        <v>0</v>
      </c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>
        <f t="shared" si="3"/>
        <v>0</v>
      </c>
      <c r="AX53" s="53"/>
      <c r="AY53" s="53"/>
      <c r="AZ53" s="53"/>
      <c r="BA53" s="53"/>
      <c r="BB53" s="53"/>
      <c r="BC53" s="53"/>
      <c r="BD53" s="53"/>
      <c r="BE53" s="53"/>
      <c r="BF53" s="53"/>
      <c r="BG53" s="53"/>
      <c r="BH53" s="53">
        <f t="shared" si="4"/>
        <v>0</v>
      </c>
      <c r="BI53" s="55"/>
      <c r="BJ53" s="55"/>
      <c r="BK53" s="55"/>
      <c r="BL53" s="55"/>
      <c r="BM53" s="57"/>
      <c r="BN53" s="57"/>
      <c r="BO53" s="55"/>
      <c r="BP53" s="55"/>
      <c r="BQ53" s="57"/>
      <c r="BR53" s="57"/>
      <c r="BS53" s="55"/>
      <c r="BT53" s="55"/>
      <c r="BU53" s="55">
        <f t="shared" si="5"/>
        <v>0</v>
      </c>
      <c r="BV53" s="53"/>
      <c r="BW53" s="53"/>
      <c r="BX53" s="53"/>
      <c r="BY53" s="53"/>
      <c r="BZ53" s="53"/>
      <c r="CA53" s="53"/>
      <c r="CB53" s="53"/>
      <c r="CC53" s="53"/>
      <c r="CD53" s="53"/>
      <c r="CE53" s="53"/>
      <c r="CF53" s="53"/>
      <c r="CG53" s="53"/>
      <c r="CH53" s="53">
        <f t="shared" si="14"/>
        <v>0</v>
      </c>
      <c r="CI53" s="57"/>
      <c r="CJ53" s="57"/>
      <c r="CK53" s="57"/>
      <c r="CL53" s="57"/>
      <c r="CM53" s="57"/>
      <c r="CN53" s="57"/>
      <c r="CO53" s="57"/>
      <c r="CP53" s="57"/>
      <c r="CQ53" s="57"/>
      <c r="CR53" s="57"/>
      <c r="CS53" s="57"/>
      <c r="CT53" s="57"/>
      <c r="CU53" s="55">
        <f t="shared" si="7"/>
        <v>0</v>
      </c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>
        <f t="shared" si="8"/>
        <v>0</v>
      </c>
      <c r="DG53" s="57"/>
      <c r="DH53" s="57"/>
      <c r="DI53" s="57"/>
      <c r="DJ53" s="57"/>
      <c r="DK53" s="57"/>
      <c r="DL53" s="57"/>
      <c r="DM53" s="57"/>
      <c r="DN53" s="57"/>
      <c r="DO53" s="57"/>
      <c r="DP53" s="57"/>
      <c r="DQ53" s="57">
        <f t="shared" si="9"/>
        <v>0</v>
      </c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>
        <f t="shared" si="10"/>
        <v>0</v>
      </c>
      <c r="EE53" s="58">
        <f t="shared" si="13"/>
        <v>0</v>
      </c>
    </row>
    <row r="54" spans="1:135" ht="15.95" customHeight="1" x14ac:dyDescent="0.25">
      <c r="A54" s="63" t="s">
        <v>86</v>
      </c>
      <c r="B54" s="60">
        <f t="shared" si="12"/>
        <v>0</v>
      </c>
      <c r="C54" s="61" t="s">
        <v>45</v>
      </c>
      <c r="E54" s="55" t="s">
        <v>86</v>
      </c>
      <c r="F54" s="53"/>
      <c r="G54" s="53"/>
      <c r="H54" s="53"/>
      <c r="I54" s="53"/>
      <c r="J54" s="54"/>
      <c r="K54" s="54"/>
      <c r="L54" s="53"/>
      <c r="M54" s="53"/>
      <c r="N54" s="53"/>
      <c r="O54" s="53"/>
      <c r="P54" s="53">
        <f t="shared" si="0"/>
        <v>0</v>
      </c>
      <c r="Q54" s="55"/>
      <c r="R54" s="55"/>
      <c r="S54" s="55"/>
      <c r="T54" s="55"/>
      <c r="U54" s="56"/>
      <c r="V54" s="56"/>
      <c r="W54" s="55"/>
      <c r="X54" s="55"/>
      <c r="Y54" s="55"/>
      <c r="Z54" s="55"/>
      <c r="AA54" s="55">
        <f t="shared" si="1"/>
        <v>0</v>
      </c>
      <c r="AB54" s="54">
        <v>11</v>
      </c>
      <c r="AC54" s="54">
        <v>6</v>
      </c>
      <c r="AD54" s="54">
        <v>11</v>
      </c>
      <c r="AE54" s="54">
        <v>10</v>
      </c>
      <c r="AF54" s="54">
        <v>11</v>
      </c>
      <c r="AG54" s="54">
        <v>0</v>
      </c>
      <c r="AH54" s="54"/>
      <c r="AI54" s="54"/>
      <c r="AJ54" s="54">
        <v>11</v>
      </c>
      <c r="AK54" s="54">
        <v>10</v>
      </c>
      <c r="AL54" s="53">
        <f t="shared" si="2"/>
        <v>286</v>
      </c>
      <c r="AM54" s="55">
        <v>13</v>
      </c>
      <c r="AN54" s="55">
        <v>6</v>
      </c>
      <c r="AO54" s="55">
        <v>13</v>
      </c>
      <c r="AP54" s="55">
        <v>10</v>
      </c>
      <c r="AQ54" s="55">
        <v>13</v>
      </c>
      <c r="AR54" s="55">
        <v>0</v>
      </c>
      <c r="AS54" s="55"/>
      <c r="AT54" s="55"/>
      <c r="AU54" s="55">
        <v>13</v>
      </c>
      <c r="AV54" s="55">
        <v>10</v>
      </c>
      <c r="AW54" s="55">
        <f t="shared" si="3"/>
        <v>338</v>
      </c>
      <c r="AX54" s="53">
        <v>14</v>
      </c>
      <c r="AY54" s="53">
        <v>6</v>
      </c>
      <c r="AZ54" s="53"/>
      <c r="BA54" s="53"/>
      <c r="BB54" s="53">
        <v>14</v>
      </c>
      <c r="BC54" s="53">
        <v>0</v>
      </c>
      <c r="BD54" s="53"/>
      <c r="BE54" s="53"/>
      <c r="BF54" s="53">
        <v>14</v>
      </c>
      <c r="BG54" s="53">
        <v>10</v>
      </c>
      <c r="BH54" s="53">
        <f t="shared" si="4"/>
        <v>224</v>
      </c>
      <c r="BI54" s="55">
        <v>16</v>
      </c>
      <c r="BJ54" s="55">
        <v>6</v>
      </c>
      <c r="BK54" s="55">
        <v>16</v>
      </c>
      <c r="BL54" s="55">
        <v>0</v>
      </c>
      <c r="BM54" s="57">
        <v>16</v>
      </c>
      <c r="BN54" s="57">
        <v>0</v>
      </c>
      <c r="BO54" s="55"/>
      <c r="BP54" s="55"/>
      <c r="BQ54" s="57">
        <v>16</v>
      </c>
      <c r="BR54" s="57">
        <v>10</v>
      </c>
      <c r="BS54" s="55">
        <v>14</v>
      </c>
      <c r="BT54" s="55">
        <v>10</v>
      </c>
      <c r="BU54" s="55">
        <f t="shared" si="5"/>
        <v>396</v>
      </c>
      <c r="BV54" s="53">
        <v>17</v>
      </c>
      <c r="BW54" s="53">
        <v>6</v>
      </c>
      <c r="BX54" s="53">
        <v>17</v>
      </c>
      <c r="BY54" s="53">
        <v>0</v>
      </c>
      <c r="BZ54" s="53">
        <v>17</v>
      </c>
      <c r="CA54" s="53">
        <v>0</v>
      </c>
      <c r="CB54" s="53"/>
      <c r="CC54" s="53"/>
      <c r="CD54" s="53">
        <v>17</v>
      </c>
      <c r="CE54" s="53">
        <v>10</v>
      </c>
      <c r="CF54" s="53">
        <v>14</v>
      </c>
      <c r="CG54" s="53">
        <v>10</v>
      </c>
      <c r="CH54" s="53">
        <f t="shared" si="14"/>
        <v>412</v>
      </c>
      <c r="CI54" s="57">
        <v>17</v>
      </c>
      <c r="CJ54" s="57">
        <v>6</v>
      </c>
      <c r="CK54" s="57">
        <v>17</v>
      </c>
      <c r="CL54" s="57">
        <v>0</v>
      </c>
      <c r="CM54" s="57">
        <v>17</v>
      </c>
      <c r="CN54" s="57">
        <v>0</v>
      </c>
      <c r="CO54" s="57"/>
      <c r="CP54" s="57"/>
      <c r="CQ54" s="57">
        <v>17</v>
      </c>
      <c r="CR54" s="57">
        <v>10</v>
      </c>
      <c r="CS54" s="57">
        <v>14</v>
      </c>
      <c r="CT54" s="57">
        <v>10</v>
      </c>
      <c r="CU54" s="55">
        <f t="shared" si="7"/>
        <v>412</v>
      </c>
      <c r="CV54" s="53">
        <v>35</v>
      </c>
      <c r="CW54" s="53">
        <v>10</v>
      </c>
      <c r="CX54" s="53"/>
      <c r="CY54" s="53"/>
      <c r="CZ54" s="53"/>
      <c r="DA54" s="53"/>
      <c r="DB54" s="53"/>
      <c r="DC54" s="53"/>
      <c r="DD54" s="53"/>
      <c r="DE54" s="53"/>
      <c r="DF54" s="53">
        <f t="shared" si="8"/>
        <v>350</v>
      </c>
      <c r="DG54" s="57">
        <v>35</v>
      </c>
      <c r="DH54" s="57">
        <v>10</v>
      </c>
      <c r="DI54" s="57"/>
      <c r="DJ54" s="57"/>
      <c r="DK54" s="57"/>
      <c r="DL54" s="57"/>
      <c r="DM54" s="57"/>
      <c r="DN54" s="57"/>
      <c r="DO54" s="57"/>
      <c r="DP54" s="57"/>
      <c r="DQ54" s="57">
        <f t="shared" si="9"/>
        <v>350</v>
      </c>
      <c r="DR54" s="53">
        <v>19</v>
      </c>
      <c r="DS54" s="53">
        <v>6</v>
      </c>
      <c r="DT54" s="53">
        <v>19</v>
      </c>
      <c r="DU54" s="53">
        <v>0</v>
      </c>
      <c r="DV54" s="53">
        <v>19</v>
      </c>
      <c r="DW54" s="53">
        <v>0</v>
      </c>
      <c r="DX54" s="53"/>
      <c r="DY54" s="53"/>
      <c r="DZ54" s="53">
        <v>16</v>
      </c>
      <c r="EA54" s="53">
        <v>10</v>
      </c>
      <c r="EB54" s="53">
        <v>17</v>
      </c>
      <c r="EC54" s="53">
        <v>10</v>
      </c>
      <c r="ED54" s="53">
        <f t="shared" si="10"/>
        <v>444</v>
      </c>
      <c r="EE54" s="58">
        <f t="shared" si="13"/>
        <v>3212</v>
      </c>
    </row>
    <row r="55" spans="1:135" ht="15.95" customHeight="1" x14ac:dyDescent="0.25">
      <c r="A55" s="63" t="s">
        <v>87</v>
      </c>
      <c r="B55" s="60">
        <f t="shared" si="12"/>
        <v>0</v>
      </c>
      <c r="C55" s="61" t="s">
        <v>45</v>
      </c>
      <c r="E55" s="55" t="s">
        <v>87</v>
      </c>
      <c r="F55" s="53"/>
      <c r="G55" s="53"/>
      <c r="H55" s="53"/>
      <c r="I55" s="53"/>
      <c r="J55" s="54"/>
      <c r="K55" s="54"/>
      <c r="L55" s="53"/>
      <c r="M55" s="53"/>
      <c r="N55" s="53"/>
      <c r="O55" s="53"/>
      <c r="P55" s="53">
        <f t="shared" si="0"/>
        <v>0</v>
      </c>
      <c r="Q55" s="55"/>
      <c r="R55" s="55"/>
      <c r="S55" s="55"/>
      <c r="T55" s="55"/>
      <c r="U55" s="56"/>
      <c r="V55" s="56"/>
      <c r="W55" s="55"/>
      <c r="X55" s="55"/>
      <c r="Y55" s="55"/>
      <c r="Z55" s="55"/>
      <c r="AA55" s="55">
        <f t="shared" si="1"/>
        <v>0</v>
      </c>
      <c r="AB55" s="54"/>
      <c r="AC55" s="54"/>
      <c r="AD55" s="54"/>
      <c r="AE55" s="54"/>
      <c r="AF55" s="54"/>
      <c r="AG55" s="54"/>
      <c r="AH55" s="54">
        <v>15</v>
      </c>
      <c r="AI55" s="54">
        <v>5</v>
      </c>
      <c r="AJ55" s="54"/>
      <c r="AK55" s="54"/>
      <c r="AL55" s="53">
        <f t="shared" si="2"/>
        <v>75</v>
      </c>
      <c r="AM55" s="55"/>
      <c r="AN55" s="55"/>
      <c r="AO55" s="55"/>
      <c r="AP55" s="55"/>
      <c r="AQ55" s="55"/>
      <c r="AR55" s="55"/>
      <c r="AS55" s="55">
        <v>20</v>
      </c>
      <c r="AT55" s="55">
        <v>5</v>
      </c>
      <c r="AU55" s="55"/>
      <c r="AV55" s="55"/>
      <c r="AW55" s="55">
        <f t="shared" si="3"/>
        <v>100</v>
      </c>
      <c r="AX55" s="53"/>
      <c r="AY55" s="53"/>
      <c r="AZ55" s="53"/>
      <c r="BA55" s="53"/>
      <c r="BB55" s="53"/>
      <c r="BC55" s="53"/>
      <c r="BD55" s="53">
        <v>20</v>
      </c>
      <c r="BE55" s="53">
        <v>5</v>
      </c>
      <c r="BF55" s="53"/>
      <c r="BG55" s="53"/>
      <c r="BH55" s="53">
        <f t="shared" si="4"/>
        <v>100</v>
      </c>
      <c r="BI55" s="55"/>
      <c r="BJ55" s="55"/>
      <c r="BK55" s="55"/>
      <c r="BL55" s="55"/>
      <c r="BM55" s="57"/>
      <c r="BN55" s="57"/>
      <c r="BO55" s="55">
        <v>20</v>
      </c>
      <c r="BP55" s="55">
        <v>5</v>
      </c>
      <c r="BQ55" s="57"/>
      <c r="BR55" s="57"/>
      <c r="BS55" s="55"/>
      <c r="BT55" s="55"/>
      <c r="BU55" s="55">
        <f t="shared" si="5"/>
        <v>100</v>
      </c>
      <c r="BV55" s="53"/>
      <c r="BW55" s="53"/>
      <c r="BX55" s="53"/>
      <c r="BY55" s="53"/>
      <c r="BZ55" s="53"/>
      <c r="CA55" s="53"/>
      <c r="CB55" s="53">
        <v>20</v>
      </c>
      <c r="CC55" s="53">
        <v>5</v>
      </c>
      <c r="CD55" s="53"/>
      <c r="CE55" s="53"/>
      <c r="CF55" s="53"/>
      <c r="CG55" s="53"/>
      <c r="CH55" s="53">
        <f t="shared" si="14"/>
        <v>100</v>
      </c>
      <c r="CI55" s="57"/>
      <c r="CJ55" s="57"/>
      <c r="CK55" s="57"/>
      <c r="CL55" s="57"/>
      <c r="CM55" s="57"/>
      <c r="CN55" s="57"/>
      <c r="CO55" s="57">
        <v>20</v>
      </c>
      <c r="CP55" s="57">
        <v>5</v>
      </c>
      <c r="CQ55" s="57"/>
      <c r="CR55" s="57"/>
      <c r="CS55" s="57"/>
      <c r="CT55" s="57"/>
      <c r="CU55" s="55">
        <f t="shared" si="7"/>
        <v>100</v>
      </c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>
        <f t="shared" si="8"/>
        <v>0</v>
      </c>
      <c r="DG55" s="57"/>
      <c r="DH55" s="57"/>
      <c r="DI55" s="57"/>
      <c r="DJ55" s="57"/>
      <c r="DK55" s="57"/>
      <c r="DL55" s="57"/>
      <c r="DM55" s="57"/>
      <c r="DN55" s="57"/>
      <c r="DO55" s="57"/>
      <c r="DP55" s="57"/>
      <c r="DQ55" s="57">
        <f t="shared" si="9"/>
        <v>0</v>
      </c>
      <c r="DR55" s="53"/>
      <c r="DS55" s="53"/>
      <c r="DT55" s="53"/>
      <c r="DU55" s="53"/>
      <c r="DV55" s="53"/>
      <c r="DW55" s="53"/>
      <c r="DX55" s="53">
        <v>20</v>
      </c>
      <c r="DY55" s="53">
        <v>5</v>
      </c>
      <c r="DZ55" s="53"/>
      <c r="EA55" s="53"/>
      <c r="EB55" s="53"/>
      <c r="EC55" s="53"/>
      <c r="ED55" s="53">
        <f t="shared" si="10"/>
        <v>100</v>
      </c>
      <c r="EE55" s="58">
        <f t="shared" si="13"/>
        <v>675</v>
      </c>
    </row>
    <row r="56" spans="1:135" ht="15.95" customHeight="1" x14ac:dyDescent="0.25">
      <c r="A56" s="59" t="s">
        <v>88</v>
      </c>
      <c r="B56" s="60">
        <f t="shared" si="12"/>
        <v>0</v>
      </c>
      <c r="C56" s="61" t="s">
        <v>45</v>
      </c>
      <c r="E56" s="62" t="s">
        <v>88</v>
      </c>
      <c r="F56" s="53"/>
      <c r="G56" s="53"/>
      <c r="H56" s="53"/>
      <c r="I56" s="53"/>
      <c r="J56" s="54"/>
      <c r="K56" s="54"/>
      <c r="L56" s="53"/>
      <c r="M56" s="53"/>
      <c r="N56" s="53"/>
      <c r="O56" s="53"/>
      <c r="P56" s="53">
        <f t="shared" si="0"/>
        <v>0</v>
      </c>
      <c r="Q56" s="55">
        <v>10</v>
      </c>
      <c r="R56" s="55">
        <v>10</v>
      </c>
      <c r="S56" s="55"/>
      <c r="T56" s="55"/>
      <c r="U56" s="56"/>
      <c r="V56" s="56"/>
      <c r="W56" s="55"/>
      <c r="X56" s="55"/>
      <c r="Y56" s="55"/>
      <c r="Z56" s="55"/>
      <c r="AA56" s="55">
        <f t="shared" si="1"/>
        <v>100</v>
      </c>
      <c r="AB56" s="54">
        <v>25</v>
      </c>
      <c r="AC56" s="54">
        <v>20</v>
      </c>
      <c r="AD56" s="54">
        <v>10</v>
      </c>
      <c r="AE56" s="54">
        <v>20</v>
      </c>
      <c r="AF56" s="54"/>
      <c r="AG56" s="54"/>
      <c r="AH56" s="54">
        <v>10</v>
      </c>
      <c r="AI56" s="54">
        <v>10</v>
      </c>
      <c r="AJ56" s="54"/>
      <c r="AK56" s="54"/>
      <c r="AL56" s="53">
        <f t="shared" si="2"/>
        <v>800</v>
      </c>
      <c r="AM56" s="55">
        <v>40</v>
      </c>
      <c r="AN56" s="55">
        <v>20</v>
      </c>
      <c r="AO56" s="55">
        <v>20</v>
      </c>
      <c r="AP56" s="55">
        <v>20</v>
      </c>
      <c r="AQ56" s="55"/>
      <c r="AR56" s="55"/>
      <c r="AS56" s="55">
        <v>20</v>
      </c>
      <c r="AT56" s="55">
        <v>10</v>
      </c>
      <c r="AU56" s="55"/>
      <c r="AV56" s="55"/>
      <c r="AW56" s="55">
        <f t="shared" si="3"/>
        <v>1400</v>
      </c>
      <c r="AX56" s="53">
        <v>50</v>
      </c>
      <c r="AY56" s="53">
        <v>20</v>
      </c>
      <c r="AZ56" s="53">
        <v>50</v>
      </c>
      <c r="BA56" s="53">
        <v>20</v>
      </c>
      <c r="BB56" s="53"/>
      <c r="BC56" s="53"/>
      <c r="BD56" s="53">
        <v>20</v>
      </c>
      <c r="BE56" s="53">
        <f>2/7*30</f>
        <v>8.5714285714285712</v>
      </c>
      <c r="BF56" s="53"/>
      <c r="BG56" s="53"/>
      <c r="BH56" s="53">
        <f t="shared" si="4"/>
        <v>2171.4285714285716</v>
      </c>
      <c r="BI56" s="55">
        <v>50</v>
      </c>
      <c r="BJ56" s="55">
        <v>20</v>
      </c>
      <c r="BK56" s="55">
        <v>50</v>
      </c>
      <c r="BL56" s="55">
        <v>20</v>
      </c>
      <c r="BM56" s="57"/>
      <c r="BN56" s="57"/>
      <c r="BO56" s="55">
        <v>20</v>
      </c>
      <c r="BP56" s="55">
        <f>2/7*30</f>
        <v>8.5714285714285712</v>
      </c>
      <c r="BQ56" s="57"/>
      <c r="BR56" s="57"/>
      <c r="BS56" s="55">
        <v>30</v>
      </c>
      <c r="BT56" s="55">
        <v>20</v>
      </c>
      <c r="BU56" s="55">
        <f t="shared" si="5"/>
        <v>2771.4285714285716</v>
      </c>
      <c r="BV56" s="53">
        <v>50</v>
      </c>
      <c r="BW56" s="53">
        <v>20</v>
      </c>
      <c r="BX56" s="53">
        <v>50</v>
      </c>
      <c r="BY56" s="53">
        <v>20</v>
      </c>
      <c r="BZ56" s="53"/>
      <c r="CA56" s="53"/>
      <c r="CB56" s="53">
        <v>20</v>
      </c>
      <c r="CC56" s="53">
        <f>2/7*30</f>
        <v>8.5714285714285712</v>
      </c>
      <c r="CD56" s="53"/>
      <c r="CE56" s="53"/>
      <c r="CF56" s="53">
        <v>30</v>
      </c>
      <c r="CG56" s="53">
        <v>20</v>
      </c>
      <c r="CH56" s="53">
        <f t="shared" si="14"/>
        <v>2771.4285714285716</v>
      </c>
      <c r="CI56" s="57">
        <v>70</v>
      </c>
      <c r="CJ56" s="57">
        <v>20</v>
      </c>
      <c r="CK56" s="57">
        <v>50</v>
      </c>
      <c r="CL56" s="57">
        <v>20</v>
      </c>
      <c r="CM56" s="57"/>
      <c r="CN56" s="57"/>
      <c r="CO56" s="57">
        <v>50</v>
      </c>
      <c r="CP56" s="57">
        <f>2/7*30</f>
        <v>8.5714285714285712</v>
      </c>
      <c r="CQ56" s="57"/>
      <c r="CR56" s="57"/>
      <c r="CS56" s="57">
        <v>30</v>
      </c>
      <c r="CT56" s="57">
        <v>20</v>
      </c>
      <c r="CU56" s="55">
        <f t="shared" si="7"/>
        <v>3428.5714285714284</v>
      </c>
      <c r="CV56" s="53">
        <v>70</v>
      </c>
      <c r="CW56" s="53">
        <v>20</v>
      </c>
      <c r="CX56" s="53">
        <v>60</v>
      </c>
      <c r="CY56" s="53">
        <v>20</v>
      </c>
      <c r="CZ56" s="53"/>
      <c r="DA56" s="53"/>
      <c r="DB56" s="53">
        <v>60</v>
      </c>
      <c r="DC56" s="53">
        <v>20</v>
      </c>
      <c r="DD56" s="53"/>
      <c r="DE56" s="53"/>
      <c r="DF56" s="53">
        <f t="shared" si="8"/>
        <v>3800</v>
      </c>
      <c r="DG56" s="57">
        <v>30</v>
      </c>
      <c r="DH56" s="57">
        <v>20</v>
      </c>
      <c r="DI56" s="57">
        <v>30</v>
      </c>
      <c r="DJ56" s="57">
        <v>20</v>
      </c>
      <c r="DK56" s="57"/>
      <c r="DL56" s="57"/>
      <c r="DM56" s="57">
        <v>30</v>
      </c>
      <c r="DN56" s="57">
        <v>20</v>
      </c>
      <c r="DO56" s="57"/>
      <c r="DP56" s="57"/>
      <c r="DQ56" s="57">
        <f t="shared" si="9"/>
        <v>1800</v>
      </c>
      <c r="DR56" s="53">
        <v>70</v>
      </c>
      <c r="DS56" s="53">
        <v>20</v>
      </c>
      <c r="DT56" s="53">
        <v>60</v>
      </c>
      <c r="DU56" s="53">
        <v>20</v>
      </c>
      <c r="DV56" s="53"/>
      <c r="DW56" s="53"/>
      <c r="DX56" s="53">
        <v>50</v>
      </c>
      <c r="DY56" s="53">
        <f>2/7*30</f>
        <v>8.5714285714285712</v>
      </c>
      <c r="DZ56" s="53"/>
      <c r="EA56" s="53"/>
      <c r="EB56" s="53">
        <v>50</v>
      </c>
      <c r="EC56" s="53">
        <v>20</v>
      </c>
      <c r="ED56" s="53">
        <f t="shared" si="10"/>
        <v>4028.5714285714284</v>
      </c>
      <c r="EE56" s="58">
        <f t="shared" si="13"/>
        <v>23071.428571428572</v>
      </c>
    </row>
    <row r="57" spans="1:135" ht="15.95" hidden="1" customHeight="1" x14ac:dyDescent="0.25">
      <c r="A57" s="63" t="s">
        <v>89</v>
      </c>
      <c r="B57" s="60">
        <f t="shared" si="12"/>
        <v>0</v>
      </c>
      <c r="C57" s="61" t="s">
        <v>45</v>
      </c>
      <c r="E57" s="55" t="s">
        <v>89</v>
      </c>
      <c r="F57" s="53"/>
      <c r="G57" s="53"/>
      <c r="H57" s="53"/>
      <c r="I57" s="53"/>
      <c r="J57" s="54"/>
      <c r="K57" s="54"/>
      <c r="L57" s="53"/>
      <c r="M57" s="53"/>
      <c r="N57" s="53"/>
      <c r="O57" s="53"/>
      <c r="P57" s="53">
        <f t="shared" si="0"/>
        <v>0</v>
      </c>
      <c r="Q57" s="55"/>
      <c r="R57" s="55"/>
      <c r="S57" s="55"/>
      <c r="T57" s="55"/>
      <c r="U57" s="56"/>
      <c r="V57" s="56"/>
      <c r="W57" s="55"/>
      <c r="X57" s="55"/>
      <c r="Y57" s="55"/>
      <c r="Z57" s="55"/>
      <c r="AA57" s="55">
        <f t="shared" si="1"/>
        <v>0</v>
      </c>
      <c r="AB57" s="54"/>
      <c r="AC57" s="54"/>
      <c r="AD57" s="54"/>
      <c r="AE57" s="54"/>
      <c r="AF57" s="54"/>
      <c r="AG57" s="54"/>
      <c r="AH57" s="54"/>
      <c r="AI57" s="54"/>
      <c r="AJ57" s="54"/>
      <c r="AK57" s="54"/>
      <c r="AL57" s="53">
        <f t="shared" si="2"/>
        <v>0</v>
      </c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>
        <f t="shared" si="3"/>
        <v>0</v>
      </c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>
        <f t="shared" si="4"/>
        <v>0</v>
      </c>
      <c r="BI57" s="55"/>
      <c r="BJ57" s="55"/>
      <c r="BK57" s="55"/>
      <c r="BL57" s="55"/>
      <c r="BM57" s="57"/>
      <c r="BN57" s="57"/>
      <c r="BO57" s="55"/>
      <c r="BP57" s="55"/>
      <c r="BQ57" s="57"/>
      <c r="BR57" s="57"/>
      <c r="BS57" s="55"/>
      <c r="BT57" s="55"/>
      <c r="BU57" s="55">
        <f t="shared" si="5"/>
        <v>0</v>
      </c>
      <c r="BV57" s="53"/>
      <c r="BW57" s="53"/>
      <c r="BX57" s="53"/>
      <c r="BY57" s="53"/>
      <c r="BZ57" s="53"/>
      <c r="CA57" s="53"/>
      <c r="CB57" s="53"/>
      <c r="CC57" s="53"/>
      <c r="CD57" s="53"/>
      <c r="CE57" s="53"/>
      <c r="CF57" s="53"/>
      <c r="CG57" s="53"/>
      <c r="CH57" s="53">
        <f t="shared" si="14"/>
        <v>0</v>
      </c>
      <c r="CI57" s="57"/>
      <c r="CJ57" s="57"/>
      <c r="CK57" s="57"/>
      <c r="CL57" s="57"/>
      <c r="CM57" s="57"/>
      <c r="CN57" s="57"/>
      <c r="CO57" s="57"/>
      <c r="CP57" s="57"/>
      <c r="CQ57" s="57"/>
      <c r="CR57" s="57"/>
      <c r="CS57" s="57"/>
      <c r="CT57" s="57"/>
      <c r="CU57" s="55">
        <f t="shared" si="7"/>
        <v>0</v>
      </c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>
        <f t="shared" si="8"/>
        <v>0</v>
      </c>
      <c r="DG57" s="57"/>
      <c r="DH57" s="57"/>
      <c r="DI57" s="57"/>
      <c r="DJ57" s="57"/>
      <c r="DK57" s="57"/>
      <c r="DL57" s="57"/>
      <c r="DM57" s="57"/>
      <c r="DN57" s="57"/>
      <c r="DO57" s="57"/>
      <c r="DP57" s="57"/>
      <c r="DQ57" s="57">
        <f t="shared" si="9"/>
        <v>0</v>
      </c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>
        <f t="shared" si="10"/>
        <v>0</v>
      </c>
      <c r="EE57" s="58">
        <f t="shared" si="13"/>
        <v>0</v>
      </c>
    </row>
    <row r="58" spans="1:135" ht="15.95" customHeight="1" x14ac:dyDescent="0.25">
      <c r="A58" s="63" t="s">
        <v>90</v>
      </c>
      <c r="B58" s="60">
        <f t="shared" si="12"/>
        <v>0</v>
      </c>
      <c r="C58" s="61" t="s">
        <v>45</v>
      </c>
      <c r="E58" s="55" t="s">
        <v>90</v>
      </c>
      <c r="F58" s="53"/>
      <c r="G58" s="53"/>
      <c r="H58" s="53"/>
      <c r="I58" s="53"/>
      <c r="J58" s="54"/>
      <c r="K58" s="54"/>
      <c r="L58" s="53"/>
      <c r="M58" s="53"/>
      <c r="N58" s="53"/>
      <c r="O58" s="53"/>
      <c r="P58" s="53">
        <f t="shared" si="0"/>
        <v>0</v>
      </c>
      <c r="Q58" s="55"/>
      <c r="R58" s="55"/>
      <c r="S58" s="55"/>
      <c r="T58" s="55"/>
      <c r="U58" s="56">
        <v>8</v>
      </c>
      <c r="V58" s="56">
        <v>25</v>
      </c>
      <c r="W58" s="55"/>
      <c r="X58" s="55"/>
      <c r="Y58" s="55">
        <v>8</v>
      </c>
      <c r="Z58" s="55">
        <v>5</v>
      </c>
      <c r="AA58" s="55">
        <f t="shared" si="1"/>
        <v>240</v>
      </c>
      <c r="AB58" s="54"/>
      <c r="AC58" s="54"/>
      <c r="AD58" s="54"/>
      <c r="AE58" s="54"/>
      <c r="AF58" s="54">
        <v>15</v>
      </c>
      <c r="AG58" s="54">
        <f>1/7*30</f>
        <v>4.2857142857142856</v>
      </c>
      <c r="AH58" s="54"/>
      <c r="AI58" s="54"/>
      <c r="AJ58" s="54">
        <v>15</v>
      </c>
      <c r="AK58" s="54">
        <f>1/7*30</f>
        <v>4.2857142857142856</v>
      </c>
      <c r="AL58" s="53">
        <f t="shared" si="2"/>
        <v>128.57142857142856</v>
      </c>
      <c r="AM58" s="55"/>
      <c r="AN58" s="55"/>
      <c r="AO58" s="55"/>
      <c r="AP58" s="55"/>
      <c r="AQ58" s="55">
        <v>25</v>
      </c>
      <c r="AR58" s="55">
        <f>1/7*30</f>
        <v>4.2857142857142856</v>
      </c>
      <c r="AS58" s="55"/>
      <c r="AT58" s="55"/>
      <c r="AU58" s="55">
        <v>25</v>
      </c>
      <c r="AV58" s="55">
        <f>1/7*30</f>
        <v>4.2857142857142856</v>
      </c>
      <c r="AW58" s="55">
        <f t="shared" si="3"/>
        <v>214.28571428571428</v>
      </c>
      <c r="AX58" s="53"/>
      <c r="AY58" s="53"/>
      <c r="AZ58" s="53"/>
      <c r="BA58" s="53"/>
      <c r="BB58" s="53">
        <v>30</v>
      </c>
      <c r="BC58" s="53">
        <f>1/7*30</f>
        <v>4.2857142857142856</v>
      </c>
      <c r="BD58" s="53"/>
      <c r="BE58" s="53"/>
      <c r="BF58" s="53">
        <v>30</v>
      </c>
      <c r="BG58" s="53">
        <f>1/7*30</f>
        <v>4.2857142857142856</v>
      </c>
      <c r="BH58" s="53">
        <f t="shared" si="4"/>
        <v>257.14285714285711</v>
      </c>
      <c r="BI58" s="55"/>
      <c r="BJ58" s="55"/>
      <c r="BK58" s="55"/>
      <c r="BL58" s="55"/>
      <c r="BM58" s="57">
        <v>30</v>
      </c>
      <c r="BN58" s="57">
        <f>1/7*30</f>
        <v>4.2857142857142856</v>
      </c>
      <c r="BO58" s="55"/>
      <c r="BP58" s="55"/>
      <c r="BQ58" s="57">
        <v>30</v>
      </c>
      <c r="BR58" s="57">
        <f>1/7*30</f>
        <v>4.2857142857142856</v>
      </c>
      <c r="BS58" s="55"/>
      <c r="BT58" s="55"/>
      <c r="BU58" s="55">
        <f t="shared" si="5"/>
        <v>257.14285714285711</v>
      </c>
      <c r="BV58" s="53"/>
      <c r="BW58" s="53"/>
      <c r="BX58" s="53"/>
      <c r="BY58" s="53"/>
      <c r="BZ58" s="53">
        <v>30</v>
      </c>
      <c r="CA58" s="53">
        <f>1/7*30</f>
        <v>4.2857142857142856</v>
      </c>
      <c r="CB58" s="53"/>
      <c r="CC58" s="53"/>
      <c r="CD58" s="53">
        <v>30</v>
      </c>
      <c r="CE58" s="53">
        <f>1/7*30</f>
        <v>4.2857142857142856</v>
      </c>
      <c r="CF58" s="53"/>
      <c r="CG58" s="53"/>
      <c r="CH58" s="53">
        <f t="shared" si="14"/>
        <v>257.14285714285711</v>
      </c>
      <c r="CI58" s="57"/>
      <c r="CJ58" s="57"/>
      <c r="CK58" s="57"/>
      <c r="CL58" s="57"/>
      <c r="CM58" s="57">
        <v>40</v>
      </c>
      <c r="CN58" s="57">
        <f>1/7*30</f>
        <v>4.2857142857142856</v>
      </c>
      <c r="CO58" s="57"/>
      <c r="CP58" s="57"/>
      <c r="CQ58" s="57">
        <v>40</v>
      </c>
      <c r="CR58" s="57">
        <f>1/7*30</f>
        <v>4.2857142857142856</v>
      </c>
      <c r="CS58" s="57"/>
      <c r="CT58" s="57"/>
      <c r="CU58" s="55">
        <f t="shared" si="7"/>
        <v>342.85714285714283</v>
      </c>
      <c r="CV58" s="53"/>
      <c r="CW58" s="53"/>
      <c r="CX58" s="53"/>
      <c r="CY58" s="53"/>
      <c r="CZ58" s="53">
        <v>50</v>
      </c>
      <c r="DA58" s="53">
        <f>1/7*30</f>
        <v>4.2857142857142856</v>
      </c>
      <c r="DB58" s="53"/>
      <c r="DC58" s="53"/>
      <c r="DD58" s="53">
        <v>50</v>
      </c>
      <c r="DE58" s="53">
        <f>1/7*30</f>
        <v>4.2857142857142856</v>
      </c>
      <c r="DF58" s="53">
        <f t="shared" si="8"/>
        <v>428.57142857142856</v>
      </c>
      <c r="DG58" s="57"/>
      <c r="DH58" s="57"/>
      <c r="DI58" s="57"/>
      <c r="DJ58" s="57"/>
      <c r="DK58" s="57">
        <v>30</v>
      </c>
      <c r="DL58" s="57">
        <f>1/7*30</f>
        <v>4.2857142857142856</v>
      </c>
      <c r="DM58" s="57"/>
      <c r="DN58" s="57"/>
      <c r="DO58" s="57">
        <v>50</v>
      </c>
      <c r="DP58" s="57">
        <f>1/7*30</f>
        <v>4.2857142857142856</v>
      </c>
      <c r="DQ58" s="57">
        <f t="shared" si="9"/>
        <v>342.85714285714283</v>
      </c>
      <c r="DR58" s="53"/>
      <c r="DS58" s="53"/>
      <c r="DT58" s="53"/>
      <c r="DU58" s="53"/>
      <c r="DV58" s="53">
        <v>40</v>
      </c>
      <c r="DW58" s="53">
        <f>1/7*30</f>
        <v>4.2857142857142856</v>
      </c>
      <c r="DX58" s="53"/>
      <c r="DY58" s="53"/>
      <c r="DZ58" s="53">
        <v>40</v>
      </c>
      <c r="EA58" s="53">
        <f>1/7*30</f>
        <v>4.2857142857142856</v>
      </c>
      <c r="EB58" s="53"/>
      <c r="EC58" s="53"/>
      <c r="ED58" s="53">
        <f t="shared" si="10"/>
        <v>342.85714285714283</v>
      </c>
      <c r="EE58" s="58">
        <f t="shared" si="13"/>
        <v>2811.4285714285706</v>
      </c>
    </row>
    <row r="59" spans="1:135" ht="15.95" hidden="1" customHeight="1" x14ac:dyDescent="0.25">
      <c r="A59" s="63" t="s">
        <v>91</v>
      </c>
      <c r="B59" s="60">
        <f t="shared" si="12"/>
        <v>0</v>
      </c>
      <c r="C59" s="61" t="s">
        <v>45</v>
      </c>
      <c r="E59" s="55" t="s">
        <v>91</v>
      </c>
      <c r="F59" s="53"/>
      <c r="G59" s="53"/>
      <c r="H59" s="53"/>
      <c r="I59" s="53"/>
      <c r="J59" s="54"/>
      <c r="K59" s="54"/>
      <c r="L59" s="53"/>
      <c r="M59" s="53"/>
      <c r="N59" s="53"/>
      <c r="O59" s="53"/>
      <c r="P59" s="53">
        <f t="shared" si="0"/>
        <v>0</v>
      </c>
      <c r="Q59" s="55"/>
      <c r="R59" s="55"/>
      <c r="S59" s="55"/>
      <c r="T59" s="55"/>
      <c r="U59" s="56"/>
      <c r="V59" s="56"/>
      <c r="W59" s="55"/>
      <c r="X59" s="55"/>
      <c r="Y59" s="55"/>
      <c r="Z59" s="55"/>
      <c r="AA59" s="55">
        <f t="shared" si="1"/>
        <v>0</v>
      </c>
      <c r="AB59" s="54"/>
      <c r="AC59" s="54"/>
      <c r="AD59" s="54"/>
      <c r="AE59" s="54"/>
      <c r="AF59" s="54"/>
      <c r="AG59" s="54"/>
      <c r="AH59" s="54"/>
      <c r="AI59" s="54"/>
      <c r="AJ59" s="54"/>
      <c r="AK59" s="54"/>
      <c r="AL59" s="53">
        <f t="shared" si="2"/>
        <v>0</v>
      </c>
      <c r="AM59" s="55"/>
      <c r="AN59" s="55"/>
      <c r="AO59" s="55"/>
      <c r="AP59" s="55"/>
      <c r="AQ59" s="55"/>
      <c r="AR59" s="55"/>
      <c r="AS59" s="55"/>
      <c r="AT59" s="55"/>
      <c r="AU59" s="55"/>
      <c r="AV59" s="55"/>
      <c r="AW59" s="55">
        <f t="shared" si="3"/>
        <v>0</v>
      </c>
      <c r="AX59" s="53"/>
      <c r="AY59" s="53"/>
      <c r="AZ59" s="53"/>
      <c r="BA59" s="53"/>
      <c r="BB59" s="53"/>
      <c r="BC59" s="53"/>
      <c r="BD59" s="53"/>
      <c r="BE59" s="53"/>
      <c r="BF59" s="53"/>
      <c r="BG59" s="53"/>
      <c r="BH59" s="53">
        <f t="shared" si="4"/>
        <v>0</v>
      </c>
      <c r="BI59" s="55"/>
      <c r="BJ59" s="55"/>
      <c r="BK59" s="55"/>
      <c r="BL59" s="55"/>
      <c r="BM59" s="57"/>
      <c r="BN59" s="57"/>
      <c r="BO59" s="55"/>
      <c r="BP59" s="55"/>
      <c r="BQ59" s="57"/>
      <c r="BR59" s="57"/>
      <c r="BS59" s="55"/>
      <c r="BT59" s="55"/>
      <c r="BU59" s="55">
        <f t="shared" si="5"/>
        <v>0</v>
      </c>
      <c r="BV59" s="53"/>
      <c r="BW59" s="53"/>
      <c r="BX59" s="53"/>
      <c r="BY59" s="53"/>
      <c r="BZ59" s="53"/>
      <c r="CA59" s="53"/>
      <c r="CB59" s="53"/>
      <c r="CC59" s="53"/>
      <c r="CD59" s="53"/>
      <c r="CE59" s="53"/>
      <c r="CF59" s="53"/>
      <c r="CG59" s="53"/>
      <c r="CH59" s="53">
        <f t="shared" si="14"/>
        <v>0</v>
      </c>
      <c r="CI59" s="57"/>
      <c r="CJ59" s="57"/>
      <c r="CK59" s="57"/>
      <c r="CL59" s="57"/>
      <c r="CM59" s="57"/>
      <c r="CN59" s="57"/>
      <c r="CO59" s="57"/>
      <c r="CP59" s="57"/>
      <c r="CQ59" s="57"/>
      <c r="CR59" s="57"/>
      <c r="CS59" s="57"/>
      <c r="CT59" s="57"/>
      <c r="CU59" s="55">
        <f t="shared" si="7"/>
        <v>0</v>
      </c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>
        <f t="shared" si="8"/>
        <v>0</v>
      </c>
      <c r="DG59" s="57"/>
      <c r="DH59" s="57"/>
      <c r="DI59" s="57"/>
      <c r="DJ59" s="57"/>
      <c r="DK59" s="57"/>
      <c r="DL59" s="57"/>
      <c r="DM59" s="57"/>
      <c r="DN59" s="57"/>
      <c r="DO59" s="57"/>
      <c r="DP59" s="57"/>
      <c r="DQ59" s="57">
        <f t="shared" si="9"/>
        <v>0</v>
      </c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>
        <f t="shared" si="10"/>
        <v>0</v>
      </c>
      <c r="EE59" s="58">
        <f t="shared" si="13"/>
        <v>0</v>
      </c>
    </row>
    <row r="60" spans="1:135" ht="15.95" customHeight="1" x14ac:dyDescent="0.25">
      <c r="A60" s="63" t="s">
        <v>92</v>
      </c>
      <c r="B60" s="60">
        <f t="shared" si="12"/>
        <v>0</v>
      </c>
      <c r="C60" s="61" t="s">
        <v>45</v>
      </c>
      <c r="E60" s="55" t="s">
        <v>92</v>
      </c>
      <c r="F60" s="53"/>
      <c r="G60" s="53"/>
      <c r="H60" s="53"/>
      <c r="I60" s="53"/>
      <c r="J60" s="54">
        <v>40</v>
      </c>
      <c r="K60" s="54">
        <v>20</v>
      </c>
      <c r="L60" s="53"/>
      <c r="M60" s="53"/>
      <c r="N60" s="54">
        <v>40</v>
      </c>
      <c r="O60" s="54">
        <v>10</v>
      </c>
      <c r="P60" s="53">
        <f t="shared" si="0"/>
        <v>1200</v>
      </c>
      <c r="Q60" s="55">
        <v>17</v>
      </c>
      <c r="R60" s="55">
        <v>12</v>
      </c>
      <c r="S60" s="55"/>
      <c r="T60" s="55"/>
      <c r="U60" s="56">
        <v>47</v>
      </c>
      <c r="V60" s="56">
        <v>12</v>
      </c>
      <c r="W60" s="55"/>
      <c r="X60" s="55"/>
      <c r="Y60" s="55">
        <v>40</v>
      </c>
      <c r="Z60" s="55">
        <v>20</v>
      </c>
      <c r="AA60" s="55">
        <f t="shared" si="1"/>
        <v>1568</v>
      </c>
      <c r="AB60" s="54"/>
      <c r="AC60" s="54"/>
      <c r="AD60" s="54"/>
      <c r="AE60" s="54"/>
      <c r="AF60" s="54">
        <f>+(54+57+60)/3</f>
        <v>57</v>
      </c>
      <c r="AG60" s="54">
        <f>2.5/7*30</f>
        <v>10.714285714285715</v>
      </c>
      <c r="AH60" s="54"/>
      <c r="AI60" s="54"/>
      <c r="AJ60" s="54">
        <f>+(54+57+60)/3</f>
        <v>57</v>
      </c>
      <c r="AK60" s="54">
        <f>2.5/7*30</f>
        <v>10.714285714285715</v>
      </c>
      <c r="AL60" s="53">
        <f t="shared" si="2"/>
        <v>1221.4285714285716</v>
      </c>
      <c r="AM60" s="55"/>
      <c r="AN60" s="55"/>
      <c r="AO60" s="55"/>
      <c r="AP60" s="55"/>
      <c r="AQ60" s="55">
        <f>+(75+79+82)/3</f>
        <v>78.666666666666671</v>
      </c>
      <c r="AR60" s="55">
        <f>2.5/7*30</f>
        <v>10.714285714285715</v>
      </c>
      <c r="AS60" s="55"/>
      <c r="AT60" s="55"/>
      <c r="AU60" s="55">
        <f>+(75+79+82)/3</f>
        <v>78.666666666666671</v>
      </c>
      <c r="AV60" s="55">
        <f>2.5/7*30</f>
        <v>10.714285714285715</v>
      </c>
      <c r="AW60" s="55">
        <f t="shared" si="3"/>
        <v>1685.714285714286</v>
      </c>
      <c r="AX60" s="53"/>
      <c r="AY60" s="53"/>
      <c r="AZ60" s="53"/>
      <c r="BA60" s="53"/>
      <c r="BB60" s="53">
        <f>+(95+100+105)/3</f>
        <v>100</v>
      </c>
      <c r="BC60" s="53">
        <f>2.5/7*30</f>
        <v>10.714285714285715</v>
      </c>
      <c r="BD60" s="53"/>
      <c r="BE60" s="53"/>
      <c r="BF60" s="53">
        <f>+(95+100+105)/3</f>
        <v>100</v>
      </c>
      <c r="BG60" s="53">
        <f>3/7*30</f>
        <v>12.857142857142856</v>
      </c>
      <c r="BH60" s="53">
        <f t="shared" si="4"/>
        <v>2357.1428571428569</v>
      </c>
      <c r="BI60" s="55"/>
      <c r="BJ60" s="55"/>
      <c r="BK60" s="55"/>
      <c r="BL60" s="55"/>
      <c r="BM60" s="57">
        <f>+(122+129+135)/3</f>
        <v>128.66666666666666</v>
      </c>
      <c r="BN60" s="57">
        <f>2.5/7*30</f>
        <v>10.714285714285715</v>
      </c>
      <c r="BO60" s="55"/>
      <c r="BP60" s="55"/>
      <c r="BQ60" s="57">
        <f>+(122+129+135)/3</f>
        <v>128.66666666666666</v>
      </c>
      <c r="BR60" s="57">
        <f>3/7*30</f>
        <v>12.857142857142856</v>
      </c>
      <c r="BS60" s="55"/>
      <c r="BT60" s="55"/>
      <c r="BU60" s="55">
        <f t="shared" si="5"/>
        <v>3032.8571428571427</v>
      </c>
      <c r="BV60" s="53"/>
      <c r="BW60" s="53"/>
      <c r="BX60" s="53"/>
      <c r="BY60" s="53"/>
      <c r="BZ60" s="53">
        <f>+(122+129+135)/3</f>
        <v>128.66666666666666</v>
      </c>
      <c r="CA60" s="53">
        <f>2.5/7*30</f>
        <v>10.714285714285715</v>
      </c>
      <c r="CB60" s="53"/>
      <c r="CC60" s="53"/>
      <c r="CD60" s="53">
        <f>+(122+129+135)/3</f>
        <v>128.66666666666666</v>
      </c>
      <c r="CE60" s="53">
        <f>3/7*30</f>
        <v>12.857142857142856</v>
      </c>
      <c r="CF60" s="53"/>
      <c r="CG60" s="53"/>
      <c r="CH60" s="53">
        <f t="shared" si="14"/>
        <v>3032.8571428571427</v>
      </c>
      <c r="CI60" s="57"/>
      <c r="CJ60" s="57"/>
      <c r="CK60" s="57"/>
      <c r="CL60" s="57"/>
      <c r="CM60" s="57">
        <f>+(136+143+150)/3</f>
        <v>143</v>
      </c>
      <c r="CN60" s="57">
        <f>2.5/7*30</f>
        <v>10.714285714285715</v>
      </c>
      <c r="CO60" s="57"/>
      <c r="CP60" s="57"/>
      <c r="CQ60" s="57">
        <f>+(136+143+150)/3</f>
        <v>143</v>
      </c>
      <c r="CR60" s="57">
        <f>2.5/7*30</f>
        <v>10.714285714285715</v>
      </c>
      <c r="CS60" s="57"/>
      <c r="CT60" s="57"/>
      <c r="CU60" s="55">
        <f t="shared" si="7"/>
        <v>3064.2857142857147</v>
      </c>
      <c r="CV60" s="53"/>
      <c r="CW60" s="53"/>
      <c r="CX60" s="53"/>
      <c r="CY60" s="53"/>
      <c r="CZ60" s="53">
        <f>+(122+129+135)/3</f>
        <v>128.66666666666666</v>
      </c>
      <c r="DA60" s="53">
        <f>2.5/7*30</f>
        <v>10.714285714285715</v>
      </c>
      <c r="DB60" s="53"/>
      <c r="DC60" s="53"/>
      <c r="DD60" s="53">
        <f>+(122+129+135)/3</f>
        <v>128.66666666666666</v>
      </c>
      <c r="DE60" s="53">
        <f>2.5/7*30</f>
        <v>10.714285714285715</v>
      </c>
      <c r="DF60" s="53">
        <f t="shared" si="8"/>
        <v>2757.1428571428573</v>
      </c>
      <c r="DG60" s="57"/>
      <c r="DH60" s="57"/>
      <c r="DI60" s="57"/>
      <c r="DJ60" s="57"/>
      <c r="DK60" s="57">
        <f>+(95+100+105)/3</f>
        <v>100</v>
      </c>
      <c r="DL60" s="57">
        <f>2.5/7*30</f>
        <v>10.714285714285715</v>
      </c>
      <c r="DM60" s="57"/>
      <c r="DN60" s="57"/>
      <c r="DO60" s="57">
        <f>+(95+100+105)/3</f>
        <v>100</v>
      </c>
      <c r="DP60" s="57">
        <f>2.5/7*30</f>
        <v>10.714285714285715</v>
      </c>
      <c r="DQ60" s="57">
        <f t="shared" si="9"/>
        <v>2142.8571428571431</v>
      </c>
      <c r="DR60" s="53"/>
      <c r="DS60" s="53"/>
      <c r="DT60" s="53"/>
      <c r="DU60" s="53"/>
      <c r="DV60" s="53">
        <f>+(150+157+165)/3</f>
        <v>157.33333333333334</v>
      </c>
      <c r="DW60" s="53">
        <f>2.5/7*30</f>
        <v>10.714285714285715</v>
      </c>
      <c r="DX60" s="53"/>
      <c r="DY60" s="53"/>
      <c r="DZ60" s="53">
        <f>+(150+157+165)/3</f>
        <v>157.33333333333334</v>
      </c>
      <c r="EA60" s="53">
        <f>2.5/7*30</f>
        <v>10.714285714285715</v>
      </c>
      <c r="EB60" s="53"/>
      <c r="EC60" s="53"/>
      <c r="ED60" s="53">
        <f t="shared" si="10"/>
        <v>3371.428571428572</v>
      </c>
      <c r="EE60" s="58">
        <f t="shared" si="13"/>
        <v>25433.714285714286</v>
      </c>
    </row>
    <row r="61" spans="1:135" ht="15.95" customHeight="1" x14ac:dyDescent="0.25">
      <c r="A61" s="63" t="s">
        <v>93</v>
      </c>
      <c r="B61" s="60">
        <f t="shared" si="12"/>
        <v>0</v>
      </c>
      <c r="C61" s="61" t="s">
        <v>45</v>
      </c>
      <c r="E61" s="55" t="s">
        <v>94</v>
      </c>
      <c r="F61" s="53"/>
      <c r="G61" s="53"/>
      <c r="H61" s="53"/>
      <c r="I61" s="53"/>
      <c r="J61" s="54"/>
      <c r="K61" s="54"/>
      <c r="L61" s="53"/>
      <c r="M61" s="53"/>
      <c r="N61" s="53"/>
      <c r="O61" s="53"/>
      <c r="P61" s="53">
        <f t="shared" si="0"/>
        <v>0</v>
      </c>
      <c r="Q61" s="55"/>
      <c r="R61" s="55"/>
      <c r="S61" s="55"/>
      <c r="T61" s="55"/>
      <c r="U61" s="56"/>
      <c r="V61" s="56"/>
      <c r="W61" s="55"/>
      <c r="X61" s="55"/>
      <c r="Y61" s="55"/>
      <c r="Z61" s="55"/>
      <c r="AA61" s="55">
        <f t="shared" si="1"/>
        <v>0</v>
      </c>
      <c r="AB61" s="54">
        <v>30</v>
      </c>
      <c r="AC61" s="54">
        <v>10</v>
      </c>
      <c r="AD61" s="54"/>
      <c r="AE61" s="54"/>
      <c r="AF61" s="54"/>
      <c r="AG61" s="54"/>
      <c r="AH61" s="54">
        <v>30</v>
      </c>
      <c r="AI61" s="54">
        <v>10</v>
      </c>
      <c r="AJ61" s="54"/>
      <c r="AK61" s="54"/>
      <c r="AL61" s="53">
        <f t="shared" si="2"/>
        <v>600</v>
      </c>
      <c r="AM61" s="55">
        <v>30</v>
      </c>
      <c r="AN61" s="55">
        <v>10</v>
      </c>
      <c r="AO61" s="55"/>
      <c r="AP61" s="55"/>
      <c r="AQ61" s="55"/>
      <c r="AR61" s="55"/>
      <c r="AS61" s="55">
        <v>30</v>
      </c>
      <c r="AT61" s="55">
        <v>10</v>
      </c>
      <c r="AU61" s="55"/>
      <c r="AV61" s="55"/>
      <c r="AW61" s="55">
        <f t="shared" si="3"/>
        <v>600</v>
      </c>
      <c r="AX61" s="53">
        <v>50</v>
      </c>
      <c r="AY61" s="53">
        <v>10</v>
      </c>
      <c r="AZ61" s="53"/>
      <c r="BA61" s="53"/>
      <c r="BB61" s="53"/>
      <c r="BC61" s="53"/>
      <c r="BD61" s="53">
        <v>50</v>
      </c>
      <c r="BE61" s="53">
        <v>10</v>
      </c>
      <c r="BF61" s="53"/>
      <c r="BG61" s="53"/>
      <c r="BH61" s="53">
        <f t="shared" si="4"/>
        <v>1000</v>
      </c>
      <c r="BI61" s="55">
        <v>50</v>
      </c>
      <c r="BJ61" s="55">
        <v>10</v>
      </c>
      <c r="BK61" s="55"/>
      <c r="BL61" s="55"/>
      <c r="BM61" s="57"/>
      <c r="BN61" s="57"/>
      <c r="BO61" s="55">
        <v>50</v>
      </c>
      <c r="BP61" s="55">
        <v>10</v>
      </c>
      <c r="BQ61" s="57"/>
      <c r="BR61" s="57"/>
      <c r="BS61" s="55"/>
      <c r="BT61" s="55"/>
      <c r="BU61" s="55">
        <f t="shared" si="5"/>
        <v>1000</v>
      </c>
      <c r="BV61" s="53">
        <v>60</v>
      </c>
      <c r="BW61" s="53">
        <v>10</v>
      </c>
      <c r="BX61" s="53"/>
      <c r="BY61" s="53"/>
      <c r="BZ61" s="53"/>
      <c r="CA61" s="53"/>
      <c r="CB61" s="53">
        <v>50</v>
      </c>
      <c r="CC61" s="53">
        <v>10</v>
      </c>
      <c r="CD61" s="53"/>
      <c r="CE61" s="53"/>
      <c r="CF61" s="53"/>
      <c r="CG61" s="53"/>
      <c r="CH61" s="53">
        <f t="shared" si="14"/>
        <v>1100</v>
      </c>
      <c r="CI61" s="57">
        <v>60</v>
      </c>
      <c r="CJ61" s="57">
        <v>10</v>
      </c>
      <c r="CK61" s="57"/>
      <c r="CL61" s="57"/>
      <c r="CM61" s="57"/>
      <c r="CN61" s="57"/>
      <c r="CO61" s="57">
        <v>60</v>
      </c>
      <c r="CP61" s="57">
        <v>10</v>
      </c>
      <c r="CQ61" s="57"/>
      <c r="CR61" s="57"/>
      <c r="CS61" s="57"/>
      <c r="CT61" s="57"/>
      <c r="CU61" s="55">
        <f t="shared" si="7"/>
        <v>1200</v>
      </c>
      <c r="CV61" s="53">
        <v>70</v>
      </c>
      <c r="CW61" s="53">
        <v>10</v>
      </c>
      <c r="CX61" s="53"/>
      <c r="CY61" s="53"/>
      <c r="CZ61" s="53"/>
      <c r="DA61" s="53"/>
      <c r="DB61" s="53"/>
      <c r="DC61" s="53"/>
      <c r="DD61" s="53"/>
      <c r="DE61" s="53"/>
      <c r="DF61" s="53">
        <f t="shared" si="8"/>
        <v>700</v>
      </c>
      <c r="DG61" s="57">
        <v>70</v>
      </c>
      <c r="DH61" s="57">
        <v>10</v>
      </c>
      <c r="DI61" s="57"/>
      <c r="DJ61" s="57"/>
      <c r="DK61" s="57"/>
      <c r="DL61" s="57"/>
      <c r="DM61" s="57"/>
      <c r="DN61" s="57"/>
      <c r="DO61" s="57"/>
      <c r="DP61" s="57"/>
      <c r="DQ61" s="57">
        <f t="shared" si="9"/>
        <v>700</v>
      </c>
      <c r="DR61" s="53">
        <v>70</v>
      </c>
      <c r="DS61" s="53">
        <v>10</v>
      </c>
      <c r="DT61" s="53"/>
      <c r="DU61" s="53"/>
      <c r="DV61" s="53"/>
      <c r="DW61" s="53"/>
      <c r="DX61" s="53">
        <v>60</v>
      </c>
      <c r="DY61" s="53">
        <v>10</v>
      </c>
      <c r="DZ61" s="53"/>
      <c r="EA61" s="53"/>
      <c r="EB61" s="53"/>
      <c r="EC61" s="53"/>
      <c r="ED61" s="53">
        <f t="shared" si="10"/>
        <v>1300</v>
      </c>
      <c r="EE61" s="58">
        <f t="shared" si="13"/>
        <v>8200</v>
      </c>
    </row>
    <row r="62" spans="1:135" ht="15.95" customHeight="1" x14ac:dyDescent="0.25">
      <c r="A62" s="59" t="s">
        <v>95</v>
      </c>
      <c r="B62" s="60">
        <f t="shared" si="12"/>
        <v>0</v>
      </c>
      <c r="C62" s="61" t="s">
        <v>45</v>
      </c>
      <c r="E62" s="62" t="s">
        <v>95</v>
      </c>
      <c r="F62" s="53"/>
      <c r="G62" s="53"/>
      <c r="H62" s="53"/>
      <c r="I62" s="53"/>
      <c r="J62" s="54">
        <f>+(19+25)/2</f>
        <v>22</v>
      </c>
      <c r="K62" s="54">
        <v>30</v>
      </c>
      <c r="L62" s="53"/>
      <c r="M62" s="53"/>
      <c r="N62" s="54">
        <f>+(19+25)/2</f>
        <v>22</v>
      </c>
      <c r="O62" s="54">
        <v>30</v>
      </c>
      <c r="P62" s="53">
        <f t="shared" si="0"/>
        <v>1320</v>
      </c>
      <c r="Q62" s="55"/>
      <c r="R62" s="55"/>
      <c r="S62" s="55"/>
      <c r="T62" s="55"/>
      <c r="U62" s="56">
        <f>+(12+20)/2+(18+25)/(2*30)*20</f>
        <v>30.333333333333336</v>
      </c>
      <c r="V62" s="56">
        <v>30</v>
      </c>
      <c r="W62" s="55"/>
      <c r="X62" s="55"/>
      <c r="Y62" s="55">
        <f>+(12+20)/2+ (18+25)/(2*30)*20</f>
        <v>30.333333333333336</v>
      </c>
      <c r="Z62" s="55">
        <v>30</v>
      </c>
      <c r="AA62" s="55">
        <f t="shared" si="1"/>
        <v>1820.0000000000002</v>
      </c>
      <c r="AB62" s="54"/>
      <c r="AC62" s="54"/>
      <c r="AD62" s="54"/>
      <c r="AE62" s="54"/>
      <c r="AF62" s="54">
        <f>+(12+17)/2+(24+46)/(2*30)*(5/7)</f>
        <v>15.333333333333334</v>
      </c>
      <c r="AG62" s="54">
        <v>30</v>
      </c>
      <c r="AH62" s="54"/>
      <c r="AI62" s="54"/>
      <c r="AJ62" s="54">
        <f>+(40+77)/2</f>
        <v>58.5</v>
      </c>
      <c r="AK62" s="54">
        <f>5/7*30</f>
        <v>21.428571428571431</v>
      </c>
      <c r="AL62" s="53">
        <f t="shared" si="2"/>
        <v>1713.5714285714287</v>
      </c>
      <c r="AM62" s="55"/>
      <c r="AN62" s="55"/>
      <c r="AO62" s="55"/>
      <c r="AP62" s="55"/>
      <c r="AQ62" s="64">
        <f>+(12+17)/2+(46+60)/(2*30)*(5/7)</f>
        <v>15.761904761904763</v>
      </c>
      <c r="AR62" s="64">
        <v>30</v>
      </c>
      <c r="AS62" s="55"/>
      <c r="AT62" s="55"/>
      <c r="AU62" s="55">
        <f>+(62+83)/2</f>
        <v>72.5</v>
      </c>
      <c r="AV62" s="55">
        <f>5/7*30</f>
        <v>21.428571428571431</v>
      </c>
      <c r="AW62" s="55">
        <f t="shared" si="3"/>
        <v>2026.4285714285716</v>
      </c>
      <c r="AX62" s="53"/>
      <c r="AY62" s="53"/>
      <c r="AZ62" s="53"/>
      <c r="BA62" s="53"/>
      <c r="BB62" s="53">
        <f>+(17+25)/2+(46+65)/2*5/7</f>
        <v>60.642857142857146</v>
      </c>
      <c r="BC62" s="53">
        <v>30</v>
      </c>
      <c r="BD62" s="53"/>
      <c r="BE62" s="53"/>
      <c r="BF62" s="53">
        <f>+(71+100)/2</f>
        <v>85.5</v>
      </c>
      <c r="BG62" s="53">
        <f>5/7*30</f>
        <v>21.428571428571431</v>
      </c>
      <c r="BH62" s="53">
        <f t="shared" si="4"/>
        <v>3651.4285714285716</v>
      </c>
      <c r="BI62" s="55"/>
      <c r="BJ62" s="55"/>
      <c r="BK62" s="55"/>
      <c r="BL62" s="55"/>
      <c r="BM62" s="57">
        <f>+(17+25)/2+(46+65)/2*5/7</f>
        <v>60.642857142857146</v>
      </c>
      <c r="BN62" s="57">
        <v>30</v>
      </c>
      <c r="BO62" s="55"/>
      <c r="BP62" s="55"/>
      <c r="BQ62" s="57">
        <f>+(71+100)/2</f>
        <v>85.5</v>
      </c>
      <c r="BR62" s="57">
        <f>5/7*30</f>
        <v>21.428571428571431</v>
      </c>
      <c r="BS62" s="55"/>
      <c r="BT62" s="55"/>
      <c r="BU62" s="55">
        <f t="shared" si="5"/>
        <v>3651.4285714285716</v>
      </c>
      <c r="BV62" s="53"/>
      <c r="BW62" s="53"/>
      <c r="BX62" s="53"/>
      <c r="BY62" s="53"/>
      <c r="BZ62" s="53">
        <f>+(17+25)/2+(58+82)/2*5/7</f>
        <v>71</v>
      </c>
      <c r="CA62" s="53">
        <v>30</v>
      </c>
      <c r="CB62" s="53"/>
      <c r="CC62" s="53"/>
      <c r="CD62" s="53">
        <f>+(82+117)/2</f>
        <v>99.5</v>
      </c>
      <c r="CE62" s="53">
        <f>5/7*30</f>
        <v>21.428571428571431</v>
      </c>
      <c r="CF62" s="53"/>
      <c r="CG62" s="53"/>
      <c r="CH62" s="53">
        <f t="shared" si="14"/>
        <v>4262.1428571428569</v>
      </c>
      <c r="CI62" s="57"/>
      <c r="CJ62" s="57"/>
      <c r="CK62" s="57"/>
      <c r="CL62" s="57"/>
      <c r="CM62" s="57">
        <f>+(17+25)/2+(70+98)/2*5/7</f>
        <v>81</v>
      </c>
      <c r="CN62" s="57">
        <v>30</v>
      </c>
      <c r="CO62" s="57"/>
      <c r="CP62" s="57"/>
      <c r="CQ62" s="57">
        <f>+(94+134)/2</f>
        <v>114</v>
      </c>
      <c r="CR62" s="57">
        <f>5/7*30</f>
        <v>21.428571428571431</v>
      </c>
      <c r="CS62" s="57"/>
      <c r="CT62" s="57"/>
      <c r="CU62" s="55">
        <f t="shared" si="7"/>
        <v>4872.8571428571431</v>
      </c>
      <c r="CV62" s="53"/>
      <c r="CW62" s="53"/>
      <c r="CX62" s="53"/>
      <c r="CY62" s="53"/>
      <c r="CZ62" s="53">
        <f>+(57+80)/2+(70+98)/2*5/7</f>
        <v>128.5</v>
      </c>
      <c r="DA62" s="53">
        <v>30</v>
      </c>
      <c r="DB62" s="53"/>
      <c r="DC62" s="53"/>
      <c r="DD62" s="53">
        <f>+(94+134)/2</f>
        <v>114</v>
      </c>
      <c r="DE62" s="53">
        <f>5/7*30</f>
        <v>21.428571428571431</v>
      </c>
      <c r="DF62" s="53">
        <f t="shared" si="8"/>
        <v>6297.8571428571431</v>
      </c>
      <c r="DG62" s="57"/>
      <c r="DH62" s="57"/>
      <c r="DI62" s="57"/>
      <c r="DJ62" s="57"/>
      <c r="DK62" s="57">
        <f>+(57+80)/2+(58+82)/2*5/7</f>
        <v>118.5</v>
      </c>
      <c r="DL62" s="57">
        <v>30</v>
      </c>
      <c r="DM62" s="57"/>
      <c r="DN62" s="57"/>
      <c r="DO62" s="57">
        <f>+(94+134)/2</f>
        <v>114</v>
      </c>
      <c r="DP62" s="57">
        <f>5/7*30</f>
        <v>21.428571428571431</v>
      </c>
      <c r="DQ62" s="57">
        <f t="shared" si="9"/>
        <v>5997.8571428571431</v>
      </c>
      <c r="DR62" s="53"/>
      <c r="DS62" s="53"/>
      <c r="DT62" s="53"/>
      <c r="DU62" s="53"/>
      <c r="DV62" s="53">
        <f>+(17+25)/2+(81+115)/2*5/7</f>
        <v>91</v>
      </c>
      <c r="DW62" s="53">
        <v>30</v>
      </c>
      <c r="DX62" s="53"/>
      <c r="DY62" s="53"/>
      <c r="DZ62" s="53">
        <f>+(106+154)/2</f>
        <v>130</v>
      </c>
      <c r="EA62" s="53">
        <f>5/7*30</f>
        <v>21.428571428571431</v>
      </c>
      <c r="EB62" s="53"/>
      <c r="EC62" s="53"/>
      <c r="ED62" s="53">
        <f t="shared" si="10"/>
        <v>5515.7142857142862</v>
      </c>
      <c r="EE62" s="58">
        <f t="shared" si="13"/>
        <v>41129.285714285717</v>
      </c>
    </row>
    <row r="63" spans="1:135" ht="15.95" customHeight="1" x14ac:dyDescent="0.25">
      <c r="A63" s="59" t="s">
        <v>96</v>
      </c>
      <c r="B63" s="60">
        <f t="shared" si="12"/>
        <v>0</v>
      </c>
      <c r="C63" s="61" t="s">
        <v>45</v>
      </c>
      <c r="E63" s="62" t="s">
        <v>96</v>
      </c>
      <c r="F63" s="53"/>
      <c r="G63" s="53"/>
      <c r="H63" s="53"/>
      <c r="I63" s="53"/>
      <c r="J63" s="54">
        <f>+(45+70)/2</f>
        <v>57.5</v>
      </c>
      <c r="K63" s="54">
        <v>30</v>
      </c>
      <c r="L63" s="53"/>
      <c r="M63" s="53"/>
      <c r="N63" s="53"/>
      <c r="O63" s="53"/>
      <c r="P63" s="53">
        <f t="shared" si="0"/>
        <v>1725</v>
      </c>
      <c r="Q63" s="55"/>
      <c r="R63" s="55"/>
      <c r="S63" s="55"/>
      <c r="T63" s="55"/>
      <c r="U63" s="56">
        <f>+(45+70)/2</f>
        <v>57.5</v>
      </c>
      <c r="V63" s="56">
        <v>30</v>
      </c>
      <c r="W63" s="55"/>
      <c r="X63" s="55"/>
      <c r="Y63" s="55">
        <f>+(45+70)/2</f>
        <v>57.5</v>
      </c>
      <c r="Z63" s="55">
        <v>30</v>
      </c>
      <c r="AA63" s="55">
        <f t="shared" si="1"/>
        <v>3450</v>
      </c>
      <c r="AB63" s="54"/>
      <c r="AC63" s="54"/>
      <c r="AD63" s="54"/>
      <c r="AE63" s="54"/>
      <c r="AF63" s="54">
        <f>+(9+15)/2+(31+46)/2</f>
        <v>50.5</v>
      </c>
      <c r="AG63" s="54">
        <v>30</v>
      </c>
      <c r="AH63" s="54"/>
      <c r="AI63" s="54"/>
      <c r="AJ63" s="54">
        <f>+(40+60)/2</f>
        <v>50</v>
      </c>
      <c r="AK63" s="54">
        <v>30</v>
      </c>
      <c r="AL63" s="53">
        <f t="shared" si="2"/>
        <v>3015</v>
      </c>
      <c r="AM63" s="55"/>
      <c r="AN63" s="55"/>
      <c r="AO63" s="55"/>
      <c r="AP63" s="55"/>
      <c r="AQ63" s="55">
        <f>+(9+15)/2+ (36+54)/2</f>
        <v>57</v>
      </c>
      <c r="AR63" s="55">
        <v>30</v>
      </c>
      <c r="AS63" s="55"/>
      <c r="AT63" s="55"/>
      <c r="AU63" s="55">
        <f>+(46+68)/2</f>
        <v>57</v>
      </c>
      <c r="AV63" s="55">
        <v>30</v>
      </c>
      <c r="AW63" s="55">
        <f t="shared" si="3"/>
        <v>3420</v>
      </c>
      <c r="AX63" s="53"/>
      <c r="AY63" s="53"/>
      <c r="AZ63" s="53"/>
      <c r="BA63" s="53"/>
      <c r="BB63" s="53">
        <f>+(14+20)/2+(43+65)/2</f>
        <v>71</v>
      </c>
      <c r="BC63" s="53">
        <v>30</v>
      </c>
      <c r="BD63" s="53"/>
      <c r="BE63" s="53"/>
      <c r="BF63" s="53">
        <f>+(57+85)/2</f>
        <v>71</v>
      </c>
      <c r="BG63" s="53">
        <v>30</v>
      </c>
      <c r="BH63" s="53">
        <f t="shared" si="4"/>
        <v>4260</v>
      </c>
      <c r="BI63" s="55"/>
      <c r="BJ63" s="55"/>
      <c r="BK63" s="55"/>
      <c r="BL63" s="55"/>
      <c r="BM63" s="57">
        <f>+(14+20)/2+(43+65)/2</f>
        <v>71</v>
      </c>
      <c r="BN63" s="57">
        <v>30</v>
      </c>
      <c r="BO63" s="55"/>
      <c r="BP63" s="55"/>
      <c r="BQ63" s="57">
        <f>+(57+85)/2</f>
        <v>71</v>
      </c>
      <c r="BR63" s="57">
        <v>30</v>
      </c>
      <c r="BS63" s="55"/>
      <c r="BT63" s="55"/>
      <c r="BU63" s="55">
        <f t="shared" si="5"/>
        <v>4260</v>
      </c>
      <c r="BV63" s="53"/>
      <c r="BW63" s="53"/>
      <c r="BX63" s="53"/>
      <c r="BY63" s="53"/>
      <c r="BZ63" s="53">
        <f>+(14+20)/2+(55+82)/2</f>
        <v>85.5</v>
      </c>
      <c r="CA63" s="53">
        <v>30</v>
      </c>
      <c r="CB63" s="53"/>
      <c r="CC63" s="53"/>
      <c r="CD63" s="53">
        <f>+(68+103)/2</f>
        <v>85.5</v>
      </c>
      <c r="CE63" s="53">
        <v>30</v>
      </c>
      <c r="CF63" s="53"/>
      <c r="CG63" s="53"/>
      <c r="CH63" s="53">
        <f t="shared" si="14"/>
        <v>5130</v>
      </c>
      <c r="CI63" s="57"/>
      <c r="CJ63" s="57"/>
      <c r="CK63" s="57"/>
      <c r="CL63" s="57"/>
      <c r="CM63" s="57">
        <f>+(14+20)/2+(43+65)/2</f>
        <v>71</v>
      </c>
      <c r="CN63" s="57">
        <v>30</v>
      </c>
      <c r="CO63" s="57"/>
      <c r="CP63" s="57"/>
      <c r="CQ63" s="57">
        <f>+(57+85)/2</f>
        <v>71</v>
      </c>
      <c r="CR63" s="57">
        <v>30</v>
      </c>
      <c r="CS63" s="57"/>
      <c r="CT63" s="57"/>
      <c r="CU63" s="55">
        <f t="shared" si="7"/>
        <v>4260</v>
      </c>
      <c r="CV63" s="53"/>
      <c r="CW63" s="53"/>
      <c r="CX63" s="53"/>
      <c r="CY63" s="53"/>
      <c r="CZ63" s="53">
        <f>+(14+20)/2+((70+27+75+71+18+25+18+50+108)/9/((70+15+60+70+15+15+15+20+80)/9))*50</f>
        <v>81.166666666666671</v>
      </c>
      <c r="DA63" s="53">
        <v>30</v>
      </c>
      <c r="DB63" s="53"/>
      <c r="DC63" s="53"/>
      <c r="DD63" s="53">
        <f>+((70+27+75+71+18+25+18+50+108)/9/((70+15+60+70+15+15+15+20+80)/9))*50</f>
        <v>64.166666666666671</v>
      </c>
      <c r="DE63" s="53">
        <v>30</v>
      </c>
      <c r="DF63" s="53">
        <f t="shared" si="8"/>
        <v>4360</v>
      </c>
      <c r="DG63" s="57"/>
      <c r="DH63" s="57"/>
      <c r="DI63" s="57"/>
      <c r="DJ63" s="57"/>
      <c r="DK63" s="57">
        <f>+(14+20)/2+((70+27+75+71+18+80+60+50+108)/9/((70+15+60+70+15+50+50+20+80)/9))*50</f>
        <v>82</v>
      </c>
      <c r="DL63" s="57">
        <v>30</v>
      </c>
      <c r="DM63" s="57"/>
      <c r="DN63" s="57"/>
      <c r="DO63" s="57">
        <f>+((70+27+75+71+18+80+60+50+108)/9/((70+15+60+70+15+50+50+20+80)/9))*50</f>
        <v>65</v>
      </c>
      <c r="DP63" s="57">
        <v>30</v>
      </c>
      <c r="DQ63" s="57">
        <f t="shared" si="9"/>
        <v>4410</v>
      </c>
      <c r="DR63" s="53"/>
      <c r="DS63" s="53"/>
      <c r="DT63" s="53"/>
      <c r="DU63" s="53"/>
      <c r="DV63" s="53">
        <f>+(14+20)/2+(54+82)/2</f>
        <v>85</v>
      </c>
      <c r="DW63" s="53">
        <v>30</v>
      </c>
      <c r="DX63" s="53"/>
      <c r="DY63" s="53"/>
      <c r="DZ63" s="53">
        <f>+(68+103)/2</f>
        <v>85.5</v>
      </c>
      <c r="EA63" s="53">
        <v>30</v>
      </c>
      <c r="EB63" s="53"/>
      <c r="EC63" s="53"/>
      <c r="ED63" s="53">
        <f t="shared" si="10"/>
        <v>5115</v>
      </c>
      <c r="EE63" s="58">
        <f t="shared" si="13"/>
        <v>43405</v>
      </c>
    </row>
    <row r="64" spans="1:135" ht="15.95" hidden="1" customHeight="1" thickBot="1" x14ac:dyDescent="0.3">
      <c r="A64" s="65" t="s">
        <v>97</v>
      </c>
      <c r="B64" s="66">
        <f t="shared" si="12"/>
        <v>0</v>
      </c>
      <c r="C64" s="67" t="s">
        <v>45</v>
      </c>
      <c r="E64" s="62" t="s">
        <v>97</v>
      </c>
      <c r="F64" s="53"/>
      <c r="G64" s="53"/>
      <c r="H64" s="53"/>
      <c r="I64" s="53"/>
      <c r="J64" s="54"/>
      <c r="K64" s="54"/>
      <c r="L64" s="53"/>
      <c r="M64" s="53"/>
      <c r="N64" s="53"/>
      <c r="O64" s="53"/>
      <c r="P64" s="53">
        <f t="shared" si="0"/>
        <v>0</v>
      </c>
      <c r="Q64" s="55"/>
      <c r="R64" s="55"/>
      <c r="S64" s="55"/>
      <c r="T64" s="55"/>
      <c r="U64" s="56"/>
      <c r="V64" s="56"/>
      <c r="W64" s="55"/>
      <c r="X64" s="55"/>
      <c r="Y64" s="55"/>
      <c r="Z64" s="55"/>
      <c r="AA64" s="55">
        <f t="shared" si="1"/>
        <v>0</v>
      </c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3">
        <f t="shared" si="2"/>
        <v>0</v>
      </c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>
        <f t="shared" si="3"/>
        <v>0</v>
      </c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>
        <f t="shared" si="4"/>
        <v>0</v>
      </c>
      <c r="BI64" s="55"/>
      <c r="BJ64" s="55"/>
      <c r="BK64" s="55"/>
      <c r="BL64" s="55"/>
      <c r="BM64" s="57"/>
      <c r="BN64" s="57"/>
      <c r="BO64" s="55"/>
      <c r="BP64" s="55"/>
      <c r="BQ64" s="57"/>
      <c r="BR64" s="57"/>
      <c r="BS64" s="55"/>
      <c r="BT64" s="55"/>
      <c r="BU64" s="55">
        <f t="shared" si="5"/>
        <v>0</v>
      </c>
      <c r="BV64" s="53"/>
      <c r="BW64" s="53"/>
      <c r="BX64" s="53"/>
      <c r="BY64" s="53"/>
      <c r="BZ64" s="53"/>
      <c r="CA64" s="53"/>
      <c r="CB64" s="53"/>
      <c r="CC64" s="53"/>
      <c r="CD64" s="53"/>
      <c r="CE64" s="53"/>
      <c r="CF64" s="53"/>
      <c r="CG64" s="53"/>
      <c r="CH64" s="53">
        <f t="shared" si="14"/>
        <v>0</v>
      </c>
      <c r="CI64" s="57"/>
      <c r="CJ64" s="57"/>
      <c r="CK64" s="57"/>
      <c r="CL64" s="57"/>
      <c r="CM64" s="57"/>
      <c r="CN64" s="57"/>
      <c r="CO64" s="57"/>
      <c r="CP64" s="57"/>
      <c r="CQ64" s="57"/>
      <c r="CR64" s="57"/>
      <c r="CS64" s="57"/>
      <c r="CT64" s="57"/>
      <c r="CU64" s="55">
        <f t="shared" si="7"/>
        <v>0</v>
      </c>
      <c r="CV64" s="53"/>
      <c r="CW64" s="53"/>
      <c r="CX64" s="53"/>
      <c r="CY64" s="53"/>
      <c r="CZ64" s="53"/>
      <c r="DA64" s="53"/>
      <c r="DB64" s="53"/>
      <c r="DC64" s="53"/>
      <c r="DD64" s="53"/>
      <c r="DE64" s="53"/>
      <c r="DF64" s="53">
        <f t="shared" si="8"/>
        <v>0</v>
      </c>
      <c r="DG64" s="57"/>
      <c r="DH64" s="57"/>
      <c r="DI64" s="57"/>
      <c r="DJ64" s="57"/>
      <c r="DK64" s="57"/>
      <c r="DL64" s="57"/>
      <c r="DM64" s="57"/>
      <c r="DN64" s="57"/>
      <c r="DO64" s="57"/>
      <c r="DP64" s="57"/>
      <c r="DQ64" s="57">
        <f t="shared" si="9"/>
        <v>0</v>
      </c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>
        <f t="shared" si="10"/>
        <v>0</v>
      </c>
      <c r="EE64" s="58">
        <f t="shared" si="13"/>
        <v>0</v>
      </c>
    </row>
    <row r="68" spans="5:136" x14ac:dyDescent="0.25">
      <c r="F68" s="68" t="s">
        <v>98</v>
      </c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69"/>
      <c r="AM68" s="69"/>
      <c r="AN68" s="69"/>
      <c r="AO68" s="69"/>
      <c r="AP68" s="69"/>
      <c r="AQ68" s="69"/>
      <c r="AR68" s="69"/>
      <c r="AS68" s="69"/>
      <c r="AT68" s="69"/>
      <c r="AU68" s="69"/>
      <c r="AV68" s="69"/>
      <c r="AW68" s="69"/>
      <c r="AX68" s="69"/>
      <c r="AY68" s="69"/>
      <c r="AZ68" s="69"/>
      <c r="BA68" s="69"/>
      <c r="BB68" s="69"/>
      <c r="BC68" s="69"/>
      <c r="BD68" s="69"/>
      <c r="BE68" s="69"/>
      <c r="BF68" s="69"/>
      <c r="BG68" s="69"/>
      <c r="BH68" s="69"/>
      <c r="BI68" s="69"/>
      <c r="BJ68" s="69"/>
      <c r="BK68" s="69"/>
      <c r="BL68" s="69"/>
      <c r="BM68" s="69"/>
      <c r="BN68" s="69"/>
      <c r="BO68" s="69"/>
      <c r="BP68" s="69"/>
      <c r="BQ68" s="69"/>
      <c r="BR68" s="69"/>
      <c r="BS68" s="69"/>
      <c r="BT68" s="69"/>
      <c r="BU68" s="69"/>
      <c r="BV68" s="69"/>
      <c r="BW68" s="69"/>
      <c r="BX68" s="69"/>
      <c r="BY68" s="69"/>
      <c r="BZ68" s="69"/>
      <c r="CA68" s="69"/>
      <c r="CB68" s="69"/>
      <c r="CC68" s="69"/>
      <c r="CD68" s="69"/>
      <c r="CE68" s="69"/>
      <c r="CF68" s="69"/>
      <c r="CG68" s="69"/>
      <c r="CH68" s="69"/>
      <c r="CI68" s="69"/>
      <c r="CJ68" s="69"/>
      <c r="CK68" s="69"/>
      <c r="CL68" s="69"/>
      <c r="CM68" s="69"/>
      <c r="CN68" s="69"/>
      <c r="CO68" s="69"/>
      <c r="CP68" s="69"/>
      <c r="CQ68" s="69"/>
      <c r="CR68" s="69"/>
      <c r="CS68" s="69"/>
      <c r="CT68" s="69"/>
      <c r="CU68" s="69"/>
      <c r="CV68" s="69"/>
      <c r="CW68" s="69"/>
      <c r="CX68" s="69"/>
      <c r="CY68" s="69"/>
      <c r="CZ68" s="69"/>
      <c r="DA68" s="69"/>
      <c r="DB68" s="69"/>
      <c r="DC68" s="69"/>
      <c r="DD68" s="69"/>
      <c r="DE68" s="69"/>
      <c r="DF68" s="69"/>
      <c r="DG68" s="69"/>
      <c r="DH68" s="69"/>
      <c r="DI68" s="69"/>
      <c r="DJ68" s="69"/>
      <c r="DK68" s="69"/>
      <c r="DL68" s="69"/>
      <c r="DM68" s="69"/>
      <c r="DN68" s="69"/>
      <c r="DO68" s="69"/>
      <c r="DP68" s="69"/>
      <c r="DQ68" s="69"/>
      <c r="DR68" s="69"/>
      <c r="DS68" s="70"/>
    </row>
    <row r="69" spans="5:136" ht="75" x14ac:dyDescent="0.25">
      <c r="F69" s="71" t="s">
        <v>42</v>
      </c>
      <c r="G69" s="71" t="s">
        <v>44</v>
      </c>
      <c r="H69" s="71" t="s">
        <v>46</v>
      </c>
      <c r="I69" s="71" t="s">
        <v>47</v>
      </c>
      <c r="J69" s="71" t="s">
        <v>48</v>
      </c>
      <c r="K69" s="71" t="s">
        <v>49</v>
      </c>
      <c r="L69" s="71" t="s">
        <v>50</v>
      </c>
      <c r="M69" s="71" t="s">
        <v>51</v>
      </c>
      <c r="N69" s="71" t="s">
        <v>52</v>
      </c>
      <c r="O69" s="71" t="s">
        <v>53</v>
      </c>
      <c r="P69" s="71" t="s">
        <v>54</v>
      </c>
      <c r="Q69" s="71" t="s">
        <v>55</v>
      </c>
      <c r="R69" s="71" t="s">
        <v>56</v>
      </c>
      <c r="S69" s="71" t="s">
        <v>57</v>
      </c>
      <c r="T69" s="71" t="s">
        <v>58</v>
      </c>
      <c r="U69" s="71" t="s">
        <v>59</v>
      </c>
      <c r="V69" s="71" t="s">
        <v>60</v>
      </c>
      <c r="W69" s="71" t="s">
        <v>62</v>
      </c>
      <c r="X69" s="71" t="s">
        <v>64</v>
      </c>
      <c r="Y69" s="71" t="s">
        <v>99</v>
      </c>
      <c r="Z69" s="71" t="s">
        <v>66</v>
      </c>
      <c r="AA69" s="71" t="s">
        <v>67</v>
      </c>
      <c r="AB69" s="71" t="s">
        <v>68</v>
      </c>
      <c r="AC69" s="71" t="s">
        <v>70</v>
      </c>
      <c r="AD69" s="71" t="s">
        <v>71</v>
      </c>
      <c r="AE69" s="71" t="s">
        <v>100</v>
      </c>
      <c r="AF69" s="71" t="s">
        <v>75</v>
      </c>
      <c r="AG69" s="71" t="s">
        <v>101</v>
      </c>
      <c r="AH69" s="71" t="s">
        <v>79</v>
      </c>
      <c r="AI69" s="71" t="s">
        <v>80</v>
      </c>
      <c r="AJ69" s="71" t="s">
        <v>102</v>
      </c>
      <c r="AK69" s="71" t="s">
        <v>83</v>
      </c>
      <c r="AL69" s="71" t="s">
        <v>84</v>
      </c>
      <c r="AM69" s="71" t="s">
        <v>85</v>
      </c>
      <c r="AN69" s="71" t="s">
        <v>86</v>
      </c>
      <c r="AO69" s="71" t="s">
        <v>87</v>
      </c>
      <c r="AP69" s="71" t="s">
        <v>88</v>
      </c>
      <c r="AQ69" s="71" t="s">
        <v>89</v>
      </c>
      <c r="AR69" s="71" t="s">
        <v>90</v>
      </c>
      <c r="AS69" s="71" t="s">
        <v>91</v>
      </c>
      <c r="AT69" s="71" t="s">
        <v>92</v>
      </c>
      <c r="AU69" s="71" t="s">
        <v>94</v>
      </c>
      <c r="AV69" s="71" t="s">
        <v>95</v>
      </c>
      <c r="AW69" s="71" t="s">
        <v>96</v>
      </c>
      <c r="AX69" s="71" t="s">
        <v>97</v>
      </c>
      <c r="AY69" s="71"/>
      <c r="AZ69" s="71"/>
      <c r="BA69" s="71"/>
      <c r="BB69" s="71"/>
      <c r="BC69" s="71"/>
      <c r="BD69" s="71"/>
      <c r="BE69" s="71"/>
      <c r="BF69" s="71"/>
      <c r="BG69" s="71"/>
      <c r="BH69" s="71"/>
      <c r="BI69" s="71"/>
      <c r="BJ69" s="71"/>
      <c r="BK69" s="71"/>
      <c r="BL69" s="71"/>
      <c r="BM69" s="71"/>
      <c r="BN69" s="71"/>
      <c r="BO69" s="71"/>
      <c r="BP69" s="71"/>
      <c r="BQ69" s="71"/>
      <c r="BR69" s="71"/>
      <c r="BS69" s="71"/>
      <c r="BT69" s="71"/>
      <c r="BU69" s="71"/>
      <c r="BV69" s="72"/>
      <c r="BW69" s="72"/>
      <c r="BX69" s="72"/>
      <c r="BY69" s="72"/>
      <c r="BZ69" s="72"/>
      <c r="CA69" s="72"/>
      <c r="CB69" s="72"/>
      <c r="CC69" s="72"/>
      <c r="CD69" s="72"/>
      <c r="CE69" s="72"/>
      <c r="CF69" s="72"/>
      <c r="CG69" s="72"/>
      <c r="CH69" s="72"/>
      <c r="CI69" s="72"/>
      <c r="CJ69" s="72"/>
      <c r="CK69" s="72"/>
      <c r="CL69" s="72"/>
      <c r="CM69" s="72"/>
      <c r="CN69" s="72"/>
      <c r="CO69" s="72"/>
      <c r="CP69" s="72"/>
      <c r="CQ69" s="72"/>
      <c r="CR69" s="72"/>
      <c r="CS69" s="72"/>
      <c r="CT69" s="72"/>
      <c r="CU69" s="72"/>
      <c r="CV69" s="72"/>
      <c r="CW69" s="72"/>
      <c r="CX69" s="72"/>
      <c r="CY69" s="72"/>
      <c r="CZ69" s="72"/>
      <c r="DA69" s="72"/>
      <c r="DB69" s="72"/>
      <c r="DC69" s="72"/>
      <c r="DD69" s="72"/>
      <c r="DE69" s="72"/>
      <c r="DF69" s="72"/>
      <c r="DG69" s="72"/>
      <c r="DH69" s="72"/>
      <c r="DI69" s="72"/>
      <c r="DJ69" s="72"/>
      <c r="DK69" s="72"/>
      <c r="DL69" s="72"/>
      <c r="DM69" s="72"/>
      <c r="DN69" s="72"/>
      <c r="DO69" s="72"/>
      <c r="DP69" s="72"/>
      <c r="DQ69" s="72"/>
      <c r="DT69" s="72"/>
      <c r="DU69" s="72"/>
      <c r="DV69" s="72"/>
      <c r="DW69" s="72"/>
      <c r="DX69" s="72"/>
      <c r="DY69" s="72"/>
      <c r="DZ69" s="72"/>
      <c r="EA69" s="72"/>
      <c r="EB69" s="72"/>
      <c r="EC69" s="72"/>
      <c r="ED69" s="72"/>
      <c r="EE69" s="72"/>
      <c r="EF69" s="72"/>
    </row>
    <row r="70" spans="5:136" x14ac:dyDescent="0.25">
      <c r="F70" s="53">
        <f>+EE20</f>
        <v>8880</v>
      </c>
      <c r="G70" s="53">
        <f>+EE21</f>
        <v>0</v>
      </c>
      <c r="H70" s="53">
        <f>+EE22</f>
        <v>11264.285714285716</v>
      </c>
      <c r="I70" s="53">
        <f>+EE23</f>
        <v>15011.428571428572</v>
      </c>
      <c r="J70" s="53">
        <f>+EE24</f>
        <v>2571.4285714285711</v>
      </c>
      <c r="K70" s="53">
        <f>+EE25</f>
        <v>0</v>
      </c>
      <c r="L70" s="53">
        <f>+EE26</f>
        <v>0</v>
      </c>
      <c r="M70" s="53">
        <f>+EE27</f>
        <v>0</v>
      </c>
      <c r="N70" s="53">
        <f>+EE28</f>
        <v>12660</v>
      </c>
      <c r="O70" s="53">
        <f>+EE29</f>
        <v>935</v>
      </c>
      <c r="P70" s="53">
        <f>+EE30</f>
        <v>20185.714285714283</v>
      </c>
      <c r="Q70" s="53">
        <f>+EE31</f>
        <v>0</v>
      </c>
      <c r="R70" s="53">
        <f>+EE32</f>
        <v>2669.1428571428573</v>
      </c>
      <c r="S70" s="53">
        <f>+EE33</f>
        <v>2880</v>
      </c>
      <c r="T70" s="53">
        <f>+EE34</f>
        <v>856</v>
      </c>
      <c r="U70" s="53">
        <f>+EE35</f>
        <v>0</v>
      </c>
      <c r="V70" s="53">
        <f>+EE36</f>
        <v>0</v>
      </c>
      <c r="W70" s="53">
        <f>+EE37</f>
        <v>0</v>
      </c>
      <c r="X70" s="53">
        <f>+EE38</f>
        <v>23970</v>
      </c>
      <c r="Y70" s="53">
        <f>+EE39</f>
        <v>120435.71428571429</v>
      </c>
      <c r="Z70" s="53">
        <f>+EE40</f>
        <v>4160</v>
      </c>
      <c r="AA70" s="53">
        <f>+EE41</f>
        <v>1800</v>
      </c>
      <c r="AB70" s="53">
        <f>+EE42</f>
        <v>40</v>
      </c>
      <c r="AC70" s="53">
        <f>+EE43</f>
        <v>0</v>
      </c>
      <c r="AD70" s="53">
        <f>+EE44</f>
        <v>0</v>
      </c>
      <c r="AE70" s="53">
        <f>+EE45</f>
        <v>0</v>
      </c>
      <c r="AF70" s="53">
        <f>+EE46</f>
        <v>269.14285714285705</v>
      </c>
      <c r="AG70" s="53">
        <f>+EE47</f>
        <v>33728.571428571428</v>
      </c>
      <c r="AH70" s="53">
        <f>+EE48</f>
        <v>4260</v>
      </c>
      <c r="AI70" s="53">
        <f>+EE49</f>
        <v>0</v>
      </c>
      <c r="AJ70" s="53">
        <f>+EE50</f>
        <v>55860.571428571428</v>
      </c>
      <c r="AK70" s="53">
        <f>+EE51</f>
        <v>2385.7142857142853</v>
      </c>
      <c r="AL70" s="53">
        <f>+EE52</f>
        <v>0</v>
      </c>
      <c r="AM70" s="53">
        <f>+EE53</f>
        <v>0</v>
      </c>
      <c r="AN70" s="53">
        <f>+$EE54</f>
        <v>3212</v>
      </c>
      <c r="AO70" s="53">
        <f>+$EE55</f>
        <v>675</v>
      </c>
      <c r="AP70" s="53">
        <f>+$EE56</f>
        <v>23071.428571428572</v>
      </c>
      <c r="AQ70" s="53">
        <f>+$EE457</f>
        <v>0</v>
      </c>
      <c r="AR70" s="53">
        <f>+$EE58</f>
        <v>2811.4285714285706</v>
      </c>
      <c r="AS70" s="53">
        <f>+$EE59</f>
        <v>0</v>
      </c>
      <c r="AT70" s="53">
        <f>+$EE60</f>
        <v>25433.714285714286</v>
      </c>
      <c r="AU70" s="53">
        <f>+$EE61</f>
        <v>8200</v>
      </c>
      <c r="AV70" s="53">
        <f>+$EE62</f>
        <v>41129.285714285717</v>
      </c>
      <c r="AW70" s="53">
        <f>+$EE63</f>
        <v>43405</v>
      </c>
      <c r="AX70" s="53">
        <f>+$EE64</f>
        <v>0</v>
      </c>
      <c r="AY70" s="53"/>
      <c r="AZ70" s="53"/>
      <c r="BA70" s="53"/>
      <c r="BB70" s="53"/>
      <c r="BC70" s="53"/>
      <c r="BD70" s="53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73"/>
      <c r="BW70" s="73"/>
      <c r="BX70" s="73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3"/>
      <c r="CM70" s="73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3"/>
      <c r="DB70" s="73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3"/>
      <c r="DQ70" s="73"/>
    </row>
    <row r="71" spans="5:136" x14ac:dyDescent="0.25">
      <c r="E71" s="55" t="s">
        <v>103</v>
      </c>
      <c r="F71" s="55">
        <f>+F70/1000</f>
        <v>8.8800000000000008</v>
      </c>
      <c r="G71" s="55">
        <f t="shared" ref="G71:AE71" si="15">+G70/1000</f>
        <v>0</v>
      </c>
      <c r="H71" s="55">
        <f t="shared" si="15"/>
        <v>11.264285714285716</v>
      </c>
      <c r="I71" s="55">
        <f t="shared" si="15"/>
        <v>15.011428571428572</v>
      </c>
      <c r="J71" s="55">
        <f t="shared" si="15"/>
        <v>2.5714285714285712</v>
      </c>
      <c r="K71" s="55">
        <f t="shared" si="15"/>
        <v>0</v>
      </c>
      <c r="L71" s="55">
        <f t="shared" si="15"/>
        <v>0</v>
      </c>
      <c r="M71" s="55">
        <f t="shared" si="15"/>
        <v>0</v>
      </c>
      <c r="N71" s="55">
        <f t="shared" si="15"/>
        <v>12.66</v>
      </c>
      <c r="O71" s="55">
        <f t="shared" si="15"/>
        <v>0.93500000000000005</v>
      </c>
      <c r="P71" s="55">
        <f t="shared" si="15"/>
        <v>20.185714285714283</v>
      </c>
      <c r="Q71" s="55">
        <f t="shared" si="15"/>
        <v>0</v>
      </c>
      <c r="R71" s="55">
        <f t="shared" si="15"/>
        <v>2.6691428571428575</v>
      </c>
      <c r="S71" s="55">
        <f t="shared" si="15"/>
        <v>2.88</v>
      </c>
      <c r="T71" s="55">
        <f t="shared" si="15"/>
        <v>0.85599999999999998</v>
      </c>
      <c r="U71" s="55">
        <f t="shared" si="15"/>
        <v>0</v>
      </c>
      <c r="V71" s="55">
        <f t="shared" si="15"/>
        <v>0</v>
      </c>
      <c r="W71" s="55">
        <f t="shared" si="15"/>
        <v>0</v>
      </c>
      <c r="X71" s="55">
        <f t="shared" si="15"/>
        <v>23.97</v>
      </c>
      <c r="Y71" s="55">
        <f t="shared" si="15"/>
        <v>120.43571428571428</v>
      </c>
      <c r="Z71" s="55">
        <f t="shared" si="15"/>
        <v>4.16</v>
      </c>
      <c r="AA71" s="55">
        <f t="shared" si="15"/>
        <v>1.8</v>
      </c>
      <c r="AB71" s="55">
        <f t="shared" si="15"/>
        <v>0.04</v>
      </c>
      <c r="AC71" s="55">
        <f t="shared" si="15"/>
        <v>0</v>
      </c>
      <c r="AD71" s="55">
        <f t="shared" si="15"/>
        <v>0</v>
      </c>
      <c r="AE71" s="55">
        <f t="shared" si="15"/>
        <v>0</v>
      </c>
      <c r="AF71" s="55">
        <f>+AF70</f>
        <v>269.14285714285705</v>
      </c>
      <c r="AG71" s="55">
        <f t="shared" ref="AG71:AX71" si="16">+AG70/1000</f>
        <v>33.728571428571428</v>
      </c>
      <c r="AH71" s="55">
        <f t="shared" si="16"/>
        <v>4.26</v>
      </c>
      <c r="AI71" s="55">
        <f t="shared" si="16"/>
        <v>0</v>
      </c>
      <c r="AJ71" s="55">
        <f t="shared" si="16"/>
        <v>55.860571428571426</v>
      </c>
      <c r="AK71" s="55">
        <f t="shared" si="16"/>
        <v>2.3857142857142852</v>
      </c>
      <c r="AL71" s="55">
        <f t="shared" si="16"/>
        <v>0</v>
      </c>
      <c r="AM71" s="55">
        <f t="shared" si="16"/>
        <v>0</v>
      </c>
      <c r="AN71" s="55">
        <f t="shared" si="16"/>
        <v>3.2120000000000002</v>
      </c>
      <c r="AO71" s="55">
        <f t="shared" si="16"/>
        <v>0.67500000000000004</v>
      </c>
      <c r="AP71" s="55">
        <f t="shared" si="16"/>
        <v>23.071428571428573</v>
      </c>
      <c r="AQ71" s="55">
        <f t="shared" si="16"/>
        <v>0</v>
      </c>
      <c r="AR71" s="55">
        <f t="shared" si="16"/>
        <v>2.8114285714285705</v>
      </c>
      <c r="AS71" s="55">
        <f t="shared" si="16"/>
        <v>0</v>
      </c>
      <c r="AT71" s="55">
        <f t="shared" si="16"/>
        <v>25.433714285714288</v>
      </c>
      <c r="AU71" s="55">
        <f t="shared" si="16"/>
        <v>8.1999999999999993</v>
      </c>
      <c r="AV71" s="55">
        <f t="shared" si="16"/>
        <v>41.129285714285714</v>
      </c>
      <c r="AW71" s="55">
        <f t="shared" si="16"/>
        <v>43.405000000000001</v>
      </c>
      <c r="AX71" s="55">
        <f t="shared" si="16"/>
        <v>0</v>
      </c>
    </row>
  </sheetData>
  <sheetProtection algorithmName="SHA-512" hashValue="SF2d97MANE6u4Mbh5MReo8W2XG2KFk262xNyQecKhs8D+Q5pqBT5tmsz3nnlIw6zH1ovJdrNzHBWa45yHWrczQ==" saltValue="4ymPxqgSATc9ZGretU2IWA==" spinCount="100000" sheet="1" objects="1" scenarios="1"/>
  <mergeCells count="102">
    <mergeCell ref="DT18:DU18"/>
    <mergeCell ref="DV18:DW18"/>
    <mergeCell ref="DX18:DY18"/>
    <mergeCell ref="DZ18:EA18"/>
    <mergeCell ref="EB18:EC18"/>
    <mergeCell ref="F68:DS68"/>
    <mergeCell ref="DG18:DH18"/>
    <mergeCell ref="DI18:DJ18"/>
    <mergeCell ref="DK18:DL18"/>
    <mergeCell ref="DM18:DN18"/>
    <mergeCell ref="DO18:DP18"/>
    <mergeCell ref="DR18:DS18"/>
    <mergeCell ref="CS18:CT18"/>
    <mergeCell ref="CV18:CW18"/>
    <mergeCell ref="CX18:CY18"/>
    <mergeCell ref="CZ18:DA18"/>
    <mergeCell ref="DB18:DC18"/>
    <mergeCell ref="DD18:DE18"/>
    <mergeCell ref="CF18:CG18"/>
    <mergeCell ref="CI18:CJ18"/>
    <mergeCell ref="CK18:CL18"/>
    <mergeCell ref="CM18:CN18"/>
    <mergeCell ref="CO18:CP18"/>
    <mergeCell ref="CQ18:CR18"/>
    <mergeCell ref="BS18:BT18"/>
    <mergeCell ref="BV18:BW18"/>
    <mergeCell ref="BX18:BY18"/>
    <mergeCell ref="BZ18:CA18"/>
    <mergeCell ref="CB18:CC18"/>
    <mergeCell ref="CD18:CE18"/>
    <mergeCell ref="BF18:BG18"/>
    <mergeCell ref="BI18:BJ18"/>
    <mergeCell ref="BK18:BL18"/>
    <mergeCell ref="BM18:BN18"/>
    <mergeCell ref="BO18:BP18"/>
    <mergeCell ref="BQ18:BR18"/>
    <mergeCell ref="AS18:AT18"/>
    <mergeCell ref="AU18:AV18"/>
    <mergeCell ref="AX18:AY18"/>
    <mergeCell ref="AZ18:BA18"/>
    <mergeCell ref="BB18:BC18"/>
    <mergeCell ref="BD18:BE18"/>
    <mergeCell ref="AF18:AG18"/>
    <mergeCell ref="AH18:AI18"/>
    <mergeCell ref="AJ18:AK18"/>
    <mergeCell ref="AM18:AN18"/>
    <mergeCell ref="AO18:AP18"/>
    <mergeCell ref="AQ18:AR18"/>
    <mergeCell ref="S18:T18"/>
    <mergeCell ref="U18:V18"/>
    <mergeCell ref="W18:X18"/>
    <mergeCell ref="Y18:Z18"/>
    <mergeCell ref="AB18:AC18"/>
    <mergeCell ref="AD18:AE18"/>
    <mergeCell ref="CI17:CU17"/>
    <mergeCell ref="CV17:DF17"/>
    <mergeCell ref="DG17:DQ17"/>
    <mergeCell ref="DR17:ED17"/>
    <mergeCell ref="F18:G18"/>
    <mergeCell ref="H18:I18"/>
    <mergeCell ref="J18:K18"/>
    <mergeCell ref="L18:M18"/>
    <mergeCell ref="N18:O18"/>
    <mergeCell ref="Q18:R18"/>
    <mergeCell ref="Q17:AA17"/>
    <mergeCell ref="AB17:AL17"/>
    <mergeCell ref="AM17:AW17"/>
    <mergeCell ref="AX17:BH17"/>
    <mergeCell ref="BI17:BU17"/>
    <mergeCell ref="BV17:CH17"/>
    <mergeCell ref="ED14:ED15"/>
    <mergeCell ref="EE14:EE18"/>
    <mergeCell ref="F16:P16"/>
    <mergeCell ref="Q16:AA16"/>
    <mergeCell ref="AB16:AL16"/>
    <mergeCell ref="AM16:AW16"/>
    <mergeCell ref="AX16:BH16"/>
    <mergeCell ref="BI16:BU16"/>
    <mergeCell ref="BV16:CH16"/>
    <mergeCell ref="CI16:CU16"/>
    <mergeCell ref="B13:C13"/>
    <mergeCell ref="A14:A19"/>
    <mergeCell ref="B14:B19"/>
    <mergeCell ref="C14:C19"/>
    <mergeCell ref="E14:EA15"/>
    <mergeCell ref="EB14:EC15"/>
    <mergeCell ref="CV16:DF16"/>
    <mergeCell ref="DG16:DQ16"/>
    <mergeCell ref="DR16:ED16"/>
    <mergeCell ref="F17:P17"/>
    <mergeCell ref="B7:C7"/>
    <mergeCell ref="B8:C8"/>
    <mergeCell ref="B9:C9"/>
    <mergeCell ref="B10:C10"/>
    <mergeCell ref="B11:C11"/>
    <mergeCell ref="B12:C12"/>
    <mergeCell ref="A1:C1"/>
    <mergeCell ref="A2:C2"/>
    <mergeCell ref="B3:C3"/>
    <mergeCell ref="B4:C4"/>
    <mergeCell ref="B5:C5"/>
    <mergeCell ref="B6:C6"/>
  </mergeCells>
  <printOptions horizontalCentered="1" verticalCentered="1"/>
  <pageMargins left="0.70866141732283472" right="0.70866141732283472" top="0.15748031496062992" bottom="0.15748031496062992" header="0" footer="0"/>
  <pageSetup scale="7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EMERGENCIA-CASA HOGAR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2020-01-31T20:48:28Z</dcterms:created>
  <dcterms:modified xsi:type="dcterms:W3CDTF">2020-01-31T20:50:49Z</dcterms:modified>
</cp:coreProperties>
</file>