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0"/>
  <workbookPr/>
  <mc:AlternateContent xmlns:mc="http://schemas.openxmlformats.org/markup-compatibility/2006">
    <mc:Choice Requires="x15">
      <x15ac:absPath xmlns:x15ac="http://schemas.microsoft.com/office/spreadsheetml/2010/11/ac" url="https://udeaeduco-my.sharepoint.com/personal/sarah_ortiz_udea_edu_co/Documents/NECESIDADES GABA 2024/3.ALIMENTOS Y ADECUACIÓN/"/>
    </mc:Choice>
  </mc:AlternateContent>
  <xr:revisionPtr revIDLastSave="6" documentId="13_ncr:1_{AF67935A-5803-4C64-8BC5-79A4112C5DC7}" xr6:coauthVersionLast="47" xr6:coauthVersionMax="47" xr10:uidLastSave="{AB017EA3-0A43-4DFC-8150-1E1603F15CA4}"/>
  <bookViews>
    <workbookView xWindow="-120" yWindow="-120" windowWidth="20730" windowHeight="11160" tabRatio="878" xr2:uid="{00000000-000D-0000-FFFF-FFFF00000000}"/>
  </bookViews>
  <sheets>
    <sheet name="Tabla resumen" sheetId="19" r:id="rId1"/>
    <sheet name="Amazónica" sheetId="9" r:id="rId2"/>
    <sheet name="Andina Sur" sheetId="10" r:id="rId3"/>
    <sheet name="Costa y Sabana" sheetId="11" r:id="rId4"/>
    <sheet name="Cundiboyacense" sheetId="21" r:id="rId5"/>
    <sheet name="Depresión Momposina" sheetId="22" r:id="rId6"/>
    <sheet name="Distrito Capital" sheetId="17" r:id="rId7"/>
    <sheet name="Eje Cafetero" sheetId="23" r:id="rId8"/>
    <sheet name="Insular Caribe" sheetId="24" r:id="rId9"/>
    <sheet name="Litoral Pacífico" sheetId="12" r:id="rId10"/>
    <sheet name="Llanera" sheetId="13" r:id="rId11"/>
    <sheet name="Magdalena Medio" sheetId="14" r:id="rId12"/>
    <sheet name="Santanderes" sheetId="15" r:id="rId13"/>
    <sheet name="Tolima Grande" sheetId="16" r:id="rId14"/>
    <sheet name="Paso a paso" sheetId="5" state="hidden" r:id="rId15"/>
  </sheets>
  <externalReferences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24" l="1"/>
  <c r="D93" i="16" l="1"/>
  <c r="D92" i="16"/>
  <c r="D87" i="16"/>
  <c r="D88" i="16"/>
  <c r="D89" i="16"/>
  <c r="D86" i="16"/>
  <c r="D84" i="16"/>
  <c r="D81" i="16"/>
  <c r="D80" i="16"/>
  <c r="D76" i="16"/>
  <c r="D75" i="16"/>
  <c r="D72" i="16"/>
  <c r="D71" i="16"/>
  <c r="D68" i="16"/>
  <c r="D64" i="16"/>
  <c r="D63" i="16"/>
  <c r="D62" i="16"/>
  <c r="D61" i="16"/>
  <c r="D58" i="16"/>
  <c r="D57" i="16"/>
  <c r="D54" i="16"/>
  <c r="D53" i="16"/>
  <c r="D52" i="16"/>
  <c r="D47" i="16"/>
  <c r="D48" i="16"/>
  <c r="D49" i="16"/>
  <c r="D46" i="16"/>
  <c r="D42" i="16"/>
  <c r="D37" i="16"/>
  <c r="D34" i="16"/>
  <c r="D29" i="16"/>
  <c r="D28" i="16"/>
  <c r="D27" i="16"/>
  <c r="D24" i="16"/>
  <c r="D23" i="16"/>
  <c r="D22" i="16"/>
  <c r="D18" i="16"/>
  <c r="D17" i="16"/>
  <c r="D16" i="16"/>
  <c r="D15" i="16"/>
  <c r="D14" i="16"/>
  <c r="D8" i="16"/>
  <c r="D9" i="16"/>
  <c r="D10" i="16"/>
  <c r="D11" i="16"/>
  <c r="D7" i="16"/>
  <c r="D93" i="15"/>
  <c r="D92" i="15"/>
  <c r="D87" i="15"/>
  <c r="D88" i="15"/>
  <c r="D89" i="15"/>
  <c r="D86" i="15"/>
  <c r="D84" i="15"/>
  <c r="D81" i="15"/>
  <c r="D80" i="15"/>
  <c r="D76" i="15"/>
  <c r="D75" i="15"/>
  <c r="D72" i="15"/>
  <c r="D71" i="15"/>
  <c r="D68" i="15"/>
  <c r="D64" i="15"/>
  <c r="D63" i="15"/>
  <c r="D62" i="15"/>
  <c r="D61" i="15"/>
  <c r="D58" i="15"/>
  <c r="D57" i="15"/>
  <c r="D54" i="15"/>
  <c r="D53" i="15"/>
  <c r="D52" i="15"/>
  <c r="D47" i="15"/>
  <c r="D48" i="15"/>
  <c r="D49" i="15"/>
  <c r="D46" i="15"/>
  <c r="D42" i="15"/>
  <c r="D37" i="15"/>
  <c r="D34" i="15"/>
  <c r="D29" i="15"/>
  <c r="D28" i="15"/>
  <c r="D27" i="15"/>
  <c r="D24" i="15"/>
  <c r="D23" i="15"/>
  <c r="D22" i="15"/>
  <c r="D18" i="15"/>
  <c r="D17" i="15"/>
  <c r="D16" i="15"/>
  <c r="D15" i="15"/>
  <c r="D14" i="15"/>
  <c r="D8" i="15"/>
  <c r="D9" i="15"/>
  <c r="D10" i="15"/>
  <c r="D11" i="15"/>
  <c r="D7" i="15"/>
  <c r="D93" i="14"/>
  <c r="D92" i="14"/>
  <c r="D87" i="14"/>
  <c r="D88" i="14"/>
  <c r="D89" i="14"/>
  <c r="D86" i="14"/>
  <c r="D84" i="14"/>
  <c r="D81" i="14"/>
  <c r="D80" i="14"/>
  <c r="D76" i="14"/>
  <c r="D75" i="14"/>
  <c r="D72" i="14"/>
  <c r="D71" i="14"/>
  <c r="D68" i="14"/>
  <c r="D64" i="14"/>
  <c r="D63" i="14"/>
  <c r="D62" i="14"/>
  <c r="D61" i="14"/>
  <c r="D58" i="14"/>
  <c r="D57" i="14"/>
  <c r="D54" i="14"/>
  <c r="D53" i="14"/>
  <c r="D52" i="14"/>
  <c r="D47" i="14"/>
  <c r="D48" i="14"/>
  <c r="D49" i="14"/>
  <c r="D46" i="14"/>
  <c r="D42" i="14"/>
  <c r="D37" i="14"/>
  <c r="D34" i="14"/>
  <c r="D29" i="14"/>
  <c r="D28" i="14"/>
  <c r="D27" i="14"/>
  <c r="D24" i="14"/>
  <c r="D23" i="14"/>
  <c r="D22" i="14"/>
  <c r="D18" i="14"/>
  <c r="D17" i="14"/>
  <c r="D16" i="14"/>
  <c r="D15" i="14"/>
  <c r="D14" i="14"/>
  <c r="D8" i="14"/>
  <c r="D9" i="14"/>
  <c r="D10" i="14"/>
  <c r="D11" i="14"/>
  <c r="D7" i="14"/>
  <c r="D93" i="13"/>
  <c r="D92" i="13"/>
  <c r="D87" i="13"/>
  <c r="D88" i="13"/>
  <c r="D89" i="13"/>
  <c r="D86" i="13"/>
  <c r="D84" i="13"/>
  <c r="D81" i="13"/>
  <c r="D80" i="13"/>
  <c r="D76" i="13"/>
  <c r="D75" i="13"/>
  <c r="D72" i="13"/>
  <c r="D71" i="13"/>
  <c r="D68" i="13"/>
  <c r="D64" i="13"/>
  <c r="D63" i="13"/>
  <c r="D62" i="13"/>
  <c r="D61" i="13"/>
  <c r="D58" i="13"/>
  <c r="D57" i="13"/>
  <c r="D54" i="13"/>
  <c r="D53" i="13"/>
  <c r="D52" i="13"/>
  <c r="D47" i="13"/>
  <c r="D48" i="13"/>
  <c r="D49" i="13"/>
  <c r="D46" i="13"/>
  <c r="D42" i="13"/>
  <c r="D37" i="13"/>
  <c r="D34" i="13"/>
  <c r="D29" i="13"/>
  <c r="D28" i="13"/>
  <c r="D27" i="13"/>
  <c r="D24" i="13"/>
  <c r="D23" i="13"/>
  <c r="D22" i="13"/>
  <c r="D18" i="13"/>
  <c r="D17" i="13"/>
  <c r="D16" i="13"/>
  <c r="D15" i="13"/>
  <c r="D14" i="13"/>
  <c r="D9" i="13"/>
  <c r="D10" i="13"/>
  <c r="D11" i="13"/>
  <c r="D8" i="13"/>
  <c r="D7" i="13"/>
  <c r="D93" i="12"/>
  <c r="D92" i="12"/>
  <c r="D87" i="12"/>
  <c r="D88" i="12"/>
  <c r="D89" i="12"/>
  <c r="D86" i="12"/>
  <c r="D84" i="12"/>
  <c r="D81" i="12"/>
  <c r="D80" i="12"/>
  <c r="D76" i="12"/>
  <c r="D75" i="12"/>
  <c r="D72" i="12"/>
  <c r="D71" i="12"/>
  <c r="D68" i="12"/>
  <c r="D64" i="12"/>
  <c r="D63" i="12"/>
  <c r="D62" i="12"/>
  <c r="D61" i="12"/>
  <c r="D58" i="12"/>
  <c r="D57" i="12"/>
  <c r="D54" i="12"/>
  <c r="D53" i="12"/>
  <c r="D52" i="12"/>
  <c r="D47" i="12"/>
  <c r="D48" i="12"/>
  <c r="D49" i="12"/>
  <c r="D46" i="12"/>
  <c r="D42" i="12"/>
  <c r="D41" i="12"/>
  <c r="D40" i="12"/>
  <c r="D37" i="12"/>
  <c r="D36" i="12"/>
  <c r="D35" i="12"/>
  <c r="D34" i="12"/>
  <c r="D29" i="12"/>
  <c r="D28" i="12"/>
  <c r="D27" i="12"/>
  <c r="D24" i="12"/>
  <c r="D23" i="12"/>
  <c r="D22" i="12"/>
  <c r="D18" i="12"/>
  <c r="D17" i="12"/>
  <c r="D16" i="12"/>
  <c r="D15" i="12"/>
  <c r="D14" i="12"/>
  <c r="D8" i="12"/>
  <c r="D9" i="12"/>
  <c r="D10" i="12"/>
  <c r="D11" i="12"/>
  <c r="D7" i="12"/>
  <c r="D93" i="24"/>
  <c r="D92" i="24"/>
  <c r="D87" i="24"/>
  <c r="D88" i="24"/>
  <c r="D89" i="24"/>
  <c r="D86" i="24"/>
  <c r="D84" i="24"/>
  <c r="D81" i="24"/>
  <c r="D80" i="24"/>
  <c r="D76" i="24"/>
  <c r="D75" i="24"/>
  <c r="D72" i="24"/>
  <c r="D71" i="24"/>
  <c r="D68" i="24"/>
  <c r="D64" i="24"/>
  <c r="D63" i="24"/>
  <c r="D62" i="24"/>
  <c r="D61" i="24"/>
  <c r="D58" i="24"/>
  <c r="D57" i="24"/>
  <c r="D54" i="24"/>
  <c r="D53" i="24"/>
  <c r="D52" i="24"/>
  <c r="D47" i="24"/>
  <c r="D48" i="24"/>
  <c r="D49" i="24"/>
  <c r="D46" i="24"/>
  <c r="D42" i="24"/>
  <c r="D41" i="24"/>
  <c r="D40" i="24"/>
  <c r="D37" i="24"/>
  <c r="D36" i="24"/>
  <c r="D35" i="24"/>
  <c r="D34" i="24"/>
  <c r="D29" i="24"/>
  <c r="D28" i="24"/>
  <c r="D27" i="24"/>
  <c r="D24" i="24"/>
  <c r="D23" i="24"/>
  <c r="D22" i="24"/>
  <c r="D18" i="24"/>
  <c r="D17" i="24"/>
  <c r="D16" i="24"/>
  <c r="D15" i="24"/>
  <c r="D14" i="24"/>
  <c r="D8" i="24"/>
  <c r="D9" i="24"/>
  <c r="D10" i="24"/>
  <c r="D11" i="24"/>
  <c r="D7" i="24"/>
  <c r="D93" i="23"/>
  <c r="D92" i="23"/>
  <c r="D87" i="23"/>
  <c r="D88" i="23"/>
  <c r="D89" i="23"/>
  <c r="D86" i="23"/>
  <c r="D84" i="23"/>
  <c r="D81" i="23"/>
  <c r="D80" i="23"/>
  <c r="D76" i="23"/>
  <c r="D75" i="23"/>
  <c r="D72" i="23"/>
  <c r="D71" i="23"/>
  <c r="D68" i="23"/>
  <c r="D64" i="23"/>
  <c r="D63" i="23"/>
  <c r="D62" i="23"/>
  <c r="D61" i="23"/>
  <c r="D58" i="23"/>
  <c r="D57" i="23"/>
  <c r="D54" i="23"/>
  <c r="D53" i="23"/>
  <c r="D52" i="23"/>
  <c r="D47" i="23"/>
  <c r="D48" i="23"/>
  <c r="D49" i="23"/>
  <c r="D46" i="23"/>
  <c r="D42" i="23"/>
  <c r="D41" i="23"/>
  <c r="D40" i="23"/>
  <c r="D37" i="23"/>
  <c r="D36" i="23"/>
  <c r="D35" i="23"/>
  <c r="D34" i="23"/>
  <c r="D29" i="23"/>
  <c r="D28" i="23"/>
  <c r="D27" i="23"/>
  <c r="D24" i="23"/>
  <c r="D23" i="23"/>
  <c r="D22" i="23"/>
  <c r="D18" i="23"/>
  <c r="D17" i="23"/>
  <c r="D16" i="23"/>
  <c r="D15" i="23"/>
  <c r="D14" i="23"/>
  <c r="D8" i="23"/>
  <c r="D9" i="23"/>
  <c r="D10" i="23"/>
  <c r="D11" i="23"/>
  <c r="D7" i="23"/>
  <c r="D93" i="17"/>
  <c r="D92" i="17"/>
  <c r="D87" i="17"/>
  <c r="D88" i="17"/>
  <c r="D89" i="17"/>
  <c r="D86" i="17"/>
  <c r="D84" i="17"/>
  <c r="D81" i="17"/>
  <c r="D80" i="17"/>
  <c r="D76" i="17"/>
  <c r="D75" i="17"/>
  <c r="D72" i="17"/>
  <c r="D71" i="17"/>
  <c r="D68" i="17"/>
  <c r="D64" i="17"/>
  <c r="D63" i="17"/>
  <c r="D62" i="17"/>
  <c r="D61" i="17"/>
  <c r="D58" i="17"/>
  <c r="D57" i="17"/>
  <c r="D54" i="17"/>
  <c r="D53" i="17"/>
  <c r="D52" i="17"/>
  <c r="D47" i="17"/>
  <c r="D48" i="17"/>
  <c r="D49" i="17"/>
  <c r="D46" i="17"/>
  <c r="D42" i="17"/>
  <c r="D41" i="17"/>
  <c r="D40" i="17"/>
  <c r="D37" i="17"/>
  <c r="D36" i="17"/>
  <c r="D35" i="17"/>
  <c r="D34" i="17"/>
  <c r="D29" i="17"/>
  <c r="D28" i="17"/>
  <c r="D27" i="17"/>
  <c r="D24" i="17"/>
  <c r="D23" i="17"/>
  <c r="D22" i="17"/>
  <c r="D18" i="17"/>
  <c r="D17" i="17"/>
  <c r="D16" i="17"/>
  <c r="D15" i="17"/>
  <c r="D14" i="17"/>
  <c r="D8" i="17"/>
  <c r="D9" i="17"/>
  <c r="D10" i="17"/>
  <c r="D11" i="17"/>
  <c r="D7" i="17"/>
  <c r="D93" i="22"/>
  <c r="D92" i="22"/>
  <c r="D87" i="22"/>
  <c r="D88" i="22"/>
  <c r="D89" i="22"/>
  <c r="D86" i="22"/>
  <c r="D84" i="22"/>
  <c r="D81" i="22"/>
  <c r="D80" i="22"/>
  <c r="D76" i="22"/>
  <c r="D75" i="22"/>
  <c r="D72" i="22"/>
  <c r="D71" i="22"/>
  <c r="D68" i="22"/>
  <c r="D64" i="22"/>
  <c r="D63" i="22"/>
  <c r="D62" i="22"/>
  <c r="D61" i="22"/>
  <c r="D58" i="22"/>
  <c r="D57" i="22"/>
  <c r="D54" i="22"/>
  <c r="D53" i="22"/>
  <c r="D52" i="22"/>
  <c r="D47" i="22"/>
  <c r="D48" i="22"/>
  <c r="D49" i="22"/>
  <c r="D46" i="22"/>
  <c r="D42" i="22"/>
  <c r="D41" i="22"/>
  <c r="D40" i="22"/>
  <c r="D37" i="22"/>
  <c r="D36" i="22"/>
  <c r="D35" i="22"/>
  <c r="D34" i="22"/>
  <c r="D29" i="22"/>
  <c r="D28" i="22"/>
  <c r="D27" i="22"/>
  <c r="D24" i="22"/>
  <c r="D23" i="22"/>
  <c r="D22" i="22"/>
  <c r="D18" i="22"/>
  <c r="D17" i="22"/>
  <c r="D16" i="22"/>
  <c r="D15" i="22"/>
  <c r="D14" i="22"/>
  <c r="D8" i="22"/>
  <c r="D9" i="22"/>
  <c r="D10" i="22"/>
  <c r="D11" i="22"/>
  <c r="D7" i="22"/>
  <c r="D93" i="21"/>
  <c r="D92" i="21"/>
  <c r="D87" i="21"/>
  <c r="D88" i="21"/>
  <c r="D89" i="21"/>
  <c r="D86" i="21"/>
  <c r="D84" i="21"/>
  <c r="D81" i="21"/>
  <c r="D80" i="21"/>
  <c r="D76" i="21"/>
  <c r="D75" i="21"/>
  <c r="D72" i="21"/>
  <c r="D71" i="21"/>
  <c r="D68" i="21"/>
  <c r="D64" i="21"/>
  <c r="D63" i="21"/>
  <c r="D62" i="21"/>
  <c r="D61" i="21"/>
  <c r="D58" i="21"/>
  <c r="D57" i="21"/>
  <c r="D54" i="21"/>
  <c r="D53" i="21"/>
  <c r="D52" i="21"/>
  <c r="D47" i="21"/>
  <c r="D48" i="21"/>
  <c r="D49" i="21"/>
  <c r="D46" i="21"/>
  <c r="D42" i="21"/>
  <c r="D41" i="21"/>
  <c r="D40" i="21"/>
  <c r="D37" i="21"/>
  <c r="D36" i="21"/>
  <c r="D35" i="21"/>
  <c r="D34" i="21"/>
  <c r="D29" i="21"/>
  <c r="D28" i="21"/>
  <c r="D27" i="21"/>
  <c r="D24" i="21"/>
  <c r="D23" i="21"/>
  <c r="D22" i="21"/>
  <c r="D18" i="21"/>
  <c r="D17" i="21"/>
  <c r="D16" i="21"/>
  <c r="D15" i="21"/>
  <c r="D14" i="21"/>
  <c r="D8" i="21"/>
  <c r="D9" i="21"/>
  <c r="D10" i="21"/>
  <c r="D11" i="21"/>
  <c r="D7" i="21"/>
  <c r="D93" i="11"/>
  <c r="D92" i="11"/>
  <c r="D87" i="11"/>
  <c r="D88" i="11"/>
  <c r="D89" i="11"/>
  <c r="D86" i="11"/>
  <c r="D84" i="11"/>
  <c r="D81" i="11"/>
  <c r="D80" i="11"/>
  <c r="D76" i="11"/>
  <c r="D75" i="11"/>
  <c r="D72" i="11"/>
  <c r="D71" i="11"/>
  <c r="D68" i="11"/>
  <c r="D64" i="11"/>
  <c r="D63" i="11"/>
  <c r="D62" i="11"/>
  <c r="D61" i="11"/>
  <c r="D58" i="11"/>
  <c r="D57" i="11"/>
  <c r="D54" i="11"/>
  <c r="D53" i="11"/>
  <c r="D52" i="11"/>
  <c r="D47" i="11"/>
  <c r="D48" i="11"/>
  <c r="D49" i="11"/>
  <c r="D46" i="11"/>
  <c r="D42" i="11"/>
  <c r="D41" i="11"/>
  <c r="D40" i="11"/>
  <c r="D37" i="11"/>
  <c r="D36" i="11"/>
  <c r="D35" i="11"/>
  <c r="D34" i="11"/>
  <c r="D29" i="11"/>
  <c r="D28" i="11"/>
  <c r="D27" i="11"/>
  <c r="D24" i="11"/>
  <c r="D23" i="11"/>
  <c r="D22" i="11"/>
  <c r="D18" i="11"/>
  <c r="D17" i="11"/>
  <c r="D16" i="11"/>
  <c r="D15" i="11"/>
  <c r="D14" i="11"/>
  <c r="D8" i="11"/>
  <c r="D9" i="11"/>
  <c r="D10" i="11"/>
  <c r="D11" i="11"/>
  <c r="D7" i="11"/>
  <c r="H41" i="16"/>
  <c r="H40" i="16"/>
  <c r="H36" i="16"/>
  <c r="H35" i="16"/>
  <c r="H41" i="15"/>
  <c r="H40" i="15"/>
  <c r="H36" i="15"/>
  <c r="H35" i="15"/>
  <c r="H41" i="14"/>
  <c r="H40" i="14"/>
  <c r="H36" i="14"/>
  <c r="H35" i="14"/>
  <c r="H41" i="13"/>
  <c r="H40" i="13"/>
  <c r="H36" i="13"/>
  <c r="H35" i="13"/>
  <c r="D93" i="10"/>
  <c r="D92" i="10"/>
  <c r="D87" i="10"/>
  <c r="D88" i="10"/>
  <c r="D89" i="10"/>
  <c r="D86" i="10"/>
  <c r="D84" i="10"/>
  <c r="D81" i="10"/>
  <c r="D80" i="10"/>
  <c r="D76" i="10"/>
  <c r="D75" i="10"/>
  <c r="D72" i="10"/>
  <c r="D71" i="10"/>
  <c r="D68" i="10"/>
  <c r="D62" i="10"/>
  <c r="D63" i="10"/>
  <c r="D64" i="10"/>
  <c r="D61" i="10"/>
  <c r="D58" i="10"/>
  <c r="D57" i="10"/>
  <c r="D53" i="10"/>
  <c r="D54" i="10"/>
  <c r="D52" i="10"/>
  <c r="D48" i="10"/>
  <c r="D49" i="10"/>
  <c r="D47" i="10"/>
  <c r="D46" i="10"/>
  <c r="D42" i="10"/>
  <c r="D41" i="10"/>
  <c r="D40" i="10"/>
  <c r="D37" i="10"/>
  <c r="D36" i="10"/>
  <c r="D35" i="10"/>
  <c r="D34" i="10"/>
  <c r="D28" i="10"/>
  <c r="D29" i="10"/>
  <c r="D27" i="10"/>
  <c r="D23" i="10"/>
  <c r="D24" i="10"/>
  <c r="D22" i="10"/>
  <c r="D15" i="10"/>
  <c r="D16" i="10"/>
  <c r="D17" i="10"/>
  <c r="D18" i="10"/>
  <c r="D14" i="10"/>
  <c r="D11" i="10"/>
  <c r="D10" i="10"/>
  <c r="D9" i="10"/>
  <c r="D8" i="10"/>
  <c r="D7" i="10"/>
  <c r="D98" i="15" l="1"/>
  <c r="D98" i="16" l="1"/>
  <c r="D98" i="14" l="1"/>
  <c r="D98" i="13"/>
  <c r="D98" i="12" l="1"/>
  <c r="D98" i="23" l="1"/>
  <c r="D98" i="17" l="1"/>
  <c r="D98" i="21"/>
  <c r="D98" i="11" l="1"/>
  <c r="D98" i="10" l="1"/>
  <c r="D98" i="9" l="1"/>
  <c r="D98" i="22" l="1"/>
  <c r="AF97" i="19" s="1"/>
  <c r="D93" i="9" l="1"/>
  <c r="D92" i="9"/>
  <c r="D87" i="9"/>
  <c r="D88" i="9"/>
  <c r="D89" i="9"/>
  <c r="D86" i="9"/>
  <c r="D84" i="9"/>
  <c r="D81" i="9"/>
  <c r="D80" i="9"/>
  <c r="D76" i="9"/>
  <c r="D75" i="9"/>
  <c r="D72" i="9"/>
  <c r="D71" i="9"/>
  <c r="D68" i="9"/>
  <c r="D62" i="9"/>
  <c r="D63" i="9"/>
  <c r="D64" i="9"/>
  <c r="D61" i="9"/>
  <c r="D57" i="9"/>
  <c r="D53" i="9"/>
  <c r="D54" i="9"/>
  <c r="D52" i="9"/>
  <c r="D47" i="9"/>
  <c r="D48" i="9"/>
  <c r="D49" i="9"/>
  <c r="D42" i="9" l="1"/>
  <c r="D41" i="9"/>
  <c r="D40" i="9"/>
  <c r="D37" i="9"/>
  <c r="D36" i="9"/>
  <c r="D35" i="9"/>
  <c r="D34" i="9"/>
  <c r="D28" i="9"/>
  <c r="D29" i="9"/>
  <c r="D27" i="9"/>
  <c r="D23" i="9"/>
  <c r="D24" i="9"/>
  <c r="D22" i="9"/>
  <c r="D15" i="9"/>
  <c r="D16" i="9"/>
  <c r="D17" i="9"/>
  <c r="D18" i="9"/>
  <c r="D14" i="9"/>
  <c r="D8" i="9"/>
  <c r="D9" i="9"/>
  <c r="D10" i="9"/>
  <c r="D11" i="9"/>
  <c r="D7" i="9"/>
  <c r="E96" i="16" l="1"/>
  <c r="D94" i="16"/>
  <c r="F93" i="16"/>
  <c r="I93" i="16" s="1"/>
  <c r="AB93" i="19" s="1"/>
  <c r="F92" i="16"/>
  <c r="G92" i="16" s="1"/>
  <c r="H92" i="16" s="1"/>
  <c r="D90" i="16"/>
  <c r="F89" i="16"/>
  <c r="I89" i="16" s="1"/>
  <c r="AB89" i="19" s="1"/>
  <c r="F88" i="16"/>
  <c r="G88" i="16" s="1"/>
  <c r="H88" i="16" s="1"/>
  <c r="F87" i="16"/>
  <c r="G87" i="16" s="1"/>
  <c r="H87" i="16" s="1"/>
  <c r="F86" i="16"/>
  <c r="I86" i="16" s="1"/>
  <c r="AB86" i="19" s="1"/>
  <c r="F84" i="16"/>
  <c r="I84" i="16" s="1"/>
  <c r="AB84" i="19" s="1"/>
  <c r="D82" i="16"/>
  <c r="F81" i="16"/>
  <c r="I81" i="16" s="1"/>
  <c r="AB81" i="19" s="1"/>
  <c r="F80" i="16"/>
  <c r="I80" i="16" s="1"/>
  <c r="AB80" i="19" s="1"/>
  <c r="D77" i="16"/>
  <c r="F76" i="16"/>
  <c r="G76" i="16" s="1"/>
  <c r="H76" i="16" s="1"/>
  <c r="F75" i="16"/>
  <c r="G75" i="16" s="1"/>
  <c r="H75" i="16" s="1"/>
  <c r="D73" i="16"/>
  <c r="F72" i="16"/>
  <c r="G72" i="16" s="1"/>
  <c r="H72" i="16" s="1"/>
  <c r="F71" i="16"/>
  <c r="G71" i="16" s="1"/>
  <c r="H71" i="16" s="1"/>
  <c r="F68" i="16"/>
  <c r="G68" i="16" s="1"/>
  <c r="H68" i="16" s="1"/>
  <c r="D65" i="16"/>
  <c r="F64" i="16"/>
  <c r="I64" i="16" s="1"/>
  <c r="AB65" i="19" s="1"/>
  <c r="F63" i="16"/>
  <c r="I63" i="16" s="1"/>
  <c r="AB64" i="19" s="1"/>
  <c r="F62" i="16"/>
  <c r="G62" i="16" s="1"/>
  <c r="H62" i="16" s="1"/>
  <c r="F61" i="16"/>
  <c r="G61" i="16" s="1"/>
  <c r="H61" i="16" s="1"/>
  <c r="D59" i="16"/>
  <c r="F58" i="16"/>
  <c r="G58" i="16" s="1"/>
  <c r="H58" i="16" s="1"/>
  <c r="F57" i="16"/>
  <c r="G57" i="16" s="1"/>
  <c r="H57" i="16" s="1"/>
  <c r="D55" i="16"/>
  <c r="F54" i="16"/>
  <c r="G54" i="16" s="1"/>
  <c r="H54" i="16" s="1"/>
  <c r="F53" i="16"/>
  <c r="G53" i="16" s="1"/>
  <c r="H53" i="16" s="1"/>
  <c r="F52" i="16"/>
  <c r="G52" i="16" s="1"/>
  <c r="H52" i="16" s="1"/>
  <c r="D50" i="16"/>
  <c r="F49" i="16"/>
  <c r="G49" i="16" s="1"/>
  <c r="H49" i="16" s="1"/>
  <c r="F48" i="16"/>
  <c r="G48" i="16" s="1"/>
  <c r="H48" i="16" s="1"/>
  <c r="F47" i="16"/>
  <c r="I47" i="16" s="1"/>
  <c r="AB48" i="19" s="1"/>
  <c r="F46" i="16"/>
  <c r="G46" i="16" s="1"/>
  <c r="H46" i="16" s="1"/>
  <c r="D43" i="16"/>
  <c r="F42" i="16"/>
  <c r="G42" i="16" s="1"/>
  <c r="H42" i="16" s="1"/>
  <c r="H43" i="16" s="1"/>
  <c r="F41" i="16"/>
  <c r="G41" i="16" s="1"/>
  <c r="G40" i="16"/>
  <c r="F40" i="16"/>
  <c r="I40" i="16" s="1"/>
  <c r="AB41" i="19" s="1"/>
  <c r="D38" i="16"/>
  <c r="F37" i="16"/>
  <c r="G37" i="16" s="1"/>
  <c r="H37" i="16" s="1"/>
  <c r="G36" i="16"/>
  <c r="F36" i="16"/>
  <c r="I36" i="16" s="1"/>
  <c r="AB37" i="19" s="1"/>
  <c r="I35" i="16"/>
  <c r="AB36" i="19" s="1"/>
  <c r="F35" i="16"/>
  <c r="G35" i="16" s="1"/>
  <c r="F34" i="16"/>
  <c r="D30" i="16"/>
  <c r="F29" i="16"/>
  <c r="G29" i="16" s="1"/>
  <c r="H29" i="16" s="1"/>
  <c r="F28" i="16"/>
  <c r="I28" i="16" s="1"/>
  <c r="AB29" i="19" s="1"/>
  <c r="F27" i="16"/>
  <c r="G27" i="16" s="1"/>
  <c r="H27" i="16" s="1"/>
  <c r="D25" i="16"/>
  <c r="F24" i="16"/>
  <c r="G24" i="16" s="1"/>
  <c r="H24" i="16" s="1"/>
  <c r="F23" i="16"/>
  <c r="G23" i="16" s="1"/>
  <c r="H23" i="16" s="1"/>
  <c r="F22" i="16"/>
  <c r="D19" i="16"/>
  <c r="F18" i="16"/>
  <c r="G18" i="16" s="1"/>
  <c r="H18" i="16" s="1"/>
  <c r="F17" i="16"/>
  <c r="I17" i="16" s="1"/>
  <c r="AB18" i="19" s="1"/>
  <c r="F16" i="16"/>
  <c r="G16" i="16" s="1"/>
  <c r="H16" i="16" s="1"/>
  <c r="F15" i="16"/>
  <c r="G15" i="16" s="1"/>
  <c r="H15" i="16" s="1"/>
  <c r="F14" i="16"/>
  <c r="I14" i="16" s="1"/>
  <c r="AB15" i="19" s="1"/>
  <c r="D12" i="16"/>
  <c r="F11" i="16"/>
  <c r="G11" i="16" s="1"/>
  <c r="H11" i="16" s="1"/>
  <c r="F10" i="16"/>
  <c r="I10" i="16" s="1"/>
  <c r="AB11" i="19" s="1"/>
  <c r="F9" i="16"/>
  <c r="I9" i="16" s="1"/>
  <c r="AB10" i="19" s="1"/>
  <c r="F8" i="16"/>
  <c r="G8" i="16" s="1"/>
  <c r="H8" i="16" s="1"/>
  <c r="F7" i="16"/>
  <c r="E96" i="15"/>
  <c r="D94" i="15"/>
  <c r="F93" i="15"/>
  <c r="I93" i="15" s="1"/>
  <c r="Z93" i="19" s="1"/>
  <c r="F92" i="15"/>
  <c r="G92" i="15" s="1"/>
  <c r="H92" i="15" s="1"/>
  <c r="D90" i="15"/>
  <c r="F89" i="15"/>
  <c r="I89" i="15" s="1"/>
  <c r="Z89" i="19" s="1"/>
  <c r="F88" i="15"/>
  <c r="G88" i="15" s="1"/>
  <c r="H88" i="15" s="1"/>
  <c r="F87" i="15"/>
  <c r="G87" i="15" s="1"/>
  <c r="H87" i="15" s="1"/>
  <c r="F86" i="15"/>
  <c r="I86" i="15" s="1"/>
  <c r="Z86" i="19" s="1"/>
  <c r="F84" i="15"/>
  <c r="G84" i="15" s="1"/>
  <c r="H84" i="15" s="1"/>
  <c r="D82" i="15"/>
  <c r="F81" i="15"/>
  <c r="I81" i="15" s="1"/>
  <c r="Z81" i="19" s="1"/>
  <c r="F80" i="15"/>
  <c r="G80" i="15" s="1"/>
  <c r="D77" i="15"/>
  <c r="F76" i="15"/>
  <c r="G76" i="15" s="1"/>
  <c r="H76" i="15" s="1"/>
  <c r="F75" i="15"/>
  <c r="G75" i="15" s="1"/>
  <c r="H75" i="15" s="1"/>
  <c r="D73" i="15"/>
  <c r="F72" i="15"/>
  <c r="G72" i="15" s="1"/>
  <c r="H72" i="15" s="1"/>
  <c r="F71" i="15"/>
  <c r="G71" i="15" s="1"/>
  <c r="H71" i="15" s="1"/>
  <c r="F68" i="15"/>
  <c r="G68" i="15" s="1"/>
  <c r="H68" i="15" s="1"/>
  <c r="D65" i="15"/>
  <c r="F64" i="15"/>
  <c r="I64" i="15" s="1"/>
  <c r="Z65" i="19" s="1"/>
  <c r="F63" i="15"/>
  <c r="I63" i="15" s="1"/>
  <c r="Z64" i="19" s="1"/>
  <c r="F62" i="15"/>
  <c r="G62" i="15" s="1"/>
  <c r="H62" i="15" s="1"/>
  <c r="F61" i="15"/>
  <c r="G61" i="15" s="1"/>
  <c r="H61" i="15" s="1"/>
  <c r="D59" i="15"/>
  <c r="F58" i="15"/>
  <c r="G58" i="15" s="1"/>
  <c r="H58" i="15" s="1"/>
  <c r="F57" i="15"/>
  <c r="G57" i="15" s="1"/>
  <c r="H57" i="15" s="1"/>
  <c r="D55" i="15"/>
  <c r="F54" i="15"/>
  <c r="G54" i="15" s="1"/>
  <c r="H54" i="15" s="1"/>
  <c r="F53" i="15"/>
  <c r="G53" i="15" s="1"/>
  <c r="H53" i="15" s="1"/>
  <c r="F52" i="15"/>
  <c r="G52" i="15" s="1"/>
  <c r="H52" i="15" s="1"/>
  <c r="D50" i="15"/>
  <c r="F49" i="15"/>
  <c r="G49" i="15" s="1"/>
  <c r="H49" i="15" s="1"/>
  <c r="F48" i="15"/>
  <c r="G48" i="15" s="1"/>
  <c r="H48" i="15" s="1"/>
  <c r="F47" i="15"/>
  <c r="I47" i="15" s="1"/>
  <c r="Z48" i="19" s="1"/>
  <c r="F46" i="15"/>
  <c r="G46" i="15" s="1"/>
  <c r="H46" i="15" s="1"/>
  <c r="D43" i="15"/>
  <c r="F42" i="15"/>
  <c r="G42" i="15" s="1"/>
  <c r="H42" i="15" s="1"/>
  <c r="H43" i="15" s="1"/>
  <c r="F41" i="15"/>
  <c r="G41" i="15" s="1"/>
  <c r="G40" i="15"/>
  <c r="F40" i="15"/>
  <c r="I40" i="15" s="1"/>
  <c r="Z41" i="19" s="1"/>
  <c r="D38" i="15"/>
  <c r="F37" i="15"/>
  <c r="G37" i="15" s="1"/>
  <c r="H37" i="15" s="1"/>
  <c r="G36" i="15"/>
  <c r="F36" i="15"/>
  <c r="I36" i="15" s="1"/>
  <c r="Z37" i="19" s="1"/>
  <c r="I35" i="15"/>
  <c r="Z36" i="19" s="1"/>
  <c r="G35" i="15"/>
  <c r="F35" i="15"/>
  <c r="F34" i="15"/>
  <c r="D30" i="15"/>
  <c r="F29" i="15"/>
  <c r="G29" i="15" s="1"/>
  <c r="H29" i="15" s="1"/>
  <c r="F28" i="15"/>
  <c r="I28" i="15" s="1"/>
  <c r="Z29" i="19" s="1"/>
  <c r="F27" i="15"/>
  <c r="D25" i="15"/>
  <c r="F24" i="15"/>
  <c r="I24" i="15" s="1"/>
  <c r="Z25" i="19" s="1"/>
  <c r="F23" i="15"/>
  <c r="G23" i="15" s="1"/>
  <c r="H23" i="15" s="1"/>
  <c r="F22" i="15"/>
  <c r="D19" i="15"/>
  <c r="F18" i="15"/>
  <c r="G18" i="15" s="1"/>
  <c r="H18" i="15" s="1"/>
  <c r="F17" i="15"/>
  <c r="I17" i="15" s="1"/>
  <c r="Z18" i="19" s="1"/>
  <c r="F16" i="15"/>
  <c r="G16" i="15" s="1"/>
  <c r="H16" i="15" s="1"/>
  <c r="F15" i="15"/>
  <c r="G15" i="15" s="1"/>
  <c r="H15" i="15" s="1"/>
  <c r="F14" i="15"/>
  <c r="I14" i="15" s="1"/>
  <c r="Z15" i="19" s="1"/>
  <c r="D12" i="15"/>
  <c r="F11" i="15"/>
  <c r="G11" i="15" s="1"/>
  <c r="H11" i="15" s="1"/>
  <c r="F10" i="15"/>
  <c r="I10" i="15" s="1"/>
  <c r="Z11" i="19" s="1"/>
  <c r="F9" i="15"/>
  <c r="I9" i="15" s="1"/>
  <c r="Z10" i="19" s="1"/>
  <c r="F8" i="15"/>
  <c r="G8" i="15" s="1"/>
  <c r="H8" i="15" s="1"/>
  <c r="F7" i="15"/>
  <c r="E96" i="14"/>
  <c r="D94" i="14"/>
  <c r="F93" i="14"/>
  <c r="I93" i="14" s="1"/>
  <c r="X93" i="19" s="1"/>
  <c r="F92" i="14"/>
  <c r="D90" i="14"/>
  <c r="F89" i="14"/>
  <c r="G89" i="14" s="1"/>
  <c r="H89" i="14" s="1"/>
  <c r="F88" i="14"/>
  <c r="I88" i="14" s="1"/>
  <c r="X88" i="19" s="1"/>
  <c r="F87" i="14"/>
  <c r="G87" i="14" s="1"/>
  <c r="H87" i="14" s="1"/>
  <c r="F86" i="14"/>
  <c r="F84" i="14"/>
  <c r="G84" i="14" s="1"/>
  <c r="H84" i="14" s="1"/>
  <c r="D82" i="14"/>
  <c r="F81" i="14"/>
  <c r="F80" i="14"/>
  <c r="I80" i="14" s="1"/>
  <c r="X80" i="19" s="1"/>
  <c r="D77" i="14"/>
  <c r="F76" i="14"/>
  <c r="I76" i="14" s="1"/>
  <c r="X76" i="19" s="1"/>
  <c r="F75" i="14"/>
  <c r="I75" i="14" s="1"/>
  <c r="X75" i="19" s="1"/>
  <c r="D73" i="14"/>
  <c r="F72" i="14"/>
  <c r="I72" i="14" s="1"/>
  <c r="X72" i="19" s="1"/>
  <c r="F71" i="14"/>
  <c r="G71" i="14" s="1"/>
  <c r="H71" i="14" s="1"/>
  <c r="F68" i="14"/>
  <c r="I68" i="14" s="1"/>
  <c r="X68" i="19" s="1"/>
  <c r="D65" i="14"/>
  <c r="F64" i="14"/>
  <c r="I64" i="14" s="1"/>
  <c r="X65" i="19" s="1"/>
  <c r="F63" i="14"/>
  <c r="G63" i="14" s="1"/>
  <c r="H63" i="14" s="1"/>
  <c r="F62" i="14"/>
  <c r="G62" i="14" s="1"/>
  <c r="H62" i="14" s="1"/>
  <c r="F61" i="14"/>
  <c r="I61" i="14" s="1"/>
  <c r="X62" i="19" s="1"/>
  <c r="D59" i="14"/>
  <c r="F58" i="14"/>
  <c r="I58" i="14" s="1"/>
  <c r="X59" i="19" s="1"/>
  <c r="F57" i="14"/>
  <c r="D55" i="14"/>
  <c r="F54" i="14"/>
  <c r="I54" i="14" s="1"/>
  <c r="X55" i="19" s="1"/>
  <c r="F53" i="14"/>
  <c r="I53" i="14" s="1"/>
  <c r="X54" i="19" s="1"/>
  <c r="F52" i="14"/>
  <c r="G52" i="14" s="1"/>
  <c r="H52" i="14" s="1"/>
  <c r="D50" i="14"/>
  <c r="F49" i="14"/>
  <c r="I49" i="14" s="1"/>
  <c r="X50" i="19" s="1"/>
  <c r="F48" i="14"/>
  <c r="I48" i="14" s="1"/>
  <c r="X49" i="19" s="1"/>
  <c r="F47" i="14"/>
  <c r="I47" i="14" s="1"/>
  <c r="X48" i="19" s="1"/>
  <c r="F46" i="14"/>
  <c r="I46" i="14" s="1"/>
  <c r="X47" i="19" s="1"/>
  <c r="D43" i="14"/>
  <c r="F42" i="14"/>
  <c r="I42" i="14" s="1"/>
  <c r="X43" i="19" s="1"/>
  <c r="I41" i="14"/>
  <c r="X42" i="19" s="1"/>
  <c r="G41" i="14"/>
  <c r="F41" i="14"/>
  <c r="F40" i="14"/>
  <c r="I40" i="14" s="1"/>
  <c r="X41" i="19" s="1"/>
  <c r="D38" i="14"/>
  <c r="F37" i="14"/>
  <c r="I37" i="14" s="1"/>
  <c r="X38" i="19" s="1"/>
  <c r="F36" i="14"/>
  <c r="I36" i="14" s="1"/>
  <c r="X37" i="19" s="1"/>
  <c r="I35" i="14"/>
  <c r="X36" i="19" s="1"/>
  <c r="G35" i="14"/>
  <c r="F35" i="14"/>
  <c r="F34" i="14"/>
  <c r="D30" i="14"/>
  <c r="F29" i="14"/>
  <c r="I29" i="14" s="1"/>
  <c r="X30" i="19" s="1"/>
  <c r="F28" i="14"/>
  <c r="I28" i="14" s="1"/>
  <c r="X29" i="19" s="1"/>
  <c r="F27" i="14"/>
  <c r="D25" i="14"/>
  <c r="F24" i="14"/>
  <c r="I24" i="14" s="1"/>
  <c r="X25" i="19" s="1"/>
  <c r="F23" i="14"/>
  <c r="I23" i="14" s="1"/>
  <c r="X24" i="19" s="1"/>
  <c r="F22" i="14"/>
  <c r="I22" i="14" s="1"/>
  <c r="X23" i="19" s="1"/>
  <c r="D19" i="14"/>
  <c r="F18" i="14"/>
  <c r="G18" i="14" s="1"/>
  <c r="H18" i="14" s="1"/>
  <c r="F17" i="14"/>
  <c r="I17" i="14" s="1"/>
  <c r="X18" i="19" s="1"/>
  <c r="F16" i="14"/>
  <c r="G16" i="14" s="1"/>
  <c r="H16" i="14" s="1"/>
  <c r="F15" i="14"/>
  <c r="I15" i="14" s="1"/>
  <c r="X16" i="19" s="1"/>
  <c r="F14" i="14"/>
  <c r="I14" i="14" s="1"/>
  <c r="X15" i="19" s="1"/>
  <c r="D12" i="14"/>
  <c r="F11" i="14"/>
  <c r="I11" i="14" s="1"/>
  <c r="X12" i="19" s="1"/>
  <c r="F10" i="14"/>
  <c r="I10" i="14" s="1"/>
  <c r="X11" i="19" s="1"/>
  <c r="F9" i="14"/>
  <c r="G9" i="14" s="1"/>
  <c r="H9" i="14" s="1"/>
  <c r="F8" i="14"/>
  <c r="G8" i="14" s="1"/>
  <c r="H8" i="14" s="1"/>
  <c r="F7" i="14"/>
  <c r="I7" i="14" s="1"/>
  <c r="X8" i="19" s="1"/>
  <c r="E96" i="13"/>
  <c r="D94" i="13"/>
  <c r="F93" i="13"/>
  <c r="I93" i="13" s="1"/>
  <c r="V93" i="19" s="1"/>
  <c r="F92" i="13"/>
  <c r="D90" i="13"/>
  <c r="F89" i="13"/>
  <c r="I89" i="13" s="1"/>
  <c r="V89" i="19" s="1"/>
  <c r="F88" i="13"/>
  <c r="I88" i="13" s="1"/>
  <c r="V88" i="19" s="1"/>
  <c r="F87" i="13"/>
  <c r="G87" i="13" s="1"/>
  <c r="H87" i="13" s="1"/>
  <c r="F86" i="13"/>
  <c r="G86" i="13" s="1"/>
  <c r="H86" i="13" s="1"/>
  <c r="F84" i="13"/>
  <c r="I84" i="13" s="1"/>
  <c r="V84" i="19" s="1"/>
  <c r="D82" i="13"/>
  <c r="F81" i="13"/>
  <c r="I81" i="13" s="1"/>
  <c r="V81" i="19" s="1"/>
  <c r="F80" i="13"/>
  <c r="D77" i="13"/>
  <c r="F76" i="13"/>
  <c r="I76" i="13" s="1"/>
  <c r="V76" i="19" s="1"/>
  <c r="F75" i="13"/>
  <c r="G75" i="13" s="1"/>
  <c r="H75" i="13" s="1"/>
  <c r="D73" i="13"/>
  <c r="F72" i="13"/>
  <c r="I72" i="13" s="1"/>
  <c r="V72" i="19" s="1"/>
  <c r="F71" i="13"/>
  <c r="G71" i="13" s="1"/>
  <c r="H71" i="13" s="1"/>
  <c r="F68" i="13"/>
  <c r="I68" i="13" s="1"/>
  <c r="V68" i="19" s="1"/>
  <c r="D65" i="13"/>
  <c r="F64" i="13"/>
  <c r="I64" i="13" s="1"/>
  <c r="V65" i="19" s="1"/>
  <c r="F63" i="13"/>
  <c r="G63" i="13" s="1"/>
  <c r="H63" i="13" s="1"/>
  <c r="F62" i="13"/>
  <c r="I62" i="13" s="1"/>
  <c r="V63" i="19" s="1"/>
  <c r="F61" i="13"/>
  <c r="I61" i="13" s="1"/>
  <c r="V62" i="19" s="1"/>
  <c r="D59" i="13"/>
  <c r="F58" i="13"/>
  <c r="I58" i="13" s="1"/>
  <c r="V59" i="19" s="1"/>
  <c r="F57" i="13"/>
  <c r="D55" i="13"/>
  <c r="F54" i="13"/>
  <c r="I54" i="13" s="1"/>
  <c r="V55" i="19" s="1"/>
  <c r="F53" i="13"/>
  <c r="I53" i="13" s="1"/>
  <c r="V54" i="19" s="1"/>
  <c r="F52" i="13"/>
  <c r="G52" i="13" s="1"/>
  <c r="H52" i="13" s="1"/>
  <c r="D50" i="13"/>
  <c r="F49" i="13"/>
  <c r="I49" i="13" s="1"/>
  <c r="V50" i="19" s="1"/>
  <c r="F48" i="13"/>
  <c r="G48" i="13" s="1"/>
  <c r="H48" i="13" s="1"/>
  <c r="F47" i="13"/>
  <c r="I47" i="13" s="1"/>
  <c r="V48" i="19" s="1"/>
  <c r="F46" i="13"/>
  <c r="I46" i="13" s="1"/>
  <c r="V47" i="19" s="1"/>
  <c r="D43" i="13"/>
  <c r="F42" i="13"/>
  <c r="I42" i="13" s="1"/>
  <c r="V43" i="19" s="1"/>
  <c r="I41" i="13"/>
  <c r="V42" i="19" s="1"/>
  <c r="F41" i="13"/>
  <c r="G41" i="13" s="1"/>
  <c r="G40" i="13"/>
  <c r="F40" i="13"/>
  <c r="I40" i="13" s="1"/>
  <c r="V41" i="19" s="1"/>
  <c r="D38" i="13"/>
  <c r="F37" i="13"/>
  <c r="G37" i="13" s="1"/>
  <c r="H37" i="13" s="1"/>
  <c r="G36" i="13"/>
  <c r="F36" i="13"/>
  <c r="I36" i="13" s="1"/>
  <c r="V37" i="19" s="1"/>
  <c r="F35" i="13"/>
  <c r="I35" i="13" s="1"/>
  <c r="V36" i="19" s="1"/>
  <c r="F34" i="13"/>
  <c r="I34" i="13" s="1"/>
  <c r="V35" i="19" s="1"/>
  <c r="D30" i="13"/>
  <c r="F29" i="13"/>
  <c r="G29" i="13" s="1"/>
  <c r="H29" i="13" s="1"/>
  <c r="F28" i="13"/>
  <c r="I28" i="13" s="1"/>
  <c r="V29" i="19" s="1"/>
  <c r="F27" i="13"/>
  <c r="I27" i="13" s="1"/>
  <c r="V28" i="19" s="1"/>
  <c r="D25" i="13"/>
  <c r="F24" i="13"/>
  <c r="I24" i="13" s="1"/>
  <c r="V25" i="19" s="1"/>
  <c r="F23" i="13"/>
  <c r="I23" i="13" s="1"/>
  <c r="V24" i="19" s="1"/>
  <c r="F22" i="13"/>
  <c r="D19" i="13"/>
  <c r="F18" i="13"/>
  <c r="G18" i="13" s="1"/>
  <c r="H18" i="13" s="1"/>
  <c r="F17" i="13"/>
  <c r="I17" i="13" s="1"/>
  <c r="V18" i="19" s="1"/>
  <c r="F16" i="13"/>
  <c r="I16" i="13" s="1"/>
  <c r="V17" i="19" s="1"/>
  <c r="F15" i="13"/>
  <c r="G15" i="13" s="1"/>
  <c r="H15" i="13" s="1"/>
  <c r="F14" i="13"/>
  <c r="I14" i="13" s="1"/>
  <c r="V15" i="19" s="1"/>
  <c r="D12" i="13"/>
  <c r="F11" i="13"/>
  <c r="I11" i="13" s="1"/>
  <c r="V12" i="19" s="1"/>
  <c r="F10" i="13"/>
  <c r="I10" i="13" s="1"/>
  <c r="V11" i="19" s="1"/>
  <c r="F9" i="13"/>
  <c r="I9" i="13" s="1"/>
  <c r="V10" i="19" s="1"/>
  <c r="F8" i="13"/>
  <c r="I8" i="13" s="1"/>
  <c r="V9" i="19" s="1"/>
  <c r="F7" i="13"/>
  <c r="I7" i="13" s="1"/>
  <c r="V8" i="19" s="1"/>
  <c r="E96" i="12"/>
  <c r="D94" i="12"/>
  <c r="F93" i="12"/>
  <c r="G93" i="12" s="1"/>
  <c r="H93" i="12" s="1"/>
  <c r="F92" i="12"/>
  <c r="D90" i="12"/>
  <c r="F89" i="12"/>
  <c r="I89" i="12" s="1"/>
  <c r="T89" i="19" s="1"/>
  <c r="F88" i="12"/>
  <c r="G88" i="12" s="1"/>
  <c r="H88" i="12" s="1"/>
  <c r="F87" i="12"/>
  <c r="I87" i="12" s="1"/>
  <c r="T87" i="19" s="1"/>
  <c r="F86" i="12"/>
  <c r="F84" i="12"/>
  <c r="I84" i="12" s="1"/>
  <c r="T84" i="19" s="1"/>
  <c r="D82" i="12"/>
  <c r="F81" i="12"/>
  <c r="F80" i="12"/>
  <c r="I80" i="12" s="1"/>
  <c r="T80" i="19" s="1"/>
  <c r="D77" i="12"/>
  <c r="F76" i="12"/>
  <c r="I76" i="12" s="1"/>
  <c r="T76" i="19" s="1"/>
  <c r="F75" i="12"/>
  <c r="I75" i="12" s="1"/>
  <c r="D73" i="12"/>
  <c r="F72" i="12"/>
  <c r="I72" i="12" s="1"/>
  <c r="T72" i="19" s="1"/>
  <c r="F71" i="12"/>
  <c r="I71" i="12" s="1"/>
  <c r="T71" i="19" s="1"/>
  <c r="F68" i="12"/>
  <c r="I68" i="12" s="1"/>
  <c r="T68" i="19" s="1"/>
  <c r="D65" i="12"/>
  <c r="F64" i="12"/>
  <c r="I64" i="12" s="1"/>
  <c r="T65" i="19" s="1"/>
  <c r="F63" i="12"/>
  <c r="G63" i="12" s="1"/>
  <c r="H63" i="12" s="1"/>
  <c r="F62" i="12"/>
  <c r="G62" i="12" s="1"/>
  <c r="H62" i="12" s="1"/>
  <c r="F61" i="12"/>
  <c r="I61" i="12" s="1"/>
  <c r="T62" i="19" s="1"/>
  <c r="D59" i="12"/>
  <c r="F58" i="12"/>
  <c r="G58" i="12" s="1"/>
  <c r="H58" i="12" s="1"/>
  <c r="F57" i="12"/>
  <c r="D55" i="12"/>
  <c r="F54" i="12"/>
  <c r="I54" i="12" s="1"/>
  <c r="T55" i="19" s="1"/>
  <c r="F53" i="12"/>
  <c r="I53" i="12" s="1"/>
  <c r="T54" i="19" s="1"/>
  <c r="F52" i="12"/>
  <c r="D50" i="12"/>
  <c r="F49" i="12"/>
  <c r="I49" i="12" s="1"/>
  <c r="T50" i="19" s="1"/>
  <c r="F48" i="12"/>
  <c r="I48" i="12" s="1"/>
  <c r="T49" i="19" s="1"/>
  <c r="F47" i="12"/>
  <c r="F46" i="12"/>
  <c r="I46" i="12" s="1"/>
  <c r="T47" i="19" s="1"/>
  <c r="D43" i="12"/>
  <c r="F42" i="12"/>
  <c r="I42" i="12" s="1"/>
  <c r="T43" i="19" s="1"/>
  <c r="F41" i="12"/>
  <c r="I41" i="12" s="1"/>
  <c r="T42" i="19" s="1"/>
  <c r="F40" i="12"/>
  <c r="D38" i="12"/>
  <c r="F37" i="12"/>
  <c r="I37" i="12" s="1"/>
  <c r="T38" i="19" s="1"/>
  <c r="F36" i="12"/>
  <c r="I36" i="12" s="1"/>
  <c r="T37" i="19" s="1"/>
  <c r="F35" i="12"/>
  <c r="I35" i="12" s="1"/>
  <c r="T36" i="19" s="1"/>
  <c r="F34" i="12"/>
  <c r="G34" i="12" s="1"/>
  <c r="H34" i="12" s="1"/>
  <c r="D30" i="12"/>
  <c r="F29" i="12"/>
  <c r="G29" i="12" s="1"/>
  <c r="H29" i="12" s="1"/>
  <c r="F28" i="12"/>
  <c r="I28" i="12" s="1"/>
  <c r="T29" i="19" s="1"/>
  <c r="F27" i="12"/>
  <c r="D25" i="12"/>
  <c r="F24" i="12"/>
  <c r="I24" i="12" s="1"/>
  <c r="T25" i="19" s="1"/>
  <c r="F23" i="12"/>
  <c r="I23" i="12" s="1"/>
  <c r="T24" i="19" s="1"/>
  <c r="F22" i="12"/>
  <c r="D19" i="12"/>
  <c r="F18" i="12"/>
  <c r="G18" i="12" s="1"/>
  <c r="H18" i="12" s="1"/>
  <c r="F17" i="12"/>
  <c r="I17" i="12" s="1"/>
  <c r="T18" i="19" s="1"/>
  <c r="F16" i="12"/>
  <c r="I16" i="12" s="1"/>
  <c r="T17" i="19" s="1"/>
  <c r="F15" i="12"/>
  <c r="I15" i="12" s="1"/>
  <c r="T16" i="19" s="1"/>
  <c r="F14" i="12"/>
  <c r="D12" i="12"/>
  <c r="F11" i="12"/>
  <c r="I11" i="12" s="1"/>
  <c r="T12" i="19" s="1"/>
  <c r="F10" i="12"/>
  <c r="I10" i="12" s="1"/>
  <c r="T11" i="19" s="1"/>
  <c r="F9" i="12"/>
  <c r="G9" i="12" s="1"/>
  <c r="H9" i="12" s="1"/>
  <c r="F8" i="12"/>
  <c r="G8" i="12" s="1"/>
  <c r="H8" i="12" s="1"/>
  <c r="F7" i="12"/>
  <c r="I7" i="12" s="1"/>
  <c r="T8" i="19" s="1"/>
  <c r="E96" i="24"/>
  <c r="D94" i="24"/>
  <c r="F93" i="24"/>
  <c r="I93" i="24" s="1"/>
  <c r="R93" i="19" s="1"/>
  <c r="F92" i="24"/>
  <c r="G92" i="24" s="1"/>
  <c r="H92" i="24" s="1"/>
  <c r="D90" i="24"/>
  <c r="F89" i="24"/>
  <c r="I89" i="24" s="1"/>
  <c r="R89" i="19" s="1"/>
  <c r="F88" i="24"/>
  <c r="G88" i="24" s="1"/>
  <c r="H88" i="24" s="1"/>
  <c r="F87" i="24"/>
  <c r="G87" i="24" s="1"/>
  <c r="H87" i="24" s="1"/>
  <c r="F86" i="24"/>
  <c r="I86" i="24" s="1"/>
  <c r="R86" i="19" s="1"/>
  <c r="F84" i="24"/>
  <c r="I84" i="24" s="1"/>
  <c r="R84" i="19" s="1"/>
  <c r="D82" i="24"/>
  <c r="F81" i="24"/>
  <c r="I81" i="24" s="1"/>
  <c r="R81" i="19" s="1"/>
  <c r="F80" i="24"/>
  <c r="D77" i="24"/>
  <c r="F76" i="24"/>
  <c r="G76" i="24" s="1"/>
  <c r="H76" i="24" s="1"/>
  <c r="F75" i="24"/>
  <c r="G75" i="24" s="1"/>
  <c r="H75" i="24" s="1"/>
  <c r="D73" i="24"/>
  <c r="F72" i="24"/>
  <c r="G72" i="24" s="1"/>
  <c r="H72" i="24" s="1"/>
  <c r="F71" i="24"/>
  <c r="G71" i="24" s="1"/>
  <c r="H71" i="24" s="1"/>
  <c r="F68" i="24"/>
  <c r="G68" i="24" s="1"/>
  <c r="H68" i="24" s="1"/>
  <c r="D65" i="24"/>
  <c r="F64" i="24"/>
  <c r="I64" i="24" s="1"/>
  <c r="R65" i="19" s="1"/>
  <c r="F63" i="24"/>
  <c r="I63" i="24" s="1"/>
  <c r="R64" i="19" s="1"/>
  <c r="F62" i="24"/>
  <c r="G62" i="24" s="1"/>
  <c r="H62" i="24" s="1"/>
  <c r="F61" i="24"/>
  <c r="G61" i="24" s="1"/>
  <c r="H61" i="24" s="1"/>
  <c r="D59" i="24"/>
  <c r="F58" i="24"/>
  <c r="G58" i="24" s="1"/>
  <c r="H58" i="24" s="1"/>
  <c r="F57" i="24"/>
  <c r="G57" i="24" s="1"/>
  <c r="H57" i="24" s="1"/>
  <c r="D55" i="24"/>
  <c r="F54" i="24"/>
  <c r="G54" i="24" s="1"/>
  <c r="H54" i="24" s="1"/>
  <c r="F53" i="24"/>
  <c r="G53" i="24" s="1"/>
  <c r="H53" i="24" s="1"/>
  <c r="F52" i="24"/>
  <c r="G52" i="24" s="1"/>
  <c r="H52" i="24" s="1"/>
  <c r="D50" i="24"/>
  <c r="F49" i="24"/>
  <c r="G49" i="24" s="1"/>
  <c r="H49" i="24" s="1"/>
  <c r="F48" i="24"/>
  <c r="G48" i="24" s="1"/>
  <c r="H48" i="24" s="1"/>
  <c r="F47" i="24"/>
  <c r="I47" i="24" s="1"/>
  <c r="R48" i="19" s="1"/>
  <c r="F46" i="24"/>
  <c r="G46" i="24" s="1"/>
  <c r="H46" i="24" s="1"/>
  <c r="D43" i="24"/>
  <c r="F42" i="24"/>
  <c r="G42" i="24" s="1"/>
  <c r="H42" i="24" s="1"/>
  <c r="F41" i="24"/>
  <c r="G41" i="24" s="1"/>
  <c r="H41" i="24" s="1"/>
  <c r="F40" i="24"/>
  <c r="I40" i="24" s="1"/>
  <c r="R41" i="19" s="1"/>
  <c r="D38" i="24"/>
  <c r="F37" i="24"/>
  <c r="G37" i="24" s="1"/>
  <c r="H37" i="24" s="1"/>
  <c r="F36" i="24"/>
  <c r="I36" i="24" s="1"/>
  <c r="R37" i="19" s="1"/>
  <c r="F35" i="24"/>
  <c r="I35" i="24" s="1"/>
  <c r="R36" i="19" s="1"/>
  <c r="F34" i="24"/>
  <c r="D30" i="24"/>
  <c r="F29" i="24"/>
  <c r="G29" i="24" s="1"/>
  <c r="H29" i="24" s="1"/>
  <c r="F28" i="24"/>
  <c r="I28" i="24" s="1"/>
  <c r="R29" i="19" s="1"/>
  <c r="F27" i="24"/>
  <c r="G27" i="24" s="1"/>
  <c r="H27" i="24" s="1"/>
  <c r="D25" i="24"/>
  <c r="F24" i="24"/>
  <c r="I24" i="24" s="1"/>
  <c r="R25" i="19" s="1"/>
  <c r="F23" i="24"/>
  <c r="G23" i="24" s="1"/>
  <c r="H23" i="24" s="1"/>
  <c r="F22" i="24"/>
  <c r="I22" i="24" s="1"/>
  <c r="R23" i="19" s="1"/>
  <c r="D19" i="24"/>
  <c r="F18" i="24"/>
  <c r="G18" i="24" s="1"/>
  <c r="H18" i="24" s="1"/>
  <c r="F17" i="24"/>
  <c r="I17" i="24" s="1"/>
  <c r="R18" i="19" s="1"/>
  <c r="F16" i="24"/>
  <c r="G16" i="24" s="1"/>
  <c r="H16" i="24" s="1"/>
  <c r="F15" i="24"/>
  <c r="G15" i="24" s="1"/>
  <c r="H15" i="24" s="1"/>
  <c r="F14" i="24"/>
  <c r="I14" i="24" s="1"/>
  <c r="R15" i="19" s="1"/>
  <c r="D12" i="24"/>
  <c r="F11" i="24"/>
  <c r="G11" i="24" s="1"/>
  <c r="H11" i="24" s="1"/>
  <c r="F10" i="24"/>
  <c r="I10" i="24" s="1"/>
  <c r="R11" i="19" s="1"/>
  <c r="F9" i="24"/>
  <c r="I9" i="24" s="1"/>
  <c r="R10" i="19" s="1"/>
  <c r="F8" i="24"/>
  <c r="G8" i="24" s="1"/>
  <c r="H8" i="24" s="1"/>
  <c r="F7" i="24"/>
  <c r="E96" i="23"/>
  <c r="D94" i="23"/>
  <c r="F93" i="23"/>
  <c r="G93" i="23" s="1"/>
  <c r="H93" i="23" s="1"/>
  <c r="F92" i="23"/>
  <c r="D90" i="23"/>
  <c r="F89" i="23"/>
  <c r="G89" i="23" s="1"/>
  <c r="H89" i="23" s="1"/>
  <c r="F88" i="23"/>
  <c r="I88" i="23" s="1"/>
  <c r="P88" i="19" s="1"/>
  <c r="F87" i="23"/>
  <c r="G87" i="23" s="1"/>
  <c r="H87" i="23" s="1"/>
  <c r="F86" i="23"/>
  <c r="I86" i="23" s="1"/>
  <c r="P86" i="19" s="1"/>
  <c r="F84" i="23"/>
  <c r="I84" i="23" s="1"/>
  <c r="P84" i="19" s="1"/>
  <c r="D82" i="23"/>
  <c r="F81" i="23"/>
  <c r="I81" i="23" s="1"/>
  <c r="P81" i="19" s="1"/>
  <c r="F80" i="23"/>
  <c r="G80" i="23" s="1"/>
  <c r="D77" i="23"/>
  <c r="F76" i="23"/>
  <c r="I76" i="23" s="1"/>
  <c r="P76" i="19" s="1"/>
  <c r="F75" i="23"/>
  <c r="G75" i="23" s="1"/>
  <c r="H75" i="23" s="1"/>
  <c r="D73" i="23"/>
  <c r="F72" i="23"/>
  <c r="I72" i="23" s="1"/>
  <c r="P72" i="19" s="1"/>
  <c r="F71" i="23"/>
  <c r="G71" i="23" s="1"/>
  <c r="H71" i="23" s="1"/>
  <c r="F68" i="23"/>
  <c r="I68" i="23" s="1"/>
  <c r="P68" i="19" s="1"/>
  <c r="D65" i="23"/>
  <c r="F64" i="23"/>
  <c r="I64" i="23" s="1"/>
  <c r="P65" i="19" s="1"/>
  <c r="F63" i="23"/>
  <c r="I63" i="23" s="1"/>
  <c r="P64" i="19" s="1"/>
  <c r="F62" i="23"/>
  <c r="G62" i="23" s="1"/>
  <c r="H62" i="23" s="1"/>
  <c r="F61" i="23"/>
  <c r="I61" i="23" s="1"/>
  <c r="P62" i="19" s="1"/>
  <c r="D59" i="23"/>
  <c r="F58" i="23"/>
  <c r="I58" i="23" s="1"/>
  <c r="P59" i="19" s="1"/>
  <c r="F57" i="23"/>
  <c r="D55" i="23"/>
  <c r="F54" i="23"/>
  <c r="I54" i="23" s="1"/>
  <c r="P55" i="19" s="1"/>
  <c r="F53" i="23"/>
  <c r="I53" i="23" s="1"/>
  <c r="P54" i="19" s="1"/>
  <c r="F52" i="23"/>
  <c r="G52" i="23" s="1"/>
  <c r="H52" i="23" s="1"/>
  <c r="D50" i="23"/>
  <c r="F49" i="23"/>
  <c r="I49" i="23" s="1"/>
  <c r="P50" i="19" s="1"/>
  <c r="F48" i="23"/>
  <c r="G48" i="23" s="1"/>
  <c r="H48" i="23" s="1"/>
  <c r="F47" i="23"/>
  <c r="I47" i="23" s="1"/>
  <c r="P48" i="19" s="1"/>
  <c r="F46" i="23"/>
  <c r="G46" i="23" s="1"/>
  <c r="H46" i="23" s="1"/>
  <c r="D43" i="23"/>
  <c r="F42" i="23"/>
  <c r="I42" i="23" s="1"/>
  <c r="P43" i="19" s="1"/>
  <c r="F41" i="23"/>
  <c r="G41" i="23" s="1"/>
  <c r="H41" i="23" s="1"/>
  <c r="F40" i="23"/>
  <c r="I40" i="23" s="1"/>
  <c r="P41" i="19" s="1"/>
  <c r="D38" i="23"/>
  <c r="F37" i="23"/>
  <c r="G37" i="23" s="1"/>
  <c r="H37" i="23" s="1"/>
  <c r="F36" i="23"/>
  <c r="I36" i="23" s="1"/>
  <c r="P37" i="19" s="1"/>
  <c r="F35" i="23"/>
  <c r="G35" i="23" s="1"/>
  <c r="H35" i="23" s="1"/>
  <c r="F34" i="23"/>
  <c r="I34" i="23" s="1"/>
  <c r="P35" i="19" s="1"/>
  <c r="D30" i="23"/>
  <c r="F29" i="23"/>
  <c r="G29" i="23" s="1"/>
  <c r="H29" i="23" s="1"/>
  <c r="F28" i="23"/>
  <c r="I28" i="23" s="1"/>
  <c r="P29" i="19" s="1"/>
  <c r="F27" i="23"/>
  <c r="G27" i="23" s="1"/>
  <c r="H27" i="23" s="1"/>
  <c r="D25" i="23"/>
  <c r="F24" i="23"/>
  <c r="I24" i="23" s="1"/>
  <c r="P25" i="19" s="1"/>
  <c r="F23" i="23"/>
  <c r="G23" i="23" s="1"/>
  <c r="H23" i="23" s="1"/>
  <c r="F22" i="23"/>
  <c r="D19" i="23"/>
  <c r="F18" i="23"/>
  <c r="G18" i="23" s="1"/>
  <c r="H18" i="23" s="1"/>
  <c r="F17" i="23"/>
  <c r="I17" i="23" s="1"/>
  <c r="P18" i="19" s="1"/>
  <c r="F16" i="23"/>
  <c r="G16" i="23" s="1"/>
  <c r="H16" i="23" s="1"/>
  <c r="F15" i="23"/>
  <c r="G15" i="23" s="1"/>
  <c r="H15" i="23" s="1"/>
  <c r="F14" i="23"/>
  <c r="I14" i="23" s="1"/>
  <c r="P15" i="19" s="1"/>
  <c r="D12" i="23"/>
  <c r="F11" i="23"/>
  <c r="G11" i="23" s="1"/>
  <c r="H11" i="23" s="1"/>
  <c r="F10" i="23"/>
  <c r="G10" i="23" s="1"/>
  <c r="H10" i="23" s="1"/>
  <c r="F9" i="23"/>
  <c r="I9" i="23" s="1"/>
  <c r="P10" i="19" s="1"/>
  <c r="F8" i="23"/>
  <c r="I8" i="23" s="1"/>
  <c r="P9" i="19" s="1"/>
  <c r="F7" i="23"/>
  <c r="I7" i="23" s="1"/>
  <c r="P8" i="19" s="1"/>
  <c r="E96" i="17"/>
  <c r="D94" i="17"/>
  <c r="F93" i="17"/>
  <c r="F92" i="17"/>
  <c r="G92" i="17" s="1"/>
  <c r="H92" i="17" s="1"/>
  <c r="D90" i="17"/>
  <c r="F89" i="17"/>
  <c r="I89" i="17" s="1"/>
  <c r="N89" i="19" s="1"/>
  <c r="F88" i="17"/>
  <c r="G88" i="17" s="1"/>
  <c r="H88" i="17" s="1"/>
  <c r="F87" i="17"/>
  <c r="G87" i="17" s="1"/>
  <c r="H87" i="17" s="1"/>
  <c r="F86" i="17"/>
  <c r="I86" i="17" s="1"/>
  <c r="N86" i="19" s="1"/>
  <c r="F84" i="17"/>
  <c r="I84" i="17" s="1"/>
  <c r="N84" i="19" s="1"/>
  <c r="D82" i="17"/>
  <c r="F81" i="17"/>
  <c r="I81" i="17" s="1"/>
  <c r="N81" i="19" s="1"/>
  <c r="F80" i="17"/>
  <c r="D77" i="17"/>
  <c r="F76" i="17"/>
  <c r="G76" i="17" s="1"/>
  <c r="H76" i="17" s="1"/>
  <c r="F75" i="17"/>
  <c r="G75" i="17" s="1"/>
  <c r="H75" i="17" s="1"/>
  <c r="D73" i="17"/>
  <c r="F72" i="17"/>
  <c r="G72" i="17" s="1"/>
  <c r="H72" i="17" s="1"/>
  <c r="F71" i="17"/>
  <c r="G71" i="17" s="1"/>
  <c r="H71" i="17" s="1"/>
  <c r="F68" i="17"/>
  <c r="G68" i="17" s="1"/>
  <c r="H68" i="17" s="1"/>
  <c r="D65" i="17"/>
  <c r="F64" i="17"/>
  <c r="G64" i="17" s="1"/>
  <c r="H64" i="17" s="1"/>
  <c r="F63" i="17"/>
  <c r="I63" i="17" s="1"/>
  <c r="N64" i="19" s="1"/>
  <c r="F62" i="17"/>
  <c r="F61" i="17"/>
  <c r="G61" i="17" s="1"/>
  <c r="H61" i="17" s="1"/>
  <c r="D59" i="17"/>
  <c r="F58" i="17"/>
  <c r="F57" i="17"/>
  <c r="G57" i="17" s="1"/>
  <c r="H57" i="17" s="1"/>
  <c r="D55" i="17"/>
  <c r="F54" i="17"/>
  <c r="I54" i="17" s="1"/>
  <c r="N55" i="19" s="1"/>
  <c r="F53" i="17"/>
  <c r="G53" i="17" s="1"/>
  <c r="H53" i="17" s="1"/>
  <c r="F52" i="17"/>
  <c r="G52" i="17" s="1"/>
  <c r="H52" i="17" s="1"/>
  <c r="D50" i="17"/>
  <c r="F49" i="17"/>
  <c r="G49" i="17" s="1"/>
  <c r="H49" i="17" s="1"/>
  <c r="F48" i="17"/>
  <c r="G48" i="17" s="1"/>
  <c r="H48" i="17" s="1"/>
  <c r="F47" i="17"/>
  <c r="I47" i="17" s="1"/>
  <c r="N48" i="19" s="1"/>
  <c r="F46" i="17"/>
  <c r="D43" i="17"/>
  <c r="F42" i="17"/>
  <c r="G42" i="17" s="1"/>
  <c r="H42" i="17" s="1"/>
  <c r="F41" i="17"/>
  <c r="G41" i="17" s="1"/>
  <c r="H41" i="17" s="1"/>
  <c r="F40" i="17"/>
  <c r="I40" i="17" s="1"/>
  <c r="N41" i="19" s="1"/>
  <c r="D38" i="17"/>
  <c r="F37" i="17"/>
  <c r="G37" i="17" s="1"/>
  <c r="H37" i="17" s="1"/>
  <c r="F36" i="17"/>
  <c r="I36" i="17" s="1"/>
  <c r="N37" i="19" s="1"/>
  <c r="F35" i="17"/>
  <c r="G35" i="17" s="1"/>
  <c r="H35" i="17" s="1"/>
  <c r="F34" i="17"/>
  <c r="D30" i="17"/>
  <c r="F29" i="17"/>
  <c r="G29" i="17" s="1"/>
  <c r="H29" i="17" s="1"/>
  <c r="F28" i="17"/>
  <c r="I28" i="17" s="1"/>
  <c r="N29" i="19" s="1"/>
  <c r="F27" i="17"/>
  <c r="D25" i="17"/>
  <c r="F24" i="17"/>
  <c r="I24" i="17" s="1"/>
  <c r="N25" i="19" s="1"/>
  <c r="F23" i="17"/>
  <c r="I23" i="17" s="1"/>
  <c r="N24" i="19" s="1"/>
  <c r="F22" i="17"/>
  <c r="D19" i="17"/>
  <c r="F18" i="17"/>
  <c r="G18" i="17" s="1"/>
  <c r="H18" i="17" s="1"/>
  <c r="F17" i="17"/>
  <c r="I17" i="17" s="1"/>
  <c r="N18" i="19" s="1"/>
  <c r="F16" i="17"/>
  <c r="I16" i="17" s="1"/>
  <c r="N17" i="19" s="1"/>
  <c r="F15" i="17"/>
  <c r="I15" i="17" s="1"/>
  <c r="N16" i="19" s="1"/>
  <c r="F14" i="17"/>
  <c r="D12" i="17"/>
  <c r="F11" i="17"/>
  <c r="I11" i="17" s="1"/>
  <c r="N12" i="19" s="1"/>
  <c r="F10" i="17"/>
  <c r="G10" i="17" s="1"/>
  <c r="H10" i="17" s="1"/>
  <c r="F9" i="17"/>
  <c r="I9" i="17" s="1"/>
  <c r="N10" i="19" s="1"/>
  <c r="F8" i="17"/>
  <c r="F7" i="17"/>
  <c r="G7" i="17" s="1"/>
  <c r="H7" i="17" s="1"/>
  <c r="E96" i="22"/>
  <c r="D94" i="22"/>
  <c r="F93" i="22"/>
  <c r="G93" i="22" s="1"/>
  <c r="H93" i="22" s="1"/>
  <c r="F92" i="22"/>
  <c r="D90" i="22"/>
  <c r="F89" i="22"/>
  <c r="G89" i="22" s="1"/>
  <c r="H89" i="22" s="1"/>
  <c r="F88" i="22"/>
  <c r="I88" i="22" s="1"/>
  <c r="L88" i="19" s="1"/>
  <c r="F87" i="22"/>
  <c r="G87" i="22" s="1"/>
  <c r="H87" i="22" s="1"/>
  <c r="F86" i="22"/>
  <c r="F84" i="22"/>
  <c r="I84" i="22" s="1"/>
  <c r="L84" i="19" s="1"/>
  <c r="D82" i="22"/>
  <c r="F81" i="22"/>
  <c r="I81" i="22" s="1"/>
  <c r="L81" i="19" s="1"/>
  <c r="F80" i="22"/>
  <c r="D77" i="22"/>
  <c r="F76" i="22"/>
  <c r="I76" i="22" s="1"/>
  <c r="L76" i="19" s="1"/>
  <c r="F75" i="22"/>
  <c r="G75" i="22" s="1"/>
  <c r="H75" i="22" s="1"/>
  <c r="D73" i="22"/>
  <c r="F72" i="22"/>
  <c r="I72" i="22" s="1"/>
  <c r="L72" i="19" s="1"/>
  <c r="F71" i="22"/>
  <c r="G71" i="22" s="1"/>
  <c r="H71" i="22" s="1"/>
  <c r="F68" i="22"/>
  <c r="I68" i="22" s="1"/>
  <c r="L68" i="19" s="1"/>
  <c r="D65" i="22"/>
  <c r="F64" i="22"/>
  <c r="I64" i="22" s="1"/>
  <c r="L65" i="19" s="1"/>
  <c r="F63" i="22"/>
  <c r="G63" i="22" s="1"/>
  <c r="H63" i="22" s="1"/>
  <c r="F62" i="22"/>
  <c r="I62" i="22" s="1"/>
  <c r="L63" i="19" s="1"/>
  <c r="F61" i="22"/>
  <c r="I61" i="22" s="1"/>
  <c r="L62" i="19" s="1"/>
  <c r="D59" i="22"/>
  <c r="F58" i="22"/>
  <c r="G58" i="22" s="1"/>
  <c r="H58" i="22" s="1"/>
  <c r="F57" i="22"/>
  <c r="D55" i="22"/>
  <c r="F54" i="22"/>
  <c r="I54" i="22" s="1"/>
  <c r="L55" i="19" s="1"/>
  <c r="F53" i="22"/>
  <c r="I53" i="22" s="1"/>
  <c r="L54" i="19" s="1"/>
  <c r="F52" i="22"/>
  <c r="G52" i="22" s="1"/>
  <c r="H52" i="22" s="1"/>
  <c r="D50" i="22"/>
  <c r="F49" i="22"/>
  <c r="I49" i="22" s="1"/>
  <c r="L50" i="19" s="1"/>
  <c r="F48" i="22"/>
  <c r="G48" i="22" s="1"/>
  <c r="H48" i="22" s="1"/>
  <c r="F47" i="22"/>
  <c r="F46" i="22"/>
  <c r="I46" i="22" s="1"/>
  <c r="L47" i="19" s="1"/>
  <c r="D43" i="22"/>
  <c r="F42" i="22"/>
  <c r="I42" i="22" s="1"/>
  <c r="L43" i="19" s="1"/>
  <c r="F41" i="22"/>
  <c r="G41" i="22" s="1"/>
  <c r="H41" i="22" s="1"/>
  <c r="F40" i="22"/>
  <c r="I40" i="22" s="1"/>
  <c r="L41" i="19" s="1"/>
  <c r="D38" i="22"/>
  <c r="F37" i="22"/>
  <c r="G37" i="22" s="1"/>
  <c r="H37" i="22" s="1"/>
  <c r="F36" i="22"/>
  <c r="I36" i="22" s="1"/>
  <c r="L37" i="19" s="1"/>
  <c r="F35" i="22"/>
  <c r="I35" i="22" s="1"/>
  <c r="L36" i="19" s="1"/>
  <c r="F34" i="22"/>
  <c r="I34" i="22" s="1"/>
  <c r="L35" i="19" s="1"/>
  <c r="D30" i="22"/>
  <c r="F29" i="22"/>
  <c r="G29" i="22" s="1"/>
  <c r="H29" i="22" s="1"/>
  <c r="F28" i="22"/>
  <c r="I28" i="22" s="1"/>
  <c r="L29" i="19" s="1"/>
  <c r="F27" i="22"/>
  <c r="I27" i="22" s="1"/>
  <c r="L28" i="19" s="1"/>
  <c r="D25" i="22"/>
  <c r="F24" i="22"/>
  <c r="I24" i="22" s="1"/>
  <c r="L25" i="19" s="1"/>
  <c r="F23" i="22"/>
  <c r="I23" i="22" s="1"/>
  <c r="L24" i="19" s="1"/>
  <c r="F22" i="22"/>
  <c r="D19" i="22"/>
  <c r="F18" i="22"/>
  <c r="G18" i="22" s="1"/>
  <c r="H18" i="22" s="1"/>
  <c r="F17" i="22"/>
  <c r="I17" i="22" s="1"/>
  <c r="L18" i="19" s="1"/>
  <c r="F16" i="22"/>
  <c r="I16" i="22" s="1"/>
  <c r="L17" i="19" s="1"/>
  <c r="F15" i="22"/>
  <c r="I15" i="22" s="1"/>
  <c r="L16" i="19" s="1"/>
  <c r="F14" i="22"/>
  <c r="I14" i="22" s="1"/>
  <c r="L15" i="19" s="1"/>
  <c r="D12" i="22"/>
  <c r="F11" i="22"/>
  <c r="G11" i="22" s="1"/>
  <c r="H11" i="22" s="1"/>
  <c r="F10" i="22"/>
  <c r="I10" i="22" s="1"/>
  <c r="L11" i="19" s="1"/>
  <c r="F9" i="22"/>
  <c r="I9" i="22" s="1"/>
  <c r="L10" i="19" s="1"/>
  <c r="F8" i="22"/>
  <c r="I8" i="22" s="1"/>
  <c r="L9" i="19" s="1"/>
  <c r="F7" i="22"/>
  <c r="I7" i="22" s="1"/>
  <c r="L8" i="19" s="1"/>
  <c r="E96" i="21"/>
  <c r="D94" i="21"/>
  <c r="F93" i="21"/>
  <c r="G93" i="21" s="1"/>
  <c r="H93" i="21" s="1"/>
  <c r="F92" i="21"/>
  <c r="D90" i="21"/>
  <c r="F89" i="21"/>
  <c r="G89" i="21" s="1"/>
  <c r="H89" i="21" s="1"/>
  <c r="F88" i="21"/>
  <c r="I88" i="21" s="1"/>
  <c r="J88" i="19" s="1"/>
  <c r="F87" i="21"/>
  <c r="G87" i="21" s="1"/>
  <c r="H87" i="21" s="1"/>
  <c r="F86" i="21"/>
  <c r="F84" i="21"/>
  <c r="I84" i="21" s="1"/>
  <c r="J84" i="19" s="1"/>
  <c r="D82" i="21"/>
  <c r="F81" i="21"/>
  <c r="I81" i="21" s="1"/>
  <c r="J81" i="19" s="1"/>
  <c r="F80" i="21"/>
  <c r="D77" i="21"/>
  <c r="F76" i="21"/>
  <c r="I76" i="21" s="1"/>
  <c r="J76" i="19" s="1"/>
  <c r="F75" i="21"/>
  <c r="G75" i="21" s="1"/>
  <c r="H75" i="21" s="1"/>
  <c r="D73" i="21"/>
  <c r="F72" i="21"/>
  <c r="I72" i="21" s="1"/>
  <c r="J72" i="19" s="1"/>
  <c r="F71" i="21"/>
  <c r="G71" i="21" s="1"/>
  <c r="H71" i="21" s="1"/>
  <c r="F68" i="21"/>
  <c r="I68" i="21" s="1"/>
  <c r="J68" i="19" s="1"/>
  <c r="D65" i="21"/>
  <c r="F64" i="21"/>
  <c r="I64" i="21" s="1"/>
  <c r="J65" i="19" s="1"/>
  <c r="F63" i="21"/>
  <c r="G63" i="21" s="1"/>
  <c r="H63" i="21" s="1"/>
  <c r="F62" i="21"/>
  <c r="I62" i="21" s="1"/>
  <c r="J63" i="19" s="1"/>
  <c r="F61" i="21"/>
  <c r="I61" i="21" s="1"/>
  <c r="J62" i="19" s="1"/>
  <c r="D59" i="21"/>
  <c r="F58" i="21"/>
  <c r="I58" i="21" s="1"/>
  <c r="J59" i="19" s="1"/>
  <c r="F57" i="21"/>
  <c r="D55" i="21"/>
  <c r="F54" i="21"/>
  <c r="I54" i="21" s="1"/>
  <c r="J55" i="19" s="1"/>
  <c r="F53" i="21"/>
  <c r="I53" i="21" s="1"/>
  <c r="J54" i="19" s="1"/>
  <c r="F52" i="21"/>
  <c r="G52" i="21" s="1"/>
  <c r="H52" i="21" s="1"/>
  <c r="D50" i="21"/>
  <c r="F49" i="21"/>
  <c r="I49" i="21" s="1"/>
  <c r="J50" i="19" s="1"/>
  <c r="F48" i="21"/>
  <c r="G48" i="21" s="1"/>
  <c r="H48" i="21" s="1"/>
  <c r="F47" i="21"/>
  <c r="I47" i="21" s="1"/>
  <c r="J48" i="19" s="1"/>
  <c r="F46" i="21"/>
  <c r="I46" i="21" s="1"/>
  <c r="J47" i="19" s="1"/>
  <c r="D43" i="21"/>
  <c r="F42" i="21"/>
  <c r="I42" i="21" s="1"/>
  <c r="J43" i="19" s="1"/>
  <c r="F41" i="21"/>
  <c r="G41" i="21" s="1"/>
  <c r="H41" i="21" s="1"/>
  <c r="F40" i="21"/>
  <c r="D38" i="21"/>
  <c r="F37" i="21"/>
  <c r="G37" i="21" s="1"/>
  <c r="H37" i="21" s="1"/>
  <c r="F36" i="21"/>
  <c r="I36" i="21" s="1"/>
  <c r="J37" i="19" s="1"/>
  <c r="F35" i="21"/>
  <c r="I35" i="21" s="1"/>
  <c r="J36" i="19" s="1"/>
  <c r="F34" i="21"/>
  <c r="I34" i="21" s="1"/>
  <c r="J35" i="19" s="1"/>
  <c r="D30" i="21"/>
  <c r="F29" i="21"/>
  <c r="G29" i="21" s="1"/>
  <c r="H29" i="21" s="1"/>
  <c r="F28" i="21"/>
  <c r="I28" i="21" s="1"/>
  <c r="J29" i="19" s="1"/>
  <c r="F27" i="21"/>
  <c r="I27" i="21" s="1"/>
  <c r="J28" i="19" s="1"/>
  <c r="D25" i="21"/>
  <c r="F24" i="21"/>
  <c r="I24" i="21" s="1"/>
  <c r="J25" i="19" s="1"/>
  <c r="F23" i="21"/>
  <c r="I23" i="21" s="1"/>
  <c r="J24" i="19" s="1"/>
  <c r="F22" i="21"/>
  <c r="D19" i="21"/>
  <c r="F18" i="21"/>
  <c r="G18" i="21" s="1"/>
  <c r="H18" i="21" s="1"/>
  <c r="F17" i="21"/>
  <c r="I17" i="21" s="1"/>
  <c r="J18" i="19" s="1"/>
  <c r="F16" i="21"/>
  <c r="I16" i="21" s="1"/>
  <c r="J17" i="19" s="1"/>
  <c r="F15" i="21"/>
  <c r="I15" i="21" s="1"/>
  <c r="J16" i="19" s="1"/>
  <c r="F14" i="21"/>
  <c r="I14" i="21" s="1"/>
  <c r="J15" i="19" s="1"/>
  <c r="D12" i="21"/>
  <c r="F11" i="21"/>
  <c r="G11" i="21" s="1"/>
  <c r="H11" i="21" s="1"/>
  <c r="F10" i="21"/>
  <c r="I10" i="21" s="1"/>
  <c r="J11" i="19" s="1"/>
  <c r="F9" i="21"/>
  <c r="G9" i="21" s="1"/>
  <c r="H9" i="21" s="1"/>
  <c r="F8" i="21"/>
  <c r="I8" i="21" s="1"/>
  <c r="J9" i="19" s="1"/>
  <c r="F7" i="21"/>
  <c r="I7" i="21" s="1"/>
  <c r="J8" i="19" s="1"/>
  <c r="E96" i="11"/>
  <c r="D94" i="11"/>
  <c r="F93" i="11"/>
  <c r="G93" i="11" s="1"/>
  <c r="H93" i="11" s="1"/>
  <c r="F92" i="11"/>
  <c r="D90" i="11"/>
  <c r="F89" i="11"/>
  <c r="G89" i="11" s="1"/>
  <c r="H89" i="11" s="1"/>
  <c r="F88" i="11"/>
  <c r="I88" i="11" s="1"/>
  <c r="H88" i="19" s="1"/>
  <c r="F87" i="11"/>
  <c r="G87" i="11" s="1"/>
  <c r="H87" i="11" s="1"/>
  <c r="F86" i="11"/>
  <c r="F84" i="11"/>
  <c r="G84" i="11" s="1"/>
  <c r="H84" i="11" s="1"/>
  <c r="D82" i="11"/>
  <c r="F81" i="11"/>
  <c r="F80" i="11"/>
  <c r="G80" i="11" s="1"/>
  <c r="H80" i="11" s="1"/>
  <c r="D77" i="11"/>
  <c r="F76" i="11"/>
  <c r="I76" i="11" s="1"/>
  <c r="H76" i="19" s="1"/>
  <c r="F75" i="11"/>
  <c r="I75" i="11" s="1"/>
  <c r="H75" i="19" s="1"/>
  <c r="D73" i="11"/>
  <c r="F72" i="11"/>
  <c r="I72" i="11" s="1"/>
  <c r="H72" i="19" s="1"/>
  <c r="F71" i="11"/>
  <c r="F68" i="11"/>
  <c r="I68" i="11" s="1"/>
  <c r="H68" i="19" s="1"/>
  <c r="D65" i="11"/>
  <c r="F64" i="11"/>
  <c r="I64" i="11" s="1"/>
  <c r="H65" i="19" s="1"/>
  <c r="F63" i="11"/>
  <c r="G63" i="11" s="1"/>
  <c r="H63" i="11" s="1"/>
  <c r="F62" i="11"/>
  <c r="G62" i="11" s="1"/>
  <c r="H62" i="11" s="1"/>
  <c r="F61" i="11"/>
  <c r="I61" i="11" s="1"/>
  <c r="H62" i="19" s="1"/>
  <c r="D59" i="11"/>
  <c r="F58" i="11"/>
  <c r="G58" i="11" s="1"/>
  <c r="H58" i="11" s="1"/>
  <c r="F57" i="11"/>
  <c r="D55" i="11"/>
  <c r="F54" i="11"/>
  <c r="G54" i="11" s="1"/>
  <c r="H54" i="11" s="1"/>
  <c r="F53" i="11"/>
  <c r="I53" i="11" s="1"/>
  <c r="H54" i="19" s="1"/>
  <c r="F52" i="11"/>
  <c r="D50" i="11"/>
  <c r="F49" i="11"/>
  <c r="I49" i="11" s="1"/>
  <c r="H50" i="19" s="1"/>
  <c r="F48" i="11"/>
  <c r="I48" i="11" s="1"/>
  <c r="H49" i="19" s="1"/>
  <c r="F47" i="11"/>
  <c r="F46" i="11"/>
  <c r="I46" i="11" s="1"/>
  <c r="H47" i="19" s="1"/>
  <c r="D43" i="11"/>
  <c r="F42" i="11"/>
  <c r="I42" i="11" s="1"/>
  <c r="H43" i="19" s="1"/>
  <c r="F41" i="11"/>
  <c r="I41" i="11" s="1"/>
  <c r="H42" i="19" s="1"/>
  <c r="F40" i="11"/>
  <c r="G40" i="11" s="1"/>
  <c r="H40" i="11" s="1"/>
  <c r="D38" i="11"/>
  <c r="F37" i="11"/>
  <c r="G37" i="11" s="1"/>
  <c r="H37" i="11" s="1"/>
  <c r="F36" i="11"/>
  <c r="I36" i="11" s="1"/>
  <c r="H37" i="19" s="1"/>
  <c r="F35" i="11"/>
  <c r="I35" i="11" s="1"/>
  <c r="H36" i="19" s="1"/>
  <c r="F34" i="11"/>
  <c r="I34" i="11" s="1"/>
  <c r="H35" i="19" s="1"/>
  <c r="D30" i="11"/>
  <c r="F29" i="11"/>
  <c r="I29" i="11" s="1"/>
  <c r="H30" i="19" s="1"/>
  <c r="F28" i="11"/>
  <c r="G28" i="11" s="1"/>
  <c r="H28" i="11" s="1"/>
  <c r="F27" i="11"/>
  <c r="I27" i="11" s="1"/>
  <c r="H28" i="19" s="1"/>
  <c r="D25" i="11"/>
  <c r="F24" i="11"/>
  <c r="I24" i="11" s="1"/>
  <c r="H25" i="19" s="1"/>
  <c r="F23" i="11"/>
  <c r="I23" i="11" s="1"/>
  <c r="H24" i="19" s="1"/>
  <c r="F22" i="11"/>
  <c r="D19" i="11"/>
  <c r="F18" i="11"/>
  <c r="I18" i="11" s="1"/>
  <c r="H19" i="19" s="1"/>
  <c r="F17" i="11"/>
  <c r="G17" i="11" s="1"/>
  <c r="H17" i="11" s="1"/>
  <c r="F16" i="11"/>
  <c r="I16" i="11" s="1"/>
  <c r="H17" i="19" s="1"/>
  <c r="F15" i="11"/>
  <c r="I15" i="11" s="1"/>
  <c r="H16" i="19" s="1"/>
  <c r="F14" i="11"/>
  <c r="I14" i="11" s="1"/>
  <c r="H15" i="19" s="1"/>
  <c r="D12" i="11"/>
  <c r="F11" i="11"/>
  <c r="G11" i="11" s="1"/>
  <c r="H11" i="11" s="1"/>
  <c r="F10" i="11"/>
  <c r="I10" i="11" s="1"/>
  <c r="H11" i="19" s="1"/>
  <c r="F9" i="11"/>
  <c r="G9" i="11" s="1"/>
  <c r="H9" i="11" s="1"/>
  <c r="F8" i="11"/>
  <c r="F7" i="11"/>
  <c r="I7" i="11" s="1"/>
  <c r="H8" i="19" s="1"/>
  <c r="E96" i="10"/>
  <c r="D94" i="10"/>
  <c r="F93" i="10"/>
  <c r="I93" i="10" s="1"/>
  <c r="F93" i="19" s="1"/>
  <c r="F92" i="10"/>
  <c r="G92" i="10" s="1"/>
  <c r="H92" i="10" s="1"/>
  <c r="D90" i="10"/>
  <c r="F89" i="10"/>
  <c r="I89" i="10" s="1"/>
  <c r="F89" i="19" s="1"/>
  <c r="F88" i="10"/>
  <c r="G88" i="10" s="1"/>
  <c r="H88" i="10" s="1"/>
  <c r="F87" i="10"/>
  <c r="G87" i="10" s="1"/>
  <c r="H87" i="10" s="1"/>
  <c r="F86" i="10"/>
  <c r="I86" i="10" s="1"/>
  <c r="F86" i="19" s="1"/>
  <c r="F84" i="10"/>
  <c r="I84" i="10" s="1"/>
  <c r="F84" i="19" s="1"/>
  <c r="D82" i="10"/>
  <c r="F81" i="10"/>
  <c r="I81" i="10" s="1"/>
  <c r="F81" i="19" s="1"/>
  <c r="F80" i="10"/>
  <c r="G80" i="10" s="1"/>
  <c r="H80" i="10" s="1"/>
  <c r="D77" i="10"/>
  <c r="F76" i="10"/>
  <c r="G76" i="10" s="1"/>
  <c r="H76" i="10" s="1"/>
  <c r="F75" i="10"/>
  <c r="G75" i="10" s="1"/>
  <c r="H75" i="10" s="1"/>
  <c r="D73" i="10"/>
  <c r="F72" i="10"/>
  <c r="G72" i="10" s="1"/>
  <c r="H72" i="10" s="1"/>
  <c r="F71" i="10"/>
  <c r="G71" i="10" s="1"/>
  <c r="H71" i="10" s="1"/>
  <c r="F68" i="10"/>
  <c r="G68" i="10" s="1"/>
  <c r="H68" i="10" s="1"/>
  <c r="D65" i="10"/>
  <c r="F64" i="10"/>
  <c r="I64" i="10" s="1"/>
  <c r="F65" i="19" s="1"/>
  <c r="F63" i="10"/>
  <c r="G63" i="10" s="1"/>
  <c r="H63" i="10" s="1"/>
  <c r="F62" i="10"/>
  <c r="I62" i="10" s="1"/>
  <c r="F61" i="10"/>
  <c r="G61" i="10" s="1"/>
  <c r="H61" i="10" s="1"/>
  <c r="D59" i="10"/>
  <c r="F58" i="10"/>
  <c r="I58" i="10" s="1"/>
  <c r="F57" i="10"/>
  <c r="G57" i="10" s="1"/>
  <c r="H57" i="10" s="1"/>
  <c r="D55" i="10"/>
  <c r="F54" i="10"/>
  <c r="I54" i="10" s="1"/>
  <c r="F53" i="10"/>
  <c r="G53" i="10" s="1"/>
  <c r="H53" i="10" s="1"/>
  <c r="F52" i="10"/>
  <c r="G52" i="10" s="1"/>
  <c r="H52" i="10" s="1"/>
  <c r="D50" i="10"/>
  <c r="F49" i="10"/>
  <c r="G49" i="10" s="1"/>
  <c r="H49" i="10" s="1"/>
  <c r="F48" i="10"/>
  <c r="G48" i="10" s="1"/>
  <c r="H48" i="10" s="1"/>
  <c r="F47" i="10"/>
  <c r="I47" i="10" s="1"/>
  <c r="F46" i="10"/>
  <c r="G46" i="10" s="1"/>
  <c r="H46" i="10" s="1"/>
  <c r="D43" i="10"/>
  <c r="F42" i="10"/>
  <c r="G42" i="10" s="1"/>
  <c r="H42" i="10" s="1"/>
  <c r="F41" i="10"/>
  <c r="G41" i="10" s="1"/>
  <c r="H41" i="10" s="1"/>
  <c r="F40" i="10"/>
  <c r="I40" i="10" s="1"/>
  <c r="D38" i="10"/>
  <c r="F37" i="10"/>
  <c r="G37" i="10" s="1"/>
  <c r="H37" i="10" s="1"/>
  <c r="F36" i="10"/>
  <c r="I36" i="10" s="1"/>
  <c r="F35" i="10"/>
  <c r="G35" i="10" s="1"/>
  <c r="H35" i="10" s="1"/>
  <c r="F34" i="10"/>
  <c r="I34" i="10" s="1"/>
  <c r="D30" i="10"/>
  <c r="F29" i="10"/>
  <c r="G29" i="10" s="1"/>
  <c r="H29" i="10" s="1"/>
  <c r="F28" i="10"/>
  <c r="I28" i="10" s="1"/>
  <c r="F27" i="10"/>
  <c r="G27" i="10" s="1"/>
  <c r="H27" i="10" s="1"/>
  <c r="D25" i="10"/>
  <c r="F24" i="10"/>
  <c r="I24" i="10" s="1"/>
  <c r="F23" i="10"/>
  <c r="G23" i="10" s="1"/>
  <c r="H23" i="10" s="1"/>
  <c r="F22" i="10"/>
  <c r="D19" i="10"/>
  <c r="F18" i="10"/>
  <c r="F17" i="10"/>
  <c r="I17" i="10" s="1"/>
  <c r="F16" i="10"/>
  <c r="G16" i="10" s="1"/>
  <c r="H16" i="10" s="1"/>
  <c r="F15" i="10"/>
  <c r="G15" i="10" s="1"/>
  <c r="H15" i="10" s="1"/>
  <c r="F14" i="10"/>
  <c r="I14" i="10" s="1"/>
  <c r="D12" i="10"/>
  <c r="F11" i="10"/>
  <c r="G11" i="10" s="1"/>
  <c r="H11" i="10" s="1"/>
  <c r="F10" i="10"/>
  <c r="I10" i="10" s="1"/>
  <c r="F11" i="19" s="1"/>
  <c r="F9" i="10"/>
  <c r="I9" i="10" s="1"/>
  <c r="F10" i="19" s="1"/>
  <c r="F8" i="10"/>
  <c r="G8" i="10" s="1"/>
  <c r="H8" i="10" s="1"/>
  <c r="F7" i="10"/>
  <c r="E96" i="9"/>
  <c r="D65" i="9"/>
  <c r="F61" i="9"/>
  <c r="F58" i="9"/>
  <c r="F57" i="9"/>
  <c r="F63" i="9"/>
  <c r="G63" i="9" s="1"/>
  <c r="H63" i="9" s="1"/>
  <c r="F62" i="9"/>
  <c r="F64" i="9"/>
  <c r="I64" i="9" s="1"/>
  <c r="D12" i="9"/>
  <c r="D19" i="9"/>
  <c r="F38" i="15" l="1"/>
  <c r="G47" i="16"/>
  <c r="H47" i="16" s="1"/>
  <c r="H50" i="16" s="1"/>
  <c r="F94" i="13"/>
  <c r="I53" i="15"/>
  <c r="Z54" i="19" s="1"/>
  <c r="F25" i="12"/>
  <c r="I84" i="15"/>
  <c r="Z84" i="19" s="1"/>
  <c r="D20" i="13"/>
  <c r="I80" i="15"/>
  <c r="Z80" i="19" s="1"/>
  <c r="H59" i="16"/>
  <c r="F30" i="17"/>
  <c r="F82" i="23"/>
  <c r="F82" i="11"/>
  <c r="I87" i="21"/>
  <c r="J87" i="19" s="1"/>
  <c r="I37" i="22"/>
  <c r="L38" i="19" s="1"/>
  <c r="H59" i="24"/>
  <c r="I92" i="24"/>
  <c r="R92" i="19" s="1"/>
  <c r="I23" i="15"/>
  <c r="Z24" i="19" s="1"/>
  <c r="G81" i="16"/>
  <c r="H81" i="16" s="1"/>
  <c r="F77" i="21"/>
  <c r="F59" i="17"/>
  <c r="D78" i="24"/>
  <c r="G9" i="24"/>
  <c r="H9" i="24" s="1"/>
  <c r="D31" i="14"/>
  <c r="G41" i="11"/>
  <c r="H41" i="11" s="1"/>
  <c r="F82" i="15"/>
  <c r="F82" i="12"/>
  <c r="I77" i="12"/>
  <c r="I63" i="13"/>
  <c r="V64" i="19" s="1"/>
  <c r="I27" i="17"/>
  <c r="N28" i="19" s="1"/>
  <c r="I35" i="23"/>
  <c r="P36" i="19" s="1"/>
  <c r="F59" i="14"/>
  <c r="F77" i="14"/>
  <c r="I8" i="15"/>
  <c r="Z9" i="19" s="1"/>
  <c r="H65" i="15"/>
  <c r="I72" i="16"/>
  <c r="AB72" i="19" s="1"/>
  <c r="I80" i="11"/>
  <c r="H80" i="19" s="1"/>
  <c r="D31" i="21"/>
  <c r="F94" i="11"/>
  <c r="F25" i="21"/>
  <c r="F65" i="22"/>
  <c r="F82" i="22"/>
  <c r="H77" i="17"/>
  <c r="H55" i="24"/>
  <c r="H77" i="24"/>
  <c r="G80" i="12"/>
  <c r="H80" i="12" s="1"/>
  <c r="D31" i="13"/>
  <c r="I71" i="14"/>
  <c r="I73" i="14" s="1"/>
  <c r="G28" i="15"/>
  <c r="H28" i="15" s="1"/>
  <c r="G86" i="16"/>
  <c r="H86" i="16" s="1"/>
  <c r="G35" i="21"/>
  <c r="H35" i="21" s="1"/>
  <c r="D78" i="23"/>
  <c r="I52" i="14"/>
  <c r="X53" i="19" s="1"/>
  <c r="I11" i="11"/>
  <c r="H12" i="19" s="1"/>
  <c r="I41" i="21"/>
  <c r="J42" i="19" s="1"/>
  <c r="I29" i="22"/>
  <c r="L30" i="19" s="1"/>
  <c r="I92" i="17"/>
  <c r="N92" i="19" s="1"/>
  <c r="F25" i="23"/>
  <c r="G84" i="23"/>
  <c r="H84" i="23" s="1"/>
  <c r="G10" i="12"/>
  <c r="H10" i="12" s="1"/>
  <c r="F30" i="14"/>
  <c r="I84" i="14"/>
  <c r="X84" i="19" s="1"/>
  <c r="G63" i="16"/>
  <c r="H63" i="16" s="1"/>
  <c r="I72" i="10"/>
  <c r="F72" i="19" s="1"/>
  <c r="I11" i="22"/>
  <c r="L12" i="19" s="1"/>
  <c r="F25" i="22"/>
  <c r="G61" i="22"/>
  <c r="H61" i="22" s="1"/>
  <c r="G68" i="22"/>
  <c r="H68" i="22" s="1"/>
  <c r="I10" i="17"/>
  <c r="N11" i="19" s="1"/>
  <c r="F94" i="17"/>
  <c r="G40" i="24"/>
  <c r="H40" i="24" s="1"/>
  <c r="H43" i="24" s="1"/>
  <c r="F55" i="12"/>
  <c r="F94" i="12"/>
  <c r="I29" i="13"/>
  <c r="V30" i="19" s="1"/>
  <c r="G47" i="13"/>
  <c r="H47" i="13" s="1"/>
  <c r="D20" i="15"/>
  <c r="H59" i="15"/>
  <c r="H77" i="16"/>
  <c r="F94" i="24"/>
  <c r="G7" i="22"/>
  <c r="H7" i="22" s="1"/>
  <c r="I46" i="23"/>
  <c r="P47" i="19" s="1"/>
  <c r="G22" i="14"/>
  <c r="H22" i="14" s="1"/>
  <c r="I87" i="14"/>
  <c r="X87" i="19" s="1"/>
  <c r="H73" i="15"/>
  <c r="D44" i="11"/>
  <c r="G46" i="11"/>
  <c r="H46" i="11" s="1"/>
  <c r="G27" i="21"/>
  <c r="H27" i="21" s="1"/>
  <c r="F59" i="21"/>
  <c r="I63" i="22"/>
  <c r="L64" i="19" s="1"/>
  <c r="I76" i="17"/>
  <c r="N76" i="19" s="1"/>
  <c r="G87" i="12"/>
  <c r="H87" i="12" s="1"/>
  <c r="G24" i="13"/>
  <c r="H24" i="13" s="1"/>
  <c r="F38" i="14"/>
  <c r="H55" i="15"/>
  <c r="D78" i="15"/>
  <c r="F25" i="16"/>
  <c r="D78" i="10"/>
  <c r="F50" i="11"/>
  <c r="F59" i="22"/>
  <c r="I35" i="17"/>
  <c r="N36" i="19" s="1"/>
  <c r="I89" i="23"/>
  <c r="P89" i="19" s="1"/>
  <c r="I8" i="24"/>
  <c r="R9" i="19" s="1"/>
  <c r="G24" i="24"/>
  <c r="H24" i="24" s="1"/>
  <c r="F59" i="12"/>
  <c r="F30" i="15"/>
  <c r="H77" i="15"/>
  <c r="H65" i="16"/>
  <c r="H73" i="16"/>
  <c r="F73" i="11"/>
  <c r="F94" i="21"/>
  <c r="F82" i="17"/>
  <c r="F30" i="12"/>
  <c r="F31" i="12" s="1"/>
  <c r="F94" i="16"/>
  <c r="D95" i="16"/>
  <c r="I92" i="16"/>
  <c r="AB92" i="19" s="1"/>
  <c r="I88" i="16"/>
  <c r="AB88" i="19" s="1"/>
  <c r="G84" i="16"/>
  <c r="H84" i="16" s="1"/>
  <c r="F82" i="16"/>
  <c r="G80" i="16"/>
  <c r="H80" i="16" s="1"/>
  <c r="D78" i="16"/>
  <c r="I68" i="16"/>
  <c r="AB68" i="19" s="1"/>
  <c r="I61" i="16"/>
  <c r="AB62" i="19" s="1"/>
  <c r="I58" i="16"/>
  <c r="AB59" i="19" s="1"/>
  <c r="H55" i="16"/>
  <c r="I46" i="16"/>
  <c r="AB47" i="19" s="1"/>
  <c r="D44" i="16"/>
  <c r="D31" i="16"/>
  <c r="I27" i="16"/>
  <c r="AB28" i="19" s="1"/>
  <c r="G28" i="16"/>
  <c r="H28" i="16" s="1"/>
  <c r="H30" i="16" s="1"/>
  <c r="I24" i="16"/>
  <c r="AB25" i="19" s="1"/>
  <c r="I22" i="16"/>
  <c r="AB23" i="19" s="1"/>
  <c r="I23" i="16"/>
  <c r="AB24" i="19" s="1"/>
  <c r="I92" i="15"/>
  <c r="Z92" i="19" s="1"/>
  <c r="F94" i="15"/>
  <c r="I88" i="15"/>
  <c r="Z88" i="19" s="1"/>
  <c r="G86" i="15"/>
  <c r="H86" i="15" s="1"/>
  <c r="D95" i="15"/>
  <c r="H80" i="15"/>
  <c r="G81" i="15"/>
  <c r="H81" i="15" s="1"/>
  <c r="I76" i="15"/>
  <c r="Z76" i="19" s="1"/>
  <c r="I72" i="15"/>
  <c r="Z72" i="19" s="1"/>
  <c r="I68" i="15"/>
  <c r="Z68" i="19" s="1"/>
  <c r="I57" i="15"/>
  <c r="Z58" i="19" s="1"/>
  <c r="I34" i="15"/>
  <c r="Z35" i="19" s="1"/>
  <c r="I46" i="15"/>
  <c r="Z47" i="19" s="1"/>
  <c r="D31" i="15"/>
  <c r="G27" i="15"/>
  <c r="H27" i="15" s="1"/>
  <c r="I27" i="15"/>
  <c r="Z28" i="19" s="1"/>
  <c r="G24" i="15"/>
  <c r="H24" i="15" s="1"/>
  <c r="F25" i="15"/>
  <c r="I22" i="15"/>
  <c r="Z23" i="19" s="1"/>
  <c r="I16" i="15"/>
  <c r="Z17" i="19" s="1"/>
  <c r="G9" i="15"/>
  <c r="H9" i="15" s="1"/>
  <c r="F12" i="15"/>
  <c r="D95" i="14"/>
  <c r="F94" i="14"/>
  <c r="F90" i="14"/>
  <c r="G80" i="14"/>
  <c r="H80" i="14" s="1"/>
  <c r="F82" i="14"/>
  <c r="D78" i="14"/>
  <c r="F73" i="14"/>
  <c r="F78" i="14" s="1"/>
  <c r="G48" i="14"/>
  <c r="H48" i="14" s="1"/>
  <c r="G46" i="14"/>
  <c r="H46" i="14" s="1"/>
  <c r="D44" i="14"/>
  <c r="G37" i="14"/>
  <c r="H37" i="14" s="1"/>
  <c r="I34" i="14"/>
  <c r="X35" i="19" s="1"/>
  <c r="G34" i="14"/>
  <c r="H34" i="14" s="1"/>
  <c r="G27" i="14"/>
  <c r="H27" i="14" s="1"/>
  <c r="I27" i="14"/>
  <c r="X28" i="19" s="1"/>
  <c r="G29" i="14"/>
  <c r="H29" i="14" s="1"/>
  <c r="G23" i="14"/>
  <c r="H23" i="14" s="1"/>
  <c r="F25" i="14"/>
  <c r="G11" i="14"/>
  <c r="H11" i="14" s="1"/>
  <c r="D20" i="14"/>
  <c r="I87" i="13"/>
  <c r="V87" i="19" s="1"/>
  <c r="F82" i="13"/>
  <c r="G81" i="13"/>
  <c r="H81" i="13" s="1"/>
  <c r="D95" i="13"/>
  <c r="I71" i="13"/>
  <c r="V71" i="19" s="1"/>
  <c r="V73" i="19" s="1"/>
  <c r="D44" i="13"/>
  <c r="I37" i="13"/>
  <c r="V38" i="19" s="1"/>
  <c r="G28" i="13"/>
  <c r="H28" i="13" s="1"/>
  <c r="F25" i="13"/>
  <c r="G22" i="13"/>
  <c r="H22" i="13" s="1"/>
  <c r="I22" i="13"/>
  <c r="V23" i="19" s="1"/>
  <c r="I15" i="13"/>
  <c r="V16" i="19" s="1"/>
  <c r="G9" i="13"/>
  <c r="H9" i="13" s="1"/>
  <c r="I92" i="12"/>
  <c r="T92" i="19" s="1"/>
  <c r="D78" i="12"/>
  <c r="F73" i="12"/>
  <c r="G71" i="12"/>
  <c r="H71" i="12" s="1"/>
  <c r="G64" i="12"/>
  <c r="H64" i="12" s="1"/>
  <c r="G52" i="12"/>
  <c r="H52" i="12" s="1"/>
  <c r="G46" i="12"/>
  <c r="H46" i="12" s="1"/>
  <c r="F50" i="12"/>
  <c r="F43" i="12"/>
  <c r="G41" i="12"/>
  <c r="H41" i="12" s="1"/>
  <c r="D44" i="12"/>
  <c r="G37" i="12"/>
  <c r="H37" i="12" s="1"/>
  <c r="F38" i="12"/>
  <c r="G35" i="12"/>
  <c r="H35" i="12" s="1"/>
  <c r="I29" i="12"/>
  <c r="T30" i="19" s="1"/>
  <c r="G27" i="12"/>
  <c r="H27" i="12" s="1"/>
  <c r="I27" i="12"/>
  <c r="T28" i="19" s="1"/>
  <c r="D31" i="12"/>
  <c r="G22" i="12"/>
  <c r="H22" i="12" s="1"/>
  <c r="G23" i="12"/>
  <c r="H23" i="12" s="1"/>
  <c r="D20" i="12"/>
  <c r="I88" i="24"/>
  <c r="R88" i="19" s="1"/>
  <c r="D95" i="24"/>
  <c r="G86" i="24"/>
  <c r="H86" i="24" s="1"/>
  <c r="G84" i="24"/>
  <c r="H84" i="24" s="1"/>
  <c r="H73" i="24"/>
  <c r="H78" i="24" s="1"/>
  <c r="I72" i="24"/>
  <c r="R72" i="19" s="1"/>
  <c r="I68" i="24"/>
  <c r="R68" i="19" s="1"/>
  <c r="H65" i="24"/>
  <c r="I61" i="24"/>
  <c r="R62" i="19" s="1"/>
  <c r="I62" i="24"/>
  <c r="R63" i="19" s="1"/>
  <c r="G63" i="24"/>
  <c r="H63" i="24" s="1"/>
  <c r="I46" i="24"/>
  <c r="R47" i="19" s="1"/>
  <c r="F38" i="24"/>
  <c r="G36" i="24"/>
  <c r="H36" i="24" s="1"/>
  <c r="G35" i="24"/>
  <c r="H35" i="24" s="1"/>
  <c r="I34" i="24"/>
  <c r="R35" i="19" s="1"/>
  <c r="I27" i="24"/>
  <c r="R28" i="19" s="1"/>
  <c r="G28" i="24"/>
  <c r="H28" i="24" s="1"/>
  <c r="H30" i="24" s="1"/>
  <c r="F25" i="24"/>
  <c r="I23" i="24"/>
  <c r="R24" i="19" s="1"/>
  <c r="D20" i="24"/>
  <c r="I93" i="23"/>
  <c r="P93" i="19" s="1"/>
  <c r="F94" i="23"/>
  <c r="D95" i="23"/>
  <c r="G86" i="23"/>
  <c r="H86" i="23" s="1"/>
  <c r="H80" i="23"/>
  <c r="I80" i="23"/>
  <c r="P80" i="19" s="1"/>
  <c r="G81" i="23"/>
  <c r="H81" i="23" s="1"/>
  <c r="I62" i="23"/>
  <c r="P63" i="19" s="1"/>
  <c r="F59" i="23"/>
  <c r="G58" i="23"/>
  <c r="H58" i="23" s="1"/>
  <c r="D44" i="23"/>
  <c r="G40" i="23"/>
  <c r="H40" i="23" s="1"/>
  <c r="G36" i="23"/>
  <c r="H36" i="23" s="1"/>
  <c r="I27" i="23"/>
  <c r="P28" i="19" s="1"/>
  <c r="I22" i="23"/>
  <c r="P23" i="19" s="1"/>
  <c r="I23" i="23"/>
  <c r="P24" i="19" s="1"/>
  <c r="G24" i="23"/>
  <c r="H24" i="23" s="1"/>
  <c r="G17" i="23"/>
  <c r="H17" i="23" s="1"/>
  <c r="G86" i="17"/>
  <c r="H86" i="17" s="1"/>
  <c r="D95" i="17"/>
  <c r="I80" i="17"/>
  <c r="N80" i="19" s="1"/>
  <c r="G81" i="17"/>
  <c r="H81" i="17" s="1"/>
  <c r="D78" i="17"/>
  <c r="H73" i="17"/>
  <c r="I72" i="17"/>
  <c r="N72" i="19" s="1"/>
  <c r="I68" i="17"/>
  <c r="N68" i="19" s="1"/>
  <c r="G63" i="17"/>
  <c r="H63" i="17" s="1"/>
  <c r="I53" i="17"/>
  <c r="N54" i="19" s="1"/>
  <c r="F50" i="17"/>
  <c r="G40" i="17"/>
  <c r="H40" i="17" s="1"/>
  <c r="H43" i="17" s="1"/>
  <c r="F38" i="17"/>
  <c r="G36" i="17"/>
  <c r="H36" i="17" s="1"/>
  <c r="D44" i="17"/>
  <c r="G27" i="17"/>
  <c r="H27" i="17" s="1"/>
  <c r="G28" i="17"/>
  <c r="H28" i="17" s="1"/>
  <c r="F25" i="17"/>
  <c r="G22" i="17"/>
  <c r="G23" i="17"/>
  <c r="H23" i="17" s="1"/>
  <c r="G24" i="17"/>
  <c r="H24" i="17" s="1"/>
  <c r="D20" i="17"/>
  <c r="F94" i="22"/>
  <c r="G92" i="22"/>
  <c r="I87" i="22"/>
  <c r="L87" i="19" s="1"/>
  <c r="G76" i="22"/>
  <c r="H76" i="22" s="1"/>
  <c r="H77" i="22" s="1"/>
  <c r="F77" i="22"/>
  <c r="D78" i="22"/>
  <c r="I75" i="22"/>
  <c r="L75" i="19" s="1"/>
  <c r="I71" i="22"/>
  <c r="L71" i="19" s="1"/>
  <c r="G72" i="22"/>
  <c r="H72" i="22" s="1"/>
  <c r="H73" i="22" s="1"/>
  <c r="F50" i="22"/>
  <c r="G42" i="22"/>
  <c r="H42" i="22" s="1"/>
  <c r="I41" i="22"/>
  <c r="L42" i="19" s="1"/>
  <c r="G22" i="22"/>
  <c r="H22" i="22" s="1"/>
  <c r="I22" i="22"/>
  <c r="L23" i="19" s="1"/>
  <c r="D31" i="22"/>
  <c r="D20" i="22"/>
  <c r="G15" i="22"/>
  <c r="H15" i="22" s="1"/>
  <c r="F12" i="22"/>
  <c r="G9" i="22"/>
  <c r="H9" i="22" s="1"/>
  <c r="F82" i="21"/>
  <c r="I29" i="21"/>
  <c r="J30" i="19" s="1"/>
  <c r="I22" i="21"/>
  <c r="J23" i="19" s="1"/>
  <c r="G22" i="21"/>
  <c r="H22" i="21" s="1"/>
  <c r="G23" i="21"/>
  <c r="H23" i="21" s="1"/>
  <c r="I84" i="11"/>
  <c r="H84" i="19" s="1"/>
  <c r="I87" i="11"/>
  <c r="H87" i="19" s="1"/>
  <c r="F55" i="11"/>
  <c r="G52" i="11"/>
  <c r="H52" i="11" s="1"/>
  <c r="I52" i="11"/>
  <c r="H53" i="19" s="1"/>
  <c r="G35" i="11"/>
  <c r="H35" i="11" s="1"/>
  <c r="G34" i="11"/>
  <c r="H34" i="11" s="1"/>
  <c r="G27" i="11"/>
  <c r="H27" i="11" s="1"/>
  <c r="G29" i="11"/>
  <c r="H29" i="11" s="1"/>
  <c r="F25" i="11"/>
  <c r="D31" i="11"/>
  <c r="D20" i="11"/>
  <c r="G18" i="11"/>
  <c r="H18" i="11" s="1"/>
  <c r="G16" i="11"/>
  <c r="H16" i="11" s="1"/>
  <c r="F12" i="11"/>
  <c r="I92" i="10"/>
  <c r="F92" i="19" s="1"/>
  <c r="F94" i="10"/>
  <c r="G86" i="10"/>
  <c r="H86" i="10" s="1"/>
  <c r="G81" i="10"/>
  <c r="H81" i="10" s="1"/>
  <c r="H82" i="10" s="1"/>
  <c r="F82" i="10"/>
  <c r="I80" i="10"/>
  <c r="F80" i="19" s="1"/>
  <c r="I61" i="10"/>
  <c r="I27" i="10"/>
  <c r="F25" i="10"/>
  <c r="I68" i="10"/>
  <c r="F68" i="19" s="1"/>
  <c r="I49" i="10"/>
  <c r="G40" i="10"/>
  <c r="H40" i="10" s="1"/>
  <c r="H43" i="10" s="1"/>
  <c r="G36" i="10"/>
  <c r="H36" i="10" s="1"/>
  <c r="I35" i="10"/>
  <c r="I23" i="10"/>
  <c r="I18" i="10"/>
  <c r="G18" i="10"/>
  <c r="H18" i="10" s="1"/>
  <c r="I77" i="14"/>
  <c r="T75" i="19"/>
  <c r="T73" i="19"/>
  <c r="I52" i="21"/>
  <c r="F50" i="21"/>
  <c r="D66" i="21"/>
  <c r="D69" i="21" s="1"/>
  <c r="G46" i="21"/>
  <c r="H46" i="21" s="1"/>
  <c r="G16" i="21"/>
  <c r="H16" i="21" s="1"/>
  <c r="D20" i="21"/>
  <c r="I11" i="21"/>
  <c r="J12" i="19" s="1"/>
  <c r="I76" i="16"/>
  <c r="AB76" i="19" s="1"/>
  <c r="I62" i="16"/>
  <c r="AB63" i="19" s="1"/>
  <c r="F59" i="16"/>
  <c r="I57" i="16"/>
  <c r="AB58" i="19" s="1"/>
  <c r="I53" i="16"/>
  <c r="AB54" i="19" s="1"/>
  <c r="I54" i="16"/>
  <c r="AB55" i="19" s="1"/>
  <c r="D66" i="16"/>
  <c r="D69" i="16" s="1"/>
  <c r="I49" i="16"/>
  <c r="AB50" i="19" s="1"/>
  <c r="I42" i="16"/>
  <c r="AB43" i="19" s="1"/>
  <c r="F38" i="16"/>
  <c r="I34" i="16"/>
  <c r="AB35" i="19" s="1"/>
  <c r="I15" i="16"/>
  <c r="AB16" i="19" s="1"/>
  <c r="I16" i="16"/>
  <c r="AB17" i="19" s="1"/>
  <c r="G17" i="16"/>
  <c r="H17" i="16" s="1"/>
  <c r="D20" i="16"/>
  <c r="G9" i="16"/>
  <c r="H9" i="16" s="1"/>
  <c r="F12" i="16"/>
  <c r="I7" i="16"/>
  <c r="AB8" i="19" s="1"/>
  <c r="I11" i="16"/>
  <c r="AB12" i="19" s="1"/>
  <c r="I8" i="16"/>
  <c r="G77" i="16"/>
  <c r="G65" i="16"/>
  <c r="I82" i="16"/>
  <c r="G59" i="16"/>
  <c r="G73" i="16"/>
  <c r="G55" i="16"/>
  <c r="G43" i="16"/>
  <c r="G22" i="16"/>
  <c r="H22" i="16" s="1"/>
  <c r="H25" i="16" s="1"/>
  <c r="G34" i="16"/>
  <c r="H34" i="16" s="1"/>
  <c r="H38" i="16" s="1"/>
  <c r="H44" i="16" s="1"/>
  <c r="F65" i="16"/>
  <c r="I18" i="16"/>
  <c r="AB19" i="19" s="1"/>
  <c r="I29" i="16"/>
  <c r="AB30" i="19" s="1"/>
  <c r="I37" i="16"/>
  <c r="AB38" i="19" s="1"/>
  <c r="I41" i="16"/>
  <c r="AB42" i="19" s="1"/>
  <c r="F43" i="16"/>
  <c r="I48" i="16"/>
  <c r="F50" i="16"/>
  <c r="I52" i="16"/>
  <c r="AB53" i="19" s="1"/>
  <c r="I71" i="16"/>
  <c r="AB71" i="19" s="1"/>
  <c r="F73" i="16"/>
  <c r="I75" i="16"/>
  <c r="AB75" i="19" s="1"/>
  <c r="F77" i="16"/>
  <c r="I87" i="16"/>
  <c r="G89" i="16"/>
  <c r="H89" i="16" s="1"/>
  <c r="G93" i="16"/>
  <c r="H93" i="16" s="1"/>
  <c r="H94" i="16" s="1"/>
  <c r="G10" i="16"/>
  <c r="H10" i="16" s="1"/>
  <c r="G14" i="16"/>
  <c r="H14" i="16" s="1"/>
  <c r="G64" i="16"/>
  <c r="H64" i="16" s="1"/>
  <c r="G7" i="16"/>
  <c r="H7" i="16" s="1"/>
  <c r="F19" i="16"/>
  <c r="F30" i="16"/>
  <c r="F55" i="16"/>
  <c r="F90" i="16"/>
  <c r="G63" i="15"/>
  <c r="H63" i="15" s="1"/>
  <c r="I61" i="15"/>
  <c r="Z62" i="19" s="1"/>
  <c r="I62" i="15"/>
  <c r="I58" i="15"/>
  <c r="F59" i="15"/>
  <c r="D66" i="15"/>
  <c r="D69" i="15" s="1"/>
  <c r="I54" i="15"/>
  <c r="Z55" i="19" s="1"/>
  <c r="G47" i="15"/>
  <c r="I49" i="15"/>
  <c r="Z50" i="19" s="1"/>
  <c r="G43" i="15"/>
  <c r="I42" i="15"/>
  <c r="Z43" i="19" s="1"/>
  <c r="D44" i="15"/>
  <c r="G17" i="15"/>
  <c r="H17" i="15" s="1"/>
  <c r="I15" i="15"/>
  <c r="Z16" i="19" s="1"/>
  <c r="I7" i="15"/>
  <c r="Z8" i="19" s="1"/>
  <c r="I11" i="15"/>
  <c r="G55" i="15"/>
  <c r="G65" i="15"/>
  <c r="G59" i="15"/>
  <c r="G73" i="15"/>
  <c r="G77" i="15"/>
  <c r="G22" i="15"/>
  <c r="H22" i="15" s="1"/>
  <c r="H25" i="15" s="1"/>
  <c r="G34" i="15"/>
  <c r="H34" i="15" s="1"/>
  <c r="H38" i="15" s="1"/>
  <c r="H44" i="15" s="1"/>
  <c r="F65" i="15"/>
  <c r="I18" i="15"/>
  <c r="Z19" i="19" s="1"/>
  <c r="I29" i="15"/>
  <c r="Z30" i="19" s="1"/>
  <c r="I37" i="15"/>
  <c r="Z38" i="19" s="1"/>
  <c r="I41" i="15"/>
  <c r="Z42" i="19" s="1"/>
  <c r="F43" i="15"/>
  <c r="F44" i="15" s="1"/>
  <c r="I48" i="15"/>
  <c r="Z49" i="19" s="1"/>
  <c r="F50" i="15"/>
  <c r="I52" i="15"/>
  <c r="Z53" i="19" s="1"/>
  <c r="I71" i="15"/>
  <c r="Z71" i="19" s="1"/>
  <c r="Z73" i="19" s="1"/>
  <c r="F73" i="15"/>
  <c r="I75" i="15"/>
  <c r="Z75" i="19" s="1"/>
  <c r="F77" i="15"/>
  <c r="I87" i="15"/>
  <c r="Z87" i="19" s="1"/>
  <c r="G89" i="15"/>
  <c r="H89" i="15" s="1"/>
  <c r="G93" i="15"/>
  <c r="H93" i="15" s="1"/>
  <c r="H94" i="15" s="1"/>
  <c r="I94" i="15"/>
  <c r="G10" i="15"/>
  <c r="H10" i="15" s="1"/>
  <c r="G14" i="15"/>
  <c r="H14" i="15" s="1"/>
  <c r="G64" i="15"/>
  <c r="H64" i="15" s="1"/>
  <c r="G7" i="15"/>
  <c r="H7" i="15" s="1"/>
  <c r="F19" i="15"/>
  <c r="F55" i="15"/>
  <c r="F90" i="15"/>
  <c r="I55" i="14"/>
  <c r="G75" i="14"/>
  <c r="H75" i="14" s="1"/>
  <c r="I63" i="14"/>
  <c r="X64" i="19" s="1"/>
  <c r="F55" i="14"/>
  <c r="D66" i="14"/>
  <c r="D69" i="14" s="1"/>
  <c r="I16" i="14"/>
  <c r="G15" i="14"/>
  <c r="H15" i="14" s="1"/>
  <c r="I18" i="14"/>
  <c r="X19" i="19" s="1"/>
  <c r="I9" i="14"/>
  <c r="X10" i="19" s="1"/>
  <c r="I38" i="14"/>
  <c r="I43" i="14"/>
  <c r="I50" i="14"/>
  <c r="G54" i="14"/>
  <c r="H54" i="14" s="1"/>
  <c r="G58" i="14"/>
  <c r="H58" i="14" s="1"/>
  <c r="G17" i="14"/>
  <c r="H17" i="14" s="1"/>
  <c r="G24" i="14"/>
  <c r="H24" i="14" s="1"/>
  <c r="I25" i="14"/>
  <c r="G28" i="14"/>
  <c r="H28" i="14" s="1"/>
  <c r="G36" i="14"/>
  <c r="G40" i="14"/>
  <c r="G47" i="14"/>
  <c r="H47" i="14" s="1"/>
  <c r="G81" i="14"/>
  <c r="H81" i="14" s="1"/>
  <c r="G86" i="14"/>
  <c r="H86" i="14" s="1"/>
  <c r="G93" i="14"/>
  <c r="H93" i="14" s="1"/>
  <c r="I8" i="14"/>
  <c r="X9" i="19" s="1"/>
  <c r="G10" i="14"/>
  <c r="H10" i="14" s="1"/>
  <c r="G14" i="14"/>
  <c r="H14" i="14" s="1"/>
  <c r="I62" i="14"/>
  <c r="X63" i="19" s="1"/>
  <c r="G64" i="14"/>
  <c r="H64" i="14" s="1"/>
  <c r="I89" i="14"/>
  <c r="X89" i="19" s="1"/>
  <c r="F65" i="14"/>
  <c r="F43" i="14"/>
  <c r="F44" i="14" s="1"/>
  <c r="F50" i="14"/>
  <c r="G7" i="14"/>
  <c r="H7" i="14" s="1"/>
  <c r="H12" i="14" s="1"/>
  <c r="F19" i="14"/>
  <c r="G42" i="14"/>
  <c r="H42" i="14" s="1"/>
  <c r="H43" i="14" s="1"/>
  <c r="G49" i="14"/>
  <c r="H49" i="14" s="1"/>
  <c r="G53" i="14"/>
  <c r="H53" i="14" s="1"/>
  <c r="G57" i="14"/>
  <c r="H57" i="14" s="1"/>
  <c r="G61" i="14"/>
  <c r="H61" i="14" s="1"/>
  <c r="H65" i="14" s="1"/>
  <c r="G68" i="14"/>
  <c r="H68" i="14" s="1"/>
  <c r="G72" i="14"/>
  <c r="H72" i="14" s="1"/>
  <c r="H73" i="14" s="1"/>
  <c r="G76" i="14"/>
  <c r="H76" i="14" s="1"/>
  <c r="I81" i="14"/>
  <c r="X81" i="19" s="1"/>
  <c r="I86" i="14"/>
  <c r="X86" i="19" s="1"/>
  <c r="G88" i="14"/>
  <c r="H88" i="14" s="1"/>
  <c r="G92" i="14"/>
  <c r="H92" i="14" s="1"/>
  <c r="F12" i="14"/>
  <c r="I57" i="14"/>
  <c r="X58" i="19" s="1"/>
  <c r="I92" i="14"/>
  <c r="X92" i="19" s="1"/>
  <c r="F90" i="13"/>
  <c r="D78" i="13"/>
  <c r="I75" i="13"/>
  <c r="F77" i="13"/>
  <c r="F73" i="13"/>
  <c r="G62" i="13"/>
  <c r="H62" i="13" s="1"/>
  <c r="G58" i="13"/>
  <c r="H58" i="13" s="1"/>
  <c r="F59" i="13"/>
  <c r="I52" i="13"/>
  <c r="V53" i="19" s="1"/>
  <c r="G54" i="13"/>
  <c r="H54" i="13" s="1"/>
  <c r="D66" i="13"/>
  <c r="D69" i="13" s="1"/>
  <c r="I48" i="13"/>
  <c r="G34" i="13"/>
  <c r="H34" i="13" s="1"/>
  <c r="H38" i="13" s="1"/>
  <c r="G17" i="13"/>
  <c r="H17" i="13" s="1"/>
  <c r="I18" i="13"/>
  <c r="V19" i="19" s="1"/>
  <c r="G11" i="13"/>
  <c r="H11" i="13" s="1"/>
  <c r="G8" i="13"/>
  <c r="H8" i="13" s="1"/>
  <c r="F12" i="13"/>
  <c r="I38" i="13"/>
  <c r="I12" i="13"/>
  <c r="I65" i="13"/>
  <c r="I73" i="13"/>
  <c r="I43" i="13"/>
  <c r="F65" i="13"/>
  <c r="F43" i="13"/>
  <c r="F50" i="13"/>
  <c r="G89" i="13"/>
  <c r="H89" i="13" s="1"/>
  <c r="G93" i="13"/>
  <c r="H93" i="13" s="1"/>
  <c r="G10" i="13"/>
  <c r="H10" i="13" s="1"/>
  <c r="G14" i="13"/>
  <c r="H14" i="13" s="1"/>
  <c r="G64" i="13"/>
  <c r="H64" i="13" s="1"/>
  <c r="G7" i="13"/>
  <c r="H7" i="13" s="1"/>
  <c r="F19" i="13"/>
  <c r="F30" i="13"/>
  <c r="F38" i="13"/>
  <c r="G42" i="13"/>
  <c r="H42" i="13" s="1"/>
  <c r="H43" i="13" s="1"/>
  <c r="G49" i="13"/>
  <c r="H49" i="13" s="1"/>
  <c r="G53" i="13"/>
  <c r="H53" i="13" s="1"/>
  <c r="G57" i="13"/>
  <c r="H57" i="13" s="1"/>
  <c r="G61" i="13"/>
  <c r="H61" i="13" s="1"/>
  <c r="G68" i="13"/>
  <c r="H68" i="13" s="1"/>
  <c r="G72" i="13"/>
  <c r="H72" i="13" s="1"/>
  <c r="H73" i="13" s="1"/>
  <c r="G76" i="13"/>
  <c r="H76" i="13" s="1"/>
  <c r="H77" i="13" s="1"/>
  <c r="I86" i="13"/>
  <c r="V86" i="19" s="1"/>
  <c r="G88" i="13"/>
  <c r="H88" i="13" s="1"/>
  <c r="G92" i="13"/>
  <c r="H92" i="13" s="1"/>
  <c r="G16" i="13"/>
  <c r="H16" i="13" s="1"/>
  <c r="G23" i="13"/>
  <c r="H23" i="13" s="1"/>
  <c r="G27" i="13"/>
  <c r="H27" i="13" s="1"/>
  <c r="G35" i="13"/>
  <c r="G46" i="13"/>
  <c r="H46" i="13" s="1"/>
  <c r="G80" i="13"/>
  <c r="H80" i="13" s="1"/>
  <c r="G84" i="13"/>
  <c r="H84" i="13" s="1"/>
  <c r="F55" i="13"/>
  <c r="I57" i="13"/>
  <c r="V58" i="19" s="1"/>
  <c r="I92" i="13"/>
  <c r="V92" i="19" s="1"/>
  <c r="I80" i="13"/>
  <c r="V80" i="19" s="1"/>
  <c r="F90" i="12"/>
  <c r="D95" i="12"/>
  <c r="I88" i="12"/>
  <c r="T88" i="19" s="1"/>
  <c r="G84" i="12"/>
  <c r="H84" i="12" s="1"/>
  <c r="F77" i="12"/>
  <c r="G75" i="12"/>
  <c r="H75" i="12" s="1"/>
  <c r="I63" i="12"/>
  <c r="T64" i="19" s="1"/>
  <c r="I52" i="12"/>
  <c r="D66" i="12"/>
  <c r="D69" i="12" s="1"/>
  <c r="G48" i="12"/>
  <c r="H48" i="12" s="1"/>
  <c r="G15" i="12"/>
  <c r="H15" i="12" s="1"/>
  <c r="I18" i="12"/>
  <c r="T19" i="19" s="1"/>
  <c r="G16" i="12"/>
  <c r="H16" i="12" s="1"/>
  <c r="F19" i="12"/>
  <c r="G14" i="12"/>
  <c r="H14" i="12" s="1"/>
  <c r="I14" i="12"/>
  <c r="T15" i="19" s="1"/>
  <c r="G11" i="12"/>
  <c r="H11" i="12" s="1"/>
  <c r="I9" i="12"/>
  <c r="T10" i="19" s="1"/>
  <c r="I73" i="12"/>
  <c r="F65" i="12"/>
  <c r="G89" i="12"/>
  <c r="H89" i="12" s="1"/>
  <c r="G17" i="12"/>
  <c r="H17" i="12" s="1"/>
  <c r="I22" i="12"/>
  <c r="T23" i="19" s="1"/>
  <c r="G24" i="12"/>
  <c r="H24" i="12" s="1"/>
  <c r="G28" i="12"/>
  <c r="H28" i="12" s="1"/>
  <c r="I34" i="12"/>
  <c r="T35" i="19" s="1"/>
  <c r="G36" i="12"/>
  <c r="H36" i="12" s="1"/>
  <c r="G40" i="12"/>
  <c r="H40" i="12" s="1"/>
  <c r="G47" i="12"/>
  <c r="H47" i="12" s="1"/>
  <c r="G81" i="12"/>
  <c r="H81" i="12" s="1"/>
  <c r="H82" i="12" s="1"/>
  <c r="G86" i="12"/>
  <c r="H86" i="12" s="1"/>
  <c r="G54" i="12"/>
  <c r="H54" i="12" s="1"/>
  <c r="I8" i="12"/>
  <c r="T9" i="19" s="1"/>
  <c r="I58" i="12"/>
  <c r="T59" i="19" s="1"/>
  <c r="I62" i="12"/>
  <c r="T63" i="19" s="1"/>
  <c r="I93" i="12"/>
  <c r="T93" i="19" s="1"/>
  <c r="G7" i="12"/>
  <c r="H7" i="12" s="1"/>
  <c r="I40" i="12"/>
  <c r="T41" i="19" s="1"/>
  <c r="G42" i="12"/>
  <c r="H42" i="12" s="1"/>
  <c r="I47" i="12"/>
  <c r="G49" i="12"/>
  <c r="H49" i="12" s="1"/>
  <c r="G53" i="12"/>
  <c r="H53" i="12" s="1"/>
  <c r="G57" i="12"/>
  <c r="H57" i="12" s="1"/>
  <c r="H59" i="12" s="1"/>
  <c r="G61" i="12"/>
  <c r="H61" i="12" s="1"/>
  <c r="H65" i="12" s="1"/>
  <c r="G68" i="12"/>
  <c r="H68" i="12" s="1"/>
  <c r="G72" i="12"/>
  <c r="H72" i="12" s="1"/>
  <c r="G76" i="12"/>
  <c r="H76" i="12" s="1"/>
  <c r="I81" i="12"/>
  <c r="T81" i="19" s="1"/>
  <c r="I86" i="12"/>
  <c r="T86" i="19" s="1"/>
  <c r="G92" i="12"/>
  <c r="H92" i="12" s="1"/>
  <c r="H94" i="12" s="1"/>
  <c r="F12" i="12"/>
  <c r="I57" i="12"/>
  <c r="T58" i="19" s="1"/>
  <c r="F82" i="24"/>
  <c r="I80" i="24"/>
  <c r="G81" i="24"/>
  <c r="H81" i="24" s="1"/>
  <c r="G80" i="24"/>
  <c r="H80" i="24" s="1"/>
  <c r="I76" i="24"/>
  <c r="R76" i="19" s="1"/>
  <c r="I58" i="24"/>
  <c r="F59" i="24"/>
  <c r="I57" i="24"/>
  <c r="R58" i="19" s="1"/>
  <c r="I53" i="24"/>
  <c r="R54" i="19" s="1"/>
  <c r="D66" i="24"/>
  <c r="D69" i="24" s="1"/>
  <c r="I54" i="24"/>
  <c r="R55" i="19" s="1"/>
  <c r="G47" i="24"/>
  <c r="H47" i="24" s="1"/>
  <c r="H50" i="24" s="1"/>
  <c r="I49" i="24"/>
  <c r="R50" i="19" s="1"/>
  <c r="I42" i="24"/>
  <c r="R43" i="19" s="1"/>
  <c r="D44" i="24"/>
  <c r="D31" i="24"/>
  <c r="I15" i="24"/>
  <c r="R16" i="19" s="1"/>
  <c r="I16" i="24"/>
  <c r="R17" i="19" s="1"/>
  <c r="G17" i="24"/>
  <c r="H17" i="24" s="1"/>
  <c r="F12" i="24"/>
  <c r="I11" i="24"/>
  <c r="R12" i="19" s="1"/>
  <c r="I7" i="24"/>
  <c r="R8" i="19" s="1"/>
  <c r="G55" i="24"/>
  <c r="G65" i="24"/>
  <c r="G77" i="24"/>
  <c r="G59" i="24"/>
  <c r="G73" i="24"/>
  <c r="G30" i="24"/>
  <c r="G22" i="24"/>
  <c r="H22" i="24" s="1"/>
  <c r="G34" i="24"/>
  <c r="H34" i="24" s="1"/>
  <c r="F65" i="24"/>
  <c r="I18" i="24"/>
  <c r="R19" i="19" s="1"/>
  <c r="I29" i="24"/>
  <c r="R30" i="19" s="1"/>
  <c r="I37" i="24"/>
  <c r="R38" i="19" s="1"/>
  <c r="I41" i="24"/>
  <c r="F43" i="24"/>
  <c r="I48" i="24"/>
  <c r="R49" i="19" s="1"/>
  <c r="F50" i="24"/>
  <c r="I52" i="24"/>
  <c r="R53" i="19" s="1"/>
  <c r="I71" i="24"/>
  <c r="R71" i="19" s="1"/>
  <c r="F73" i="24"/>
  <c r="I75" i="24"/>
  <c r="R75" i="19" s="1"/>
  <c r="F77" i="24"/>
  <c r="I87" i="24"/>
  <c r="R87" i="19" s="1"/>
  <c r="G89" i="24"/>
  <c r="H89" i="24" s="1"/>
  <c r="G93" i="24"/>
  <c r="H93" i="24" s="1"/>
  <c r="H94" i="24" s="1"/>
  <c r="G10" i="24"/>
  <c r="H10" i="24" s="1"/>
  <c r="G14" i="24"/>
  <c r="H14" i="24" s="1"/>
  <c r="G64" i="24"/>
  <c r="H64" i="24" s="1"/>
  <c r="G7" i="24"/>
  <c r="H7" i="24" s="1"/>
  <c r="F19" i="24"/>
  <c r="F30" i="24"/>
  <c r="F31" i="24" s="1"/>
  <c r="F55" i="24"/>
  <c r="F90" i="24"/>
  <c r="G63" i="23"/>
  <c r="H63" i="23" s="1"/>
  <c r="G54" i="23"/>
  <c r="H54" i="23" s="1"/>
  <c r="G47" i="23"/>
  <c r="H47" i="23" s="1"/>
  <c r="D66" i="23"/>
  <c r="D69" i="23" s="1"/>
  <c r="F38" i="23"/>
  <c r="G28" i="23"/>
  <c r="H28" i="23" s="1"/>
  <c r="H30" i="23" s="1"/>
  <c r="D31" i="23"/>
  <c r="I15" i="23"/>
  <c r="P16" i="19" s="1"/>
  <c r="I16" i="23"/>
  <c r="P17" i="19" s="1"/>
  <c r="G9" i="23"/>
  <c r="H9" i="23" s="1"/>
  <c r="G8" i="23"/>
  <c r="H8" i="23" s="1"/>
  <c r="I11" i="23"/>
  <c r="P12" i="19" s="1"/>
  <c r="D20" i="23"/>
  <c r="I82" i="23"/>
  <c r="G14" i="23"/>
  <c r="H14" i="23" s="1"/>
  <c r="H19" i="23" s="1"/>
  <c r="G22" i="23"/>
  <c r="H22" i="23" s="1"/>
  <c r="H25" i="23" s="1"/>
  <c r="G34" i="23"/>
  <c r="H34" i="23" s="1"/>
  <c r="F65" i="23"/>
  <c r="I18" i="23"/>
  <c r="P19" i="19" s="1"/>
  <c r="I29" i="23"/>
  <c r="P30" i="19" s="1"/>
  <c r="I37" i="23"/>
  <c r="I41" i="23"/>
  <c r="F43" i="23"/>
  <c r="I48" i="23"/>
  <c r="P49" i="19" s="1"/>
  <c r="F50" i="23"/>
  <c r="I52" i="23"/>
  <c r="P53" i="19" s="1"/>
  <c r="I71" i="23"/>
  <c r="P71" i="19" s="1"/>
  <c r="F73" i="23"/>
  <c r="I75" i="23"/>
  <c r="P75" i="19" s="1"/>
  <c r="F77" i="23"/>
  <c r="I87" i="23"/>
  <c r="G64" i="23"/>
  <c r="H64" i="23" s="1"/>
  <c r="G7" i="23"/>
  <c r="H7" i="23" s="1"/>
  <c r="F19" i="23"/>
  <c r="F30" i="23"/>
  <c r="G42" i="23"/>
  <c r="H42" i="23" s="1"/>
  <c r="G49" i="23"/>
  <c r="H49" i="23" s="1"/>
  <c r="G53" i="23"/>
  <c r="H53" i="23" s="1"/>
  <c r="G57" i="23"/>
  <c r="H57" i="23" s="1"/>
  <c r="G61" i="23"/>
  <c r="H61" i="23" s="1"/>
  <c r="H65" i="23" s="1"/>
  <c r="G68" i="23"/>
  <c r="H68" i="23" s="1"/>
  <c r="G72" i="23"/>
  <c r="H72" i="23" s="1"/>
  <c r="H73" i="23" s="1"/>
  <c r="G76" i="23"/>
  <c r="H76" i="23" s="1"/>
  <c r="H77" i="23" s="1"/>
  <c r="G88" i="23"/>
  <c r="H88" i="23" s="1"/>
  <c r="G92" i="23"/>
  <c r="H92" i="23" s="1"/>
  <c r="H94" i="23" s="1"/>
  <c r="I10" i="23"/>
  <c r="F12" i="23"/>
  <c r="F55" i="23"/>
  <c r="I57" i="23"/>
  <c r="P58" i="19" s="1"/>
  <c r="F90" i="23"/>
  <c r="I92" i="23"/>
  <c r="P92" i="19" s="1"/>
  <c r="I88" i="17"/>
  <c r="N88" i="19" s="1"/>
  <c r="G84" i="17"/>
  <c r="H84" i="17" s="1"/>
  <c r="G80" i="17"/>
  <c r="H80" i="17" s="1"/>
  <c r="H82" i="17" s="1"/>
  <c r="I64" i="17"/>
  <c r="N65" i="19" s="1"/>
  <c r="I61" i="17"/>
  <c r="N62" i="19" s="1"/>
  <c r="F65" i="17"/>
  <c r="I57" i="17"/>
  <c r="N58" i="19" s="1"/>
  <c r="G46" i="17"/>
  <c r="H46" i="17" s="1"/>
  <c r="I49" i="17"/>
  <c r="N50" i="19" s="1"/>
  <c r="I46" i="17"/>
  <c r="N47" i="19" s="1"/>
  <c r="D66" i="17"/>
  <c r="D69" i="17" s="1"/>
  <c r="G47" i="17"/>
  <c r="H47" i="17" s="1"/>
  <c r="I42" i="17"/>
  <c r="N43" i="19" s="1"/>
  <c r="G34" i="17"/>
  <c r="D31" i="17"/>
  <c r="G16" i="17"/>
  <c r="H16" i="17" s="1"/>
  <c r="F19" i="17"/>
  <c r="G15" i="17"/>
  <c r="H15" i="17" s="1"/>
  <c r="G14" i="17"/>
  <c r="H14" i="17" s="1"/>
  <c r="I14" i="17"/>
  <c r="N15" i="19" s="1"/>
  <c r="G17" i="17"/>
  <c r="H17" i="17" s="1"/>
  <c r="I7" i="17"/>
  <c r="N8" i="19" s="1"/>
  <c r="F12" i="17"/>
  <c r="G11" i="17"/>
  <c r="H11" i="17" s="1"/>
  <c r="G9" i="17"/>
  <c r="H9" i="17" s="1"/>
  <c r="G43" i="17"/>
  <c r="G77" i="17"/>
  <c r="G73" i="17"/>
  <c r="G8" i="17"/>
  <c r="H8" i="17" s="1"/>
  <c r="I18" i="17"/>
  <c r="I29" i="17"/>
  <c r="N30" i="19" s="1"/>
  <c r="I37" i="17"/>
  <c r="N38" i="19" s="1"/>
  <c r="I41" i="17"/>
  <c r="N42" i="19" s="1"/>
  <c r="F43" i="17"/>
  <c r="I48" i="17"/>
  <c r="N49" i="19" s="1"/>
  <c r="I52" i="17"/>
  <c r="N53" i="19" s="1"/>
  <c r="G54" i="17"/>
  <c r="H54" i="17" s="1"/>
  <c r="H55" i="17" s="1"/>
  <c r="G58" i="17"/>
  <c r="H58" i="17" s="1"/>
  <c r="H59" i="17" s="1"/>
  <c r="G62" i="17"/>
  <c r="H62" i="17" s="1"/>
  <c r="H65" i="17" s="1"/>
  <c r="I71" i="17"/>
  <c r="N71" i="19" s="1"/>
  <c r="F73" i="17"/>
  <c r="I75" i="17"/>
  <c r="N75" i="19" s="1"/>
  <c r="F77" i="17"/>
  <c r="I87" i="17"/>
  <c r="N87" i="19" s="1"/>
  <c r="G89" i="17"/>
  <c r="H89" i="17" s="1"/>
  <c r="G93" i="17"/>
  <c r="H93" i="17" s="1"/>
  <c r="H94" i="17" s="1"/>
  <c r="I22" i="17"/>
  <c r="N23" i="19" s="1"/>
  <c r="I34" i="17"/>
  <c r="N35" i="19" s="1"/>
  <c r="I8" i="17"/>
  <c r="N9" i="19" s="1"/>
  <c r="I58" i="17"/>
  <c r="I62" i="17"/>
  <c r="N63" i="19" s="1"/>
  <c r="I93" i="17"/>
  <c r="N93" i="19" s="1"/>
  <c r="F55" i="17"/>
  <c r="F90" i="17"/>
  <c r="F95" i="17" s="1"/>
  <c r="I38" i="22"/>
  <c r="G88" i="22"/>
  <c r="H88" i="22" s="1"/>
  <c r="D95" i="22"/>
  <c r="F90" i="22"/>
  <c r="F73" i="22"/>
  <c r="G57" i="22"/>
  <c r="D66" i="22"/>
  <c r="D69" i="22" s="1"/>
  <c r="I52" i="22"/>
  <c r="L53" i="19" s="1"/>
  <c r="G53" i="22"/>
  <c r="H53" i="22" s="1"/>
  <c r="I48" i="22"/>
  <c r="L49" i="19" s="1"/>
  <c r="G49" i="22"/>
  <c r="H49" i="22" s="1"/>
  <c r="D44" i="22"/>
  <c r="G34" i="22"/>
  <c r="H34" i="22" s="1"/>
  <c r="I18" i="22"/>
  <c r="G17" i="22"/>
  <c r="H17" i="22" s="1"/>
  <c r="G24" i="22"/>
  <c r="H24" i="22" s="1"/>
  <c r="I25" i="22"/>
  <c r="G28" i="22"/>
  <c r="H28" i="22" s="1"/>
  <c r="G36" i="22"/>
  <c r="H36" i="22" s="1"/>
  <c r="G40" i="22"/>
  <c r="H40" i="22" s="1"/>
  <c r="G47" i="22"/>
  <c r="H47" i="22" s="1"/>
  <c r="G81" i="22"/>
  <c r="H81" i="22" s="1"/>
  <c r="G86" i="22"/>
  <c r="H86" i="22" s="1"/>
  <c r="G8" i="22"/>
  <c r="H8" i="22" s="1"/>
  <c r="G54" i="22"/>
  <c r="H54" i="22" s="1"/>
  <c r="G62" i="22"/>
  <c r="H62" i="22" s="1"/>
  <c r="G10" i="22"/>
  <c r="H10" i="22" s="1"/>
  <c r="G14" i="22"/>
  <c r="H14" i="22" s="1"/>
  <c r="I58" i="22"/>
  <c r="L59" i="19" s="1"/>
  <c r="G64" i="22"/>
  <c r="H64" i="22" s="1"/>
  <c r="I89" i="22"/>
  <c r="L89" i="19" s="1"/>
  <c r="I93" i="22"/>
  <c r="L93" i="19" s="1"/>
  <c r="F43" i="22"/>
  <c r="F19" i="22"/>
  <c r="F30" i="22"/>
  <c r="F38" i="22"/>
  <c r="I47" i="22"/>
  <c r="L48" i="19" s="1"/>
  <c r="I86" i="22"/>
  <c r="L86" i="19" s="1"/>
  <c r="G16" i="22"/>
  <c r="H16" i="22" s="1"/>
  <c r="G23" i="22"/>
  <c r="H23" i="22" s="1"/>
  <c r="G27" i="22"/>
  <c r="H27" i="22" s="1"/>
  <c r="G35" i="22"/>
  <c r="H35" i="22" s="1"/>
  <c r="G46" i="22"/>
  <c r="H46" i="22" s="1"/>
  <c r="G80" i="22"/>
  <c r="H80" i="22" s="1"/>
  <c r="G84" i="22"/>
  <c r="H84" i="22" s="1"/>
  <c r="F55" i="22"/>
  <c r="I57" i="22"/>
  <c r="L58" i="19" s="1"/>
  <c r="I92" i="22"/>
  <c r="L92" i="19" s="1"/>
  <c r="I80" i="22"/>
  <c r="L80" i="19" s="1"/>
  <c r="D95" i="21"/>
  <c r="F90" i="21"/>
  <c r="D78" i="21"/>
  <c r="I75" i="21"/>
  <c r="I71" i="21"/>
  <c r="F73" i="21"/>
  <c r="I63" i="21"/>
  <c r="I48" i="21"/>
  <c r="J49" i="19" s="1"/>
  <c r="D44" i="21"/>
  <c r="F43" i="21"/>
  <c r="I37" i="21"/>
  <c r="G34" i="21"/>
  <c r="I18" i="21"/>
  <c r="G15" i="21"/>
  <c r="H15" i="21" s="1"/>
  <c r="I9" i="21"/>
  <c r="I50" i="21"/>
  <c r="G54" i="21"/>
  <c r="H54" i="21" s="1"/>
  <c r="G62" i="21"/>
  <c r="H62" i="21" s="1"/>
  <c r="G17" i="21"/>
  <c r="H17" i="21" s="1"/>
  <c r="G24" i="21"/>
  <c r="H24" i="21" s="1"/>
  <c r="G28" i="21"/>
  <c r="H28" i="21" s="1"/>
  <c r="G36" i="21"/>
  <c r="H36" i="21" s="1"/>
  <c r="G40" i="21"/>
  <c r="H40" i="21" s="1"/>
  <c r="G47" i="21"/>
  <c r="H47" i="21" s="1"/>
  <c r="G81" i="21"/>
  <c r="H81" i="21" s="1"/>
  <c r="G86" i="21"/>
  <c r="H86" i="21" s="1"/>
  <c r="F65" i="21"/>
  <c r="G8" i="21"/>
  <c r="H8" i="21" s="1"/>
  <c r="G58" i="21"/>
  <c r="H58" i="21" s="1"/>
  <c r="G10" i="21"/>
  <c r="H10" i="21" s="1"/>
  <c r="G14" i="21"/>
  <c r="H14" i="21" s="1"/>
  <c r="G64" i="21"/>
  <c r="H64" i="21" s="1"/>
  <c r="I89" i="21"/>
  <c r="J89" i="19" s="1"/>
  <c r="I93" i="21"/>
  <c r="J93" i="19" s="1"/>
  <c r="G7" i="21"/>
  <c r="H7" i="21" s="1"/>
  <c r="F19" i="21"/>
  <c r="F30" i="21"/>
  <c r="F38" i="21"/>
  <c r="I40" i="21"/>
  <c r="J41" i="19" s="1"/>
  <c r="G42" i="21"/>
  <c r="H42" i="21" s="1"/>
  <c r="G49" i="21"/>
  <c r="H49" i="21" s="1"/>
  <c r="G53" i="21"/>
  <c r="H53" i="21" s="1"/>
  <c r="G57" i="21"/>
  <c r="H57" i="21" s="1"/>
  <c r="G61" i="21"/>
  <c r="H61" i="21" s="1"/>
  <c r="G68" i="21"/>
  <c r="H68" i="21" s="1"/>
  <c r="G72" i="21"/>
  <c r="H72" i="21" s="1"/>
  <c r="H73" i="21" s="1"/>
  <c r="G76" i="21"/>
  <c r="H76" i="21" s="1"/>
  <c r="H77" i="21" s="1"/>
  <c r="I86" i="21"/>
  <c r="J86" i="19" s="1"/>
  <c r="G88" i="21"/>
  <c r="H88" i="21" s="1"/>
  <c r="G92" i="21"/>
  <c r="H92" i="21" s="1"/>
  <c r="H94" i="21" s="1"/>
  <c r="F12" i="21"/>
  <c r="G80" i="21"/>
  <c r="H80" i="21" s="1"/>
  <c r="G84" i="21"/>
  <c r="H84" i="21" s="1"/>
  <c r="F55" i="21"/>
  <c r="I57" i="21"/>
  <c r="J58" i="19" s="1"/>
  <c r="I92" i="21"/>
  <c r="J92" i="19" s="1"/>
  <c r="I80" i="21"/>
  <c r="J80" i="19" s="1"/>
  <c r="D95" i="11"/>
  <c r="F90" i="11"/>
  <c r="D78" i="11"/>
  <c r="F77" i="11"/>
  <c r="F78" i="11" s="1"/>
  <c r="G75" i="11"/>
  <c r="H75" i="11" s="1"/>
  <c r="G71" i="11"/>
  <c r="H71" i="11" s="1"/>
  <c r="I71" i="11"/>
  <c r="H71" i="19" s="1"/>
  <c r="I63" i="11"/>
  <c r="H64" i="19" s="1"/>
  <c r="F59" i="11"/>
  <c r="G48" i="11"/>
  <c r="H48" i="11" s="1"/>
  <c r="D66" i="11"/>
  <c r="D69" i="11" s="1"/>
  <c r="I37" i="11"/>
  <c r="H38" i="19" s="1"/>
  <c r="F38" i="11"/>
  <c r="F30" i="11"/>
  <c r="F31" i="11" s="1"/>
  <c r="G22" i="11"/>
  <c r="H22" i="11" s="1"/>
  <c r="G23" i="11"/>
  <c r="H23" i="11" s="1"/>
  <c r="I22" i="11"/>
  <c r="H23" i="19" s="1"/>
  <c r="G15" i="11"/>
  <c r="H15" i="11" s="1"/>
  <c r="I9" i="11"/>
  <c r="H10" i="19" s="1"/>
  <c r="I8" i="11"/>
  <c r="H9" i="19" s="1"/>
  <c r="G10" i="11"/>
  <c r="H10" i="11" s="1"/>
  <c r="G14" i="11"/>
  <c r="H14" i="11" s="1"/>
  <c r="I54" i="11"/>
  <c r="I58" i="11"/>
  <c r="H59" i="19" s="1"/>
  <c r="I62" i="11"/>
  <c r="H63" i="19" s="1"/>
  <c r="G64" i="11"/>
  <c r="H64" i="11" s="1"/>
  <c r="I89" i="11"/>
  <c r="H89" i="19" s="1"/>
  <c r="I93" i="11"/>
  <c r="H93" i="19" s="1"/>
  <c r="G8" i="11"/>
  <c r="H8" i="11" s="1"/>
  <c r="G24" i="11"/>
  <c r="H24" i="11" s="1"/>
  <c r="G36" i="11"/>
  <c r="H36" i="11" s="1"/>
  <c r="G47" i="11"/>
  <c r="H47" i="11" s="1"/>
  <c r="G7" i="11"/>
  <c r="H7" i="11" s="1"/>
  <c r="I17" i="11"/>
  <c r="F19" i="11"/>
  <c r="I28" i="11"/>
  <c r="H29" i="19" s="1"/>
  <c r="I40" i="11"/>
  <c r="H41" i="19" s="1"/>
  <c r="G42" i="11"/>
  <c r="H42" i="11" s="1"/>
  <c r="I47" i="11"/>
  <c r="G49" i="11"/>
  <c r="H49" i="11" s="1"/>
  <c r="G53" i="11"/>
  <c r="H53" i="11" s="1"/>
  <c r="H55" i="11" s="1"/>
  <c r="G57" i="11"/>
  <c r="H57" i="11" s="1"/>
  <c r="H59" i="11" s="1"/>
  <c r="G61" i="11"/>
  <c r="H61" i="11" s="1"/>
  <c r="H65" i="11" s="1"/>
  <c r="G68" i="11"/>
  <c r="H68" i="11" s="1"/>
  <c r="G72" i="11"/>
  <c r="H72" i="11" s="1"/>
  <c r="G76" i="11"/>
  <c r="H76" i="11" s="1"/>
  <c r="I77" i="11"/>
  <c r="I81" i="11"/>
  <c r="H81" i="19" s="1"/>
  <c r="I86" i="11"/>
  <c r="H86" i="19" s="1"/>
  <c r="G88" i="11"/>
  <c r="H88" i="11" s="1"/>
  <c r="G92" i="11"/>
  <c r="H92" i="11" s="1"/>
  <c r="H94" i="11" s="1"/>
  <c r="F65" i="11"/>
  <c r="F43" i="11"/>
  <c r="G86" i="11"/>
  <c r="H86" i="11" s="1"/>
  <c r="I57" i="11"/>
  <c r="H58" i="19" s="1"/>
  <c r="I92" i="11"/>
  <c r="H92" i="19" s="1"/>
  <c r="G81" i="11"/>
  <c r="H81" i="11" s="1"/>
  <c r="H82" i="11" s="1"/>
  <c r="I76" i="10"/>
  <c r="F76" i="19" s="1"/>
  <c r="G84" i="10"/>
  <c r="H84" i="10" s="1"/>
  <c r="D95" i="10"/>
  <c r="I88" i="10"/>
  <c r="F88" i="19" s="1"/>
  <c r="I63" i="10"/>
  <c r="I65" i="10" s="1"/>
  <c r="I57" i="10"/>
  <c r="I59" i="10" s="1"/>
  <c r="F59" i="10"/>
  <c r="I53" i="10"/>
  <c r="G47" i="10"/>
  <c r="H47" i="10" s="1"/>
  <c r="H50" i="10" s="1"/>
  <c r="D66" i="10"/>
  <c r="D69" i="10" s="1"/>
  <c r="I46" i="10"/>
  <c r="I42" i="10"/>
  <c r="D44" i="10"/>
  <c r="F43" i="10"/>
  <c r="F38" i="10"/>
  <c r="D31" i="10"/>
  <c r="G28" i="10"/>
  <c r="H28" i="10" s="1"/>
  <c r="H30" i="10" s="1"/>
  <c r="I22" i="10"/>
  <c r="G24" i="10"/>
  <c r="H24" i="10" s="1"/>
  <c r="I15" i="10"/>
  <c r="I16" i="10"/>
  <c r="G17" i="10"/>
  <c r="H17" i="10" s="1"/>
  <c r="D20" i="10"/>
  <c r="G9" i="10"/>
  <c r="H9" i="10" s="1"/>
  <c r="F12" i="10"/>
  <c r="I7" i="10"/>
  <c r="I11" i="10"/>
  <c r="F12" i="19" s="1"/>
  <c r="I8" i="10"/>
  <c r="G77" i="10"/>
  <c r="H77" i="10"/>
  <c r="G73" i="10"/>
  <c r="H73" i="10"/>
  <c r="G22" i="10"/>
  <c r="H22" i="10" s="1"/>
  <c r="G34" i="10"/>
  <c r="H34" i="10" s="1"/>
  <c r="F65" i="10"/>
  <c r="I29" i="10"/>
  <c r="I37" i="10"/>
  <c r="I41" i="10"/>
  <c r="I48" i="10"/>
  <c r="F50" i="10"/>
  <c r="I52" i="10"/>
  <c r="G54" i="10"/>
  <c r="H54" i="10" s="1"/>
  <c r="G58" i="10"/>
  <c r="H58" i="10" s="1"/>
  <c r="G62" i="10"/>
  <c r="H62" i="10" s="1"/>
  <c r="H65" i="10" s="1"/>
  <c r="I71" i="10"/>
  <c r="F71" i="19" s="1"/>
  <c r="F73" i="10"/>
  <c r="I75" i="10"/>
  <c r="F75" i="19" s="1"/>
  <c r="F77" i="10"/>
  <c r="I87" i="10"/>
  <c r="G89" i="10"/>
  <c r="H89" i="10" s="1"/>
  <c r="H90" i="10" s="1"/>
  <c r="G93" i="10"/>
  <c r="H93" i="10" s="1"/>
  <c r="G10" i="10"/>
  <c r="H10" i="10" s="1"/>
  <c r="G14" i="10"/>
  <c r="H14" i="10" s="1"/>
  <c r="G64" i="10"/>
  <c r="H64" i="10" s="1"/>
  <c r="G7" i="10"/>
  <c r="H7" i="10" s="1"/>
  <c r="F19" i="10"/>
  <c r="F30" i="10"/>
  <c r="F55" i="10"/>
  <c r="F90" i="10"/>
  <c r="D65" i="19"/>
  <c r="I63" i="9"/>
  <c r="G64" i="9"/>
  <c r="H64" i="9" s="1"/>
  <c r="H43" i="11" l="1"/>
  <c r="I82" i="15"/>
  <c r="G30" i="15"/>
  <c r="F31" i="21"/>
  <c r="I30" i="22"/>
  <c r="G30" i="17"/>
  <c r="F31" i="16"/>
  <c r="X71" i="19"/>
  <c r="X73" i="19" s="1"/>
  <c r="I94" i="24"/>
  <c r="I65" i="22"/>
  <c r="I12" i="22"/>
  <c r="I25" i="21"/>
  <c r="H38" i="23"/>
  <c r="I82" i="10"/>
  <c r="I30" i="21"/>
  <c r="F78" i="22"/>
  <c r="F31" i="17"/>
  <c r="F95" i="21"/>
  <c r="G77" i="22"/>
  <c r="F78" i="12"/>
  <c r="F20" i="22"/>
  <c r="H59" i="14"/>
  <c r="H90" i="14"/>
  <c r="H30" i="21"/>
  <c r="H25" i="24"/>
  <c r="H31" i="24" s="1"/>
  <c r="G43" i="24"/>
  <c r="F95" i="11"/>
  <c r="H30" i="13"/>
  <c r="G50" i="16"/>
  <c r="G66" i="16" s="1"/>
  <c r="G69" i="16" s="1"/>
  <c r="H82" i="13"/>
  <c r="H55" i="23"/>
  <c r="F66" i="22"/>
  <c r="F69" i="22" s="1"/>
  <c r="G30" i="16"/>
  <c r="G94" i="10"/>
  <c r="F31" i="14"/>
  <c r="H30" i="15"/>
  <c r="H31" i="15" s="1"/>
  <c r="H78" i="16"/>
  <c r="F78" i="21"/>
  <c r="F20" i="15"/>
  <c r="F44" i="12"/>
  <c r="H38" i="14"/>
  <c r="F95" i="14"/>
  <c r="G82" i="10"/>
  <c r="H55" i="21"/>
  <c r="G43" i="10"/>
  <c r="H43" i="22"/>
  <c r="F95" i="23"/>
  <c r="I30" i="14"/>
  <c r="I31" i="14" s="1"/>
  <c r="I78" i="14"/>
  <c r="I65" i="24"/>
  <c r="I43" i="22"/>
  <c r="I44" i="22" s="1"/>
  <c r="I78" i="12"/>
  <c r="AB73" i="19"/>
  <c r="AD65" i="19"/>
  <c r="AF65" i="19" s="1"/>
  <c r="AG65" i="19" s="1"/>
  <c r="I94" i="10"/>
  <c r="F95" i="13"/>
  <c r="I65" i="23"/>
  <c r="G38" i="14"/>
  <c r="H19" i="15"/>
  <c r="F44" i="11"/>
  <c r="H77" i="11"/>
  <c r="G73" i="22"/>
  <c r="I73" i="22"/>
  <c r="H90" i="13"/>
  <c r="H82" i="16"/>
  <c r="H65" i="22"/>
  <c r="H78" i="17"/>
  <c r="F95" i="10"/>
  <c r="G30" i="11"/>
  <c r="H66" i="24"/>
  <c r="H69" i="24" s="1"/>
  <c r="I44" i="13"/>
  <c r="F95" i="15"/>
  <c r="G82" i="16"/>
  <c r="F95" i="12"/>
  <c r="F31" i="22"/>
  <c r="H55" i="13"/>
  <c r="H90" i="15"/>
  <c r="H12" i="17"/>
  <c r="F31" i="23"/>
  <c r="I30" i="13"/>
  <c r="F31" i="15"/>
  <c r="G30" i="21"/>
  <c r="H50" i="23"/>
  <c r="H50" i="13"/>
  <c r="I30" i="10"/>
  <c r="H90" i="12"/>
  <c r="F31" i="13"/>
  <c r="H55" i="14"/>
  <c r="G82" i="23"/>
  <c r="H90" i="23"/>
  <c r="F44" i="17"/>
  <c r="I25" i="23"/>
  <c r="H90" i="16"/>
  <c r="H19" i="14"/>
  <c r="H20" i="14" s="1"/>
  <c r="H78" i="15"/>
  <c r="I73" i="11"/>
  <c r="I78" i="11" s="1"/>
  <c r="I94" i="16"/>
  <c r="I25" i="16"/>
  <c r="I30" i="12"/>
  <c r="I25" i="13"/>
  <c r="I25" i="24"/>
  <c r="H82" i="22"/>
  <c r="H19" i="24"/>
  <c r="H50" i="12"/>
  <c r="F78" i="17"/>
  <c r="H43" i="12"/>
  <c r="H19" i="12"/>
  <c r="H77" i="14"/>
  <c r="H78" i="14" s="1"/>
  <c r="F20" i="16"/>
  <c r="H19" i="17"/>
  <c r="I25" i="15"/>
  <c r="H25" i="14"/>
  <c r="H82" i="21"/>
  <c r="H55" i="22"/>
  <c r="I77" i="22"/>
  <c r="F78" i="23"/>
  <c r="G38" i="12"/>
  <c r="H59" i="13"/>
  <c r="G55" i="13"/>
  <c r="I65" i="16"/>
  <c r="H73" i="12"/>
  <c r="H25" i="13"/>
  <c r="G50" i="10"/>
  <c r="H65" i="21"/>
  <c r="H12" i="22"/>
  <c r="H19" i="13"/>
  <c r="H66" i="16"/>
  <c r="H69" i="16" s="1"/>
  <c r="H90" i="11"/>
  <c r="H95" i="11" s="1"/>
  <c r="H50" i="11"/>
  <c r="H66" i="11" s="1"/>
  <c r="H69" i="11" s="1"/>
  <c r="H12" i="21"/>
  <c r="H12" i="24"/>
  <c r="D96" i="14"/>
  <c r="H19" i="16"/>
  <c r="H19" i="22"/>
  <c r="H78" i="22"/>
  <c r="H30" i="17"/>
  <c r="H82" i="23"/>
  <c r="F95" i="16"/>
  <c r="I59" i="16"/>
  <c r="F44" i="16"/>
  <c r="H31" i="16"/>
  <c r="H12" i="16"/>
  <c r="D96" i="16"/>
  <c r="H82" i="15"/>
  <c r="G82" i="15"/>
  <c r="D96" i="15"/>
  <c r="G50" i="15"/>
  <c r="G66" i="15" s="1"/>
  <c r="G69" i="15" s="1"/>
  <c r="H47" i="15"/>
  <c r="H50" i="15" s="1"/>
  <c r="H66" i="15" s="1"/>
  <c r="H69" i="15" s="1"/>
  <c r="H12" i="15"/>
  <c r="H94" i="14"/>
  <c r="H82" i="14"/>
  <c r="H50" i="14"/>
  <c r="H44" i="14"/>
  <c r="H30" i="14"/>
  <c r="F20" i="14"/>
  <c r="H94" i="13"/>
  <c r="D96" i="13"/>
  <c r="H78" i="13"/>
  <c r="H65" i="13"/>
  <c r="H44" i="13"/>
  <c r="G43" i="13"/>
  <c r="F20" i="13"/>
  <c r="I19" i="13"/>
  <c r="I20" i="13" s="1"/>
  <c r="H12" i="13"/>
  <c r="D96" i="12"/>
  <c r="H95" i="12"/>
  <c r="H77" i="12"/>
  <c r="G73" i="12"/>
  <c r="H55" i="12"/>
  <c r="F66" i="12"/>
  <c r="F69" i="12" s="1"/>
  <c r="H38" i="12"/>
  <c r="H30" i="12"/>
  <c r="H25" i="12"/>
  <c r="F20" i="12"/>
  <c r="H12" i="12"/>
  <c r="H90" i="24"/>
  <c r="G90" i="24"/>
  <c r="H82" i="24"/>
  <c r="F78" i="24"/>
  <c r="F44" i="24"/>
  <c r="H38" i="24"/>
  <c r="H44" i="24" s="1"/>
  <c r="D96" i="24"/>
  <c r="F20" i="24"/>
  <c r="H78" i="23"/>
  <c r="H59" i="23"/>
  <c r="H43" i="23"/>
  <c r="H31" i="23"/>
  <c r="D96" i="23"/>
  <c r="H12" i="23"/>
  <c r="H20" i="23" s="1"/>
  <c r="G94" i="17"/>
  <c r="H90" i="17"/>
  <c r="H95" i="17" s="1"/>
  <c r="I82" i="17"/>
  <c r="G78" i="17"/>
  <c r="F66" i="17"/>
  <c r="F69" i="17" s="1"/>
  <c r="H50" i="17"/>
  <c r="H66" i="17" s="1"/>
  <c r="H69" i="17" s="1"/>
  <c r="G50" i="17"/>
  <c r="G38" i="17"/>
  <c r="G44" i="17" s="1"/>
  <c r="H34" i="17"/>
  <c r="H38" i="17" s="1"/>
  <c r="H44" i="17" s="1"/>
  <c r="G25" i="17"/>
  <c r="G31" i="17" s="1"/>
  <c r="H22" i="17"/>
  <c r="H25" i="17" s="1"/>
  <c r="H31" i="17" s="1"/>
  <c r="F20" i="17"/>
  <c r="H90" i="22"/>
  <c r="F95" i="22"/>
  <c r="G94" i="22"/>
  <c r="H92" i="22"/>
  <c r="H94" i="22" s="1"/>
  <c r="G59" i="22"/>
  <c r="H57" i="22"/>
  <c r="H59" i="22" s="1"/>
  <c r="I55" i="22"/>
  <c r="H50" i="22"/>
  <c r="H38" i="22"/>
  <c r="H30" i="22"/>
  <c r="H25" i="22"/>
  <c r="D96" i="22"/>
  <c r="H90" i="21"/>
  <c r="H78" i="21"/>
  <c r="H59" i="21"/>
  <c r="H50" i="21"/>
  <c r="H43" i="21"/>
  <c r="F44" i="21"/>
  <c r="G38" i="21"/>
  <c r="H34" i="21"/>
  <c r="H38" i="21" s="1"/>
  <c r="H25" i="21"/>
  <c r="H19" i="21"/>
  <c r="D96" i="21"/>
  <c r="H73" i="11"/>
  <c r="G55" i="11"/>
  <c r="I38" i="11"/>
  <c r="H38" i="11"/>
  <c r="H44" i="11" s="1"/>
  <c r="H30" i="11"/>
  <c r="H25" i="11"/>
  <c r="I25" i="11"/>
  <c r="H19" i="11"/>
  <c r="F20" i="11"/>
  <c r="H12" i="11"/>
  <c r="I38" i="10"/>
  <c r="G30" i="10"/>
  <c r="F31" i="10"/>
  <c r="F44" i="10"/>
  <c r="I25" i="10"/>
  <c r="F20" i="10"/>
  <c r="I30" i="11"/>
  <c r="I82" i="12"/>
  <c r="I31" i="22"/>
  <c r="I12" i="24"/>
  <c r="I43" i="17"/>
  <c r="I90" i="16"/>
  <c r="AB87" i="19"/>
  <c r="I50" i="16"/>
  <c r="AB49" i="19"/>
  <c r="I43" i="16"/>
  <c r="I12" i="16"/>
  <c r="AB9" i="19"/>
  <c r="I65" i="15"/>
  <c r="Z63" i="19"/>
  <c r="I12" i="15"/>
  <c r="Z12" i="19"/>
  <c r="I59" i="15"/>
  <c r="Z59" i="19"/>
  <c r="I19" i="14"/>
  <c r="X17" i="19"/>
  <c r="I50" i="13"/>
  <c r="V49" i="19"/>
  <c r="I77" i="13"/>
  <c r="I78" i="13" s="1"/>
  <c r="V75" i="19"/>
  <c r="I55" i="13"/>
  <c r="I50" i="12"/>
  <c r="T48" i="19"/>
  <c r="I55" i="12"/>
  <c r="T53" i="19"/>
  <c r="I59" i="24"/>
  <c r="R59" i="19"/>
  <c r="I43" i="24"/>
  <c r="R42" i="19"/>
  <c r="I82" i="24"/>
  <c r="R80" i="19"/>
  <c r="I38" i="23"/>
  <c r="P38" i="19"/>
  <c r="I90" i="23"/>
  <c r="P87" i="19"/>
  <c r="I12" i="23"/>
  <c r="P11" i="19"/>
  <c r="I43" i="23"/>
  <c r="P42" i="19"/>
  <c r="I19" i="17"/>
  <c r="N19" i="19"/>
  <c r="I65" i="17"/>
  <c r="I59" i="17"/>
  <c r="N59" i="19"/>
  <c r="I19" i="22"/>
  <c r="I20" i="22" s="1"/>
  <c r="L19" i="19"/>
  <c r="I38" i="21"/>
  <c r="J38" i="19"/>
  <c r="I73" i="21"/>
  <c r="J71" i="19"/>
  <c r="I77" i="21"/>
  <c r="J75" i="19"/>
  <c r="I12" i="21"/>
  <c r="J10" i="19"/>
  <c r="I65" i="21"/>
  <c r="J64" i="19"/>
  <c r="I55" i="21"/>
  <c r="J53" i="19"/>
  <c r="I19" i="21"/>
  <c r="J19" i="19"/>
  <c r="I19" i="11"/>
  <c r="H18" i="19"/>
  <c r="I50" i="11"/>
  <c r="H48" i="19"/>
  <c r="I55" i="11"/>
  <c r="H55" i="19"/>
  <c r="I90" i="10"/>
  <c r="F87" i="19"/>
  <c r="I12" i="10"/>
  <c r="F9" i="19"/>
  <c r="I19" i="10"/>
  <c r="F78" i="16"/>
  <c r="G19" i="16"/>
  <c r="G25" i="16"/>
  <c r="G31" i="16" s="1"/>
  <c r="I73" i="16"/>
  <c r="G12" i="16"/>
  <c r="I19" i="16"/>
  <c r="I55" i="16"/>
  <c r="G90" i="16"/>
  <c r="F66" i="16"/>
  <c r="F69" i="16" s="1"/>
  <c r="I30" i="16"/>
  <c r="I38" i="16"/>
  <c r="G38" i="16"/>
  <c r="G44" i="16" s="1"/>
  <c r="G78" i="16"/>
  <c r="G94" i="16"/>
  <c r="I77" i="16"/>
  <c r="I43" i="15"/>
  <c r="I50" i="15"/>
  <c r="G38" i="15"/>
  <c r="G44" i="15" s="1"/>
  <c r="G78" i="15"/>
  <c r="I77" i="15"/>
  <c r="G25" i="15"/>
  <c r="G31" i="15" s="1"/>
  <c r="G12" i="15"/>
  <c r="G19" i="15"/>
  <c r="F78" i="15"/>
  <c r="G90" i="15"/>
  <c r="I73" i="15"/>
  <c r="I90" i="15"/>
  <c r="I95" i="15" s="1"/>
  <c r="I38" i="15"/>
  <c r="G94" i="15"/>
  <c r="I19" i="15"/>
  <c r="I30" i="15"/>
  <c r="I55" i="15"/>
  <c r="F66" i="15"/>
  <c r="F69" i="15" s="1"/>
  <c r="I44" i="14"/>
  <c r="I90" i="14"/>
  <c r="G82" i="14"/>
  <c r="I59" i="14"/>
  <c r="G25" i="14"/>
  <c r="G77" i="14"/>
  <c r="G55" i="14"/>
  <c r="I94" i="14"/>
  <c r="I82" i="14"/>
  <c r="G73" i="14"/>
  <c r="G12" i="14"/>
  <c r="G19" i="14"/>
  <c r="G30" i="14"/>
  <c r="G50" i="14"/>
  <c r="G65" i="14"/>
  <c r="G43" i="14"/>
  <c r="I12" i="14"/>
  <c r="G94" i="14"/>
  <c r="G59" i="14"/>
  <c r="F66" i="14"/>
  <c r="F69" i="14" s="1"/>
  <c r="G90" i="14"/>
  <c r="I65" i="14"/>
  <c r="F78" i="13"/>
  <c r="G77" i="13"/>
  <c r="I82" i="13"/>
  <c r="G30" i="13"/>
  <c r="G25" i="13"/>
  <c r="I94" i="13"/>
  <c r="G65" i="13"/>
  <c r="G12" i="13"/>
  <c r="G38" i="13"/>
  <c r="G59" i="13"/>
  <c r="G94" i="13"/>
  <c r="G90" i="13"/>
  <c r="I59" i="13"/>
  <c r="G82" i="13"/>
  <c r="I90" i="13"/>
  <c r="F66" i="13"/>
  <c r="F69" i="13" s="1"/>
  <c r="G50" i="13"/>
  <c r="F44" i="13"/>
  <c r="G73" i="13"/>
  <c r="G19" i="13"/>
  <c r="I65" i="12"/>
  <c r="I19" i="12"/>
  <c r="G50" i="12"/>
  <c r="G59" i="12"/>
  <c r="I90" i="12"/>
  <c r="I25" i="12"/>
  <c r="I31" i="12" s="1"/>
  <c r="G77" i="12"/>
  <c r="G19" i="12"/>
  <c r="G94" i="12"/>
  <c r="I12" i="12"/>
  <c r="I94" i="12"/>
  <c r="I59" i="12"/>
  <c r="I43" i="12"/>
  <c r="G43" i="12"/>
  <c r="G25" i="12"/>
  <c r="G90" i="12"/>
  <c r="G55" i="12"/>
  <c r="G30" i="12"/>
  <c r="G65" i="12"/>
  <c r="G12" i="12"/>
  <c r="G82" i="12"/>
  <c r="I38" i="12"/>
  <c r="F95" i="24"/>
  <c r="G82" i="24"/>
  <c r="G50" i="24"/>
  <c r="G66" i="24" s="1"/>
  <c r="G69" i="24" s="1"/>
  <c r="G19" i="24"/>
  <c r="G25" i="24"/>
  <c r="G31" i="24" s="1"/>
  <c r="G38" i="24"/>
  <c r="G44" i="24" s="1"/>
  <c r="G78" i="24"/>
  <c r="G94" i="24"/>
  <c r="G12" i="24"/>
  <c r="I73" i="24"/>
  <c r="I50" i="24"/>
  <c r="I19" i="24"/>
  <c r="I38" i="24"/>
  <c r="I55" i="24"/>
  <c r="I77" i="24"/>
  <c r="F66" i="24"/>
  <c r="F69" i="24" s="1"/>
  <c r="I90" i="24"/>
  <c r="I30" i="24"/>
  <c r="G55" i="23"/>
  <c r="G50" i="23"/>
  <c r="F44" i="23"/>
  <c r="G30" i="23"/>
  <c r="G19" i="23"/>
  <c r="I55" i="23"/>
  <c r="G94" i="23"/>
  <c r="I77" i="23"/>
  <c r="I59" i="23"/>
  <c r="F66" i="23"/>
  <c r="F69" i="23" s="1"/>
  <c r="G43" i="23"/>
  <c r="G12" i="23"/>
  <c r="I73" i="23"/>
  <c r="G73" i="23"/>
  <c r="F20" i="23"/>
  <c r="G65" i="23"/>
  <c r="G38" i="23"/>
  <c r="G90" i="23"/>
  <c r="G77" i="23"/>
  <c r="G59" i="23"/>
  <c r="I50" i="23"/>
  <c r="I94" i="23"/>
  <c r="G25" i="23"/>
  <c r="I19" i="23"/>
  <c r="I30" i="23"/>
  <c r="G82" i="17"/>
  <c r="D96" i="17"/>
  <c r="G55" i="17"/>
  <c r="G19" i="17"/>
  <c r="I77" i="17"/>
  <c r="I38" i="17"/>
  <c r="G90" i="17"/>
  <c r="G65" i="17"/>
  <c r="I25" i="17"/>
  <c r="I73" i="17"/>
  <c r="I94" i="17"/>
  <c r="G12" i="17"/>
  <c r="I12" i="17"/>
  <c r="I50" i="17"/>
  <c r="G59" i="17"/>
  <c r="I55" i="17"/>
  <c r="I90" i="17"/>
  <c r="I30" i="17"/>
  <c r="G65" i="22"/>
  <c r="G82" i="22"/>
  <c r="G43" i="22"/>
  <c r="I90" i="22"/>
  <c r="G38" i="22"/>
  <c r="G12" i="22"/>
  <c r="I82" i="22"/>
  <c r="G50" i="22"/>
  <c r="F44" i="22"/>
  <c r="G90" i="22"/>
  <c r="I94" i="22"/>
  <c r="I59" i="22"/>
  <c r="G30" i="22"/>
  <c r="I50" i="22"/>
  <c r="G55" i="22"/>
  <c r="G19" i="22"/>
  <c r="G25" i="22"/>
  <c r="F20" i="21"/>
  <c r="G19" i="21"/>
  <c r="G73" i="21"/>
  <c r="I43" i="21"/>
  <c r="G82" i="21"/>
  <c r="G65" i="21"/>
  <c r="G50" i="21"/>
  <c r="I82" i="21"/>
  <c r="G25" i="21"/>
  <c r="G59" i="21"/>
  <c r="G12" i="21"/>
  <c r="G43" i="21"/>
  <c r="G55" i="21"/>
  <c r="I90" i="21"/>
  <c r="I94" i="21"/>
  <c r="G94" i="21"/>
  <c r="F66" i="21"/>
  <c r="F69" i="21" s="1"/>
  <c r="G77" i="21"/>
  <c r="I59" i="21"/>
  <c r="G90" i="21"/>
  <c r="D96" i="11"/>
  <c r="F66" i="11"/>
  <c r="F69" i="11" s="1"/>
  <c r="G90" i="11"/>
  <c r="G59" i="11"/>
  <c r="I82" i="11"/>
  <c r="I65" i="11"/>
  <c r="I59" i="11"/>
  <c r="G65" i="11"/>
  <c r="I90" i="11"/>
  <c r="G12" i="11"/>
  <c r="G50" i="11"/>
  <c r="G77" i="11"/>
  <c r="I43" i="11"/>
  <c r="I12" i="11"/>
  <c r="G38" i="11"/>
  <c r="G25" i="11"/>
  <c r="G31" i="11" s="1"/>
  <c r="G82" i="11"/>
  <c r="G73" i="11"/>
  <c r="I94" i="11"/>
  <c r="G94" i="11"/>
  <c r="G19" i="11"/>
  <c r="G43" i="11"/>
  <c r="F78" i="10"/>
  <c r="H59" i="10"/>
  <c r="D96" i="10"/>
  <c r="I77" i="10"/>
  <c r="H94" i="10"/>
  <c r="H95" i="10" s="1"/>
  <c r="I73" i="10"/>
  <c r="G19" i="10"/>
  <c r="H19" i="10"/>
  <c r="G38" i="10"/>
  <c r="H38" i="10"/>
  <c r="H44" i="10" s="1"/>
  <c r="G65" i="10"/>
  <c r="G12" i="10"/>
  <c r="H12" i="10"/>
  <c r="H78" i="10"/>
  <c r="G78" i="10"/>
  <c r="H55" i="10"/>
  <c r="H25" i="10"/>
  <c r="H31" i="10" s="1"/>
  <c r="G25" i="10"/>
  <c r="I50" i="10"/>
  <c r="G55" i="10"/>
  <c r="I43" i="10"/>
  <c r="I55" i="10"/>
  <c r="F66" i="10"/>
  <c r="F69" i="10" s="1"/>
  <c r="G59" i="10"/>
  <c r="G90" i="10"/>
  <c r="D64" i="19"/>
  <c r="I31" i="21" l="1"/>
  <c r="H66" i="14"/>
  <c r="H69" i="14" s="1"/>
  <c r="H31" i="13"/>
  <c r="H95" i="22"/>
  <c r="G78" i="22"/>
  <c r="H44" i="22"/>
  <c r="G44" i="21"/>
  <c r="G44" i="10"/>
  <c r="G31" i="10"/>
  <c r="G95" i="10"/>
  <c r="H44" i="23"/>
  <c r="G20" i="23"/>
  <c r="H20" i="17"/>
  <c r="H96" i="17" s="1"/>
  <c r="H95" i="13"/>
  <c r="H31" i="21"/>
  <c r="I31" i="11"/>
  <c r="H20" i="24"/>
  <c r="H66" i="23"/>
  <c r="H69" i="23" s="1"/>
  <c r="H66" i="12"/>
  <c r="H69" i="12" s="1"/>
  <c r="H31" i="14"/>
  <c r="H78" i="12"/>
  <c r="H95" i="16"/>
  <c r="H95" i="23"/>
  <c r="H20" i="12"/>
  <c r="F96" i="14"/>
  <c r="I20" i="16"/>
  <c r="G31" i="21"/>
  <c r="H20" i="15"/>
  <c r="H44" i="12"/>
  <c r="G44" i="14"/>
  <c r="I31" i="16"/>
  <c r="H20" i="21"/>
  <c r="H95" i="24"/>
  <c r="H96" i="24" s="1"/>
  <c r="I44" i="10"/>
  <c r="I95" i="10"/>
  <c r="I44" i="16"/>
  <c r="I31" i="13"/>
  <c r="I78" i="22"/>
  <c r="I31" i="23"/>
  <c r="H66" i="13"/>
  <c r="H69" i="13" s="1"/>
  <c r="I31" i="24"/>
  <c r="H95" i="15"/>
  <c r="G20" i="16"/>
  <c r="H78" i="11"/>
  <c r="H20" i="13"/>
  <c r="I31" i="10"/>
  <c r="H66" i="22"/>
  <c r="H69" i="22" s="1"/>
  <c r="F96" i="22"/>
  <c r="I78" i="23"/>
  <c r="I95" i="16"/>
  <c r="F96" i="17"/>
  <c r="H95" i="21"/>
  <c r="H20" i="22"/>
  <c r="H44" i="21"/>
  <c r="I44" i="11"/>
  <c r="I31" i="15"/>
  <c r="G44" i="12"/>
  <c r="I20" i="14"/>
  <c r="I20" i="21"/>
  <c r="H31" i="12"/>
  <c r="G44" i="13"/>
  <c r="F96" i="12"/>
  <c r="H95" i="14"/>
  <c r="H96" i="14" s="1"/>
  <c r="G95" i="16"/>
  <c r="H20" i="16"/>
  <c r="H31" i="11"/>
  <c r="I66" i="16"/>
  <c r="I69" i="16" s="1"/>
  <c r="I20" i="15"/>
  <c r="G95" i="13"/>
  <c r="G78" i="13"/>
  <c r="G31" i="13"/>
  <c r="G78" i="12"/>
  <c r="I20" i="12"/>
  <c r="I44" i="24"/>
  <c r="G20" i="24"/>
  <c r="I20" i="24"/>
  <c r="I95" i="23"/>
  <c r="G66" i="23"/>
  <c r="G69" i="23" s="1"/>
  <c r="G44" i="23"/>
  <c r="G31" i="23"/>
  <c r="I95" i="17"/>
  <c r="I44" i="17"/>
  <c r="G95" i="22"/>
  <c r="H31" i="22"/>
  <c r="I78" i="21"/>
  <c r="H66" i="21"/>
  <c r="H69" i="21" s="1"/>
  <c r="G20" i="21"/>
  <c r="G44" i="11"/>
  <c r="H20" i="11"/>
  <c r="F96" i="11"/>
  <c r="I20" i="10"/>
  <c r="F96" i="10"/>
  <c r="H66" i="10"/>
  <c r="H69" i="10" s="1"/>
  <c r="I95" i="14"/>
  <c r="I44" i="23"/>
  <c r="I20" i="17"/>
  <c r="I78" i="15"/>
  <c r="I66" i="15"/>
  <c r="I69" i="15" s="1"/>
  <c r="I66" i="13"/>
  <c r="I69" i="13" s="1"/>
  <c r="I66" i="12"/>
  <c r="I69" i="12" s="1"/>
  <c r="I95" i="24"/>
  <c r="I20" i="23"/>
  <c r="I78" i="17"/>
  <c r="I66" i="21"/>
  <c r="I69" i="21" s="1"/>
  <c r="I44" i="21"/>
  <c r="I20" i="11"/>
  <c r="F96" i="21"/>
  <c r="F96" i="16"/>
  <c r="I78" i="16"/>
  <c r="I44" i="15"/>
  <c r="F96" i="15"/>
  <c r="G20" i="15"/>
  <c r="G95" i="15"/>
  <c r="G78" i="14"/>
  <c r="G31" i="14"/>
  <c r="G66" i="14"/>
  <c r="G69" i="14" s="1"/>
  <c r="G20" i="14"/>
  <c r="G95" i="14"/>
  <c r="I66" i="14"/>
  <c r="I69" i="14" s="1"/>
  <c r="F96" i="13"/>
  <c r="G20" i="13"/>
  <c r="I95" i="13"/>
  <c r="G66" i="13"/>
  <c r="G69" i="13" s="1"/>
  <c r="I95" i="12"/>
  <c r="I44" i="12"/>
  <c r="G66" i="12"/>
  <c r="G69" i="12" s="1"/>
  <c r="G20" i="12"/>
  <c r="G31" i="12"/>
  <c r="G95" i="12"/>
  <c r="F96" i="24"/>
  <c r="G95" i="24"/>
  <c r="I66" i="24"/>
  <c r="I69" i="24" s="1"/>
  <c r="I78" i="24"/>
  <c r="I66" i="23"/>
  <c r="I69" i="23" s="1"/>
  <c r="F96" i="23"/>
  <c r="G95" i="23"/>
  <c r="G78" i="23"/>
  <c r="G95" i="17"/>
  <c r="I66" i="17"/>
  <c r="I69" i="17" s="1"/>
  <c r="G20" i="17"/>
  <c r="G66" i="17"/>
  <c r="G69" i="17" s="1"/>
  <c r="I31" i="17"/>
  <c r="I66" i="22"/>
  <c r="I69" i="22" s="1"/>
  <c r="G44" i="22"/>
  <c r="G31" i="22"/>
  <c r="G20" i="22"/>
  <c r="G66" i="22"/>
  <c r="G69" i="22" s="1"/>
  <c r="I95" i="22"/>
  <c r="G95" i="21"/>
  <c r="I95" i="21"/>
  <c r="G78" i="21"/>
  <c r="G66" i="21"/>
  <c r="G69" i="21" s="1"/>
  <c r="G95" i="11"/>
  <c r="G78" i="11"/>
  <c r="G66" i="11"/>
  <c r="G69" i="11" s="1"/>
  <c r="G20" i="11"/>
  <c r="I66" i="11"/>
  <c r="I69" i="11" s="1"/>
  <c r="I95" i="11"/>
  <c r="I66" i="10"/>
  <c r="I69" i="10" s="1"/>
  <c r="H20" i="10"/>
  <c r="G20" i="10"/>
  <c r="I78" i="10"/>
  <c r="G66" i="10"/>
  <c r="G69" i="10" s="1"/>
  <c r="H96" i="16" l="1"/>
  <c r="H96" i="15"/>
  <c r="H96" i="23"/>
  <c r="G96" i="24"/>
  <c r="H96" i="22"/>
  <c r="H96" i="11"/>
  <c r="H96" i="13"/>
  <c r="H96" i="12"/>
  <c r="G96" i="16"/>
  <c r="H96" i="21"/>
  <c r="I96" i="16"/>
  <c r="J22" i="16" s="1"/>
  <c r="I96" i="15"/>
  <c r="J10" i="15" s="1"/>
  <c r="I96" i="14"/>
  <c r="J84" i="14" s="1"/>
  <c r="G96" i="13"/>
  <c r="I96" i="23"/>
  <c r="J34" i="23" s="1"/>
  <c r="G96" i="17"/>
  <c r="I96" i="21"/>
  <c r="J68" i="21" s="1"/>
  <c r="G96" i="10"/>
  <c r="H96" i="10"/>
  <c r="I96" i="12"/>
  <c r="J27" i="12" s="1"/>
  <c r="I96" i="13"/>
  <c r="J9" i="13" s="1"/>
  <c r="I96" i="22"/>
  <c r="J62" i="22" s="1"/>
  <c r="G96" i="15"/>
  <c r="J27" i="14"/>
  <c r="J10" i="14"/>
  <c r="G96" i="14"/>
  <c r="G96" i="12"/>
  <c r="I96" i="24"/>
  <c r="J15" i="24" s="1"/>
  <c r="G96" i="23"/>
  <c r="I96" i="17"/>
  <c r="J64" i="17" s="1"/>
  <c r="G96" i="22"/>
  <c r="G96" i="21"/>
  <c r="I96" i="11"/>
  <c r="J16" i="11" s="1"/>
  <c r="G96" i="11"/>
  <c r="I96" i="10"/>
  <c r="J24" i="10" s="1"/>
  <c r="J72" i="14" l="1"/>
  <c r="J34" i="16"/>
  <c r="J63" i="16"/>
  <c r="J37" i="16"/>
  <c r="J15" i="16"/>
  <c r="J92" i="16"/>
  <c r="J58" i="16"/>
  <c r="J42" i="16"/>
  <c r="J28" i="16"/>
  <c r="J89" i="16"/>
  <c r="J18" i="16"/>
  <c r="J62" i="16"/>
  <c r="J14" i="16"/>
  <c r="J47" i="16"/>
  <c r="J9" i="16"/>
  <c r="J36" i="16"/>
  <c r="J49" i="16"/>
  <c r="J41" i="16"/>
  <c r="J24" i="16"/>
  <c r="J17" i="16"/>
  <c r="J40" i="16"/>
  <c r="J7" i="16"/>
  <c r="J88" i="16"/>
  <c r="J86" i="16"/>
  <c r="J61" i="16"/>
  <c r="J80" i="16"/>
  <c r="J27" i="16"/>
  <c r="J93" i="16"/>
  <c r="J48" i="16"/>
  <c r="J71" i="16"/>
  <c r="J76" i="16"/>
  <c r="J52" i="16"/>
  <c r="J87" i="16"/>
  <c r="J11" i="16"/>
  <c r="J8" i="16"/>
  <c r="J10" i="16"/>
  <c r="J81" i="16"/>
  <c r="J75" i="16"/>
  <c r="J16" i="16"/>
  <c r="J64" i="16"/>
  <c r="J35" i="16"/>
  <c r="J72" i="16"/>
  <c r="J84" i="16"/>
  <c r="J57" i="16"/>
  <c r="J54" i="16"/>
  <c r="J29" i="16"/>
  <c r="J23" i="16"/>
  <c r="J53" i="16"/>
  <c r="J68" i="16"/>
  <c r="J46" i="16"/>
  <c r="J92" i="15"/>
  <c r="J9" i="15"/>
  <c r="J14" i="15"/>
  <c r="J42" i="15"/>
  <c r="J58" i="15"/>
  <c r="J41" i="15"/>
  <c r="J46" i="15"/>
  <c r="J81" i="15"/>
  <c r="J37" i="15"/>
  <c r="J68" i="15"/>
  <c r="J7" i="15"/>
  <c r="J8" i="15"/>
  <c r="J29" i="15"/>
  <c r="J23" i="15"/>
  <c r="J34" i="15"/>
  <c r="J86" i="15"/>
  <c r="J16" i="15"/>
  <c r="J72" i="15"/>
  <c r="J57" i="15"/>
  <c r="J54" i="15"/>
  <c r="J89" i="15"/>
  <c r="J35" i="15"/>
  <c r="J24" i="15"/>
  <c r="J27" i="15"/>
  <c r="J53" i="15"/>
  <c r="J63" i="15"/>
  <c r="J22" i="15"/>
  <c r="J47" i="15"/>
  <c r="J75" i="15"/>
  <c r="J62" i="15"/>
  <c r="J71" i="15"/>
  <c r="J36" i="15"/>
  <c r="J17" i="15"/>
  <c r="J48" i="15"/>
  <c r="J40" i="15"/>
  <c r="J93" i="15"/>
  <c r="J52" i="15"/>
  <c r="J64" i="15"/>
  <c r="J28" i="15"/>
  <c r="J88" i="15"/>
  <c r="J18" i="15"/>
  <c r="J84" i="15"/>
  <c r="J11" i="15"/>
  <c r="J49" i="15"/>
  <c r="J87" i="15"/>
  <c r="J15" i="15"/>
  <c r="J80" i="15"/>
  <c r="J61" i="15"/>
  <c r="J76" i="15"/>
  <c r="J14" i="14"/>
  <c r="J68" i="14"/>
  <c r="J8" i="14"/>
  <c r="J93" i="14"/>
  <c r="J80" i="14"/>
  <c r="J89" i="14"/>
  <c r="J29" i="14"/>
  <c r="J36" i="14"/>
  <c r="J57" i="14"/>
  <c r="J22" i="14"/>
  <c r="J7" i="14"/>
  <c r="J48" i="14"/>
  <c r="J11" i="14"/>
  <c r="J61" i="14"/>
  <c r="J53" i="14"/>
  <c r="J76" i="14"/>
  <c r="J34" i="14"/>
  <c r="J37" i="14"/>
  <c r="J87" i="14"/>
  <c r="J49" i="14"/>
  <c r="J88" i="14"/>
  <c r="J35" i="14"/>
  <c r="J62" i="14"/>
  <c r="J64" i="14"/>
  <c r="J75" i="14"/>
  <c r="J15" i="14"/>
  <c r="J24" i="14"/>
  <c r="J41" i="14"/>
  <c r="J16" i="14"/>
  <c r="J81" i="14"/>
  <c r="J71" i="14"/>
  <c r="J63" i="14"/>
  <c r="J28" i="14"/>
  <c r="J9" i="14"/>
  <c r="J23" i="14"/>
  <c r="J92" i="14"/>
  <c r="J94" i="14" s="1"/>
  <c r="J54" i="14"/>
  <c r="J52" i="14"/>
  <c r="J17" i="14"/>
  <c r="J58" i="14"/>
  <c r="J46" i="14"/>
  <c r="J86" i="14"/>
  <c r="J42" i="14"/>
  <c r="J18" i="14"/>
  <c r="J40" i="14"/>
  <c r="J47" i="14"/>
  <c r="J53" i="13"/>
  <c r="J92" i="13"/>
  <c r="J11" i="13"/>
  <c r="J28" i="13"/>
  <c r="J46" i="13"/>
  <c r="J16" i="13"/>
  <c r="J58" i="13"/>
  <c r="J36" i="13"/>
  <c r="J8" i="13"/>
  <c r="J24" i="13"/>
  <c r="J52" i="13"/>
  <c r="J81" i="13"/>
  <c r="J29" i="13"/>
  <c r="J47" i="13"/>
  <c r="J84" i="13"/>
  <c r="J18" i="13"/>
  <c r="J88" i="13"/>
  <c r="J93" i="13"/>
  <c r="J63" i="13"/>
  <c r="J14" i="13"/>
  <c r="J89" i="13"/>
  <c r="J37" i="13"/>
  <c r="J27" i="13"/>
  <c r="J72" i="13"/>
  <c r="J48" i="13"/>
  <c r="J86" i="12"/>
  <c r="J28" i="12"/>
  <c r="J89" i="12"/>
  <c r="J61" i="12"/>
  <c r="J11" i="12"/>
  <c r="J47" i="12"/>
  <c r="J15" i="12"/>
  <c r="J54" i="12"/>
  <c r="J81" i="12"/>
  <c r="J22" i="12"/>
  <c r="J80" i="12"/>
  <c r="J62" i="12"/>
  <c r="J18" i="12"/>
  <c r="J46" i="12"/>
  <c r="J40" i="12"/>
  <c r="J63" i="12"/>
  <c r="J84" i="12"/>
  <c r="J57" i="12"/>
  <c r="J92" i="12"/>
  <c r="J24" i="12"/>
  <c r="J75" i="12"/>
  <c r="J53" i="12"/>
  <c r="J7" i="12"/>
  <c r="J58" i="12"/>
  <c r="J64" i="12"/>
  <c r="J71" i="12"/>
  <c r="J34" i="12"/>
  <c r="J14" i="12"/>
  <c r="J9" i="12"/>
  <c r="J68" i="12"/>
  <c r="J93" i="12"/>
  <c r="J52" i="12"/>
  <c r="J29" i="12"/>
  <c r="J35" i="12"/>
  <c r="J72" i="12"/>
  <c r="J23" i="12"/>
  <c r="J37" i="12"/>
  <c r="J10" i="12"/>
  <c r="J48" i="12"/>
  <c r="J16" i="12"/>
  <c r="J8" i="12"/>
  <c r="J87" i="12"/>
  <c r="J41" i="12"/>
  <c r="J76" i="12"/>
  <c r="J36" i="12"/>
  <c r="J88" i="12"/>
  <c r="J42" i="12"/>
  <c r="J49" i="12"/>
  <c r="J17" i="12"/>
  <c r="J89" i="23"/>
  <c r="J41" i="23"/>
  <c r="J23" i="23"/>
  <c r="J9" i="23"/>
  <c r="J53" i="23"/>
  <c r="J54" i="23"/>
  <c r="J10" i="23"/>
  <c r="J16" i="23"/>
  <c r="J14" i="23"/>
  <c r="J61" i="23"/>
  <c r="J68" i="23"/>
  <c r="J88" i="23"/>
  <c r="J62" i="23"/>
  <c r="J40" i="23"/>
  <c r="J72" i="23"/>
  <c r="J87" i="23"/>
  <c r="J92" i="23"/>
  <c r="J49" i="23"/>
  <c r="J86" i="23"/>
  <c r="J15" i="23"/>
  <c r="J76" i="23"/>
  <c r="J80" i="23"/>
  <c r="J37" i="23"/>
  <c r="J29" i="23"/>
  <c r="J75" i="23"/>
  <c r="J22" i="23"/>
  <c r="J81" i="23"/>
  <c r="J42" i="23"/>
  <c r="J35" i="23"/>
  <c r="J84" i="23"/>
  <c r="J36" i="23"/>
  <c r="J58" i="23"/>
  <c r="J57" i="23"/>
  <c r="J71" i="23"/>
  <c r="J8" i="23"/>
  <c r="J46" i="23"/>
  <c r="J24" i="23"/>
  <c r="J7" i="23"/>
  <c r="J48" i="23"/>
  <c r="J18" i="23"/>
  <c r="J11" i="23"/>
  <c r="J64" i="23"/>
  <c r="J17" i="23"/>
  <c r="J28" i="23"/>
  <c r="J52" i="23"/>
  <c r="J63" i="23"/>
  <c r="J47" i="23"/>
  <c r="J93" i="23"/>
  <c r="J27" i="23"/>
  <c r="J88" i="22"/>
  <c r="J87" i="22"/>
  <c r="J72" i="22"/>
  <c r="J40" i="22"/>
  <c r="J75" i="22"/>
  <c r="J52" i="22"/>
  <c r="J92" i="22"/>
  <c r="J14" i="22"/>
  <c r="J93" i="22"/>
  <c r="J15" i="22"/>
  <c r="J7" i="22"/>
  <c r="J22" i="22"/>
  <c r="J61" i="22"/>
  <c r="J57" i="22"/>
  <c r="J68" i="22"/>
  <c r="J29" i="22"/>
  <c r="J80" i="22"/>
  <c r="J81" i="22"/>
  <c r="J37" i="22"/>
  <c r="J63" i="22"/>
  <c r="J35" i="22"/>
  <c r="J24" i="22"/>
  <c r="J23" i="22"/>
  <c r="J86" i="22"/>
  <c r="J36" i="22"/>
  <c r="J11" i="22"/>
  <c r="J17" i="22"/>
  <c r="J27" i="22"/>
  <c r="J49" i="22"/>
  <c r="J76" i="22"/>
  <c r="J47" i="22"/>
  <c r="J48" i="22"/>
  <c r="J42" i="22"/>
  <c r="J28" i="22"/>
  <c r="J46" i="22"/>
  <c r="J93" i="21"/>
  <c r="J14" i="21"/>
  <c r="J37" i="21"/>
  <c r="J61" i="21"/>
  <c r="J75" i="21"/>
  <c r="J10" i="21"/>
  <c r="J87" i="21"/>
  <c r="J46" i="21"/>
  <c r="J57" i="21"/>
  <c r="J42" i="21"/>
  <c r="J52" i="21"/>
  <c r="J88" i="21"/>
  <c r="J27" i="21"/>
  <c r="J35" i="21"/>
  <c r="J62" i="21"/>
  <c r="J8" i="21"/>
  <c r="J64" i="21"/>
  <c r="J28" i="21"/>
  <c r="J48" i="21"/>
  <c r="J18" i="21"/>
  <c r="J40" i="21"/>
  <c r="J16" i="21"/>
  <c r="J47" i="21"/>
  <c r="J17" i="21"/>
  <c r="J34" i="21"/>
  <c r="J36" i="21"/>
  <c r="J72" i="21"/>
  <c r="J71" i="21"/>
  <c r="J15" i="21"/>
  <c r="J29" i="21"/>
  <c r="J63" i="21"/>
  <c r="J11" i="21"/>
  <c r="J76" i="21"/>
  <c r="J7" i="21"/>
  <c r="J24" i="21"/>
  <c r="J41" i="21"/>
  <c r="J80" i="21"/>
  <c r="J84" i="21"/>
  <c r="J92" i="21"/>
  <c r="J9" i="21"/>
  <c r="J23" i="21"/>
  <c r="J22" i="21"/>
  <c r="J89" i="21"/>
  <c r="J54" i="21"/>
  <c r="J86" i="21"/>
  <c r="J81" i="21"/>
  <c r="J53" i="21"/>
  <c r="J58" i="21"/>
  <c r="J49" i="21"/>
  <c r="J68" i="13"/>
  <c r="J35" i="13"/>
  <c r="J34" i="13"/>
  <c r="J7" i="13"/>
  <c r="J54" i="13"/>
  <c r="J41" i="13"/>
  <c r="J57" i="13"/>
  <c r="J42" i="13"/>
  <c r="J15" i="13"/>
  <c r="J49" i="13"/>
  <c r="J75" i="13"/>
  <c r="J86" i="13"/>
  <c r="J23" i="13"/>
  <c r="J64" i="13"/>
  <c r="J22" i="13"/>
  <c r="J76" i="13"/>
  <c r="J87" i="13"/>
  <c r="J10" i="13"/>
  <c r="J71" i="13"/>
  <c r="J80" i="13"/>
  <c r="J62" i="13"/>
  <c r="J17" i="13"/>
  <c r="J40" i="13"/>
  <c r="J61" i="13"/>
  <c r="J89" i="22"/>
  <c r="J64" i="22"/>
  <c r="J54" i="22"/>
  <c r="J18" i="22"/>
  <c r="J9" i="22"/>
  <c r="J53" i="22"/>
  <c r="J8" i="22"/>
  <c r="J71" i="22"/>
  <c r="J10" i="22"/>
  <c r="J58" i="22"/>
  <c r="J84" i="22"/>
  <c r="J16" i="22"/>
  <c r="J41" i="22"/>
  <c r="J34" i="22"/>
  <c r="J22" i="10"/>
  <c r="J92" i="10"/>
  <c r="J18" i="24"/>
  <c r="J71" i="24"/>
  <c r="J34" i="24"/>
  <c r="J14" i="24"/>
  <c r="J49" i="24"/>
  <c r="J27" i="24"/>
  <c r="J58" i="24"/>
  <c r="J53" i="24"/>
  <c r="J11" i="24"/>
  <c r="J9" i="24"/>
  <c r="J8" i="24"/>
  <c r="J62" i="24"/>
  <c r="J40" i="24"/>
  <c r="J7" i="24"/>
  <c r="J75" i="24"/>
  <c r="J84" i="24"/>
  <c r="J92" i="24"/>
  <c r="J87" i="24"/>
  <c r="J46" i="24"/>
  <c r="J17" i="24"/>
  <c r="J76" i="24"/>
  <c r="J23" i="24"/>
  <c r="J16" i="24"/>
  <c r="J52" i="24"/>
  <c r="J35" i="24"/>
  <c r="J81" i="24"/>
  <c r="J47" i="24"/>
  <c r="J28" i="24"/>
  <c r="J93" i="24"/>
  <c r="J29" i="24"/>
  <c r="J24" i="24"/>
  <c r="J89" i="24"/>
  <c r="J36" i="24"/>
  <c r="J68" i="24"/>
  <c r="J57" i="24"/>
  <c r="J37" i="24"/>
  <c r="J86" i="24"/>
  <c r="J22" i="24"/>
  <c r="J63" i="24"/>
  <c r="J61" i="24"/>
  <c r="J64" i="24"/>
  <c r="J54" i="24"/>
  <c r="J48" i="24"/>
  <c r="J41" i="24"/>
  <c r="J42" i="24"/>
  <c r="J72" i="24"/>
  <c r="J88" i="24"/>
  <c r="J80" i="24"/>
  <c r="J10" i="24"/>
  <c r="J52" i="17"/>
  <c r="J8" i="17"/>
  <c r="J62" i="17"/>
  <c r="J9" i="17"/>
  <c r="J57" i="17"/>
  <c r="J86" i="17"/>
  <c r="J15" i="17"/>
  <c r="J75" i="17"/>
  <c r="J49" i="17"/>
  <c r="J22" i="17"/>
  <c r="J17" i="17"/>
  <c r="J68" i="17"/>
  <c r="J89" i="17"/>
  <c r="J35" i="17"/>
  <c r="J87" i="17"/>
  <c r="J63" i="17"/>
  <c r="J84" i="17"/>
  <c r="J41" i="17"/>
  <c r="J29" i="17"/>
  <c r="J28" i="17"/>
  <c r="J61" i="17"/>
  <c r="J92" i="17"/>
  <c r="J23" i="17"/>
  <c r="J34" i="17"/>
  <c r="J93" i="17"/>
  <c r="J54" i="17"/>
  <c r="J36" i="17"/>
  <c r="J7" i="17"/>
  <c r="J46" i="17"/>
  <c r="J80" i="17"/>
  <c r="J71" i="17"/>
  <c r="J81" i="17"/>
  <c r="J42" i="17"/>
  <c r="J88" i="17"/>
  <c r="J40" i="17"/>
  <c r="J10" i="17"/>
  <c r="J58" i="17"/>
  <c r="J59" i="17" s="1"/>
  <c r="J18" i="17"/>
  <c r="J72" i="17"/>
  <c r="J76" i="17"/>
  <c r="J53" i="17"/>
  <c r="J27" i="17"/>
  <c r="J14" i="17"/>
  <c r="J48" i="17"/>
  <c r="J37" i="17"/>
  <c r="J24" i="17"/>
  <c r="J47" i="17"/>
  <c r="J11" i="17"/>
  <c r="J16" i="17"/>
  <c r="J17" i="11"/>
  <c r="J76" i="11"/>
  <c r="J62" i="11"/>
  <c r="J89" i="11"/>
  <c r="J29" i="11"/>
  <c r="J42" i="11"/>
  <c r="J64" i="11"/>
  <c r="J36" i="11"/>
  <c r="J52" i="11"/>
  <c r="J88" i="11"/>
  <c r="J58" i="11"/>
  <c r="J49" i="11"/>
  <c r="J23" i="11"/>
  <c r="J8" i="11"/>
  <c r="J14" i="11"/>
  <c r="J46" i="11"/>
  <c r="J81" i="11"/>
  <c r="J22" i="11"/>
  <c r="J93" i="11"/>
  <c r="J48" i="11"/>
  <c r="J68" i="11"/>
  <c r="J72" i="11"/>
  <c r="J53" i="11"/>
  <c r="J27" i="11"/>
  <c r="J28" i="11"/>
  <c r="J87" i="11"/>
  <c r="J18" i="11"/>
  <c r="J75" i="11"/>
  <c r="J63" i="11"/>
  <c r="J35" i="11"/>
  <c r="J80" i="11"/>
  <c r="J40" i="11"/>
  <c r="J92" i="11"/>
  <c r="J37" i="11"/>
  <c r="J9" i="11"/>
  <c r="J15" i="11"/>
  <c r="J7" i="11"/>
  <c r="J84" i="11"/>
  <c r="J54" i="11"/>
  <c r="J47" i="11"/>
  <c r="J41" i="11"/>
  <c r="J61" i="11"/>
  <c r="J34" i="11"/>
  <c r="J24" i="11"/>
  <c r="J57" i="11"/>
  <c r="J86" i="11"/>
  <c r="J11" i="11"/>
  <c r="J71" i="11"/>
  <c r="J10" i="11"/>
  <c r="J64" i="10"/>
  <c r="J61" i="10"/>
  <c r="J57" i="10"/>
  <c r="J11" i="10"/>
  <c r="J37" i="10"/>
  <c r="J86" i="10"/>
  <c r="J80" i="10"/>
  <c r="J10" i="10"/>
  <c r="J46" i="10"/>
  <c r="J7" i="10"/>
  <c r="J49" i="10"/>
  <c r="J71" i="10"/>
  <c r="J8" i="10"/>
  <c r="J23" i="10"/>
  <c r="J93" i="10"/>
  <c r="J41" i="10"/>
  <c r="J40" i="10"/>
  <c r="J54" i="10"/>
  <c r="J15" i="10"/>
  <c r="J75" i="10"/>
  <c r="J89" i="10"/>
  <c r="J72" i="10"/>
  <c r="J14" i="10"/>
  <c r="J48" i="10"/>
  <c r="J36" i="10"/>
  <c r="J88" i="10"/>
  <c r="J34" i="10"/>
  <c r="J81" i="10"/>
  <c r="J52" i="10"/>
  <c r="J68" i="10"/>
  <c r="J35" i="10"/>
  <c r="J47" i="10"/>
  <c r="J27" i="10"/>
  <c r="J16" i="10"/>
  <c r="J29" i="10"/>
  <c r="J76" i="10"/>
  <c r="J17" i="10"/>
  <c r="J53" i="10"/>
  <c r="J9" i="10"/>
  <c r="J84" i="10"/>
  <c r="J58" i="10"/>
  <c r="J87" i="10"/>
  <c r="J42" i="10"/>
  <c r="J18" i="10"/>
  <c r="J28" i="10"/>
  <c r="J62" i="10"/>
  <c r="J63" i="10"/>
  <c r="J19" i="16" l="1"/>
  <c r="J82" i="16"/>
  <c r="J25" i="14"/>
  <c r="J73" i="12"/>
  <c r="J73" i="14"/>
  <c r="J43" i="14"/>
  <c r="J59" i="14"/>
  <c r="J77" i="14"/>
  <c r="J78" i="14" s="1"/>
  <c r="J30" i="14"/>
  <c r="J94" i="16"/>
  <c r="J59" i="16"/>
  <c r="J30" i="16"/>
  <c r="J43" i="16"/>
  <c r="J25" i="16"/>
  <c r="J73" i="16"/>
  <c r="J12" i="16"/>
  <c r="J50" i="16"/>
  <c r="J65" i="16"/>
  <c r="J90" i="16"/>
  <c r="J55" i="16"/>
  <c r="J38" i="16"/>
  <c r="J44" i="16" s="1"/>
  <c r="J77" i="16"/>
  <c r="J30" i="15"/>
  <c r="J90" i="15"/>
  <c r="J94" i="15"/>
  <c r="J12" i="15"/>
  <c r="J43" i="15"/>
  <c r="J82" i="15"/>
  <c r="J77" i="15"/>
  <c r="J25" i="15"/>
  <c r="J59" i="15"/>
  <c r="J50" i="15"/>
  <c r="J73" i="15"/>
  <c r="J55" i="15"/>
  <c r="J19" i="15"/>
  <c r="J65" i="15"/>
  <c r="J38" i="15"/>
  <c r="J55" i="14"/>
  <c r="J38" i="14"/>
  <c r="J65" i="14"/>
  <c r="J19" i="14"/>
  <c r="J82" i="14"/>
  <c r="J90" i="14"/>
  <c r="J12" i="14"/>
  <c r="J50" i="14"/>
  <c r="J82" i="13"/>
  <c r="J59" i="13"/>
  <c r="J94" i="13"/>
  <c r="J43" i="13"/>
  <c r="J55" i="13"/>
  <c r="J77" i="13"/>
  <c r="J90" i="13"/>
  <c r="J38" i="13"/>
  <c r="J50" i="13"/>
  <c r="J73" i="13"/>
  <c r="J19" i="13"/>
  <c r="J30" i="13"/>
  <c r="J25" i="12"/>
  <c r="J30" i="12"/>
  <c r="J59" i="12"/>
  <c r="J94" i="12"/>
  <c r="J77" i="12"/>
  <c r="J90" i="12"/>
  <c r="J65" i="12"/>
  <c r="J82" i="12"/>
  <c r="J50" i="12"/>
  <c r="J19" i="12"/>
  <c r="J55" i="12"/>
  <c r="J12" i="12"/>
  <c r="J38" i="12"/>
  <c r="J43" i="12"/>
  <c r="J55" i="23"/>
  <c r="J73" i="23"/>
  <c r="J43" i="23"/>
  <c r="J30" i="23"/>
  <c r="J59" i="23"/>
  <c r="J65" i="23"/>
  <c r="J82" i="23"/>
  <c r="J94" i="23"/>
  <c r="J38" i="23"/>
  <c r="J50" i="23"/>
  <c r="J77" i="23"/>
  <c r="J25" i="23"/>
  <c r="J19" i="23"/>
  <c r="J12" i="23"/>
  <c r="J90" i="23"/>
  <c r="J94" i="22"/>
  <c r="J82" i="22"/>
  <c r="J73" i="22"/>
  <c r="J65" i="22"/>
  <c r="J90" i="22"/>
  <c r="J30" i="22"/>
  <c r="J25" i="22"/>
  <c r="J38" i="22"/>
  <c r="J77" i="22"/>
  <c r="J50" i="22"/>
  <c r="J55" i="22"/>
  <c r="J12" i="22"/>
  <c r="J19" i="22"/>
  <c r="J59" i="22"/>
  <c r="J43" i="22"/>
  <c r="J90" i="21"/>
  <c r="J25" i="21"/>
  <c r="J38" i="21"/>
  <c r="J59" i="21"/>
  <c r="J94" i="21"/>
  <c r="J50" i="21"/>
  <c r="J43" i="21"/>
  <c r="J77" i="21"/>
  <c r="J73" i="21"/>
  <c r="J65" i="21"/>
  <c r="J82" i="21"/>
  <c r="J30" i="21"/>
  <c r="J12" i="21"/>
  <c r="J55" i="21"/>
  <c r="J19" i="21"/>
  <c r="J94" i="10"/>
  <c r="J77" i="10"/>
  <c r="J73" i="10"/>
  <c r="J25" i="10"/>
  <c r="J12" i="13"/>
  <c r="J59" i="10"/>
  <c r="J25" i="13"/>
  <c r="J38" i="10"/>
  <c r="J82" i="10"/>
  <c r="J65" i="13"/>
  <c r="J19" i="10"/>
  <c r="J30" i="10"/>
  <c r="J50" i="10"/>
  <c r="J25" i="24"/>
  <c r="J73" i="24"/>
  <c r="J82" i="24"/>
  <c r="J59" i="24"/>
  <c r="J30" i="24"/>
  <c r="J90" i="24"/>
  <c r="J94" i="24"/>
  <c r="J77" i="24"/>
  <c r="J19" i="24"/>
  <c r="J43" i="24"/>
  <c r="J50" i="24"/>
  <c r="J55" i="24"/>
  <c r="J12" i="24"/>
  <c r="J65" i="24"/>
  <c r="J38" i="24"/>
  <c r="J77" i="17"/>
  <c r="J30" i="17"/>
  <c r="J25" i="17"/>
  <c r="J94" i="17"/>
  <c r="J90" i="17"/>
  <c r="J12" i="17"/>
  <c r="J50" i="17"/>
  <c r="J65" i="17"/>
  <c r="J73" i="17"/>
  <c r="J43" i="17"/>
  <c r="J19" i="17"/>
  <c r="J55" i="17"/>
  <c r="J82" i="17"/>
  <c r="J38" i="17"/>
  <c r="J77" i="11"/>
  <c r="J82" i="11"/>
  <c r="J59" i="11"/>
  <c r="J55" i="11"/>
  <c r="J43" i="11"/>
  <c r="J12" i="11"/>
  <c r="J30" i="11"/>
  <c r="J90" i="11"/>
  <c r="J25" i="11"/>
  <c r="J19" i="11"/>
  <c r="J38" i="11"/>
  <c r="J65" i="11"/>
  <c r="J94" i="11"/>
  <c r="J73" i="11"/>
  <c r="J50" i="11"/>
  <c r="J65" i="10"/>
  <c r="J55" i="10"/>
  <c r="J12" i="10"/>
  <c r="J43" i="10"/>
  <c r="J90" i="10"/>
  <c r="J20" i="16" l="1"/>
  <c r="J44" i="14"/>
  <c r="J31" i="14"/>
  <c r="J95" i="14"/>
  <c r="J95" i="16"/>
  <c r="J78" i="12"/>
  <c r="J44" i="15"/>
  <c r="J20" i="14"/>
  <c r="J66" i="14"/>
  <c r="J69" i="14" s="1"/>
  <c r="J66" i="16"/>
  <c r="J69" i="16" s="1"/>
  <c r="J31" i="16"/>
  <c r="J78" i="16"/>
  <c r="J31" i="15"/>
  <c r="J20" i="15"/>
  <c r="J78" i="15"/>
  <c r="J95" i="15"/>
  <c r="J66" i="15"/>
  <c r="J69" i="15" s="1"/>
  <c r="J20" i="13"/>
  <c r="J95" i="13"/>
  <c r="J78" i="13"/>
  <c r="J44" i="13"/>
  <c r="J66" i="13"/>
  <c r="J69" i="13" s="1"/>
  <c r="J31" i="13"/>
  <c r="J31" i="12"/>
  <c r="J95" i="12"/>
  <c r="J20" i="12"/>
  <c r="J66" i="12"/>
  <c r="J69" i="12" s="1"/>
  <c r="J44" i="12"/>
  <c r="J20" i="23"/>
  <c r="J66" i="23"/>
  <c r="J69" i="23" s="1"/>
  <c r="J78" i="23"/>
  <c r="J31" i="23"/>
  <c r="J44" i="23"/>
  <c r="J95" i="23"/>
  <c r="J78" i="17"/>
  <c r="J31" i="17"/>
  <c r="J95" i="17"/>
  <c r="J78" i="22"/>
  <c r="J31" i="22"/>
  <c r="J20" i="22"/>
  <c r="J95" i="22"/>
  <c r="J66" i="22"/>
  <c r="J69" i="22" s="1"/>
  <c r="J44" i="22"/>
  <c r="J44" i="21"/>
  <c r="J31" i="21"/>
  <c r="J95" i="21"/>
  <c r="J78" i="21"/>
  <c r="J66" i="21"/>
  <c r="J69" i="21" s="1"/>
  <c r="J20" i="21"/>
  <c r="J31" i="11"/>
  <c r="J31" i="10"/>
  <c r="J78" i="10"/>
  <c r="J95" i="10"/>
  <c r="J44" i="10"/>
  <c r="J20" i="10"/>
  <c r="J66" i="10"/>
  <c r="J69" i="10" s="1"/>
  <c r="J20" i="17"/>
  <c r="J31" i="24"/>
  <c r="J78" i="24"/>
  <c r="J66" i="24"/>
  <c r="J69" i="24" s="1"/>
  <c r="J95" i="24"/>
  <c r="J20" i="24"/>
  <c r="J44" i="24"/>
  <c r="J66" i="17"/>
  <c r="J69" i="17" s="1"/>
  <c r="J44" i="17"/>
  <c r="J78" i="11"/>
  <c r="J66" i="11"/>
  <c r="J69" i="11" s="1"/>
  <c r="J20" i="11"/>
  <c r="J44" i="11"/>
  <c r="J95" i="11"/>
  <c r="J96" i="14" l="1"/>
  <c r="J96" i="16"/>
  <c r="J96" i="15"/>
  <c r="J96" i="13"/>
  <c r="J96" i="12"/>
  <c r="J96" i="23"/>
  <c r="J96" i="17"/>
  <c r="J96" i="22"/>
  <c r="J96" i="21"/>
  <c r="J96" i="10"/>
  <c r="J96" i="24"/>
  <c r="J96" i="11"/>
  <c r="F90" i="19" l="1"/>
  <c r="F64" i="19"/>
  <c r="AD64" i="19" s="1"/>
  <c r="AF64" i="19" s="1"/>
  <c r="AG64" i="19" s="1"/>
  <c r="F63" i="19"/>
  <c r="F62" i="19"/>
  <c r="F59" i="19"/>
  <c r="F58" i="19"/>
  <c r="F55" i="19"/>
  <c r="F54" i="19"/>
  <c r="F53" i="19"/>
  <c r="F48" i="19"/>
  <c r="F49" i="19"/>
  <c r="F50" i="19"/>
  <c r="F47" i="19"/>
  <c r="F42" i="19"/>
  <c r="F43" i="19"/>
  <c r="F41" i="19"/>
  <c r="F38" i="19"/>
  <c r="F37" i="19"/>
  <c r="F36" i="19"/>
  <c r="F35" i="19"/>
  <c r="F29" i="19"/>
  <c r="F30" i="19"/>
  <c r="F28" i="19"/>
  <c r="F24" i="19"/>
  <c r="F25" i="19"/>
  <c r="F23" i="19"/>
  <c r="F16" i="19"/>
  <c r="F17" i="19"/>
  <c r="F18" i="19"/>
  <c r="F19" i="19"/>
  <c r="F15" i="19"/>
  <c r="F8" i="19"/>
  <c r="H26" i="19"/>
  <c r="J26" i="19"/>
  <c r="L26" i="19"/>
  <c r="N26" i="19"/>
  <c r="P26" i="19"/>
  <c r="R26" i="19"/>
  <c r="T26" i="19"/>
  <c r="V26" i="19"/>
  <c r="X26" i="19"/>
  <c r="Z26" i="19"/>
  <c r="AB26" i="19"/>
  <c r="H31" i="19"/>
  <c r="J31" i="19"/>
  <c r="L31" i="19"/>
  <c r="N31" i="19"/>
  <c r="P31" i="19"/>
  <c r="R31" i="19"/>
  <c r="T31" i="19"/>
  <c r="V31" i="19"/>
  <c r="X31" i="19"/>
  <c r="Z31" i="19"/>
  <c r="AB31" i="19"/>
  <c r="H39" i="19"/>
  <c r="J39" i="19"/>
  <c r="L39" i="19"/>
  <c r="N39" i="19"/>
  <c r="P39" i="19"/>
  <c r="R39" i="19"/>
  <c r="T39" i="19"/>
  <c r="V39" i="19"/>
  <c r="X39" i="19"/>
  <c r="Z39" i="19"/>
  <c r="AB39" i="19"/>
  <c r="H44" i="19"/>
  <c r="J44" i="19"/>
  <c r="L44" i="19"/>
  <c r="N44" i="19"/>
  <c r="P44" i="19"/>
  <c r="R44" i="19"/>
  <c r="T44" i="19"/>
  <c r="V44" i="19"/>
  <c r="X44" i="19"/>
  <c r="Z44" i="19"/>
  <c r="AB44" i="19"/>
  <c r="H51" i="19"/>
  <c r="J51" i="19"/>
  <c r="L51" i="19"/>
  <c r="N51" i="19"/>
  <c r="P51" i="19"/>
  <c r="R51" i="19"/>
  <c r="T51" i="19"/>
  <c r="V51" i="19"/>
  <c r="X51" i="19"/>
  <c r="Z51" i="19"/>
  <c r="AB51" i="19"/>
  <c r="H56" i="19"/>
  <c r="J56" i="19"/>
  <c r="L56" i="19"/>
  <c r="N56" i="19"/>
  <c r="P56" i="19"/>
  <c r="R56" i="19"/>
  <c r="T56" i="19"/>
  <c r="V56" i="19"/>
  <c r="X56" i="19"/>
  <c r="Z56" i="19"/>
  <c r="AB56" i="19"/>
  <c r="H60" i="19"/>
  <c r="J60" i="19"/>
  <c r="L60" i="19"/>
  <c r="N60" i="19"/>
  <c r="P60" i="19"/>
  <c r="R60" i="19"/>
  <c r="T60" i="19"/>
  <c r="V60" i="19"/>
  <c r="X60" i="19"/>
  <c r="Z60" i="19"/>
  <c r="AB60" i="19"/>
  <c r="H66" i="19"/>
  <c r="J66" i="19"/>
  <c r="L66" i="19"/>
  <c r="N66" i="19"/>
  <c r="P66" i="19"/>
  <c r="R66" i="19"/>
  <c r="T66" i="19"/>
  <c r="V66" i="19"/>
  <c r="X66" i="19"/>
  <c r="Z66" i="19"/>
  <c r="AB66" i="19"/>
  <c r="H77" i="19"/>
  <c r="J77" i="19"/>
  <c r="L77" i="19"/>
  <c r="N77" i="19"/>
  <c r="P77" i="19"/>
  <c r="R77" i="19"/>
  <c r="T77" i="19"/>
  <c r="V77" i="19"/>
  <c r="V78" i="19" s="1"/>
  <c r="X77" i="19"/>
  <c r="Z77" i="19"/>
  <c r="AB77" i="19"/>
  <c r="H82" i="19"/>
  <c r="J82" i="19"/>
  <c r="L82" i="19"/>
  <c r="N82" i="19"/>
  <c r="P82" i="19"/>
  <c r="R82" i="19"/>
  <c r="T82" i="19"/>
  <c r="V82" i="19"/>
  <c r="X82" i="19"/>
  <c r="Z82" i="19"/>
  <c r="AB82" i="19"/>
  <c r="H90" i="19"/>
  <c r="J90" i="19"/>
  <c r="L90" i="19"/>
  <c r="N90" i="19"/>
  <c r="P90" i="19"/>
  <c r="R90" i="19"/>
  <c r="T90" i="19"/>
  <c r="V90" i="19"/>
  <c r="X90" i="19"/>
  <c r="Z90" i="19"/>
  <c r="AB90" i="19"/>
  <c r="F94" i="19"/>
  <c r="H94" i="19"/>
  <c r="J94" i="19"/>
  <c r="L94" i="19"/>
  <c r="N94" i="19"/>
  <c r="P94" i="19"/>
  <c r="R94" i="19"/>
  <c r="T94" i="19"/>
  <c r="V94" i="19"/>
  <c r="X94" i="19"/>
  <c r="Z94" i="19"/>
  <c r="AB94" i="19"/>
  <c r="H73" i="19"/>
  <c r="J73" i="19"/>
  <c r="L73" i="19"/>
  <c r="N73" i="19"/>
  <c r="P73" i="19"/>
  <c r="R73" i="19"/>
  <c r="F7" i="9"/>
  <c r="N13" i="19"/>
  <c r="P13" i="19"/>
  <c r="R13" i="19"/>
  <c r="T13" i="19"/>
  <c r="V13" i="19"/>
  <c r="X13" i="19"/>
  <c r="Z13" i="19"/>
  <c r="AB13" i="19"/>
  <c r="N20" i="19"/>
  <c r="P20" i="19"/>
  <c r="R20" i="19"/>
  <c r="T20" i="19"/>
  <c r="V20" i="19"/>
  <c r="X20" i="19"/>
  <c r="Z20" i="19"/>
  <c r="AB20" i="19"/>
  <c r="J20" i="19"/>
  <c r="L20" i="19"/>
  <c r="H13" i="19"/>
  <c r="J13" i="19"/>
  <c r="L13" i="19"/>
  <c r="D94" i="9"/>
  <c r="D90" i="9"/>
  <c r="D82" i="9"/>
  <c r="D77" i="9"/>
  <c r="D73" i="9"/>
  <c r="D59" i="9"/>
  <c r="D55" i="9"/>
  <c r="D43" i="9"/>
  <c r="D38" i="9"/>
  <c r="D30" i="9"/>
  <c r="D25" i="9"/>
  <c r="N45" i="19" l="1"/>
  <c r="AB32" i="19"/>
  <c r="P32" i="19"/>
  <c r="I7" i="9"/>
  <c r="D8" i="19" s="1"/>
  <c r="AD8" i="19" s="1"/>
  <c r="AF8" i="19" s="1"/>
  <c r="AG8" i="19" s="1"/>
  <c r="N95" i="19"/>
  <c r="V95" i="19"/>
  <c r="H32" i="19"/>
  <c r="AB78" i="19"/>
  <c r="Z32" i="19"/>
  <c r="T32" i="19"/>
  <c r="V69" i="19"/>
  <c r="AB69" i="19"/>
  <c r="AB45" i="19"/>
  <c r="V45" i="19"/>
  <c r="V32" i="19"/>
  <c r="AB95" i="19"/>
  <c r="T78" i="19"/>
  <c r="Z21" i="19"/>
  <c r="Z78" i="19"/>
  <c r="X78" i="19"/>
  <c r="F51" i="19"/>
  <c r="F66" i="19"/>
  <c r="X21" i="19"/>
  <c r="F60" i="19"/>
  <c r="P95" i="19"/>
  <c r="N78" i="19"/>
  <c r="P78" i="19"/>
  <c r="L78" i="19"/>
  <c r="R78" i="19"/>
  <c r="J78" i="19"/>
  <c r="N69" i="19"/>
  <c r="P45" i="19"/>
  <c r="N32" i="19"/>
  <c r="L32" i="19"/>
  <c r="N21" i="19"/>
  <c r="R21" i="19"/>
  <c r="P21" i="19"/>
  <c r="H95" i="19"/>
  <c r="H78" i="19"/>
  <c r="H69" i="19"/>
  <c r="H45" i="19"/>
  <c r="F56" i="19"/>
  <c r="F31" i="19"/>
  <c r="F39" i="19"/>
  <c r="F13" i="19"/>
  <c r="F82" i="19"/>
  <c r="F95" i="19" s="1"/>
  <c r="F73" i="19"/>
  <c r="F77" i="19"/>
  <c r="P69" i="19"/>
  <c r="F44" i="19"/>
  <c r="F26" i="19"/>
  <c r="X32" i="19"/>
  <c r="R32" i="19"/>
  <c r="J32" i="19"/>
  <c r="Z45" i="19"/>
  <c r="T45" i="19"/>
  <c r="L45" i="19"/>
  <c r="X45" i="19"/>
  <c r="R45" i="19"/>
  <c r="J45" i="19"/>
  <c r="J69" i="19"/>
  <c r="X69" i="19"/>
  <c r="R69" i="19"/>
  <c r="Z69" i="19"/>
  <c r="T69" i="19"/>
  <c r="L69" i="19"/>
  <c r="X95" i="19"/>
  <c r="R95" i="19"/>
  <c r="J95" i="19"/>
  <c r="Z95" i="19"/>
  <c r="T95" i="19"/>
  <c r="L95" i="19"/>
  <c r="AB21" i="19"/>
  <c r="T21" i="19"/>
  <c r="V21" i="19"/>
  <c r="L21" i="19"/>
  <c r="D95" i="9"/>
  <c r="D78" i="9"/>
  <c r="J21" i="19"/>
  <c r="D44" i="9"/>
  <c r="D20" i="9"/>
  <c r="D31" i="9"/>
  <c r="F32" i="19" l="1"/>
  <c r="F69" i="19"/>
  <c r="V96" i="19"/>
  <c r="AB96" i="19"/>
  <c r="P96" i="19"/>
  <c r="N96" i="19"/>
  <c r="F78" i="19"/>
  <c r="F45" i="19"/>
  <c r="J96" i="19"/>
  <c r="R96" i="19"/>
  <c r="X96" i="19"/>
  <c r="Z96" i="19"/>
  <c r="T96" i="19"/>
  <c r="L96" i="19"/>
  <c r="Y72" i="19" l="1"/>
  <c r="Y81" i="19"/>
  <c r="AA72" i="19"/>
  <c r="AA81" i="19"/>
  <c r="U72" i="19"/>
  <c r="U81" i="19"/>
  <c r="AC72" i="19"/>
  <c r="AC81" i="19"/>
  <c r="W72" i="19"/>
  <c r="W81" i="19"/>
  <c r="AA76" i="19"/>
  <c r="AC76" i="19"/>
  <c r="Y76" i="19"/>
  <c r="W76" i="19"/>
  <c r="U76" i="19"/>
  <c r="AC88" i="19"/>
  <c r="AC89" i="19"/>
  <c r="AC87" i="19"/>
  <c r="U88" i="19"/>
  <c r="U87" i="19"/>
  <c r="U89" i="19"/>
  <c r="Y87" i="19"/>
  <c r="Y89" i="19"/>
  <c r="Y88" i="19"/>
  <c r="AA89" i="19"/>
  <c r="AA87" i="19"/>
  <c r="AA88" i="19"/>
  <c r="W88" i="19"/>
  <c r="W89" i="19"/>
  <c r="W87" i="19"/>
  <c r="U92" i="19"/>
  <c r="U93" i="19"/>
  <c r="AA92" i="19"/>
  <c r="AA93" i="19"/>
  <c r="AC92" i="19"/>
  <c r="AC93" i="19"/>
  <c r="Y92" i="19"/>
  <c r="Y93" i="19"/>
  <c r="W92" i="19"/>
  <c r="W93" i="19"/>
  <c r="Y84" i="19"/>
  <c r="Y86" i="19"/>
  <c r="U84" i="19"/>
  <c r="U86" i="19"/>
  <c r="AA84" i="19"/>
  <c r="AA86" i="19"/>
  <c r="AC84" i="19"/>
  <c r="AC86" i="19"/>
  <c r="W84" i="19"/>
  <c r="W86" i="19"/>
  <c r="AA75" i="19"/>
  <c r="AA80" i="19"/>
  <c r="AA82" i="19" s="1"/>
  <c r="Y75" i="19"/>
  <c r="Y80" i="19"/>
  <c r="W75" i="19"/>
  <c r="W80" i="19"/>
  <c r="U75" i="19"/>
  <c r="U80" i="19"/>
  <c r="AC75" i="19"/>
  <c r="AC80" i="19"/>
  <c r="AA68" i="19"/>
  <c r="AA71" i="19"/>
  <c r="U68" i="19"/>
  <c r="U71" i="19"/>
  <c r="AC68" i="19"/>
  <c r="AC71" i="19"/>
  <c r="Y68" i="19"/>
  <c r="Y71" i="19"/>
  <c r="W68" i="19"/>
  <c r="W71" i="19"/>
  <c r="Y10" i="19"/>
  <c r="Y9" i="19"/>
  <c r="Y12" i="19"/>
  <c r="Y11" i="19"/>
  <c r="U12" i="19"/>
  <c r="U9" i="19"/>
  <c r="U11" i="19"/>
  <c r="U10" i="19"/>
  <c r="W10" i="19"/>
  <c r="W12" i="19"/>
  <c r="W11" i="19"/>
  <c r="W9" i="19"/>
  <c r="AA9" i="19"/>
  <c r="AA11" i="19"/>
  <c r="AA12" i="19"/>
  <c r="AA10" i="19"/>
  <c r="AC11" i="19"/>
  <c r="AC10" i="19"/>
  <c r="AC12" i="19"/>
  <c r="AC9" i="19"/>
  <c r="U17" i="19"/>
  <c r="U19" i="19"/>
  <c r="U16" i="19"/>
  <c r="U18" i="19"/>
  <c r="AA18" i="19"/>
  <c r="AA16" i="19"/>
  <c r="AA17" i="19"/>
  <c r="AA19" i="19"/>
  <c r="AC17" i="19"/>
  <c r="AC19" i="19"/>
  <c r="AC18" i="19"/>
  <c r="AC16" i="19"/>
  <c r="Y16" i="19"/>
  <c r="Y18" i="19"/>
  <c r="Y19" i="19"/>
  <c r="Y17" i="19"/>
  <c r="W19" i="19"/>
  <c r="W17" i="19"/>
  <c r="W18" i="19"/>
  <c r="W16" i="19"/>
  <c r="AA24" i="19"/>
  <c r="AA25" i="19"/>
  <c r="AC25" i="19"/>
  <c r="AC24" i="19"/>
  <c r="Y24" i="19"/>
  <c r="Y25" i="19"/>
  <c r="U25" i="19"/>
  <c r="U24" i="19"/>
  <c r="W25" i="19"/>
  <c r="W24" i="19"/>
  <c r="U30" i="19"/>
  <c r="U29" i="19"/>
  <c r="AA29" i="19"/>
  <c r="AA30" i="19"/>
  <c r="AC29" i="19"/>
  <c r="AC30" i="19"/>
  <c r="Y30" i="19"/>
  <c r="Y29" i="19"/>
  <c r="W30" i="19"/>
  <c r="W29" i="19"/>
  <c r="U37" i="19"/>
  <c r="U38" i="19"/>
  <c r="U36" i="19"/>
  <c r="AC15" i="19"/>
  <c r="AC36" i="19"/>
  <c r="AC37" i="19"/>
  <c r="AC38" i="19"/>
  <c r="W38" i="19"/>
  <c r="W37" i="19"/>
  <c r="W36" i="19"/>
  <c r="AA38" i="19"/>
  <c r="AA36" i="19"/>
  <c r="AA37" i="19"/>
  <c r="Y38" i="19"/>
  <c r="Y36" i="19"/>
  <c r="Y37" i="19"/>
  <c r="U43" i="19"/>
  <c r="U42" i="19"/>
  <c r="AA42" i="19"/>
  <c r="AA43" i="19"/>
  <c r="Y42" i="19"/>
  <c r="Y43" i="19"/>
  <c r="AC43" i="19"/>
  <c r="AC42" i="19"/>
  <c r="W42" i="19"/>
  <c r="W43" i="19"/>
  <c r="W48" i="19"/>
  <c r="W49" i="19"/>
  <c r="W50" i="19"/>
  <c r="U49" i="19"/>
  <c r="U50" i="19"/>
  <c r="U48" i="19"/>
  <c r="AA48" i="19"/>
  <c r="AA50" i="19"/>
  <c r="AA49" i="19"/>
  <c r="Y50" i="19"/>
  <c r="Y48" i="19"/>
  <c r="Y49" i="19"/>
  <c r="AC49" i="19"/>
  <c r="AC50" i="19"/>
  <c r="AC48" i="19"/>
  <c r="U59" i="19"/>
  <c r="U55" i="19"/>
  <c r="U54" i="19"/>
  <c r="W23" i="19"/>
  <c r="W55" i="19"/>
  <c r="W54" i="19"/>
  <c r="AA59" i="19"/>
  <c r="AA54" i="19"/>
  <c r="AA55" i="19"/>
  <c r="Y59" i="19"/>
  <c r="Y54" i="19"/>
  <c r="Y55" i="19"/>
  <c r="AC59" i="19"/>
  <c r="AC54" i="19"/>
  <c r="AC55" i="19"/>
  <c r="W41" i="19"/>
  <c r="W59" i="19"/>
  <c r="U64" i="19"/>
  <c r="U63" i="19"/>
  <c r="U65" i="19"/>
  <c r="W15" i="19"/>
  <c r="Y65" i="19"/>
  <c r="Y63" i="19"/>
  <c r="Y64" i="19"/>
  <c r="W8" i="19"/>
  <c r="W47" i="19"/>
  <c r="W58" i="19"/>
  <c r="AA63" i="19"/>
  <c r="AA65" i="19"/>
  <c r="AA64" i="19"/>
  <c r="W53" i="19"/>
  <c r="W62" i="19"/>
  <c r="W64" i="19"/>
  <c r="W65" i="19"/>
  <c r="W63" i="19"/>
  <c r="AC62" i="19"/>
  <c r="AC64" i="19"/>
  <c r="AC63" i="19"/>
  <c r="AC65" i="19"/>
  <c r="W28" i="19"/>
  <c r="W35" i="19"/>
  <c r="U58" i="19"/>
  <c r="U62" i="19"/>
  <c r="Y58" i="19"/>
  <c r="Y62" i="19"/>
  <c r="AA58" i="19"/>
  <c r="AA62" i="19"/>
  <c r="AC53" i="19"/>
  <c r="AC58" i="19"/>
  <c r="Y47" i="19"/>
  <c r="Y53" i="19"/>
  <c r="U47" i="19"/>
  <c r="U53" i="19"/>
  <c r="AA47" i="19"/>
  <c r="AA53" i="19"/>
  <c r="AC8" i="19"/>
  <c r="AC47" i="19"/>
  <c r="AC35" i="19"/>
  <c r="AC41" i="19"/>
  <c r="AA35" i="19"/>
  <c r="AA41" i="19"/>
  <c r="Y35" i="19"/>
  <c r="Y41" i="19"/>
  <c r="AC28" i="19"/>
  <c r="U35" i="19"/>
  <c r="U41" i="19"/>
  <c r="AC23" i="19"/>
  <c r="U23" i="19"/>
  <c r="U28" i="19"/>
  <c r="AA23" i="19"/>
  <c r="AA28" i="19"/>
  <c r="Y23" i="19"/>
  <c r="Y28" i="19"/>
  <c r="U8" i="19"/>
  <c r="U15" i="19"/>
  <c r="AA8" i="19"/>
  <c r="AA15" i="19"/>
  <c r="Y8" i="19"/>
  <c r="Y15" i="19"/>
  <c r="M81" i="19"/>
  <c r="M76" i="19"/>
  <c r="O81" i="19"/>
  <c r="O76" i="19"/>
  <c r="S81" i="19"/>
  <c r="S76" i="19"/>
  <c r="Q81" i="19"/>
  <c r="Q76" i="19"/>
  <c r="K81" i="19"/>
  <c r="K76" i="19"/>
  <c r="S93" i="19"/>
  <c r="S89" i="19"/>
  <c r="S88" i="19"/>
  <c r="S87" i="19"/>
  <c r="K93" i="19"/>
  <c r="K89" i="19"/>
  <c r="K88" i="19"/>
  <c r="K87" i="19"/>
  <c r="O93" i="19"/>
  <c r="O87" i="19"/>
  <c r="O88" i="19"/>
  <c r="O89" i="19"/>
  <c r="M93" i="19"/>
  <c r="M89" i="19"/>
  <c r="M87" i="19"/>
  <c r="M88" i="19"/>
  <c r="Q93" i="19"/>
  <c r="Q87" i="19"/>
  <c r="Q89" i="19"/>
  <c r="Q88" i="19"/>
  <c r="K86" i="19"/>
  <c r="K92" i="19"/>
  <c r="O86" i="19"/>
  <c r="O92" i="19"/>
  <c r="S86" i="19"/>
  <c r="S92" i="19"/>
  <c r="M86" i="19"/>
  <c r="M92" i="19"/>
  <c r="Q86" i="19"/>
  <c r="Q92" i="19"/>
  <c r="M80" i="19"/>
  <c r="M84" i="19"/>
  <c r="S84" i="19"/>
  <c r="S80" i="19"/>
  <c r="K84" i="19"/>
  <c r="K80" i="19"/>
  <c r="O80" i="19"/>
  <c r="O84" i="19"/>
  <c r="Q84" i="19"/>
  <c r="Q80" i="19"/>
  <c r="S68" i="19"/>
  <c r="S75" i="19"/>
  <c r="O68" i="19"/>
  <c r="O75" i="19"/>
  <c r="K68" i="19"/>
  <c r="K75" i="19"/>
  <c r="M68" i="19"/>
  <c r="M75" i="19"/>
  <c r="Q68" i="19"/>
  <c r="Q75" i="19"/>
  <c r="K71" i="19"/>
  <c r="K72" i="19"/>
  <c r="O71" i="19"/>
  <c r="O72" i="19"/>
  <c r="S71" i="19"/>
  <c r="S72" i="19"/>
  <c r="M71" i="19"/>
  <c r="M72" i="19"/>
  <c r="Q71" i="19"/>
  <c r="Q72" i="19"/>
  <c r="M50" i="19"/>
  <c r="M49" i="19"/>
  <c r="M48" i="19"/>
  <c r="S48" i="19"/>
  <c r="S50" i="19"/>
  <c r="S49" i="19"/>
  <c r="O50" i="19"/>
  <c r="O49" i="19"/>
  <c r="O48" i="19"/>
  <c r="Q49" i="19"/>
  <c r="Q48" i="19"/>
  <c r="Q50" i="19"/>
  <c r="K48" i="19"/>
  <c r="K49" i="19"/>
  <c r="K50" i="19"/>
  <c r="M59" i="19"/>
  <c r="M55" i="19"/>
  <c r="M54" i="19"/>
  <c r="O59" i="19"/>
  <c r="O54" i="19"/>
  <c r="O55" i="19"/>
  <c r="S59" i="19"/>
  <c r="S55" i="19"/>
  <c r="S54" i="19"/>
  <c r="Q59" i="19"/>
  <c r="Q54" i="19"/>
  <c r="Q55" i="19"/>
  <c r="K59" i="19"/>
  <c r="K54" i="19"/>
  <c r="K55" i="19"/>
  <c r="Q63" i="19"/>
  <c r="Q65" i="19"/>
  <c r="Q64" i="19"/>
  <c r="K65" i="19"/>
  <c r="K64" i="19"/>
  <c r="K63" i="19"/>
  <c r="S65" i="19"/>
  <c r="S63" i="19"/>
  <c r="S64" i="19"/>
  <c r="M65" i="19"/>
  <c r="M64" i="19"/>
  <c r="M63" i="19"/>
  <c r="O63" i="19"/>
  <c r="O64" i="19"/>
  <c r="O65" i="19"/>
  <c r="O58" i="19"/>
  <c r="O62" i="19"/>
  <c r="M58" i="19"/>
  <c r="M60" i="19" s="1"/>
  <c r="M62" i="19"/>
  <c r="Q58" i="19"/>
  <c r="Q62" i="19"/>
  <c r="S58" i="19"/>
  <c r="S62" i="19"/>
  <c r="K58" i="19"/>
  <c r="K62" i="19"/>
  <c r="Q12" i="19"/>
  <c r="Q19" i="19"/>
  <c r="S47" i="19"/>
  <c r="S53" i="19"/>
  <c r="M47" i="19"/>
  <c r="M53" i="19"/>
  <c r="O47" i="19"/>
  <c r="O53" i="19"/>
  <c r="K47" i="19"/>
  <c r="K53" i="19"/>
  <c r="Q47" i="19"/>
  <c r="Q53" i="19"/>
  <c r="Q15" i="19"/>
  <c r="Q28" i="19"/>
  <c r="Q29" i="19"/>
  <c r="Q25" i="19"/>
  <c r="Q41" i="19"/>
  <c r="Q37" i="19"/>
  <c r="Q10" i="19"/>
  <c r="Q38" i="19"/>
  <c r="Q43" i="19"/>
  <c r="Q30" i="19"/>
  <c r="Q9" i="19"/>
  <c r="Q11" i="19"/>
  <c r="Q8" i="19"/>
  <c r="Q23" i="19"/>
  <c r="Q36" i="19"/>
  <c r="Q16" i="19"/>
  <c r="Q17" i="19"/>
  <c r="Q24" i="19"/>
  <c r="Q18" i="19"/>
  <c r="Q35" i="19"/>
  <c r="Q42" i="19"/>
  <c r="M43" i="19"/>
  <c r="M42" i="19"/>
  <c r="O42" i="19"/>
  <c r="O43" i="19"/>
  <c r="S42" i="19"/>
  <c r="S43" i="19"/>
  <c r="K43" i="19"/>
  <c r="K42" i="19"/>
  <c r="K41" i="19"/>
  <c r="K38" i="19"/>
  <c r="K37" i="19"/>
  <c r="K36" i="19"/>
  <c r="M41" i="19"/>
  <c r="M37" i="19"/>
  <c r="M38" i="19"/>
  <c r="M36" i="19"/>
  <c r="S41" i="19"/>
  <c r="S38" i="19"/>
  <c r="S36" i="19"/>
  <c r="S37" i="19"/>
  <c r="O41" i="19"/>
  <c r="O36" i="19"/>
  <c r="O37" i="19"/>
  <c r="O38" i="19"/>
  <c r="O19" i="19"/>
  <c r="O10" i="19"/>
  <c r="O9" i="19"/>
  <c r="O29" i="19"/>
  <c r="O30" i="19"/>
  <c r="M30" i="19"/>
  <c r="M29" i="19"/>
  <c r="S29" i="19"/>
  <c r="S30" i="19"/>
  <c r="K30" i="19"/>
  <c r="K29" i="19"/>
  <c r="O12" i="19"/>
  <c r="O18" i="19"/>
  <c r="O24" i="19"/>
  <c r="O25" i="19"/>
  <c r="O16" i="19"/>
  <c r="M35" i="19"/>
  <c r="M25" i="19"/>
  <c r="M24" i="19"/>
  <c r="K35" i="19"/>
  <c r="K25" i="19"/>
  <c r="K24" i="19"/>
  <c r="S35" i="19"/>
  <c r="S24" i="19"/>
  <c r="S25" i="19"/>
  <c r="O15" i="19"/>
  <c r="O35" i="19"/>
  <c r="M23" i="19"/>
  <c r="M28" i="19"/>
  <c r="O8" i="19"/>
  <c r="O17" i="19"/>
  <c r="O23" i="19"/>
  <c r="O28" i="19"/>
  <c r="S23" i="19"/>
  <c r="S28" i="19"/>
  <c r="K23" i="19"/>
  <c r="K28" i="19"/>
  <c r="O11" i="19"/>
  <c r="S15" i="19"/>
  <c r="S18" i="19"/>
  <c r="S16" i="19"/>
  <c r="S17" i="19"/>
  <c r="S19" i="19"/>
  <c r="K18" i="19"/>
  <c r="K19" i="19"/>
  <c r="K16" i="19"/>
  <c r="K17" i="19"/>
  <c r="M15" i="19"/>
  <c r="M17" i="19"/>
  <c r="M16" i="19"/>
  <c r="M19" i="19"/>
  <c r="M18" i="19"/>
  <c r="K8" i="19"/>
  <c r="K12" i="19"/>
  <c r="K9" i="19"/>
  <c r="K11" i="19"/>
  <c r="K10" i="19"/>
  <c r="K15" i="19"/>
  <c r="S8" i="19"/>
  <c r="S12" i="19"/>
  <c r="S9" i="19"/>
  <c r="S10" i="19"/>
  <c r="S11" i="19"/>
  <c r="M8" i="19"/>
  <c r="M10" i="19"/>
  <c r="M12" i="19"/>
  <c r="M11" i="19"/>
  <c r="M9" i="19"/>
  <c r="F23" i="9"/>
  <c r="G23" i="9" s="1"/>
  <c r="H23" i="9" s="1"/>
  <c r="F24" i="9"/>
  <c r="G24" i="9" s="1"/>
  <c r="H24" i="9" s="1"/>
  <c r="F17" i="9"/>
  <c r="G17" i="9" s="1"/>
  <c r="H17" i="9" s="1"/>
  <c r="AC77" i="19" l="1"/>
  <c r="AA73" i="19"/>
  <c r="Y73" i="19"/>
  <c r="Y82" i="19"/>
  <c r="W77" i="19"/>
  <c r="U73" i="19"/>
  <c r="O77" i="19"/>
  <c r="M77" i="19"/>
  <c r="M82" i="19"/>
  <c r="O82" i="19"/>
  <c r="AC73" i="19"/>
  <c r="W82" i="19"/>
  <c r="S82" i="19"/>
  <c r="Q82" i="19"/>
  <c r="AC82" i="19"/>
  <c r="U82" i="19"/>
  <c r="AA77" i="19"/>
  <c r="W73" i="19"/>
  <c r="Y77" i="19"/>
  <c r="Y78" i="19" s="1"/>
  <c r="U77" i="19"/>
  <c r="W90" i="19"/>
  <c r="AC90" i="19"/>
  <c r="Y90" i="19"/>
  <c r="AA90" i="19"/>
  <c r="W60" i="19"/>
  <c r="AA94" i="19"/>
  <c r="W94" i="19"/>
  <c r="U94" i="19"/>
  <c r="Y94" i="19"/>
  <c r="U90" i="19"/>
  <c r="AC94" i="19"/>
  <c r="AC44" i="19"/>
  <c r="Y26" i="19"/>
  <c r="AC31" i="19"/>
  <c r="AC13" i="19"/>
  <c r="AC26" i="19"/>
  <c r="Y20" i="19"/>
  <c r="W31" i="19"/>
  <c r="U13" i="19"/>
  <c r="Y13" i="19"/>
  <c r="AA20" i="19"/>
  <c r="AA13" i="19"/>
  <c r="W13" i="19"/>
  <c r="AC20" i="19"/>
  <c r="W20" i="19"/>
  <c r="U20" i="19"/>
  <c r="AA26" i="19"/>
  <c r="U26" i="19"/>
  <c r="W26" i="19"/>
  <c r="U60" i="19"/>
  <c r="W39" i="19"/>
  <c r="U44" i="19"/>
  <c r="Y31" i="19"/>
  <c r="U39" i="19"/>
  <c r="AA31" i="19"/>
  <c r="U31" i="19"/>
  <c r="AC39" i="19"/>
  <c r="Y39" i="19"/>
  <c r="AA44" i="19"/>
  <c r="W44" i="19"/>
  <c r="AA39" i="19"/>
  <c r="AC56" i="19"/>
  <c r="Y44" i="19"/>
  <c r="AA60" i="19"/>
  <c r="U51" i="19"/>
  <c r="Y60" i="19"/>
  <c r="W51" i="19"/>
  <c r="AA51" i="19"/>
  <c r="U56" i="19"/>
  <c r="Y51" i="19"/>
  <c r="AC51" i="19"/>
  <c r="AA56" i="19"/>
  <c r="Y56" i="19"/>
  <c r="W56" i="19"/>
  <c r="AC60" i="19"/>
  <c r="Y66" i="19"/>
  <c r="AA66" i="19"/>
  <c r="U66" i="19"/>
  <c r="AC66" i="19"/>
  <c r="W66" i="19"/>
  <c r="K94" i="19"/>
  <c r="M94" i="19"/>
  <c r="S94" i="19"/>
  <c r="K77" i="19"/>
  <c r="K82" i="19"/>
  <c r="Q77" i="19"/>
  <c r="S77" i="19"/>
  <c r="O94" i="19"/>
  <c r="O90" i="19"/>
  <c r="Q90" i="19"/>
  <c r="Q94" i="19"/>
  <c r="K90" i="19"/>
  <c r="M90" i="19"/>
  <c r="S90" i="19"/>
  <c r="O73" i="19"/>
  <c r="Q73" i="19"/>
  <c r="M73" i="19"/>
  <c r="S73" i="19"/>
  <c r="K56" i="19"/>
  <c r="K51" i="19"/>
  <c r="K73" i="19"/>
  <c r="O60" i="19"/>
  <c r="K60" i="19"/>
  <c r="O51" i="19"/>
  <c r="Q51" i="19"/>
  <c r="S51" i="19"/>
  <c r="M51" i="19"/>
  <c r="S60" i="19"/>
  <c r="Q60" i="19"/>
  <c r="O56" i="19"/>
  <c r="M56" i="19"/>
  <c r="Q56" i="19"/>
  <c r="S56" i="19"/>
  <c r="K66" i="19"/>
  <c r="O66" i="19"/>
  <c r="S66" i="19"/>
  <c r="Q66" i="19"/>
  <c r="M66" i="19"/>
  <c r="Q39" i="19"/>
  <c r="Q26" i="19"/>
  <c r="Q13" i="19"/>
  <c r="Q31" i="19"/>
  <c r="Q44" i="19"/>
  <c r="Q20" i="19"/>
  <c r="K39" i="19"/>
  <c r="O44" i="19"/>
  <c r="M44" i="19"/>
  <c r="S44" i="19"/>
  <c r="K44" i="19"/>
  <c r="O39" i="19"/>
  <c r="S26" i="19"/>
  <c r="O13" i="19"/>
  <c r="M39" i="19"/>
  <c r="S39" i="19"/>
  <c r="K26" i="19"/>
  <c r="O20" i="19"/>
  <c r="O26" i="19"/>
  <c r="O31" i="19"/>
  <c r="K31" i="19"/>
  <c r="M31" i="19"/>
  <c r="M26" i="19"/>
  <c r="S31" i="19"/>
  <c r="M20" i="19"/>
  <c r="S20" i="19"/>
  <c r="K20" i="19"/>
  <c r="K13" i="19"/>
  <c r="M13" i="19"/>
  <c r="S13" i="19"/>
  <c r="I24" i="9"/>
  <c r="D25" i="19" s="1"/>
  <c r="AD25" i="19" s="1"/>
  <c r="AF25" i="19" s="1"/>
  <c r="AG25" i="19" s="1"/>
  <c r="I23" i="9"/>
  <c r="D24" i="19" s="1"/>
  <c r="AD24" i="19" s="1"/>
  <c r="AF24" i="19" s="1"/>
  <c r="AG24" i="19" s="1"/>
  <c r="I17" i="9"/>
  <c r="D18" i="19" s="1"/>
  <c r="AD18" i="19" s="1"/>
  <c r="AF18" i="19" s="1"/>
  <c r="AG18" i="19" s="1"/>
  <c r="F80" i="9"/>
  <c r="I80" i="9" s="1"/>
  <c r="D80" i="19" s="1"/>
  <c r="AD80" i="19" s="1"/>
  <c r="F71" i="9"/>
  <c r="G71" i="9" s="1"/>
  <c r="H71" i="9" s="1"/>
  <c r="F28" i="9"/>
  <c r="I28" i="9" s="1"/>
  <c r="D29" i="19" s="1"/>
  <c r="AD29" i="19" s="1"/>
  <c r="AF29" i="19" s="1"/>
  <c r="AG29" i="19" s="1"/>
  <c r="F16" i="9"/>
  <c r="I16" i="9" s="1"/>
  <c r="D17" i="19" s="1"/>
  <c r="AD17" i="19" s="1"/>
  <c r="AF17" i="19" s="1"/>
  <c r="AG17" i="19" s="1"/>
  <c r="AC78" i="19" l="1"/>
  <c r="AA78" i="19"/>
  <c r="W78" i="19"/>
  <c r="U78" i="19"/>
  <c r="Q78" i="19"/>
  <c r="O78" i="19"/>
  <c r="M78" i="19"/>
  <c r="W95" i="19"/>
  <c r="S95" i="19"/>
  <c r="AF80" i="19"/>
  <c r="AG80" i="19" s="1"/>
  <c r="Y32" i="19"/>
  <c r="AA21" i="19"/>
  <c r="AC95" i="19"/>
  <c r="AA95" i="19"/>
  <c r="Y95" i="19"/>
  <c r="U95" i="19"/>
  <c r="AC32" i="19"/>
  <c r="AC21" i="19"/>
  <c r="Y21" i="19"/>
  <c r="W32" i="19"/>
  <c r="W21" i="19"/>
  <c r="U21" i="19"/>
  <c r="U32" i="19"/>
  <c r="AA32" i="19"/>
  <c r="AC69" i="19"/>
  <c r="AA69" i="19"/>
  <c r="W69" i="19"/>
  <c r="U69" i="19"/>
  <c r="Y69" i="19"/>
  <c r="M95" i="19"/>
  <c r="K95" i="19"/>
  <c r="S78" i="19"/>
  <c r="O95" i="19"/>
  <c r="Q95" i="19"/>
  <c r="K78" i="19"/>
  <c r="K69" i="19"/>
  <c r="Q69" i="19"/>
  <c r="S69" i="19"/>
  <c r="O69" i="19"/>
  <c r="M69" i="19"/>
  <c r="Q32" i="19"/>
  <c r="Q21" i="19"/>
  <c r="O21" i="19"/>
  <c r="K32" i="19"/>
  <c r="M32" i="19"/>
  <c r="S32" i="19"/>
  <c r="O32" i="19"/>
  <c r="M21" i="19"/>
  <c r="S21" i="19"/>
  <c r="K21" i="19"/>
  <c r="I71" i="9"/>
  <c r="D71" i="19" s="1"/>
  <c r="AD71" i="19" s="1"/>
  <c r="G80" i="9"/>
  <c r="H80" i="9" s="1"/>
  <c r="G28" i="9"/>
  <c r="H28" i="9" s="1"/>
  <c r="G16" i="9"/>
  <c r="H16" i="9" s="1"/>
  <c r="AF71" i="19" l="1"/>
  <c r="AG71" i="19" s="1"/>
  <c r="F20" i="19"/>
  <c r="F21" i="19" s="1"/>
  <c r="F96" i="19" s="1"/>
  <c r="H20" i="19"/>
  <c r="H21" i="19" s="1"/>
  <c r="H96" i="19" s="1"/>
  <c r="I81" i="19" l="1"/>
  <c r="I38" i="19"/>
  <c r="I93" i="19"/>
  <c r="I71" i="19"/>
  <c r="I23" i="19"/>
  <c r="I29" i="19"/>
  <c r="I48" i="19"/>
  <c r="I59" i="19"/>
  <c r="I89" i="19"/>
  <c r="I49" i="19"/>
  <c r="I72" i="19"/>
  <c r="I47" i="19"/>
  <c r="I19" i="19"/>
  <c r="I50" i="19"/>
  <c r="I25" i="19"/>
  <c r="I37" i="19"/>
  <c r="I92" i="19"/>
  <c r="I76" i="19"/>
  <c r="I63" i="19"/>
  <c r="I75" i="19"/>
  <c r="I87" i="19"/>
  <c r="I64" i="19"/>
  <c r="I84" i="19"/>
  <c r="I15" i="19"/>
  <c r="I88" i="19"/>
  <c r="I16" i="19"/>
  <c r="I86" i="19"/>
  <c r="I41" i="19"/>
  <c r="I17" i="19"/>
  <c r="I62" i="19"/>
  <c r="I35" i="19"/>
  <c r="I30" i="19"/>
  <c r="I42" i="19"/>
  <c r="I54" i="19"/>
  <c r="I18" i="19"/>
  <c r="I58" i="19"/>
  <c r="I65" i="19"/>
  <c r="I28" i="19"/>
  <c r="I36" i="19"/>
  <c r="I53" i="19"/>
  <c r="I43" i="19"/>
  <c r="I80" i="19"/>
  <c r="I55" i="19"/>
  <c r="I68" i="19"/>
  <c r="I24" i="19"/>
  <c r="G89" i="19"/>
  <c r="G93" i="19"/>
  <c r="G65" i="19"/>
  <c r="G92" i="19"/>
  <c r="G76" i="19"/>
  <c r="G75" i="19"/>
  <c r="G11" i="19"/>
  <c r="G68" i="19"/>
  <c r="G88" i="19"/>
  <c r="G80" i="19"/>
  <c r="G12" i="19"/>
  <c r="G71" i="19"/>
  <c r="G10" i="19"/>
  <c r="G86" i="19"/>
  <c r="G87" i="19"/>
  <c r="G9" i="19"/>
  <c r="G84" i="19"/>
  <c r="G72" i="19"/>
  <c r="G81" i="19"/>
  <c r="G37" i="19"/>
  <c r="G62" i="19"/>
  <c r="G48" i="19"/>
  <c r="G55" i="19"/>
  <c r="G8" i="19"/>
  <c r="G30" i="19"/>
  <c r="G47" i="19"/>
  <c r="G16" i="19"/>
  <c r="G64" i="19"/>
  <c r="G24" i="19"/>
  <c r="G42" i="19"/>
  <c r="G59" i="19"/>
  <c r="G36" i="19"/>
  <c r="G58" i="19"/>
  <c r="G54" i="19"/>
  <c r="G23" i="19"/>
  <c r="G41" i="19"/>
  <c r="G19" i="19"/>
  <c r="G17" i="19"/>
  <c r="G49" i="19"/>
  <c r="G15" i="19"/>
  <c r="G28" i="19"/>
  <c r="G35" i="19"/>
  <c r="G63" i="19"/>
  <c r="G25" i="19"/>
  <c r="G43" i="19"/>
  <c r="G18" i="19"/>
  <c r="G50" i="19"/>
  <c r="G38" i="19"/>
  <c r="G29" i="19"/>
  <c r="G53" i="19"/>
  <c r="I9" i="19"/>
  <c r="I10" i="19"/>
  <c r="I11" i="19"/>
  <c r="I12" i="19"/>
  <c r="I8" i="19"/>
  <c r="I77" i="19" l="1"/>
  <c r="I73" i="19"/>
  <c r="I66" i="19"/>
  <c r="I44" i="19"/>
  <c r="I82" i="19"/>
  <c r="G56" i="19"/>
  <c r="G51" i="19"/>
  <c r="G39" i="19"/>
  <c r="G31" i="19"/>
  <c r="G60" i="19"/>
  <c r="I51" i="19"/>
  <c r="I56" i="19"/>
  <c r="G26" i="19"/>
  <c r="G13" i="19"/>
  <c r="I39" i="19"/>
  <c r="I31" i="19"/>
  <c r="G20" i="19"/>
  <c r="I26" i="19"/>
  <c r="G82" i="19"/>
  <c r="G90" i="19"/>
  <c r="G77" i="19"/>
  <c r="I90" i="19"/>
  <c r="G66" i="19"/>
  <c r="I60" i="19"/>
  <c r="G44" i="19"/>
  <c r="G73" i="19"/>
  <c r="G94" i="19"/>
  <c r="I94" i="19"/>
  <c r="I13" i="19"/>
  <c r="I20" i="19"/>
  <c r="I78" i="19" l="1"/>
  <c r="I95" i="19"/>
  <c r="I32" i="19"/>
  <c r="I45" i="19"/>
  <c r="G32" i="19"/>
  <c r="G21" i="19"/>
  <c r="G69" i="19"/>
  <c r="I69" i="19"/>
  <c r="G78" i="19"/>
  <c r="G95" i="19"/>
  <c r="I21" i="19"/>
  <c r="F93" i="9"/>
  <c r="G93" i="9" s="1"/>
  <c r="H93" i="9" s="1"/>
  <c r="F92" i="9"/>
  <c r="F89" i="9"/>
  <c r="G89" i="9" s="1"/>
  <c r="H89" i="9" s="1"/>
  <c r="F88" i="9"/>
  <c r="I88" i="9" s="1"/>
  <c r="D88" i="19" s="1"/>
  <c r="AD88" i="19" s="1"/>
  <c r="AF88" i="19" s="1"/>
  <c r="AG88" i="19" s="1"/>
  <c r="F87" i="9"/>
  <c r="I87" i="9" s="1"/>
  <c r="D87" i="19" s="1"/>
  <c r="AD87" i="19" s="1"/>
  <c r="AF87" i="19" s="1"/>
  <c r="AG87" i="19" s="1"/>
  <c r="F86" i="9"/>
  <c r="I86" i="9" s="1"/>
  <c r="D86" i="19" s="1"/>
  <c r="AD86" i="19" s="1"/>
  <c r="F84" i="9"/>
  <c r="G84" i="9" s="1"/>
  <c r="H84" i="9" s="1"/>
  <c r="F81" i="9"/>
  <c r="F76" i="9"/>
  <c r="G76" i="9" s="1"/>
  <c r="H76" i="9" s="1"/>
  <c r="F75" i="9"/>
  <c r="G75" i="9" s="1"/>
  <c r="H75" i="9" s="1"/>
  <c r="F72" i="9"/>
  <c r="F68" i="9"/>
  <c r="G68" i="9" s="1"/>
  <c r="H68" i="9" s="1"/>
  <c r="G62" i="9"/>
  <c r="H62" i="9" s="1"/>
  <c r="G61" i="9"/>
  <c r="H61" i="9" s="1"/>
  <c r="G58" i="9"/>
  <c r="H58" i="9" s="1"/>
  <c r="G57" i="9"/>
  <c r="H57" i="9" s="1"/>
  <c r="F54" i="9"/>
  <c r="I54" i="9" s="1"/>
  <c r="D55" i="19" s="1"/>
  <c r="AD55" i="19" s="1"/>
  <c r="AF55" i="19" s="1"/>
  <c r="AG55" i="19" s="1"/>
  <c r="F53" i="9"/>
  <c r="I53" i="9" s="1"/>
  <c r="D54" i="19" s="1"/>
  <c r="AD54" i="19" s="1"/>
  <c r="AF54" i="19" s="1"/>
  <c r="AG54" i="19" s="1"/>
  <c r="F52" i="9"/>
  <c r="I52" i="9" s="1"/>
  <c r="D53" i="19" s="1"/>
  <c r="AD53" i="19" s="1"/>
  <c r="F49" i="9"/>
  <c r="I49" i="9" s="1"/>
  <c r="D50" i="19" s="1"/>
  <c r="AD50" i="19" s="1"/>
  <c r="AF50" i="19" s="1"/>
  <c r="AG50" i="19" s="1"/>
  <c r="F48" i="9"/>
  <c r="G48" i="9" s="1"/>
  <c r="H48" i="9" s="1"/>
  <c r="F47" i="9"/>
  <c r="G47" i="9" s="1"/>
  <c r="H47" i="9" s="1"/>
  <c r="F42" i="9"/>
  <c r="I42" i="9" s="1"/>
  <c r="D43" i="19" s="1"/>
  <c r="AD43" i="19" s="1"/>
  <c r="AF43" i="19" s="1"/>
  <c r="AG43" i="19" s="1"/>
  <c r="F41" i="9"/>
  <c r="G41" i="9" s="1"/>
  <c r="H41" i="9" s="1"/>
  <c r="F40" i="9"/>
  <c r="I40" i="9" s="1"/>
  <c r="D41" i="19" s="1"/>
  <c r="AD41" i="19" s="1"/>
  <c r="F37" i="9"/>
  <c r="I37" i="9" s="1"/>
  <c r="D38" i="19" s="1"/>
  <c r="AD38" i="19" s="1"/>
  <c r="AF38" i="19" s="1"/>
  <c r="AG38" i="19" s="1"/>
  <c r="F36" i="9"/>
  <c r="G36" i="9" s="1"/>
  <c r="H36" i="9" s="1"/>
  <c r="F35" i="9"/>
  <c r="I35" i="9" s="1"/>
  <c r="D36" i="19" s="1"/>
  <c r="AD36" i="19" s="1"/>
  <c r="AF36" i="19" s="1"/>
  <c r="AG36" i="19" s="1"/>
  <c r="F34" i="9"/>
  <c r="I34" i="9" s="1"/>
  <c r="D35" i="19" s="1"/>
  <c r="AD35" i="19" s="1"/>
  <c r="F29" i="9"/>
  <c r="I29" i="9" s="1"/>
  <c r="D30" i="19" s="1"/>
  <c r="AD30" i="19" s="1"/>
  <c r="AF30" i="19" s="1"/>
  <c r="AG30" i="19" s="1"/>
  <c r="F27" i="9"/>
  <c r="G27" i="9" s="1"/>
  <c r="H27" i="9" s="1"/>
  <c r="F22" i="9"/>
  <c r="G22" i="9" s="1"/>
  <c r="H22" i="9" s="1"/>
  <c r="F18" i="9"/>
  <c r="I18" i="9" s="1"/>
  <c r="D19" i="19" s="1"/>
  <c r="AD19" i="19" s="1"/>
  <c r="AF19" i="19" s="1"/>
  <c r="AG19" i="19" s="1"/>
  <c r="F15" i="9"/>
  <c r="I15" i="9" s="1"/>
  <c r="D16" i="19" s="1"/>
  <c r="AD16" i="19" s="1"/>
  <c r="AF16" i="19" s="1"/>
  <c r="AG16" i="19" s="1"/>
  <c r="F14" i="9"/>
  <c r="F11" i="9"/>
  <c r="I11" i="9" s="1"/>
  <c r="F10" i="9"/>
  <c r="I10" i="9" s="1"/>
  <c r="F9" i="9"/>
  <c r="G9" i="9" s="1"/>
  <c r="H9" i="9" s="1"/>
  <c r="F8" i="9"/>
  <c r="I8" i="9" s="1"/>
  <c r="AF86" i="19" l="1"/>
  <c r="AG86" i="19" s="1"/>
  <c r="AF53" i="19"/>
  <c r="AG53" i="19" s="1"/>
  <c r="AD56" i="19"/>
  <c r="AF41" i="19"/>
  <c r="AG41" i="19" s="1"/>
  <c r="AF35" i="19"/>
  <c r="AG35" i="19" s="1"/>
  <c r="D56" i="19"/>
  <c r="D12" i="19"/>
  <c r="AD12" i="19" s="1"/>
  <c r="D9" i="19"/>
  <c r="AD9" i="19" s="1"/>
  <c r="D11" i="19"/>
  <c r="AD11" i="19" s="1"/>
  <c r="I81" i="9"/>
  <c r="F82" i="9"/>
  <c r="I72" i="9"/>
  <c r="F73" i="9"/>
  <c r="H59" i="9"/>
  <c r="F19" i="9"/>
  <c r="I68" i="9"/>
  <c r="D68" i="19" s="1"/>
  <c r="AD68" i="19" s="1"/>
  <c r="AF68" i="19" s="1"/>
  <c r="AG68" i="19" s="1"/>
  <c r="H65" i="9"/>
  <c r="H77" i="9"/>
  <c r="I55" i="9"/>
  <c r="G37" i="9"/>
  <c r="H37" i="9" s="1"/>
  <c r="G53" i="9"/>
  <c r="H53" i="9" s="1"/>
  <c r="G72" i="9"/>
  <c r="H72" i="9" s="1"/>
  <c r="G14" i="9"/>
  <c r="H14" i="9" s="1"/>
  <c r="G42" i="9"/>
  <c r="H42" i="9" s="1"/>
  <c r="I48" i="9"/>
  <c r="D49" i="19" s="1"/>
  <c r="AD49" i="19" s="1"/>
  <c r="AF49" i="19" s="1"/>
  <c r="AG49" i="19" s="1"/>
  <c r="H25" i="9"/>
  <c r="I58" i="9"/>
  <c r="D59" i="19" s="1"/>
  <c r="AD59" i="19" s="1"/>
  <c r="AF59" i="19" s="1"/>
  <c r="AG59" i="19" s="1"/>
  <c r="G88" i="9"/>
  <c r="H88" i="9" s="1"/>
  <c r="I84" i="9"/>
  <c r="D84" i="19" s="1"/>
  <c r="AD84" i="19" s="1"/>
  <c r="AF84" i="19" s="1"/>
  <c r="AG84" i="19" s="1"/>
  <c r="I14" i="9"/>
  <c r="G29" i="9"/>
  <c r="H29" i="9" s="1"/>
  <c r="G54" i="9"/>
  <c r="H54" i="9" s="1"/>
  <c r="I22" i="9"/>
  <c r="D23" i="19" s="1"/>
  <c r="I27" i="9"/>
  <c r="G10" i="9"/>
  <c r="H10" i="9" s="1"/>
  <c r="F55" i="9"/>
  <c r="G87" i="9"/>
  <c r="H87" i="9" s="1"/>
  <c r="I93" i="9"/>
  <c r="D93" i="19" s="1"/>
  <c r="AD93" i="19" s="1"/>
  <c r="AF93" i="19" s="1"/>
  <c r="AG93" i="19" s="1"/>
  <c r="G25" i="9"/>
  <c r="F30" i="9"/>
  <c r="G52" i="9"/>
  <c r="H52" i="9" s="1"/>
  <c r="F12" i="9"/>
  <c r="G34" i="9"/>
  <c r="H34" i="9" s="1"/>
  <c r="G35" i="9"/>
  <c r="H35" i="9" s="1"/>
  <c r="G40" i="9"/>
  <c r="H40" i="9" s="1"/>
  <c r="G49" i="9"/>
  <c r="H49" i="9" s="1"/>
  <c r="F59" i="9"/>
  <c r="I57" i="9"/>
  <c r="D58" i="19" s="1"/>
  <c r="AD58" i="19" s="1"/>
  <c r="G59" i="9"/>
  <c r="G81" i="9"/>
  <c r="H81" i="9" s="1"/>
  <c r="I89" i="9"/>
  <c r="F38" i="9"/>
  <c r="F43" i="9"/>
  <c r="G7" i="9"/>
  <c r="H7" i="9" s="1"/>
  <c r="G15" i="9"/>
  <c r="H15" i="9" s="1"/>
  <c r="G8" i="9"/>
  <c r="H8" i="9" s="1"/>
  <c r="G11" i="9"/>
  <c r="H11" i="9" s="1"/>
  <c r="I9" i="9"/>
  <c r="G18" i="9"/>
  <c r="H18" i="9" s="1"/>
  <c r="I36" i="9"/>
  <c r="D37" i="19" s="1"/>
  <c r="I41" i="9"/>
  <c r="I47" i="9"/>
  <c r="D48" i="19" s="1"/>
  <c r="AD48" i="19" s="1"/>
  <c r="AF48" i="19" s="1"/>
  <c r="AG48" i="19" s="1"/>
  <c r="G65" i="9"/>
  <c r="G77" i="9"/>
  <c r="F90" i="9"/>
  <c r="F94" i="9"/>
  <c r="I92" i="9"/>
  <c r="D92" i="19" s="1"/>
  <c r="AD92" i="19" s="1"/>
  <c r="F25" i="9"/>
  <c r="F65" i="9"/>
  <c r="I61" i="9"/>
  <c r="I62" i="9"/>
  <c r="D63" i="19" s="1"/>
  <c r="AD63" i="19" s="1"/>
  <c r="AF63" i="19" s="1"/>
  <c r="AG63" i="19" s="1"/>
  <c r="F77" i="9"/>
  <c r="I75" i="9"/>
  <c r="D75" i="19" s="1"/>
  <c r="AD75" i="19" s="1"/>
  <c r="I76" i="9"/>
  <c r="D76" i="19" s="1"/>
  <c r="AD76" i="19" s="1"/>
  <c r="AF76" i="19" s="1"/>
  <c r="AG76" i="19" s="1"/>
  <c r="G92" i="9"/>
  <c r="H92" i="9" s="1"/>
  <c r="G86" i="9"/>
  <c r="H86" i="9" s="1"/>
  <c r="AF92" i="19" l="1"/>
  <c r="AG92" i="19" s="1"/>
  <c r="AD94" i="19"/>
  <c r="AF75" i="19"/>
  <c r="AG75" i="19" s="1"/>
  <c r="AD77" i="19"/>
  <c r="I65" i="9"/>
  <c r="D62" i="19"/>
  <c r="AD62" i="19" s="1"/>
  <c r="AF58" i="19"/>
  <c r="AG58" i="19" s="1"/>
  <c r="AD60" i="19"/>
  <c r="AF56" i="19"/>
  <c r="AG56" i="19"/>
  <c r="D39" i="19"/>
  <c r="AD37" i="19"/>
  <c r="D26" i="19"/>
  <c r="AD23" i="19"/>
  <c r="AF11" i="19"/>
  <c r="AG11" i="19" s="1"/>
  <c r="AF9" i="19"/>
  <c r="AG9" i="19" s="1"/>
  <c r="AF12" i="19"/>
  <c r="AG12" i="19" s="1"/>
  <c r="D60" i="19"/>
  <c r="I43" i="9"/>
  <c r="D42" i="19"/>
  <c r="D94" i="19"/>
  <c r="I90" i="9"/>
  <c r="D89" i="19"/>
  <c r="I73" i="9"/>
  <c r="D72" i="19"/>
  <c r="I82" i="9"/>
  <c r="D81" i="19"/>
  <c r="D77" i="19"/>
  <c r="I30" i="9"/>
  <c r="D28" i="19"/>
  <c r="I19" i="9"/>
  <c r="D15" i="19"/>
  <c r="D10" i="19"/>
  <c r="F95" i="9"/>
  <c r="F78" i="9"/>
  <c r="F44" i="9"/>
  <c r="H82" i="9"/>
  <c r="G82" i="9"/>
  <c r="G30" i="9"/>
  <c r="G31" i="9" s="1"/>
  <c r="H30" i="9"/>
  <c r="H31" i="9" s="1"/>
  <c r="H73" i="9"/>
  <c r="H78" i="9" s="1"/>
  <c r="G73" i="9"/>
  <c r="G78" i="9" s="1"/>
  <c r="F20" i="9"/>
  <c r="H55" i="9"/>
  <c r="I25" i="9"/>
  <c r="G55" i="9"/>
  <c r="H19" i="9"/>
  <c r="F31" i="9"/>
  <c r="G19" i="9"/>
  <c r="H90" i="9"/>
  <c r="G90" i="9"/>
  <c r="H38" i="9"/>
  <c r="G38" i="9"/>
  <c r="G12" i="9"/>
  <c r="H12" i="9"/>
  <c r="I59" i="9"/>
  <c r="I12" i="9"/>
  <c r="I77" i="9"/>
  <c r="I94" i="9"/>
  <c r="H94" i="9"/>
  <c r="G94" i="9"/>
  <c r="I38" i="9"/>
  <c r="H43" i="9"/>
  <c r="G43" i="9"/>
  <c r="D66" i="19" l="1"/>
  <c r="AG94" i="19"/>
  <c r="AF94" i="19"/>
  <c r="D90" i="19"/>
  <c r="AD89" i="19"/>
  <c r="D82" i="19"/>
  <c r="AD81" i="19"/>
  <c r="I78" i="9"/>
  <c r="AF77" i="19"/>
  <c r="AG77" i="19"/>
  <c r="D73" i="19"/>
  <c r="D78" i="19" s="1"/>
  <c r="AD72" i="19"/>
  <c r="AF62" i="19"/>
  <c r="AG62" i="19" s="1"/>
  <c r="AD66" i="19"/>
  <c r="AF60" i="19"/>
  <c r="AG60" i="19"/>
  <c r="D44" i="19"/>
  <c r="D45" i="19" s="1"/>
  <c r="AD42" i="19"/>
  <c r="I44" i="9"/>
  <c r="AF37" i="19"/>
  <c r="AG37" i="19" s="1"/>
  <c r="AD39" i="19"/>
  <c r="I31" i="9"/>
  <c r="D31" i="19"/>
  <c r="D32" i="19" s="1"/>
  <c r="AD28" i="19"/>
  <c r="AF23" i="19"/>
  <c r="AG23" i="19" s="1"/>
  <c r="AD26" i="19"/>
  <c r="D20" i="19"/>
  <c r="AD15" i="19"/>
  <c r="D13" i="19"/>
  <c r="AD10" i="19"/>
  <c r="G95" i="9"/>
  <c r="I95" i="9"/>
  <c r="I20" i="9"/>
  <c r="H95" i="9"/>
  <c r="G44" i="9"/>
  <c r="H44" i="9"/>
  <c r="H20" i="9"/>
  <c r="G20" i="9"/>
  <c r="D95" i="19" l="1"/>
  <c r="AF89" i="19"/>
  <c r="AG89" i="19" s="1"/>
  <c r="AD90" i="19"/>
  <c r="AF81" i="19"/>
  <c r="AG81" i="19" s="1"/>
  <c r="AD82" i="19"/>
  <c r="AF72" i="19"/>
  <c r="AG72" i="19" s="1"/>
  <c r="AD73" i="19"/>
  <c r="AD78" i="19" s="1"/>
  <c r="AG66" i="19"/>
  <c r="AF66" i="19"/>
  <c r="AF42" i="19"/>
  <c r="AG42" i="19" s="1"/>
  <c r="AD44" i="19"/>
  <c r="AD45" i="19" s="1"/>
  <c r="AF39" i="19"/>
  <c r="AF28" i="19"/>
  <c r="AG28" i="19" s="1"/>
  <c r="AD31" i="19"/>
  <c r="AD32" i="19" s="1"/>
  <c r="AG26" i="19"/>
  <c r="AF26" i="19"/>
  <c r="AF15" i="19"/>
  <c r="AG15" i="19" s="1"/>
  <c r="AD20" i="19"/>
  <c r="D21" i="19"/>
  <c r="AF10" i="19"/>
  <c r="AG10" i="19" s="1"/>
  <c r="AD13" i="19"/>
  <c r="AD95" i="19" l="1"/>
  <c r="AF90" i="19"/>
  <c r="AG90" i="19" s="1"/>
  <c r="AG82" i="19"/>
  <c r="AF82" i="19"/>
  <c r="AG73" i="19"/>
  <c r="AG78" i="19" s="1"/>
  <c r="AF73" i="19"/>
  <c r="AF78" i="19" s="1"/>
  <c r="AG44" i="19"/>
  <c r="AF44" i="19"/>
  <c r="AF45" i="19" s="1"/>
  <c r="AG39" i="19"/>
  <c r="AG31" i="19"/>
  <c r="AG32" i="19" s="1"/>
  <c r="AF31" i="19"/>
  <c r="AF32" i="19" s="1"/>
  <c r="AF20" i="19"/>
  <c r="AG20" i="19" s="1"/>
  <c r="AD21" i="19"/>
  <c r="AF13" i="19"/>
  <c r="E7" i="5"/>
  <c r="F7" i="5"/>
  <c r="G7" i="5" s="1"/>
  <c r="H7" i="5" s="1"/>
  <c r="I7" i="5" s="1"/>
  <c r="J7" i="5" s="1"/>
  <c r="F13" i="5"/>
  <c r="G13" i="5" s="1"/>
  <c r="H13" i="5" s="1"/>
  <c r="I13" i="5" s="1"/>
  <c r="J13" i="5" s="1"/>
  <c r="F16" i="5"/>
  <c r="G16" i="5" s="1"/>
  <c r="H16" i="5" s="1"/>
  <c r="I16" i="5" s="1"/>
  <c r="J16" i="5" s="1"/>
  <c r="D27" i="5"/>
  <c r="E27" i="5" s="1"/>
  <c r="F27" i="5" s="1"/>
  <c r="G27" i="5" s="1"/>
  <c r="H27" i="5" s="1"/>
  <c r="I27" i="5" s="1"/>
  <c r="J27" i="5" s="1"/>
  <c r="E8" i="5"/>
  <c r="F8" i="5" s="1"/>
  <c r="G8" i="5" s="1"/>
  <c r="H8" i="5" s="1"/>
  <c r="I8" i="5" s="1"/>
  <c r="J8" i="5" s="1"/>
  <c r="E9" i="5"/>
  <c r="F9" i="5" s="1"/>
  <c r="G9" i="5" s="1"/>
  <c r="H9" i="5" s="1"/>
  <c r="I9" i="5" s="1"/>
  <c r="J9" i="5" s="1"/>
  <c r="E10" i="5"/>
  <c r="F10" i="5" s="1"/>
  <c r="G10" i="5" s="1"/>
  <c r="H10" i="5" s="1"/>
  <c r="I10" i="5" s="1"/>
  <c r="J10" i="5" s="1"/>
  <c r="E11" i="5"/>
  <c r="F11" i="5" s="1"/>
  <c r="G11" i="5" s="1"/>
  <c r="H11" i="5" s="1"/>
  <c r="I11" i="5" s="1"/>
  <c r="J11" i="5" s="1"/>
  <c r="E12" i="5"/>
  <c r="F12" i="5" s="1"/>
  <c r="G12" i="5" s="1"/>
  <c r="H12" i="5" s="1"/>
  <c r="I12" i="5" s="1"/>
  <c r="J12" i="5" s="1"/>
  <c r="E13" i="5"/>
  <c r="E14" i="5"/>
  <c r="F14" i="5" s="1"/>
  <c r="G14" i="5" s="1"/>
  <c r="H14" i="5" s="1"/>
  <c r="I14" i="5" s="1"/>
  <c r="J14" i="5" s="1"/>
  <c r="E15" i="5"/>
  <c r="F15" i="5" s="1"/>
  <c r="G15" i="5" s="1"/>
  <c r="H15" i="5" s="1"/>
  <c r="I15" i="5" s="1"/>
  <c r="J15" i="5" s="1"/>
  <c r="E16" i="5"/>
  <c r="E17" i="5"/>
  <c r="F17" i="5" s="1"/>
  <c r="G17" i="5" s="1"/>
  <c r="H17" i="5" s="1"/>
  <c r="I17" i="5" s="1"/>
  <c r="J17" i="5" s="1"/>
  <c r="E18" i="5"/>
  <c r="F18" i="5" s="1"/>
  <c r="G18" i="5" s="1"/>
  <c r="H18" i="5" s="1"/>
  <c r="I18" i="5" s="1"/>
  <c r="J18" i="5" s="1"/>
  <c r="E19" i="5"/>
  <c r="F19" i="5" s="1"/>
  <c r="G19" i="5" s="1"/>
  <c r="H19" i="5" s="1"/>
  <c r="I19" i="5" s="1"/>
  <c r="J19" i="5" s="1"/>
  <c r="E20" i="5"/>
  <c r="F20" i="5" s="1"/>
  <c r="G20" i="5" s="1"/>
  <c r="H20" i="5" s="1"/>
  <c r="I20" i="5" s="1"/>
  <c r="J20" i="5" s="1"/>
  <c r="E21" i="5"/>
  <c r="F21" i="5" s="1"/>
  <c r="G21" i="5" s="1"/>
  <c r="H21" i="5" s="1"/>
  <c r="I21" i="5" s="1"/>
  <c r="J21" i="5" s="1"/>
  <c r="E22" i="5"/>
  <c r="F22" i="5" s="1"/>
  <c r="G22" i="5" s="1"/>
  <c r="H22" i="5" s="1"/>
  <c r="I22" i="5" s="1"/>
  <c r="J22" i="5" s="1"/>
  <c r="E23" i="5"/>
  <c r="F23" i="5" s="1"/>
  <c r="G23" i="5" s="1"/>
  <c r="H23" i="5" s="1"/>
  <c r="I23" i="5" s="1"/>
  <c r="J23" i="5" s="1"/>
  <c r="E24" i="5"/>
  <c r="F24" i="5" s="1"/>
  <c r="G24" i="5" s="1"/>
  <c r="H24" i="5" s="1"/>
  <c r="I24" i="5" s="1"/>
  <c r="J24" i="5" s="1"/>
  <c r="E25" i="5"/>
  <c r="F25" i="5" s="1"/>
  <c r="G25" i="5" s="1"/>
  <c r="H25" i="5" s="1"/>
  <c r="I25" i="5" s="1"/>
  <c r="J25" i="5" s="1"/>
  <c r="E26" i="5"/>
  <c r="F26" i="5" s="1"/>
  <c r="G26" i="5" s="1"/>
  <c r="H26" i="5" s="1"/>
  <c r="I26" i="5" s="1"/>
  <c r="J26" i="5" s="1"/>
  <c r="AF95" i="19" l="1"/>
  <c r="AG95" i="19"/>
  <c r="AG45" i="19"/>
  <c r="AG13" i="19"/>
  <c r="AG21" i="19" s="1"/>
  <c r="AF21" i="19"/>
  <c r="M45" i="19" l="1"/>
  <c r="M96" i="19" s="1"/>
  <c r="AC45" i="19"/>
  <c r="AC96" i="19" s="1"/>
  <c r="U45" i="19"/>
  <c r="U96" i="19" s="1"/>
  <c r="Q45" i="19"/>
  <c r="Q96" i="19" s="1"/>
  <c r="Y45" i="19"/>
  <c r="Y96" i="19" s="1"/>
  <c r="S45" i="19"/>
  <c r="S96" i="19" s="1"/>
  <c r="K45" i="19"/>
  <c r="K96" i="19" s="1"/>
  <c r="I96" i="19"/>
  <c r="W45" i="19"/>
  <c r="W96" i="19" s="1"/>
  <c r="O45" i="19"/>
  <c r="O96" i="19" s="1"/>
  <c r="G45" i="19"/>
  <c r="G96" i="19" s="1"/>
  <c r="AA45" i="19"/>
  <c r="AA96" i="19" s="1"/>
  <c r="D46" i="9" l="1"/>
  <c r="F46" i="9" s="1"/>
  <c r="D50" i="9" l="1"/>
  <c r="D66" i="9" s="1"/>
  <c r="D69" i="9" s="1"/>
  <c r="D96" i="9" s="1"/>
  <c r="I46" i="9"/>
  <c r="F50" i="9"/>
  <c r="F66" i="9" s="1"/>
  <c r="F69" i="9" s="1"/>
  <c r="F96" i="9" s="1"/>
  <c r="G46" i="9"/>
  <c r="D47" i="19" l="1"/>
  <c r="I50" i="9"/>
  <c r="I66" i="9" s="1"/>
  <c r="I69" i="9" s="1"/>
  <c r="I96" i="9" s="1"/>
  <c r="J46" i="9" s="1"/>
  <c r="G50" i="9"/>
  <c r="G66" i="9" s="1"/>
  <c r="G69" i="9" s="1"/>
  <c r="G96" i="9" s="1"/>
  <c r="H46" i="9"/>
  <c r="H50" i="9" s="1"/>
  <c r="H66" i="9" s="1"/>
  <c r="H69" i="9" s="1"/>
  <c r="H96" i="9" s="1"/>
  <c r="D51" i="19" l="1"/>
  <c r="D69" i="19" s="1"/>
  <c r="AD47" i="19"/>
  <c r="J93" i="9"/>
  <c r="J41" i="9"/>
  <c r="J37" i="9"/>
  <c r="J64" i="9"/>
  <c r="J15" i="9"/>
  <c r="J8" i="9"/>
  <c r="J57" i="9"/>
  <c r="J87" i="9"/>
  <c r="J47" i="9"/>
  <c r="J61" i="9"/>
  <c r="J27" i="9"/>
  <c r="J35" i="9"/>
  <c r="J53" i="9"/>
  <c r="J75" i="9"/>
  <c r="J36" i="9"/>
  <c r="J89" i="9"/>
  <c r="J80" i="9"/>
  <c r="J18" i="9"/>
  <c r="J17" i="9"/>
  <c r="J22" i="9"/>
  <c r="J48" i="9"/>
  <c r="J68" i="9"/>
  <c r="J49" i="9"/>
  <c r="J11" i="9"/>
  <c r="J86" i="9"/>
  <c r="J62" i="9"/>
  <c r="J24" i="9"/>
  <c r="J40" i="9"/>
  <c r="J71" i="9"/>
  <c r="J29" i="9"/>
  <c r="J76" i="9"/>
  <c r="J54" i="9"/>
  <c r="J9" i="9"/>
  <c r="J88" i="9"/>
  <c r="J63" i="9"/>
  <c r="J23" i="9"/>
  <c r="J16" i="9"/>
  <c r="J81" i="9"/>
  <c r="J14" i="9"/>
  <c r="J52" i="9"/>
  <c r="J7" i="9"/>
  <c r="J34" i="9"/>
  <c r="J42" i="9"/>
  <c r="J58" i="9"/>
  <c r="J92" i="9"/>
  <c r="J84" i="9"/>
  <c r="J72" i="9"/>
  <c r="J28" i="9"/>
  <c r="J10" i="9"/>
  <c r="J43" i="9" l="1"/>
  <c r="J25" i="9"/>
  <c r="J30" i="9"/>
  <c r="J12" i="9"/>
  <c r="J82" i="9"/>
  <c r="J50" i="9"/>
  <c r="J55" i="9"/>
  <c r="J90" i="9"/>
  <c r="J59" i="9"/>
  <c r="AF47" i="19"/>
  <c r="AG47" i="19" s="1"/>
  <c r="AD51" i="19"/>
  <c r="AD69" i="19" s="1"/>
  <c r="AD96" i="19" s="1"/>
  <c r="J38" i="9"/>
  <c r="J19" i="9"/>
  <c r="D96" i="19"/>
  <c r="J65" i="9"/>
  <c r="J77" i="9"/>
  <c r="J94" i="9"/>
  <c r="J73" i="9"/>
  <c r="J44" i="9" l="1"/>
  <c r="J20" i="9"/>
  <c r="J31" i="9"/>
  <c r="J95" i="9"/>
  <c r="J66" i="9"/>
  <c r="J69" i="9" s="1"/>
  <c r="J78" i="9"/>
  <c r="AF51" i="19"/>
  <c r="AE8" i="19"/>
  <c r="AE81" i="19"/>
  <c r="AE42" i="19"/>
  <c r="AE43" i="19"/>
  <c r="AE65" i="19"/>
  <c r="AE93" i="19"/>
  <c r="AE86" i="19"/>
  <c r="AE84" i="19"/>
  <c r="AE19" i="19"/>
  <c r="AE23" i="19"/>
  <c r="AE18" i="19"/>
  <c r="AE10" i="19"/>
  <c r="AE37" i="19"/>
  <c r="AE72" i="19"/>
  <c r="AE55" i="19"/>
  <c r="AE68" i="19"/>
  <c r="AE41" i="19"/>
  <c r="AE15" i="19"/>
  <c r="AE16" i="19"/>
  <c r="AE25" i="19"/>
  <c r="AE62" i="19"/>
  <c r="AE63" i="19"/>
  <c r="AE36" i="19"/>
  <c r="AE50" i="19"/>
  <c r="AE49" i="19"/>
  <c r="AE88" i="19"/>
  <c r="AE24" i="19"/>
  <c r="AE64" i="19"/>
  <c r="AE17" i="19"/>
  <c r="AE11" i="19"/>
  <c r="AE87" i="19"/>
  <c r="AE35" i="19"/>
  <c r="AE53" i="19"/>
  <c r="AE28" i="19"/>
  <c r="AE48" i="19"/>
  <c r="AE58" i="19"/>
  <c r="AE89" i="19"/>
  <c r="AE9" i="19"/>
  <c r="AE80" i="19"/>
  <c r="AE75" i="19"/>
  <c r="AE54" i="19"/>
  <c r="AE71" i="19"/>
  <c r="AE30" i="19"/>
  <c r="AE29" i="19"/>
  <c r="AE38" i="19"/>
  <c r="AE12" i="19"/>
  <c r="AE76" i="19"/>
  <c r="AE92" i="19"/>
  <c r="AE59" i="19"/>
  <c r="AE47" i="19"/>
  <c r="E80" i="19"/>
  <c r="E15" i="19"/>
  <c r="E86" i="19"/>
  <c r="E58" i="19"/>
  <c r="E11" i="19"/>
  <c r="E76" i="19"/>
  <c r="E12" i="19"/>
  <c r="E48" i="19"/>
  <c r="E93" i="19"/>
  <c r="E71" i="19"/>
  <c r="E38" i="19"/>
  <c r="E89" i="19"/>
  <c r="E55" i="19"/>
  <c r="E62" i="19"/>
  <c r="E84" i="19"/>
  <c r="E59" i="19"/>
  <c r="E37" i="19"/>
  <c r="E28" i="19"/>
  <c r="E9" i="19"/>
  <c r="E43" i="19"/>
  <c r="E10" i="19"/>
  <c r="E36" i="19"/>
  <c r="E88" i="19"/>
  <c r="E42" i="19"/>
  <c r="E53" i="19"/>
  <c r="E72" i="19"/>
  <c r="E35" i="19"/>
  <c r="E29" i="19"/>
  <c r="E19" i="19"/>
  <c r="E87" i="19"/>
  <c r="E50" i="19"/>
  <c r="E41" i="19"/>
  <c r="E63" i="19"/>
  <c r="E23" i="19"/>
  <c r="E75" i="19"/>
  <c r="E16" i="19"/>
  <c r="E68" i="19"/>
  <c r="E65" i="19"/>
  <c r="E17" i="19"/>
  <c r="E30" i="19"/>
  <c r="E8" i="19"/>
  <c r="E24" i="19"/>
  <c r="E92" i="19"/>
  <c r="E81" i="19"/>
  <c r="E54" i="19"/>
  <c r="E49" i="19"/>
  <c r="E25" i="19"/>
  <c r="E64" i="19"/>
  <c r="E18" i="19"/>
  <c r="E47" i="19"/>
  <c r="E69" i="19"/>
  <c r="E94" i="19" l="1"/>
  <c r="E77" i="19"/>
  <c r="E90" i="19"/>
  <c r="J96" i="9"/>
  <c r="E39" i="19"/>
  <c r="E26" i="19"/>
  <c r="E31" i="19"/>
  <c r="E51" i="19"/>
  <c r="E56" i="19"/>
  <c r="E73" i="19"/>
  <c r="E78" i="19" s="1"/>
  <c r="E20" i="19"/>
  <c r="E60" i="19"/>
  <c r="AE60" i="19"/>
  <c r="AE51" i="19"/>
  <c r="AE66" i="19"/>
  <c r="AE82" i="19"/>
  <c r="AE77" i="19"/>
  <c r="E82" i="19"/>
  <c r="AE73" i="19"/>
  <c r="AE31" i="19"/>
  <c r="AE20" i="19"/>
  <c r="AE26" i="19"/>
  <c r="E13" i="19"/>
  <c r="E44" i="19"/>
  <c r="E45" i="19" s="1"/>
  <c r="AE56" i="19"/>
  <c r="AE44" i="19"/>
  <c r="AE13" i="19"/>
  <c r="E66" i="19"/>
  <c r="AE94" i="19"/>
  <c r="AE39" i="19"/>
  <c r="AF69" i="19"/>
  <c r="AF96" i="19" s="1"/>
  <c r="AG51" i="19"/>
  <c r="AG69" i="19" s="1"/>
  <c r="AG96" i="19" s="1"/>
  <c r="AE90" i="19"/>
  <c r="E32" i="19" l="1"/>
  <c r="E95" i="19"/>
  <c r="E21" i="19"/>
  <c r="AE69" i="19"/>
  <c r="AE32" i="19"/>
  <c r="AE45" i="19"/>
  <c r="AE21" i="19"/>
  <c r="AE78" i="19"/>
  <c r="AE95" i="19"/>
  <c r="E96" i="19" l="1"/>
  <c r="AE9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tc={01241344-8F18-470E-ADC5-E42490AD0567}</author>
  </authors>
  <commentList>
    <comment ref="C60" authorId="0" shapeId="0" xr:uid="{01241344-8F18-470E-ADC5-E42490AD05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?</t>
      </text>
    </comment>
  </commentList>
</comments>
</file>

<file path=xl/sharedStrings.xml><?xml version="1.0" encoding="utf-8"?>
<sst xmlns="http://schemas.openxmlformats.org/spreadsheetml/2006/main" count="1629" uniqueCount="139">
  <si>
    <t>Grupos</t>
  </si>
  <si>
    <t>Subgrupos</t>
  </si>
  <si>
    <t>Cereales, raíces, tubérculos y plátanos</t>
  </si>
  <si>
    <t>Cereales</t>
  </si>
  <si>
    <t>Frutas y verduras</t>
  </si>
  <si>
    <t>Verduras</t>
  </si>
  <si>
    <t>Frutas</t>
  </si>
  <si>
    <t>Leche y productos lácteos</t>
  </si>
  <si>
    <t xml:space="preserve">Carnes, huevos, leguminosas secas, frutos secos, y semillas </t>
  </si>
  <si>
    <t xml:space="preserve">Carnes rojas </t>
  </si>
  <si>
    <t>Carnes blancas</t>
  </si>
  <si>
    <t>Pescados y mariscos</t>
  </si>
  <si>
    <t>Vísceras</t>
  </si>
  <si>
    <t>Subtotal carnes</t>
  </si>
  <si>
    <t>Leguminosas</t>
  </si>
  <si>
    <t xml:space="preserve">Ingredientes culinarios </t>
  </si>
  <si>
    <t>Ingredientes para bebidas</t>
  </si>
  <si>
    <t>Condimentos</t>
  </si>
  <si>
    <t>Toneladas / año</t>
  </si>
  <si>
    <t>Lácteos líquidos</t>
  </si>
  <si>
    <t>Lácteos sólidos</t>
  </si>
  <si>
    <t>Huevos</t>
  </si>
  <si>
    <t>Aceites vegetales</t>
  </si>
  <si>
    <t>Edulcorantes calóricos</t>
  </si>
  <si>
    <t>TOTAL</t>
  </si>
  <si>
    <t>Raíces, tubérculos y plátanos</t>
  </si>
  <si>
    <t>Nueces y semillas</t>
  </si>
  <si>
    <t>Subtotal</t>
  </si>
  <si>
    <t xml:space="preserve">Antioquia </t>
  </si>
  <si>
    <t>Población Antioquia</t>
  </si>
  <si>
    <t>Aporte porcentual al volumen total</t>
  </si>
  <si>
    <t>Población</t>
  </si>
  <si>
    <t>Persona</t>
  </si>
  <si>
    <t>Hogar</t>
  </si>
  <si>
    <t xml:space="preserve">Gramos/ semana </t>
  </si>
  <si>
    <t>Gramos /día</t>
  </si>
  <si>
    <t>Toneladas /año</t>
  </si>
  <si>
    <t>Gramos /año</t>
  </si>
  <si>
    <t>Gramos/día</t>
  </si>
  <si>
    <t>Gramos / semana</t>
  </si>
  <si>
    <t>Kilogramos/ semana</t>
  </si>
  <si>
    <t>Peso neto</t>
  </si>
  <si>
    <t>% de parte comestible</t>
  </si>
  <si>
    <t>Peso bruto</t>
  </si>
  <si>
    <t xml:space="preserve">Persona        gr / día </t>
  </si>
  <si>
    <t>Persona        gr / día</t>
  </si>
  <si>
    <t>Persona        gr / semana</t>
  </si>
  <si>
    <t>Hogar        Kg / semana</t>
  </si>
  <si>
    <t>Arroz</t>
  </si>
  <si>
    <t>Pasta</t>
  </si>
  <si>
    <t xml:space="preserve">Otros cereales </t>
  </si>
  <si>
    <t>Sumatoria</t>
  </si>
  <si>
    <t>Raíces y tubérculos</t>
  </si>
  <si>
    <t xml:space="preserve">Subtotal cereales, raíces, tubérculos y plátanos </t>
  </si>
  <si>
    <t>Verduras fuente de Vit A</t>
  </si>
  <si>
    <t>Otras Verduras</t>
  </si>
  <si>
    <t>Frutas fuente de Vit A</t>
  </si>
  <si>
    <t>Otras Frutas</t>
  </si>
  <si>
    <t>Subtotal frutas y verduras</t>
  </si>
  <si>
    <t>Lácteos y derivados</t>
  </si>
  <si>
    <t>Leche entera 3% de grasa liquida</t>
  </si>
  <si>
    <t>Leche semidescremada 1.5-2 % de grasa</t>
  </si>
  <si>
    <t>Leches descremada 0,1-1,5 % de grasa liquida</t>
  </si>
  <si>
    <t>Lácteos fermentados</t>
  </si>
  <si>
    <t>Leche entera 3% de grasa en polvo</t>
  </si>
  <si>
    <t>Leches descremada 0,1-1,5 % de grasa en polvo</t>
  </si>
  <si>
    <t>Quesos</t>
  </si>
  <si>
    <t xml:space="preserve">Sumatoria  </t>
  </si>
  <si>
    <t>Res</t>
  </si>
  <si>
    <t>Cerdo</t>
  </si>
  <si>
    <t>Ternera</t>
  </si>
  <si>
    <t>Cordero</t>
  </si>
  <si>
    <t>Pollo</t>
  </si>
  <si>
    <t>Aves</t>
  </si>
  <si>
    <t>Pavo</t>
  </si>
  <si>
    <t>Pescados</t>
  </si>
  <si>
    <t>Mariscos</t>
  </si>
  <si>
    <t xml:space="preserve">Huevos </t>
  </si>
  <si>
    <t>Frutos secos y semillas</t>
  </si>
  <si>
    <t>Nueces</t>
  </si>
  <si>
    <t>Semillas</t>
  </si>
  <si>
    <t xml:space="preserve">Edulcorantes Calóricos </t>
  </si>
  <si>
    <t>Café infusión, preparado con agua</t>
  </si>
  <si>
    <t>Café instantáneo, polvo</t>
  </si>
  <si>
    <t>Chocolate amargo, pastillas</t>
  </si>
  <si>
    <t>Té infusión, preparado</t>
  </si>
  <si>
    <t>Hierbas y especias</t>
  </si>
  <si>
    <t>Sal de mesa</t>
  </si>
  <si>
    <t>Andina sur</t>
  </si>
  <si>
    <t>Costa y sabana caribe</t>
  </si>
  <si>
    <t>Depresión momposina y mojana</t>
  </si>
  <si>
    <t>Distrito capital</t>
  </si>
  <si>
    <t>Insular caribe</t>
  </si>
  <si>
    <t>Eje cafetero</t>
  </si>
  <si>
    <t>Magdalena medio</t>
  </si>
  <si>
    <t>Santanderes</t>
  </si>
  <si>
    <t>Llanera</t>
  </si>
  <si>
    <t>Litoral pacífico y Chocó</t>
  </si>
  <si>
    <t>Tolima grande</t>
  </si>
  <si>
    <t>Colombia</t>
  </si>
  <si>
    <t>Cundiboyacense</t>
  </si>
  <si>
    <t>Harinas y almidones</t>
  </si>
  <si>
    <t>Verduras de hojas verdes</t>
  </si>
  <si>
    <t>Frutas altas en grasa</t>
  </si>
  <si>
    <t>Harinas de Leguminosas</t>
  </si>
  <si>
    <t>Grasas</t>
  </si>
  <si>
    <t>Grasas animales</t>
  </si>
  <si>
    <t>*Población Territorialidad</t>
  </si>
  <si>
    <t>Subtotal lacteos y derivados</t>
  </si>
  <si>
    <t>Carnes, viceras y huevos</t>
  </si>
  <si>
    <t xml:space="preserve">Leguminosas secas, frutos secos y semillas </t>
  </si>
  <si>
    <t>Subtotal Carnes, viceras y huevos</t>
  </si>
  <si>
    <t xml:space="preserve">Subtotal Leguminosas secas, frutos secos y semillas </t>
  </si>
  <si>
    <t xml:space="preserve">Subtotal Ingredientes culinarios </t>
  </si>
  <si>
    <t>Amazónica</t>
  </si>
  <si>
    <t>Maiz</t>
  </si>
  <si>
    <t>Raices crudas</t>
  </si>
  <si>
    <t xml:space="preserve">Tuberculos </t>
  </si>
  <si>
    <t>Platanos</t>
  </si>
  <si>
    <t>Frutos de Arbol del pan</t>
  </si>
  <si>
    <t>Territorialidad* toneladas / año</t>
  </si>
  <si>
    <t>Gramos /día (Persona)</t>
  </si>
  <si>
    <t>Kilogramos/semana (Hogar)</t>
  </si>
  <si>
    <t>TERRITORIALIDADES</t>
  </si>
  <si>
    <t>Tabla 3. Necesidad de alimentos naturales y mínimamente procesados en bruto para el consumo humano. Territorialidad Amazónica 2024</t>
  </si>
  <si>
    <t xml:space="preserve">**Tamaño promedio de los hogares Colombianos 2,9 según DANE (2024) </t>
  </si>
  <si>
    <t>Tabla 3. Necesidad de alimentos naturales y mínimamente procesados en bruto para el consumo humano. Territorialidad Tolima Grande 2024</t>
  </si>
  <si>
    <t>Tabla 3. Necesidad de alimentos naturales y mínimamente procesados en bruto para el consumo humano. Territorialidad Santanderes 2024</t>
  </si>
  <si>
    <t>Tabla 3. Necesidad de alimentos naturales y mínimamente procesados en bruto para el consumo humano. Territorialidad Magdalena Medio 2024</t>
  </si>
  <si>
    <t>Tabla 3. Necesidad de alimentos naturales y mínimamente procesados en bruto para el consumo humano. Territorialidad Llanera 2024</t>
  </si>
  <si>
    <t>Tabla 3. Necesidad de alimentos naturales y mínimamente procesados en bruto para el consumo humano. Territorialidad Litoral Pacífico y Chocó 2024</t>
  </si>
  <si>
    <t>Tabla 3. Necesidad de alimentos naturales y mínimamente procesados en bruto para el consumo humano. Territorialidad Insular Caribe 2024</t>
  </si>
  <si>
    <t>Tabla 3. Necesidad de alimentos naturales y mínimamente procesados en bruto para el consumo humano. Territorialidad Eje Cafetero 2024</t>
  </si>
  <si>
    <t>Tabla 3. Necesidad de alimentos naturales y mínimamente procesados en bruto para el consumo humano. Territorialidad Distrito Capital 2024</t>
  </si>
  <si>
    <t>Tabla 3. Necesidad de alimentos naturales y mínimamente procesados en bruto para el consumo humano. Territorialidad Depresión Momposina y Mojana 2024</t>
  </si>
  <si>
    <t>Tabla 3. Necesidad de alimentos naturales y mínimamente procesados en bruto para el consumo humano. Territorialidad Cundiboyacense 2024</t>
  </si>
  <si>
    <t>Tabla 3. Necesidad de alimentos naturales y mínimamente procesados en bruto para el consumo humano. Territorialidad Costa y Sabana Caribe 2024</t>
  </si>
  <si>
    <t>Tabla 3. Necesidad de alimentos naturales y mínimamente procesados en bruto para el consumo humano. Territorialidad Andina Sur 2024</t>
  </si>
  <si>
    <t xml:space="preserve">Tabla. Necesidad de alimentos naturales y mínimamente procesados en bruto para el consumo humano. Colombia y territorialidades. Año 2024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</si>
</sst>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_-;\-* #,##0.0_-;_-* &quot;-&quot;_-;_-@_-"/>
    <numFmt numFmtId="165" formatCode="0.0%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2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i/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1" xfId="0" applyFont="1" applyBorder="1"/>
    <xf numFmtId="0" fontId="4" fillId="0" borderId="3" xfId="0" applyFont="1" applyBorder="1"/>
    <xf numFmtId="0" fontId="6" fillId="0" borderId="0" xfId="0" applyFont="1" applyAlignment="1">
      <alignment vertical="center" wrapText="1"/>
    </xf>
    <xf numFmtId="0" fontId="2" fillId="0" borderId="2" xfId="0" applyFont="1" applyBorder="1"/>
    <xf numFmtId="41" fontId="1" fillId="0" borderId="0" xfId="1" applyFont="1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/>
    <xf numFmtId="1" fontId="2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164" fontId="1" fillId="0" borderId="0" xfId="0" applyNumberFormat="1" applyFont="1"/>
    <xf numFmtId="41" fontId="1" fillId="0" borderId="0" xfId="0" applyNumberFormat="1" applyFont="1"/>
    <xf numFmtId="41" fontId="4" fillId="0" borderId="3" xfId="1" applyFont="1" applyBorder="1"/>
    <xf numFmtId="164" fontId="4" fillId="0" borderId="3" xfId="0" applyNumberFormat="1" applyFont="1" applyBorder="1"/>
    <xf numFmtId="41" fontId="4" fillId="0" borderId="3" xfId="0" applyNumberFormat="1" applyFont="1" applyBorder="1"/>
    <xf numFmtId="41" fontId="1" fillId="0" borderId="3" xfId="1" applyFont="1" applyBorder="1"/>
    <xf numFmtId="164" fontId="1" fillId="0" borderId="3" xfId="0" applyNumberFormat="1" applyFont="1" applyBorder="1"/>
    <xf numFmtId="41" fontId="1" fillId="0" borderId="3" xfId="0" applyNumberFormat="1" applyFont="1" applyBorder="1"/>
    <xf numFmtId="41" fontId="4" fillId="0" borderId="0" xfId="1" applyFont="1"/>
    <xf numFmtId="164" fontId="4" fillId="0" borderId="0" xfId="0" applyNumberFormat="1" applyFont="1"/>
    <xf numFmtId="41" fontId="4" fillId="0" borderId="0" xfId="0" applyNumberFormat="1" applyFont="1"/>
    <xf numFmtId="0" fontId="1" fillId="0" borderId="3" xfId="0" applyFont="1" applyBorder="1"/>
    <xf numFmtId="41" fontId="4" fillId="0" borderId="2" xfId="1" applyFont="1" applyFill="1" applyBorder="1"/>
    <xf numFmtId="41" fontId="1" fillId="0" borderId="0" xfId="1" applyFont="1" applyBorder="1"/>
    <xf numFmtId="41" fontId="1" fillId="0" borderId="1" xfId="1" applyFont="1" applyBorder="1"/>
    <xf numFmtId="41" fontId="1" fillId="0" borderId="1" xfId="0" applyNumberFormat="1" applyFont="1" applyBorder="1"/>
    <xf numFmtId="164" fontId="1" fillId="0" borderId="1" xfId="0" applyNumberFormat="1" applyFont="1" applyBorder="1"/>
    <xf numFmtId="41" fontId="4" fillId="0" borderId="2" xfId="0" applyNumberFormat="1" applyFont="1" applyBorder="1"/>
    <xf numFmtId="164" fontId="4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2" fillId="2" borderId="0" xfId="0" applyFont="1" applyFill="1"/>
    <xf numFmtId="0" fontId="3" fillId="0" borderId="0" xfId="0" applyFont="1" applyAlignment="1">
      <alignment vertical="center" wrapText="1"/>
    </xf>
    <xf numFmtId="0" fontId="3" fillId="2" borderId="0" xfId="0" applyFont="1" applyFill="1"/>
    <xf numFmtId="0" fontId="3" fillId="0" borderId="3" xfId="0" applyFont="1" applyBorder="1" applyAlignment="1">
      <alignment vertical="center" wrapText="1"/>
    </xf>
    <xf numFmtId="41" fontId="8" fillId="0" borderId="0" xfId="1" applyFont="1"/>
    <xf numFmtId="0" fontId="1" fillId="0" borderId="2" xfId="0" applyFont="1" applyBorder="1"/>
    <xf numFmtId="9" fontId="1" fillId="0" borderId="2" xfId="2" applyFont="1" applyBorder="1" applyAlignment="1">
      <alignment horizontal="center" vertical="center" wrapText="1"/>
    </xf>
    <xf numFmtId="9" fontId="1" fillId="0" borderId="0" xfId="2" applyFont="1" applyAlignment="1">
      <alignment horizontal="right"/>
    </xf>
    <xf numFmtId="9" fontId="3" fillId="2" borderId="0" xfId="2" applyFont="1" applyFill="1" applyAlignment="1">
      <alignment horizontal="right" vertical="center" wrapText="1"/>
    </xf>
    <xf numFmtId="9" fontId="5" fillId="0" borderId="0" xfId="2" applyFont="1" applyAlignment="1">
      <alignment horizontal="right" vertical="center" wrapText="1"/>
    </xf>
    <xf numFmtId="9" fontId="3" fillId="0" borderId="0" xfId="2" applyFont="1" applyAlignment="1">
      <alignment horizontal="right" vertical="center" wrapText="1"/>
    </xf>
    <xf numFmtId="9" fontId="5" fillId="0" borderId="0" xfId="2" applyFont="1" applyAlignment="1">
      <alignment horizontal="right" wrapText="1"/>
    </xf>
    <xf numFmtId="9" fontId="6" fillId="0" borderId="2" xfId="2" applyFont="1" applyBorder="1" applyAlignment="1">
      <alignment horizontal="right" vertical="center" wrapText="1"/>
    </xf>
    <xf numFmtId="9" fontId="2" fillId="2" borderId="0" xfId="2" applyFont="1" applyFill="1" applyAlignment="1">
      <alignment horizontal="right"/>
    </xf>
    <xf numFmtId="9" fontId="2" fillId="0" borderId="0" xfId="2" applyFont="1" applyAlignment="1">
      <alignment horizontal="right"/>
    </xf>
    <xf numFmtId="9" fontId="4" fillId="0" borderId="2" xfId="2" applyFont="1" applyBorder="1" applyAlignment="1">
      <alignment horizontal="right"/>
    </xf>
    <xf numFmtId="9" fontId="3" fillId="2" borderId="0" xfId="2" applyFont="1" applyFill="1" applyAlignment="1">
      <alignment horizontal="right"/>
    </xf>
    <xf numFmtId="9" fontId="5" fillId="0" borderId="0" xfId="2" applyFont="1" applyAlignment="1">
      <alignment horizontal="right"/>
    </xf>
    <xf numFmtId="9" fontId="3" fillId="0" borderId="3" xfId="2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1" fillId="0" borderId="0" xfId="0" applyNumberFormat="1" applyFont="1"/>
    <xf numFmtId="3" fontId="2" fillId="0" borderId="0" xfId="0" applyNumberFormat="1" applyFont="1"/>
    <xf numFmtId="3" fontId="1" fillId="2" borderId="0" xfId="0" applyNumberFormat="1" applyFont="1" applyFill="1"/>
    <xf numFmtId="3" fontId="9" fillId="0" borderId="0" xfId="0" applyNumberFormat="1" applyFont="1" applyAlignment="1">
      <alignment horizontal="right" wrapText="1"/>
    </xf>
    <xf numFmtId="3" fontId="6" fillId="0" borderId="2" xfId="0" applyNumberFormat="1" applyFont="1" applyBorder="1"/>
    <xf numFmtId="3" fontId="4" fillId="0" borderId="2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165" fontId="1" fillId="0" borderId="0" xfId="2" applyNumberFormat="1" applyFont="1"/>
    <xf numFmtId="165" fontId="1" fillId="2" borderId="0" xfId="2" applyNumberFormat="1" applyFont="1" applyFill="1"/>
    <xf numFmtId="165" fontId="2" fillId="0" borderId="0" xfId="2" applyNumberFormat="1" applyFont="1"/>
    <xf numFmtId="165" fontId="6" fillId="0" borderId="2" xfId="2" applyNumberFormat="1" applyFont="1" applyBorder="1"/>
    <xf numFmtId="165" fontId="4" fillId="0" borderId="2" xfId="2" applyNumberFormat="1" applyFont="1" applyBorder="1"/>
    <xf numFmtId="165" fontId="2" fillId="0" borderId="3" xfId="2" applyNumberFormat="1" applyFont="1" applyBorder="1"/>
    <xf numFmtId="165" fontId="2" fillId="0" borderId="0" xfId="2" applyNumberFormat="1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wrapText="1"/>
    </xf>
    <xf numFmtId="3" fontId="6" fillId="0" borderId="2" xfId="0" applyNumberFormat="1" applyFont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2" borderId="0" xfId="0" applyNumberFormat="1" applyFont="1" applyFill="1"/>
    <xf numFmtId="3" fontId="3" fillId="0" borderId="3" xfId="0" applyNumberFormat="1" applyFont="1" applyBorder="1" applyAlignment="1">
      <alignment horizontal="right" vertical="center" wrapText="1"/>
    </xf>
    <xf numFmtId="0" fontId="10" fillId="0" borderId="0" xfId="0" applyFont="1"/>
    <xf numFmtId="9" fontId="3" fillId="2" borderId="0" xfId="2" applyFont="1" applyFill="1"/>
    <xf numFmtId="0" fontId="9" fillId="0" borderId="0" xfId="0" applyFont="1"/>
    <xf numFmtId="9" fontId="2" fillId="0" borderId="2" xfId="2" applyFont="1" applyBorder="1"/>
    <xf numFmtId="3" fontId="2" fillId="0" borderId="2" xfId="0" applyNumberFormat="1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3" fontId="3" fillId="0" borderId="7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/>
    </xf>
    <xf numFmtId="165" fontId="1" fillId="0" borderId="0" xfId="2" applyNumberFormat="1" applyFont="1" applyAlignment="1">
      <alignment horizontal="right"/>
    </xf>
    <xf numFmtId="165" fontId="0" fillId="0" borderId="2" xfId="2" applyNumberFormat="1" applyFont="1" applyBorder="1" applyAlignment="1">
      <alignment horizontal="center" vertical="center" wrapText="1"/>
    </xf>
    <xf numFmtId="165" fontId="3" fillId="2" borderId="0" xfId="2" applyNumberFormat="1" applyFont="1" applyFill="1" applyBorder="1" applyAlignment="1">
      <alignment horizontal="right" vertical="center" wrapText="1"/>
    </xf>
    <xf numFmtId="165" fontId="5" fillId="0" borderId="0" xfId="2" applyNumberFormat="1" applyFont="1" applyBorder="1" applyAlignment="1">
      <alignment horizontal="right" vertical="center" wrapText="1"/>
    </xf>
    <xf numFmtId="165" fontId="3" fillId="0" borderId="0" xfId="2" applyNumberFormat="1" applyFont="1" applyBorder="1" applyAlignment="1">
      <alignment horizontal="right" vertical="center" wrapText="1"/>
    </xf>
    <xf numFmtId="165" fontId="5" fillId="0" borderId="0" xfId="2" applyNumberFormat="1" applyFont="1" applyBorder="1" applyAlignment="1">
      <alignment horizontal="right" wrapText="1"/>
    </xf>
    <xf numFmtId="165" fontId="6" fillId="0" borderId="2" xfId="2" applyNumberFormat="1" applyFont="1" applyBorder="1" applyAlignment="1">
      <alignment horizontal="right" vertical="center" wrapText="1"/>
    </xf>
    <xf numFmtId="165" fontId="2" fillId="2" borderId="0" xfId="2" applyNumberFormat="1" applyFont="1" applyFill="1" applyBorder="1" applyAlignment="1">
      <alignment horizontal="right"/>
    </xf>
    <xf numFmtId="165" fontId="2" fillId="0" borderId="0" xfId="2" applyNumberFormat="1" applyFont="1" applyBorder="1" applyAlignment="1">
      <alignment horizontal="right"/>
    </xf>
    <xf numFmtId="165" fontId="4" fillId="0" borderId="2" xfId="2" applyNumberFormat="1" applyFont="1" applyBorder="1" applyAlignment="1">
      <alignment horizontal="right"/>
    </xf>
    <xf numFmtId="165" fontId="3" fillId="2" borderId="0" xfId="2" applyNumberFormat="1" applyFont="1" applyFill="1" applyBorder="1" applyAlignment="1">
      <alignment horizontal="right"/>
    </xf>
    <xf numFmtId="165" fontId="5" fillId="0" borderId="0" xfId="2" applyNumberFormat="1" applyFont="1" applyBorder="1" applyAlignment="1">
      <alignment horizontal="right"/>
    </xf>
    <xf numFmtId="165" fontId="3" fillId="2" borderId="0" xfId="2" applyNumberFormat="1" applyFont="1" applyFill="1" applyBorder="1"/>
    <xf numFmtId="165" fontId="1" fillId="0" borderId="0" xfId="2" applyNumberFormat="1" applyFont="1" applyBorder="1" applyAlignment="1">
      <alignment horizontal="right"/>
    </xf>
    <xf numFmtId="165" fontId="3" fillId="0" borderId="3" xfId="2" applyNumberFormat="1" applyFont="1" applyBorder="1" applyAlignment="1">
      <alignment horizontal="right" vertical="center" wrapText="1"/>
    </xf>
    <xf numFmtId="165" fontId="2" fillId="0" borderId="2" xfId="2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wrapText="1"/>
    </xf>
    <xf numFmtId="3" fontId="2" fillId="2" borderId="7" xfId="0" applyNumberFormat="1" applyFont="1" applyFill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166" fontId="1" fillId="0" borderId="0" xfId="0" applyNumberFormat="1" applyFont="1"/>
    <xf numFmtId="166" fontId="0" fillId="0" borderId="2" xfId="2" applyNumberFormat="1" applyFont="1" applyBorder="1" applyAlignment="1">
      <alignment horizontal="center" vertical="center" wrapText="1"/>
    </xf>
    <xf numFmtId="166" fontId="3" fillId="2" borderId="0" xfId="2" applyNumberFormat="1" applyFont="1" applyFill="1" applyBorder="1" applyAlignment="1">
      <alignment horizontal="right" vertical="center" wrapText="1"/>
    </xf>
    <xf numFmtId="166" fontId="5" fillId="0" borderId="0" xfId="2" applyNumberFormat="1" applyFont="1" applyBorder="1" applyAlignment="1">
      <alignment horizontal="right" vertical="center" wrapText="1"/>
    </xf>
    <xf numFmtId="166" fontId="3" fillId="0" borderId="0" xfId="2" applyNumberFormat="1" applyFont="1" applyBorder="1" applyAlignment="1">
      <alignment horizontal="right" vertical="center" wrapText="1"/>
    </xf>
    <xf numFmtId="166" fontId="5" fillId="0" borderId="0" xfId="2" applyNumberFormat="1" applyFont="1" applyBorder="1" applyAlignment="1">
      <alignment horizontal="right" wrapText="1"/>
    </xf>
    <xf numFmtId="166" fontId="2" fillId="2" borderId="0" xfId="2" applyNumberFormat="1" applyFont="1" applyFill="1" applyBorder="1" applyAlignment="1">
      <alignment horizontal="right"/>
    </xf>
    <xf numFmtId="166" fontId="2" fillId="0" borderId="0" xfId="2" applyNumberFormat="1" applyFont="1" applyBorder="1" applyAlignment="1">
      <alignment horizontal="right"/>
    </xf>
    <xf numFmtId="166" fontId="4" fillId="0" borderId="2" xfId="2" applyNumberFormat="1" applyFont="1" applyBorder="1" applyAlignment="1">
      <alignment horizontal="right"/>
    </xf>
    <xf numFmtId="166" fontId="3" fillId="2" borderId="0" xfId="2" applyNumberFormat="1" applyFont="1" applyFill="1" applyBorder="1" applyAlignment="1">
      <alignment horizontal="right"/>
    </xf>
    <xf numFmtId="166" fontId="5" fillId="0" borderId="0" xfId="2" applyNumberFormat="1" applyFont="1" applyBorder="1" applyAlignment="1">
      <alignment horizontal="right"/>
    </xf>
    <xf numFmtId="166" fontId="3" fillId="2" borderId="0" xfId="2" applyNumberFormat="1" applyFont="1" applyFill="1" applyBorder="1"/>
    <xf numFmtId="166" fontId="1" fillId="0" borderId="0" xfId="2" applyNumberFormat="1" applyFont="1" applyBorder="1" applyAlignment="1">
      <alignment horizontal="right"/>
    </xf>
    <xf numFmtId="166" fontId="1" fillId="0" borderId="0" xfId="2" applyNumberFormat="1" applyFont="1" applyAlignment="1">
      <alignment horizontal="right"/>
    </xf>
    <xf numFmtId="166" fontId="2" fillId="0" borderId="3" xfId="2" applyNumberFormat="1" applyFont="1" applyBorder="1" applyAlignment="1">
      <alignment horizontal="right"/>
    </xf>
    <xf numFmtId="3" fontId="1" fillId="3" borderId="0" xfId="0" applyNumberFormat="1" applyFont="1" applyFill="1" applyAlignment="1">
      <alignment horizontal="right"/>
    </xf>
    <xf numFmtId="166" fontId="2" fillId="0" borderId="0" xfId="0" applyNumberFormat="1" applyFont="1"/>
    <xf numFmtId="166" fontId="1" fillId="2" borderId="0" xfId="0" applyNumberFormat="1" applyFont="1" applyFill="1"/>
    <xf numFmtId="166" fontId="6" fillId="0" borderId="2" xfId="0" applyNumberFormat="1" applyFont="1" applyBorder="1"/>
    <xf numFmtId="166" fontId="4" fillId="0" borderId="2" xfId="0" applyNumberFormat="1" applyFont="1" applyBorder="1"/>
    <xf numFmtId="166" fontId="2" fillId="0" borderId="3" xfId="0" applyNumberFormat="1" applyFont="1" applyBorder="1"/>
    <xf numFmtId="166" fontId="2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3" xfId="2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Millares [0]" xfId="1" builtinId="6"/>
    <cellStyle name="Millares [0] 2" xfId="3" xr:uid="{28E22459-65FD-47EE-B2DF-35A8ADC18B9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OneDrive%20-%20Universidad%20de%20Antioquia\NECESIDADES%20GABA%202024\3.ALIMENTOS%20Y%20ADECUACI&#211;N\Adecuaciones%20de%20kcal,%20macronutrientes%20y%20micronutrientes%20por%20territorialidades.xlsx" TargetMode="External"/><Relationship Id="rId1" Type="http://schemas.openxmlformats.org/officeDocument/2006/relationships/externalLinkPath" Target="Adecuaciones%20de%20kcal,%20macronutrientes%20y%20micronutrientes%20por%20territorialidad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1.DISTRI%20POBLACIONAL/0.%20CONSOLIDADO%20TERRITORIALIDADES.xlsx" TargetMode="External"/><Relationship Id="rId1" Type="http://schemas.openxmlformats.org/officeDocument/2006/relationships/externalLinkPath" Target="/personal/sarah_ortiz_udea_edu_co/Documents/NECESIDADES%20GABA%202024/1.DISTRI%20POBLACIONAL/0.%20CONSOLIDADO%20TERRITORIAL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Tablas resumen"/>
      <sheetName val="Amazonica"/>
      <sheetName val="Andina sur"/>
      <sheetName val="Costa y sabana caribe"/>
      <sheetName val="Cundiboyacense"/>
      <sheetName val="Depresión momposina"/>
      <sheetName val="Distrito capital"/>
      <sheetName val="Eje cafetero"/>
      <sheetName val="Insular Caribe"/>
      <sheetName val="Litoral Pacífico"/>
      <sheetName val="Llanero"/>
      <sheetName val="Magdalena medio"/>
      <sheetName val="Santanderes"/>
      <sheetName val="Tolima Grande"/>
    </sheetNames>
    <sheetDataSet>
      <sheetData sheetId="0"/>
      <sheetData sheetId="1"/>
      <sheetData sheetId="2">
        <row r="6">
          <cell r="D6">
            <v>30</v>
          </cell>
        </row>
        <row r="7">
          <cell r="D7">
            <v>5</v>
          </cell>
        </row>
        <row r="8">
          <cell r="D8">
            <v>30</v>
          </cell>
        </row>
        <row r="9">
          <cell r="D9">
            <v>5</v>
          </cell>
        </row>
        <row r="10">
          <cell r="D10">
            <v>0</v>
          </cell>
        </row>
        <row r="13">
          <cell r="D13">
            <v>160</v>
          </cell>
        </row>
        <row r="14">
          <cell r="D14">
            <v>80</v>
          </cell>
        </row>
        <row r="15">
          <cell r="D15">
            <v>80</v>
          </cell>
        </row>
        <row r="16">
          <cell r="D16">
            <v>0</v>
          </cell>
        </row>
        <row r="17">
          <cell r="D17">
            <v>30</v>
          </cell>
        </row>
        <row r="21">
          <cell r="D21">
            <v>80</v>
          </cell>
        </row>
        <row r="22">
          <cell r="D22">
            <v>100</v>
          </cell>
        </row>
        <row r="23">
          <cell r="D23">
            <v>10</v>
          </cell>
        </row>
        <row r="26">
          <cell r="D26">
            <v>80</v>
          </cell>
        </row>
        <row r="27">
          <cell r="D27">
            <v>40</v>
          </cell>
        </row>
        <row r="28">
          <cell r="D28">
            <v>80</v>
          </cell>
        </row>
        <row r="32">
          <cell r="D32">
            <v>90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40</v>
          </cell>
        </row>
        <row r="38">
          <cell r="D38">
            <v>15</v>
          </cell>
        </row>
        <row r="41">
          <cell r="D41">
            <v>2</v>
          </cell>
        </row>
        <row r="42">
          <cell r="D42">
            <v>8</v>
          </cell>
        </row>
        <row r="43">
          <cell r="D43">
            <v>0</v>
          </cell>
        </row>
        <row r="44">
          <cell r="D44">
            <v>0</v>
          </cell>
        </row>
        <row r="47">
          <cell r="D47">
            <v>10</v>
          </cell>
        </row>
        <row r="48">
          <cell r="D48">
            <v>10</v>
          </cell>
        </row>
        <row r="49">
          <cell r="D49">
            <v>0</v>
          </cell>
        </row>
        <row r="52">
          <cell r="D52">
            <v>80</v>
          </cell>
        </row>
        <row r="56">
          <cell r="D56">
            <v>5</v>
          </cell>
        </row>
        <row r="57">
          <cell r="D57">
            <v>0</v>
          </cell>
        </row>
        <row r="58">
          <cell r="D58">
            <v>5</v>
          </cell>
        </row>
        <row r="59">
          <cell r="D59">
            <v>0</v>
          </cell>
        </row>
        <row r="62">
          <cell r="D62">
            <v>25</v>
          </cell>
        </row>
        <row r="65">
          <cell r="D65">
            <v>80</v>
          </cell>
        </row>
        <row r="66">
          <cell r="D66">
            <v>0</v>
          </cell>
        </row>
        <row r="69">
          <cell r="D69">
            <v>50</v>
          </cell>
        </row>
        <row r="70">
          <cell r="D70">
            <v>20</v>
          </cell>
        </row>
        <row r="74">
          <cell r="D74">
            <v>5</v>
          </cell>
        </row>
        <row r="75">
          <cell r="D75">
            <v>5</v>
          </cell>
        </row>
        <row r="78">
          <cell r="D78">
            <v>46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20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3">
        <row r="6">
          <cell r="D6">
            <v>30</v>
          </cell>
        </row>
        <row r="7">
          <cell r="D7">
            <v>5</v>
          </cell>
        </row>
        <row r="8">
          <cell r="D8">
            <v>40</v>
          </cell>
        </row>
        <row r="9">
          <cell r="D9">
            <v>10</v>
          </cell>
        </row>
        <row r="10">
          <cell r="D10">
            <v>5</v>
          </cell>
        </row>
        <row r="13">
          <cell r="D13">
            <v>80</v>
          </cell>
        </row>
        <row r="14">
          <cell r="D14">
            <v>160</v>
          </cell>
        </row>
        <row r="15">
          <cell r="D15">
            <v>100</v>
          </cell>
        </row>
        <row r="16">
          <cell r="D16">
            <v>0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20</v>
          </cell>
        </row>
        <row r="28">
          <cell r="D28">
            <v>80</v>
          </cell>
        </row>
        <row r="32">
          <cell r="D32">
            <v>80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40</v>
          </cell>
        </row>
        <row r="38">
          <cell r="D38">
            <v>25</v>
          </cell>
        </row>
        <row r="41">
          <cell r="D41">
            <v>10</v>
          </cell>
        </row>
        <row r="42">
          <cell r="D42">
            <v>13</v>
          </cell>
        </row>
        <row r="43">
          <cell r="D43">
            <v>8</v>
          </cell>
        </row>
        <row r="44">
          <cell r="D44">
            <v>0</v>
          </cell>
        </row>
        <row r="47">
          <cell r="D47">
            <v>18</v>
          </cell>
        </row>
        <row r="48">
          <cell r="D48">
            <v>5</v>
          </cell>
        </row>
        <row r="49">
          <cell r="D49">
            <v>0</v>
          </cell>
        </row>
        <row r="52">
          <cell r="D52">
            <v>25</v>
          </cell>
        </row>
        <row r="53">
          <cell r="D53">
            <v>0</v>
          </cell>
        </row>
        <row r="56">
          <cell r="D56">
            <v>7</v>
          </cell>
        </row>
        <row r="57">
          <cell r="D57">
            <v>0</v>
          </cell>
        </row>
        <row r="58">
          <cell r="D58">
            <v>7</v>
          </cell>
        </row>
        <row r="59">
          <cell r="D59">
            <v>0</v>
          </cell>
        </row>
        <row r="62">
          <cell r="D62">
            <v>25</v>
          </cell>
        </row>
        <row r="65">
          <cell r="D65">
            <v>100</v>
          </cell>
        </row>
        <row r="66">
          <cell r="D66">
            <v>0</v>
          </cell>
        </row>
        <row r="69">
          <cell r="D69">
            <v>25</v>
          </cell>
        </row>
        <row r="70">
          <cell r="D70">
            <v>5</v>
          </cell>
        </row>
        <row r="74">
          <cell r="D74">
            <v>15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16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4">
        <row r="6">
          <cell r="D6">
            <v>80</v>
          </cell>
        </row>
        <row r="7">
          <cell r="D7">
            <v>5</v>
          </cell>
        </row>
        <row r="8">
          <cell r="D8">
            <v>30</v>
          </cell>
        </row>
        <row r="9">
          <cell r="D9">
            <v>10</v>
          </cell>
        </row>
        <row r="10">
          <cell r="D10">
            <v>10</v>
          </cell>
        </row>
        <row r="13">
          <cell r="D13">
            <v>160</v>
          </cell>
        </row>
        <row r="14">
          <cell r="D14">
            <v>80</v>
          </cell>
        </row>
        <row r="15">
          <cell r="D15">
            <v>100</v>
          </cell>
        </row>
        <row r="16">
          <cell r="D16">
            <v>0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30</v>
          </cell>
        </row>
        <row r="28">
          <cell r="D28">
            <v>80</v>
          </cell>
        </row>
        <row r="32">
          <cell r="D32">
            <v>80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40</v>
          </cell>
        </row>
        <row r="38">
          <cell r="D38">
            <v>40</v>
          </cell>
        </row>
        <row r="41">
          <cell r="D41">
            <v>4</v>
          </cell>
        </row>
        <row r="42">
          <cell r="D42">
            <v>4</v>
          </cell>
        </row>
        <row r="43">
          <cell r="D43">
            <v>3</v>
          </cell>
        </row>
        <row r="44">
          <cell r="D44">
            <v>4</v>
          </cell>
        </row>
        <row r="47">
          <cell r="D47">
            <v>8</v>
          </cell>
        </row>
        <row r="48">
          <cell r="D48">
            <v>2</v>
          </cell>
        </row>
        <row r="49">
          <cell r="D49">
            <v>0</v>
          </cell>
        </row>
        <row r="52">
          <cell r="D52">
            <v>50</v>
          </cell>
        </row>
        <row r="53">
          <cell r="D53">
            <v>10</v>
          </cell>
        </row>
        <row r="56">
          <cell r="D56">
            <v>3</v>
          </cell>
        </row>
        <row r="57">
          <cell r="D57">
            <v>3</v>
          </cell>
        </row>
        <row r="58">
          <cell r="D58">
            <v>3</v>
          </cell>
        </row>
        <row r="59">
          <cell r="D59">
            <v>0</v>
          </cell>
        </row>
        <row r="62">
          <cell r="D62">
            <v>25</v>
          </cell>
        </row>
        <row r="65">
          <cell r="D65">
            <v>60</v>
          </cell>
        </row>
        <row r="66">
          <cell r="D66">
            <v>0</v>
          </cell>
        </row>
        <row r="69">
          <cell r="D69">
            <v>8</v>
          </cell>
        </row>
        <row r="70">
          <cell r="D70">
            <v>8</v>
          </cell>
        </row>
        <row r="74">
          <cell r="D74">
            <v>19</v>
          </cell>
        </row>
        <row r="75">
          <cell r="D75">
            <v>4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5</v>
          </cell>
        </row>
        <row r="84">
          <cell r="D84">
            <v>5</v>
          </cell>
        </row>
        <row r="87">
          <cell r="D87">
            <v>15</v>
          </cell>
        </row>
        <row r="88">
          <cell r="D88">
            <v>3</v>
          </cell>
        </row>
      </sheetData>
      <sheetData sheetId="5">
        <row r="6">
          <cell r="D6">
            <v>30</v>
          </cell>
        </row>
        <row r="7">
          <cell r="D7">
            <v>10</v>
          </cell>
        </row>
        <row r="8">
          <cell r="D8">
            <v>40</v>
          </cell>
        </row>
        <row r="9">
          <cell r="D9">
            <v>12</v>
          </cell>
        </row>
        <row r="10">
          <cell r="D10">
            <v>10</v>
          </cell>
        </row>
        <row r="13">
          <cell r="D13">
            <v>90</v>
          </cell>
        </row>
        <row r="14">
          <cell r="D14">
            <v>180</v>
          </cell>
        </row>
        <row r="15">
          <cell r="D15">
            <v>50</v>
          </cell>
        </row>
        <row r="16">
          <cell r="D16">
            <v>0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30</v>
          </cell>
        </row>
        <row r="28">
          <cell r="D28">
            <v>80</v>
          </cell>
        </row>
        <row r="32">
          <cell r="D32">
            <v>90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35</v>
          </cell>
        </row>
        <row r="38">
          <cell r="D38">
            <v>35</v>
          </cell>
        </row>
        <row r="41">
          <cell r="D41">
            <v>15</v>
          </cell>
        </row>
        <row r="42">
          <cell r="D42">
            <v>15</v>
          </cell>
        </row>
        <row r="43">
          <cell r="D43">
            <v>8</v>
          </cell>
        </row>
        <row r="44">
          <cell r="D44">
            <v>0</v>
          </cell>
        </row>
        <row r="47">
          <cell r="D47">
            <v>18</v>
          </cell>
        </row>
        <row r="48">
          <cell r="D48">
            <v>3</v>
          </cell>
        </row>
        <row r="49">
          <cell r="D49">
            <v>3</v>
          </cell>
        </row>
        <row r="52">
          <cell r="D52">
            <v>8</v>
          </cell>
        </row>
        <row r="53">
          <cell r="D53">
            <v>0</v>
          </cell>
        </row>
        <row r="56">
          <cell r="D56">
            <v>8</v>
          </cell>
        </row>
        <row r="57">
          <cell r="D57">
            <v>0</v>
          </cell>
        </row>
        <row r="58">
          <cell r="D58">
            <v>4</v>
          </cell>
        </row>
        <row r="59">
          <cell r="D59">
            <v>0</v>
          </cell>
        </row>
        <row r="62">
          <cell r="D62">
            <v>25</v>
          </cell>
        </row>
        <row r="65">
          <cell r="D65">
            <v>80</v>
          </cell>
        </row>
        <row r="66">
          <cell r="D66">
            <v>0</v>
          </cell>
        </row>
        <row r="69">
          <cell r="D69">
            <v>25</v>
          </cell>
        </row>
        <row r="70">
          <cell r="D70">
            <v>10</v>
          </cell>
        </row>
        <row r="74">
          <cell r="D74">
            <v>10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16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6">
        <row r="6">
          <cell r="D6">
            <v>40</v>
          </cell>
        </row>
        <row r="7">
          <cell r="D7">
            <v>5</v>
          </cell>
        </row>
        <row r="8">
          <cell r="D8">
            <v>30</v>
          </cell>
        </row>
        <row r="9">
          <cell r="D9">
            <v>5</v>
          </cell>
        </row>
        <row r="10">
          <cell r="D10">
            <v>10</v>
          </cell>
        </row>
        <row r="13">
          <cell r="D13">
            <v>180</v>
          </cell>
        </row>
        <row r="14">
          <cell r="D14">
            <v>50</v>
          </cell>
        </row>
        <row r="15">
          <cell r="D15">
            <v>160</v>
          </cell>
        </row>
        <row r="16">
          <cell r="D16">
            <v>5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25</v>
          </cell>
        </row>
        <row r="28">
          <cell r="D28">
            <v>80</v>
          </cell>
        </row>
        <row r="32">
          <cell r="D32">
            <v>70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35</v>
          </cell>
        </row>
        <row r="38">
          <cell r="D38">
            <v>45</v>
          </cell>
        </row>
        <row r="41">
          <cell r="D41">
            <v>18</v>
          </cell>
        </row>
        <row r="42">
          <cell r="D42">
            <v>5</v>
          </cell>
        </row>
        <row r="43">
          <cell r="D43">
            <v>8</v>
          </cell>
        </row>
        <row r="44">
          <cell r="D44">
            <v>0</v>
          </cell>
        </row>
        <row r="47">
          <cell r="D47">
            <v>4</v>
          </cell>
        </row>
        <row r="48">
          <cell r="D48">
            <v>4</v>
          </cell>
        </row>
        <row r="49">
          <cell r="D49">
            <v>4</v>
          </cell>
        </row>
        <row r="52">
          <cell r="D52">
            <v>60</v>
          </cell>
        </row>
        <row r="53">
          <cell r="D53">
            <v>0</v>
          </cell>
        </row>
        <row r="56">
          <cell r="D56">
            <v>3</v>
          </cell>
        </row>
        <row r="57">
          <cell r="D57">
            <v>0</v>
          </cell>
        </row>
        <row r="58">
          <cell r="D58">
            <v>3</v>
          </cell>
        </row>
        <row r="59">
          <cell r="D59">
            <v>0</v>
          </cell>
        </row>
        <row r="62">
          <cell r="D62">
            <v>25</v>
          </cell>
        </row>
        <row r="65">
          <cell r="D65">
            <v>60</v>
          </cell>
        </row>
        <row r="66">
          <cell r="D66">
            <v>0</v>
          </cell>
        </row>
        <row r="69">
          <cell r="D69">
            <v>25</v>
          </cell>
        </row>
        <row r="70">
          <cell r="D70">
            <v>10</v>
          </cell>
        </row>
        <row r="74">
          <cell r="D74">
            <v>15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5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7">
        <row r="6">
          <cell r="D6">
            <v>40</v>
          </cell>
        </row>
        <row r="7">
          <cell r="D7">
            <v>15</v>
          </cell>
        </row>
        <row r="8">
          <cell r="D8">
            <v>40</v>
          </cell>
        </row>
        <row r="9">
          <cell r="D9">
            <v>20</v>
          </cell>
        </row>
        <row r="10">
          <cell r="D10">
            <v>0</v>
          </cell>
        </row>
        <row r="13">
          <cell r="D13">
            <v>80</v>
          </cell>
        </row>
        <row r="14">
          <cell r="D14">
            <v>200</v>
          </cell>
        </row>
        <row r="15">
          <cell r="D15">
            <v>50</v>
          </cell>
        </row>
        <row r="16">
          <cell r="D16">
            <v>0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30</v>
          </cell>
        </row>
        <row r="28">
          <cell r="D28">
            <v>80</v>
          </cell>
        </row>
        <row r="32">
          <cell r="D32">
            <v>100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35</v>
          </cell>
        </row>
        <row r="38">
          <cell r="D38">
            <v>35</v>
          </cell>
        </row>
        <row r="41">
          <cell r="D41">
            <v>9</v>
          </cell>
        </row>
        <row r="42">
          <cell r="D42">
            <v>9</v>
          </cell>
        </row>
        <row r="43">
          <cell r="D43">
            <v>5</v>
          </cell>
        </row>
        <row r="44">
          <cell r="D44">
            <v>4</v>
          </cell>
        </row>
        <row r="47">
          <cell r="D47">
            <v>25</v>
          </cell>
        </row>
        <row r="48">
          <cell r="D48">
            <v>3</v>
          </cell>
        </row>
        <row r="49">
          <cell r="D49">
            <v>3</v>
          </cell>
        </row>
        <row r="52">
          <cell r="D52">
            <v>12</v>
          </cell>
        </row>
        <row r="53">
          <cell r="D53">
            <v>3</v>
          </cell>
        </row>
        <row r="56">
          <cell r="D56">
            <v>4</v>
          </cell>
        </row>
        <row r="57">
          <cell r="D57">
            <v>2</v>
          </cell>
        </row>
        <row r="58">
          <cell r="D58">
            <v>4</v>
          </cell>
        </row>
        <row r="59">
          <cell r="D59">
            <v>2</v>
          </cell>
        </row>
        <row r="62">
          <cell r="D62">
            <v>25</v>
          </cell>
        </row>
        <row r="65">
          <cell r="D65">
            <v>60</v>
          </cell>
        </row>
        <row r="66">
          <cell r="D66">
            <v>0</v>
          </cell>
        </row>
        <row r="69">
          <cell r="D69">
            <v>25</v>
          </cell>
        </row>
        <row r="70">
          <cell r="D70">
            <v>10</v>
          </cell>
        </row>
        <row r="74">
          <cell r="D74">
            <v>10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16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8">
        <row r="6">
          <cell r="D6">
            <v>30</v>
          </cell>
        </row>
        <row r="7">
          <cell r="D7">
            <v>5</v>
          </cell>
        </row>
        <row r="8">
          <cell r="D8">
            <v>40</v>
          </cell>
        </row>
        <row r="9">
          <cell r="D9">
            <v>10</v>
          </cell>
        </row>
        <row r="10">
          <cell r="D10">
            <v>2</v>
          </cell>
        </row>
        <row r="13">
          <cell r="D13">
            <v>110</v>
          </cell>
        </row>
        <row r="14">
          <cell r="D14">
            <v>80</v>
          </cell>
        </row>
        <row r="15">
          <cell r="D15">
            <v>110</v>
          </cell>
        </row>
        <row r="16">
          <cell r="D16">
            <v>0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25</v>
          </cell>
        </row>
        <row r="28">
          <cell r="D28">
            <v>80</v>
          </cell>
        </row>
        <row r="32">
          <cell r="D32">
            <v>100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50</v>
          </cell>
        </row>
        <row r="38">
          <cell r="D38">
            <v>35</v>
          </cell>
        </row>
        <row r="41">
          <cell r="D41">
            <v>10</v>
          </cell>
        </row>
        <row r="42">
          <cell r="D42">
            <v>20</v>
          </cell>
        </row>
        <row r="43">
          <cell r="D43">
            <v>10</v>
          </cell>
        </row>
        <row r="44">
          <cell r="D44">
            <v>0</v>
          </cell>
        </row>
        <row r="47">
          <cell r="D47">
            <v>10</v>
          </cell>
        </row>
        <row r="48">
          <cell r="D48">
            <v>5</v>
          </cell>
        </row>
        <row r="49">
          <cell r="D49">
            <v>5</v>
          </cell>
        </row>
        <row r="52">
          <cell r="D52">
            <v>20</v>
          </cell>
        </row>
        <row r="53">
          <cell r="D53">
            <v>0</v>
          </cell>
        </row>
        <row r="56">
          <cell r="D56">
            <v>5</v>
          </cell>
        </row>
        <row r="57">
          <cell r="D57">
            <v>0</v>
          </cell>
        </row>
        <row r="58">
          <cell r="D58">
            <v>5</v>
          </cell>
        </row>
        <row r="59">
          <cell r="D59">
            <v>0</v>
          </cell>
        </row>
        <row r="62">
          <cell r="D62">
            <v>25</v>
          </cell>
        </row>
        <row r="65">
          <cell r="D65">
            <v>90</v>
          </cell>
        </row>
        <row r="66">
          <cell r="D66">
            <v>0</v>
          </cell>
        </row>
        <row r="69">
          <cell r="D69">
            <v>25</v>
          </cell>
        </row>
        <row r="70">
          <cell r="D70">
            <v>10</v>
          </cell>
        </row>
        <row r="74">
          <cell r="D74">
            <v>15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16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9">
        <row r="6">
          <cell r="D6">
            <v>50</v>
          </cell>
        </row>
        <row r="7">
          <cell r="D7">
            <v>5</v>
          </cell>
        </row>
        <row r="8">
          <cell r="D8">
            <v>30</v>
          </cell>
        </row>
        <row r="9">
          <cell r="D9">
            <v>20</v>
          </cell>
        </row>
        <row r="10">
          <cell r="D10">
            <v>5</v>
          </cell>
        </row>
        <row r="13">
          <cell r="D13">
            <v>160</v>
          </cell>
        </row>
        <row r="14">
          <cell r="D14">
            <v>80</v>
          </cell>
        </row>
        <row r="15">
          <cell r="D15">
            <v>120</v>
          </cell>
        </row>
        <row r="16">
          <cell r="D16">
            <v>30</v>
          </cell>
        </row>
        <row r="17">
          <cell r="D17">
            <v>5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20</v>
          </cell>
        </row>
        <row r="28">
          <cell r="D28">
            <v>80</v>
          </cell>
        </row>
        <row r="32">
          <cell r="D32">
            <v>60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10</v>
          </cell>
        </row>
        <row r="38">
          <cell r="D38">
            <v>30</v>
          </cell>
        </row>
        <row r="41">
          <cell r="D41">
            <v>0</v>
          </cell>
        </row>
        <row r="42">
          <cell r="D42">
            <v>12</v>
          </cell>
        </row>
        <row r="43">
          <cell r="D43">
            <v>0</v>
          </cell>
        </row>
        <row r="44">
          <cell r="D44">
            <v>0</v>
          </cell>
        </row>
        <row r="47">
          <cell r="D47">
            <v>5</v>
          </cell>
        </row>
        <row r="48">
          <cell r="D48">
            <v>3</v>
          </cell>
        </row>
        <row r="49">
          <cell r="D49">
            <v>0</v>
          </cell>
        </row>
        <row r="52">
          <cell r="D52">
            <v>70</v>
          </cell>
        </row>
        <row r="53">
          <cell r="D53">
            <v>25</v>
          </cell>
        </row>
        <row r="56">
          <cell r="D56">
            <v>4</v>
          </cell>
        </row>
        <row r="57">
          <cell r="D57">
            <v>0</v>
          </cell>
        </row>
        <row r="58">
          <cell r="D58">
            <v>3</v>
          </cell>
        </row>
        <row r="59">
          <cell r="D59">
            <v>0</v>
          </cell>
        </row>
        <row r="62">
          <cell r="D62">
            <v>25</v>
          </cell>
        </row>
        <row r="65">
          <cell r="D65">
            <v>60</v>
          </cell>
        </row>
        <row r="66">
          <cell r="D66">
            <v>0</v>
          </cell>
        </row>
        <row r="69">
          <cell r="D69">
            <v>25</v>
          </cell>
        </row>
        <row r="70">
          <cell r="D70">
            <v>25</v>
          </cell>
        </row>
        <row r="74">
          <cell r="D74">
            <v>15</v>
          </cell>
        </row>
        <row r="75">
          <cell r="D75">
            <v>4</v>
          </cell>
        </row>
        <row r="78">
          <cell r="D78">
            <v>46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5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10">
        <row r="6">
          <cell r="D6">
            <v>40</v>
          </cell>
        </row>
        <row r="7">
          <cell r="D7">
            <v>0</v>
          </cell>
        </row>
        <row r="8">
          <cell r="D8">
            <v>20</v>
          </cell>
        </row>
        <row r="9">
          <cell r="D9">
            <v>10</v>
          </cell>
        </row>
        <row r="10">
          <cell r="D10">
            <v>5</v>
          </cell>
        </row>
        <row r="13">
          <cell r="D13">
            <v>160</v>
          </cell>
        </row>
        <row r="14">
          <cell r="D14">
            <v>80</v>
          </cell>
        </row>
        <row r="15">
          <cell r="D15">
            <v>160</v>
          </cell>
        </row>
        <row r="16">
          <cell r="D16">
            <v>30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25</v>
          </cell>
        </row>
        <row r="28">
          <cell r="D28">
            <v>80</v>
          </cell>
        </row>
        <row r="32">
          <cell r="D32">
            <v>100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10</v>
          </cell>
        </row>
        <row r="38">
          <cell r="D38">
            <v>40</v>
          </cell>
        </row>
        <row r="41">
          <cell r="D41">
            <v>5</v>
          </cell>
        </row>
        <row r="42">
          <cell r="D42">
            <v>5</v>
          </cell>
        </row>
        <row r="43">
          <cell r="D43">
            <v>0</v>
          </cell>
        </row>
        <row r="44">
          <cell r="D44">
            <v>0</v>
          </cell>
        </row>
        <row r="47">
          <cell r="D47">
            <v>5</v>
          </cell>
        </row>
        <row r="48">
          <cell r="D48">
            <v>5</v>
          </cell>
        </row>
        <row r="49">
          <cell r="D49">
            <v>4</v>
          </cell>
        </row>
        <row r="52">
          <cell r="D52">
            <v>90</v>
          </cell>
        </row>
        <row r="53">
          <cell r="D53">
            <v>30</v>
          </cell>
        </row>
        <row r="56">
          <cell r="D56">
            <v>5</v>
          </cell>
        </row>
        <row r="57">
          <cell r="D57">
            <v>0</v>
          </cell>
        </row>
        <row r="58">
          <cell r="D58">
            <v>4</v>
          </cell>
        </row>
        <row r="59">
          <cell r="D59">
            <v>0</v>
          </cell>
        </row>
        <row r="62">
          <cell r="D62">
            <v>20</v>
          </cell>
        </row>
        <row r="65">
          <cell r="D65">
            <v>40</v>
          </cell>
        </row>
        <row r="66">
          <cell r="D66">
            <v>0</v>
          </cell>
        </row>
        <row r="69">
          <cell r="D69">
            <v>20</v>
          </cell>
        </row>
        <row r="70">
          <cell r="D70">
            <v>5</v>
          </cell>
        </row>
        <row r="74">
          <cell r="D74">
            <v>18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16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11">
        <row r="6">
          <cell r="D6">
            <v>35</v>
          </cell>
        </row>
        <row r="7">
          <cell r="D7">
            <v>5</v>
          </cell>
        </row>
        <row r="8">
          <cell r="D8">
            <v>30</v>
          </cell>
        </row>
        <row r="9">
          <cell r="D9">
            <v>15</v>
          </cell>
        </row>
        <row r="10">
          <cell r="D10">
            <v>2</v>
          </cell>
        </row>
        <row r="13">
          <cell r="D13">
            <v>130</v>
          </cell>
        </row>
        <row r="14">
          <cell r="D14">
            <v>80</v>
          </cell>
        </row>
        <row r="15">
          <cell r="D15">
            <v>110</v>
          </cell>
        </row>
        <row r="16">
          <cell r="D16">
            <v>0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25</v>
          </cell>
        </row>
        <row r="28">
          <cell r="D28">
            <v>80</v>
          </cell>
        </row>
        <row r="32">
          <cell r="D32">
            <v>100</v>
          </cell>
        </row>
        <row r="37">
          <cell r="D37">
            <v>35</v>
          </cell>
        </row>
        <row r="38">
          <cell r="D38">
            <v>40</v>
          </cell>
        </row>
        <row r="41">
          <cell r="D41">
            <v>45</v>
          </cell>
        </row>
        <row r="42">
          <cell r="D42">
            <v>8</v>
          </cell>
        </row>
        <row r="43">
          <cell r="D43">
            <v>22</v>
          </cell>
        </row>
        <row r="44">
          <cell r="D44">
            <v>0</v>
          </cell>
        </row>
        <row r="47">
          <cell r="D47">
            <v>5</v>
          </cell>
        </row>
        <row r="48">
          <cell r="D48">
            <v>3</v>
          </cell>
        </row>
        <row r="49">
          <cell r="D49">
            <v>3</v>
          </cell>
        </row>
        <row r="52">
          <cell r="D52">
            <v>45</v>
          </cell>
        </row>
        <row r="53">
          <cell r="D53">
            <v>0</v>
          </cell>
        </row>
        <row r="56">
          <cell r="D56">
            <v>3</v>
          </cell>
        </row>
        <row r="57">
          <cell r="D57">
            <v>4</v>
          </cell>
        </row>
        <row r="58">
          <cell r="D58">
            <v>3</v>
          </cell>
        </row>
        <row r="59">
          <cell r="D59">
            <v>0</v>
          </cell>
        </row>
        <row r="62">
          <cell r="D62">
            <v>20</v>
          </cell>
        </row>
        <row r="65">
          <cell r="D65">
            <v>60</v>
          </cell>
        </row>
        <row r="66">
          <cell r="D66">
            <v>0</v>
          </cell>
        </row>
        <row r="69">
          <cell r="D69">
            <v>30</v>
          </cell>
        </row>
        <row r="70">
          <cell r="D70">
            <v>10</v>
          </cell>
        </row>
        <row r="74">
          <cell r="D74">
            <v>15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15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12">
        <row r="6">
          <cell r="D6">
            <v>40</v>
          </cell>
        </row>
        <row r="7">
          <cell r="D7">
            <v>5</v>
          </cell>
        </row>
        <row r="8">
          <cell r="D8">
            <v>40</v>
          </cell>
        </row>
        <row r="9">
          <cell r="D9">
            <v>15</v>
          </cell>
        </row>
        <row r="10">
          <cell r="D10">
            <v>2</v>
          </cell>
        </row>
        <row r="13">
          <cell r="D13">
            <v>130</v>
          </cell>
        </row>
        <row r="14">
          <cell r="D14">
            <v>80</v>
          </cell>
        </row>
        <row r="15">
          <cell r="D15">
            <v>120</v>
          </cell>
        </row>
        <row r="16">
          <cell r="D16">
            <v>0</v>
          </cell>
        </row>
        <row r="17">
          <cell r="D17">
            <v>5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25</v>
          </cell>
        </row>
        <row r="28">
          <cell r="D28">
            <v>80</v>
          </cell>
        </row>
        <row r="32">
          <cell r="D32">
            <v>100</v>
          </cell>
        </row>
        <row r="37">
          <cell r="D37">
            <v>38</v>
          </cell>
        </row>
        <row r="38">
          <cell r="D38">
            <v>40</v>
          </cell>
        </row>
        <row r="41">
          <cell r="D41">
            <v>30</v>
          </cell>
        </row>
        <row r="42">
          <cell r="D42">
            <v>5</v>
          </cell>
        </row>
        <row r="43">
          <cell r="D43">
            <v>8</v>
          </cell>
        </row>
        <row r="44">
          <cell r="D44">
            <v>0</v>
          </cell>
        </row>
        <row r="47">
          <cell r="D47">
            <v>5</v>
          </cell>
        </row>
        <row r="48">
          <cell r="D48">
            <v>2</v>
          </cell>
        </row>
        <row r="49">
          <cell r="D49">
            <v>2</v>
          </cell>
        </row>
        <row r="52">
          <cell r="D52">
            <v>75</v>
          </cell>
        </row>
        <row r="53">
          <cell r="D53">
            <v>0</v>
          </cell>
        </row>
        <row r="56">
          <cell r="D56">
            <v>4</v>
          </cell>
        </row>
        <row r="57">
          <cell r="D57">
            <v>0</v>
          </cell>
        </row>
        <row r="58">
          <cell r="D58">
            <v>4</v>
          </cell>
        </row>
        <row r="59">
          <cell r="D59">
            <v>0</v>
          </cell>
        </row>
        <row r="62">
          <cell r="D62">
            <v>22</v>
          </cell>
        </row>
        <row r="65">
          <cell r="D65">
            <v>80</v>
          </cell>
        </row>
        <row r="66">
          <cell r="D66">
            <v>0</v>
          </cell>
        </row>
        <row r="69">
          <cell r="D69">
            <v>10</v>
          </cell>
        </row>
        <row r="70">
          <cell r="D70">
            <v>10</v>
          </cell>
        </row>
        <row r="74">
          <cell r="D74">
            <v>15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15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13">
        <row r="6">
          <cell r="D6">
            <v>35</v>
          </cell>
        </row>
        <row r="7">
          <cell r="D7">
            <v>5</v>
          </cell>
        </row>
        <row r="8">
          <cell r="D8">
            <v>35</v>
          </cell>
        </row>
        <row r="9">
          <cell r="D9">
            <v>12</v>
          </cell>
        </row>
        <row r="10">
          <cell r="D10">
            <v>2</v>
          </cell>
        </row>
        <row r="13">
          <cell r="D13">
            <v>100</v>
          </cell>
        </row>
        <row r="14">
          <cell r="D14">
            <v>80</v>
          </cell>
        </row>
        <row r="15">
          <cell r="D15">
            <v>110</v>
          </cell>
        </row>
        <row r="16">
          <cell r="D16">
            <v>0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25</v>
          </cell>
        </row>
        <row r="28">
          <cell r="D28">
            <v>80</v>
          </cell>
        </row>
        <row r="32">
          <cell r="D32">
            <v>100</v>
          </cell>
        </row>
        <row r="37">
          <cell r="D37">
            <v>40</v>
          </cell>
        </row>
        <row r="38">
          <cell r="D38">
            <v>35</v>
          </cell>
        </row>
        <row r="41">
          <cell r="D41">
            <v>12</v>
          </cell>
        </row>
        <row r="42">
          <cell r="D42">
            <v>10</v>
          </cell>
        </row>
        <row r="43">
          <cell r="D43">
            <v>5</v>
          </cell>
        </row>
        <row r="44">
          <cell r="D44">
            <v>10</v>
          </cell>
        </row>
        <row r="47">
          <cell r="D47">
            <v>15</v>
          </cell>
        </row>
        <row r="48">
          <cell r="D48">
            <v>3</v>
          </cell>
        </row>
        <row r="49">
          <cell r="D49">
            <v>1</v>
          </cell>
        </row>
        <row r="52">
          <cell r="D52">
            <v>12</v>
          </cell>
        </row>
        <row r="53">
          <cell r="D53">
            <v>0</v>
          </cell>
        </row>
        <row r="56">
          <cell r="D56">
            <v>3</v>
          </cell>
        </row>
        <row r="57">
          <cell r="D57">
            <v>5</v>
          </cell>
        </row>
        <row r="58">
          <cell r="D58">
            <v>3</v>
          </cell>
        </row>
        <row r="59">
          <cell r="D59">
            <v>0</v>
          </cell>
        </row>
        <row r="62">
          <cell r="D62">
            <v>25</v>
          </cell>
        </row>
        <row r="65">
          <cell r="D65">
            <v>90</v>
          </cell>
        </row>
        <row r="66">
          <cell r="D66">
            <v>0</v>
          </cell>
        </row>
        <row r="69">
          <cell r="D69">
            <v>25</v>
          </cell>
        </row>
        <row r="70">
          <cell r="D70">
            <v>10</v>
          </cell>
        </row>
        <row r="74">
          <cell r="D74">
            <v>15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15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  <sheetData sheetId="14">
        <row r="6">
          <cell r="D6">
            <v>70</v>
          </cell>
        </row>
        <row r="7">
          <cell r="D7">
            <v>5</v>
          </cell>
        </row>
        <row r="8">
          <cell r="D8">
            <v>30</v>
          </cell>
        </row>
        <row r="9">
          <cell r="D9">
            <v>15</v>
          </cell>
        </row>
        <row r="10">
          <cell r="D10">
            <v>2</v>
          </cell>
        </row>
        <row r="13">
          <cell r="D13">
            <v>90</v>
          </cell>
        </row>
        <row r="14">
          <cell r="D14">
            <v>115</v>
          </cell>
        </row>
        <row r="15">
          <cell r="D15">
            <v>90</v>
          </cell>
        </row>
        <row r="16">
          <cell r="D16">
            <v>0</v>
          </cell>
        </row>
        <row r="17">
          <cell r="D17">
            <v>10</v>
          </cell>
        </row>
        <row r="21">
          <cell r="D21">
            <v>80</v>
          </cell>
        </row>
        <row r="22">
          <cell r="D22">
            <v>80</v>
          </cell>
        </row>
        <row r="23">
          <cell r="D23">
            <v>30</v>
          </cell>
        </row>
        <row r="26">
          <cell r="D26">
            <v>80</v>
          </cell>
        </row>
        <row r="27">
          <cell r="D27">
            <v>25</v>
          </cell>
        </row>
        <row r="28">
          <cell r="D28">
            <v>80</v>
          </cell>
        </row>
        <row r="32">
          <cell r="D32">
            <v>110</v>
          </cell>
        </row>
        <row r="37">
          <cell r="D37">
            <v>35</v>
          </cell>
        </row>
        <row r="38">
          <cell r="D38">
            <v>40</v>
          </cell>
        </row>
        <row r="41">
          <cell r="D41">
            <v>12</v>
          </cell>
        </row>
        <row r="42">
          <cell r="D42">
            <v>25</v>
          </cell>
        </row>
        <row r="43">
          <cell r="D43">
            <v>8</v>
          </cell>
        </row>
        <row r="44">
          <cell r="D44">
            <v>3</v>
          </cell>
        </row>
        <row r="47">
          <cell r="D47">
            <v>10</v>
          </cell>
        </row>
        <row r="48">
          <cell r="D48">
            <v>3</v>
          </cell>
        </row>
        <row r="49">
          <cell r="D49">
            <v>0</v>
          </cell>
        </row>
        <row r="52">
          <cell r="D52">
            <v>20</v>
          </cell>
        </row>
        <row r="53">
          <cell r="D53">
            <v>0</v>
          </cell>
        </row>
        <row r="56">
          <cell r="D56">
            <v>3</v>
          </cell>
        </row>
        <row r="57">
          <cell r="D57">
            <v>0</v>
          </cell>
        </row>
        <row r="58">
          <cell r="D58">
            <v>3</v>
          </cell>
        </row>
        <row r="59">
          <cell r="D59">
            <v>0</v>
          </cell>
        </row>
        <row r="62">
          <cell r="D62">
            <v>25</v>
          </cell>
        </row>
        <row r="65">
          <cell r="D65">
            <v>65</v>
          </cell>
        </row>
        <row r="66">
          <cell r="D66">
            <v>0</v>
          </cell>
        </row>
        <row r="69">
          <cell r="D69">
            <v>25</v>
          </cell>
        </row>
        <row r="70">
          <cell r="D70">
            <v>8</v>
          </cell>
        </row>
        <row r="74">
          <cell r="D74">
            <v>15</v>
          </cell>
        </row>
        <row r="75">
          <cell r="D75">
            <v>5</v>
          </cell>
        </row>
        <row r="78">
          <cell r="D78">
            <v>50</v>
          </cell>
        </row>
        <row r="81">
          <cell r="D81">
            <v>5</v>
          </cell>
        </row>
        <row r="82">
          <cell r="D82">
            <v>0</v>
          </cell>
        </row>
        <row r="83">
          <cell r="D83">
            <v>15</v>
          </cell>
        </row>
        <row r="84">
          <cell r="D84">
            <v>5</v>
          </cell>
        </row>
        <row r="87">
          <cell r="D87">
            <v>8</v>
          </cell>
        </row>
        <row r="88">
          <cell r="D88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"/>
      <sheetName val="TOTAL"/>
      <sheetName val="Amazonica"/>
      <sheetName val="Andina Sur"/>
      <sheetName val="Costa y Sabana Caribe"/>
      <sheetName val="Cundiboyacense"/>
      <sheetName val="D Momposina Mojana"/>
      <sheetName val="Distrito Capital"/>
      <sheetName val="Eje Cafetero"/>
      <sheetName val="Insular"/>
      <sheetName val="Litoral Pacífico"/>
      <sheetName val="Llanero"/>
      <sheetName val="Magdalena Medio"/>
      <sheetName val="Santanderes"/>
      <sheetName val="Tolima Grande"/>
    </sheetNames>
    <sheetDataSet>
      <sheetData sheetId="0"/>
      <sheetData sheetId="1"/>
      <sheetData sheetId="2">
        <row r="24">
          <cell r="D24">
            <v>930355</v>
          </cell>
        </row>
      </sheetData>
      <sheetData sheetId="3">
        <row r="24">
          <cell r="D24">
            <v>6804507.9999999991</v>
          </cell>
        </row>
      </sheetData>
      <sheetData sheetId="4">
        <row r="24">
          <cell r="D24">
            <v>10731923.000000002</v>
          </cell>
        </row>
      </sheetData>
      <sheetData sheetId="5">
        <row r="24">
          <cell r="D24">
            <v>4513813</v>
          </cell>
        </row>
      </sheetData>
      <sheetData sheetId="6">
        <row r="24">
          <cell r="D24">
            <v>1777892</v>
          </cell>
        </row>
      </sheetData>
      <sheetData sheetId="7">
        <row r="24">
          <cell r="D24">
            <v>7929539.0000000009</v>
          </cell>
        </row>
      </sheetData>
      <sheetData sheetId="8">
        <row r="24">
          <cell r="D24">
            <v>8757281.9999999981</v>
          </cell>
        </row>
      </sheetData>
      <sheetData sheetId="9">
        <row r="24">
          <cell r="D24">
            <v>62249</v>
          </cell>
        </row>
      </sheetData>
      <sheetData sheetId="10">
        <row r="24">
          <cell r="D24">
            <v>1471528</v>
          </cell>
        </row>
      </sheetData>
      <sheetData sheetId="11">
        <row r="24">
          <cell r="D24">
            <v>2094649</v>
          </cell>
        </row>
      </sheetData>
      <sheetData sheetId="12">
        <row r="24">
          <cell r="D24">
            <v>962836</v>
          </cell>
        </row>
      </sheetData>
      <sheetData sheetId="13">
        <row r="24">
          <cell r="D24">
            <v>3764606</v>
          </cell>
        </row>
      </sheetData>
      <sheetData sheetId="14">
        <row r="24">
          <cell r="D24">
            <v>2894772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RAH LUCIA ORTIZ CALDERON" id="{763534F4-C86E-469F-9FC3-65CCA38F14FA}" userId="S::sarah.ortiz@udea.edu.co::140aaf0b-449c-46ea-b61b-06f210871c0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0" dT="2023-03-02T22:53:29.28" personId="{763534F4-C86E-469F-9FC3-65CCA38F14FA}" id="{01241344-8F18-470E-ADC5-E42490AD0567}">
    <text>RES 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AG98"/>
  <sheetViews>
    <sheetView tabSelected="1" zoomScale="77" zoomScaleNormal="77" workbookViewId="0">
      <pane xSplit="3" ySplit="6" topLeftCell="M7" activePane="bottomRight" state="frozen"/>
      <selection pane="topRight" activeCell="D1" sqref="D1"/>
      <selection pane="bottomLeft" activeCell="A7" sqref="A7"/>
      <selection pane="bottomRight" activeCell="Y8" sqref="Y8"/>
    </sheetView>
  </sheetViews>
  <sheetFormatPr baseColWidth="10" defaultRowHeight="15.75" x14ac:dyDescent="0.25"/>
  <cols>
    <col min="1" max="1" width="2.85546875" style="2" customWidth="1"/>
    <col min="2" max="2" width="9.140625" style="2" customWidth="1"/>
    <col min="3" max="3" width="32.28515625" style="2" customWidth="1"/>
    <col min="4" max="4" width="14.85546875" style="83" bestFit="1" customWidth="1"/>
    <col min="5" max="5" width="11.42578125" style="53"/>
    <col min="6" max="6" width="12.5703125" style="83" bestFit="1" customWidth="1"/>
    <col min="7" max="7" width="11.42578125" style="53"/>
    <col min="8" max="8" width="12.5703125" style="83" bestFit="1" customWidth="1"/>
    <col min="9" max="9" width="11.42578125" style="53"/>
    <col min="10" max="10" width="11.85546875" style="83" bestFit="1" customWidth="1"/>
    <col min="11" max="11" width="11.42578125" style="53"/>
    <col min="12" max="12" width="11.85546875" style="83" bestFit="1" customWidth="1"/>
    <col min="13" max="13" width="11.42578125" style="53"/>
    <col min="14" max="14" width="11.42578125" style="83" customWidth="1"/>
    <col min="15" max="15" width="11.42578125" style="53"/>
    <col min="16" max="16" width="12.5703125" style="83" bestFit="1" customWidth="1"/>
    <col min="17" max="17" width="11.42578125" style="53"/>
    <col min="18" max="18" width="11.42578125" style="83"/>
    <col min="19" max="19" width="11.42578125" style="53"/>
    <col min="20" max="20" width="11.42578125" style="83"/>
    <col min="21" max="21" width="11.42578125" style="53"/>
    <col min="22" max="22" width="11.85546875" style="83" bestFit="1" customWidth="1"/>
    <col min="23" max="23" width="11.42578125" style="53"/>
    <col min="24" max="24" width="11.42578125" style="83"/>
    <col min="25" max="25" width="11.42578125" style="53"/>
    <col min="26" max="26" width="12.28515625" style="83" bestFit="1" customWidth="1"/>
    <col min="27" max="27" width="11.42578125" style="53"/>
    <col min="28" max="28" width="13.42578125" style="83" bestFit="1" customWidth="1"/>
    <col min="29" max="29" width="11.42578125" style="53"/>
    <col min="30" max="30" width="14.28515625" style="83" bestFit="1" customWidth="1"/>
    <col min="31" max="31" width="11.42578125" style="109"/>
    <col min="32" max="32" width="11.42578125" style="2"/>
    <col min="33" max="33" width="11.42578125" style="133"/>
    <col min="34" max="16384" width="11.42578125" style="2"/>
  </cols>
  <sheetData>
    <row r="1" spans="2:33" x14ac:dyDescent="0.25">
      <c r="B1" s="1"/>
    </row>
    <row r="2" spans="2:33" ht="15.75" customHeight="1" x14ac:dyDescent="0.25">
      <c r="B2" s="155" t="s">
        <v>138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4" spans="2:33" s="1" customFormat="1" x14ac:dyDescent="0.25">
      <c r="B4" s="82" t="s">
        <v>0</v>
      </c>
      <c r="C4" s="81" t="s">
        <v>1</v>
      </c>
      <c r="D4" s="157" t="s">
        <v>123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66" t="s">
        <v>99</v>
      </c>
      <c r="AE4" s="162"/>
      <c r="AF4" s="162"/>
      <c r="AG4" s="162"/>
    </row>
    <row r="5" spans="2:33" s="1" customFormat="1" ht="15.75" customHeight="1" x14ac:dyDescent="0.25">
      <c r="B5" s="160" t="s">
        <v>0</v>
      </c>
      <c r="C5" s="164" t="s">
        <v>1</v>
      </c>
      <c r="D5" s="162" t="s">
        <v>114</v>
      </c>
      <c r="E5" s="162"/>
      <c r="F5" s="162" t="s">
        <v>88</v>
      </c>
      <c r="G5" s="162"/>
      <c r="H5" s="162" t="s">
        <v>89</v>
      </c>
      <c r="I5" s="162"/>
      <c r="J5" s="163" t="s">
        <v>100</v>
      </c>
      <c r="K5" s="163"/>
      <c r="L5" s="162" t="s">
        <v>90</v>
      </c>
      <c r="M5" s="162"/>
      <c r="N5" s="162" t="s">
        <v>91</v>
      </c>
      <c r="O5" s="162"/>
      <c r="P5" s="162" t="s">
        <v>93</v>
      </c>
      <c r="Q5" s="162"/>
      <c r="R5" s="162" t="s">
        <v>92</v>
      </c>
      <c r="S5" s="162"/>
      <c r="T5" s="162" t="s">
        <v>97</v>
      </c>
      <c r="U5" s="162"/>
      <c r="V5" s="162" t="s">
        <v>96</v>
      </c>
      <c r="W5" s="162"/>
      <c r="X5" s="162" t="s">
        <v>94</v>
      </c>
      <c r="Y5" s="162"/>
      <c r="Z5" s="163" t="s">
        <v>95</v>
      </c>
      <c r="AA5" s="163"/>
      <c r="AB5" s="163" t="s">
        <v>98</v>
      </c>
      <c r="AC5" s="163"/>
      <c r="AD5" s="167"/>
      <c r="AE5" s="168"/>
      <c r="AF5" s="168"/>
      <c r="AG5" s="168"/>
    </row>
    <row r="6" spans="2:33" s="1" customFormat="1" ht="63" x14ac:dyDescent="0.25">
      <c r="B6" s="161"/>
      <c r="C6" s="165"/>
      <c r="D6" s="84" t="s">
        <v>18</v>
      </c>
      <c r="E6" s="52" t="s">
        <v>30</v>
      </c>
      <c r="F6" s="84" t="s">
        <v>18</v>
      </c>
      <c r="G6" s="52" t="s">
        <v>30</v>
      </c>
      <c r="H6" s="84" t="s">
        <v>18</v>
      </c>
      <c r="I6" s="52" t="s">
        <v>30</v>
      </c>
      <c r="J6" s="84" t="s">
        <v>18</v>
      </c>
      <c r="K6" s="52" t="s">
        <v>30</v>
      </c>
      <c r="L6" s="84" t="s">
        <v>18</v>
      </c>
      <c r="M6" s="52" t="s">
        <v>30</v>
      </c>
      <c r="N6" s="84" t="s">
        <v>18</v>
      </c>
      <c r="O6" s="52" t="s">
        <v>30</v>
      </c>
      <c r="P6" s="84" t="s">
        <v>18</v>
      </c>
      <c r="Q6" s="52" t="s">
        <v>30</v>
      </c>
      <c r="R6" s="84" t="s">
        <v>18</v>
      </c>
      <c r="S6" s="52" t="s">
        <v>30</v>
      </c>
      <c r="T6" s="84" t="s">
        <v>18</v>
      </c>
      <c r="U6" s="52" t="s">
        <v>30</v>
      </c>
      <c r="V6" s="84" t="s">
        <v>18</v>
      </c>
      <c r="W6" s="52" t="s">
        <v>30</v>
      </c>
      <c r="X6" s="84" t="s">
        <v>18</v>
      </c>
      <c r="Y6" s="52" t="s">
        <v>30</v>
      </c>
      <c r="Z6" s="84" t="s">
        <v>18</v>
      </c>
      <c r="AA6" s="52" t="s">
        <v>30</v>
      </c>
      <c r="AB6" s="84" t="s">
        <v>18</v>
      </c>
      <c r="AC6" s="52" t="s">
        <v>30</v>
      </c>
      <c r="AD6" s="125" t="s">
        <v>18</v>
      </c>
      <c r="AE6" s="110" t="s">
        <v>30</v>
      </c>
      <c r="AF6" s="125" t="s">
        <v>121</v>
      </c>
      <c r="AG6" s="134" t="s">
        <v>122</v>
      </c>
    </row>
    <row r="7" spans="2:33" ht="15.75" customHeight="1" x14ac:dyDescent="0.25">
      <c r="B7" s="172" t="s">
        <v>2</v>
      </c>
      <c r="C7" s="40" t="s">
        <v>3</v>
      </c>
      <c r="D7" s="85"/>
      <c r="E7" s="54"/>
      <c r="F7" s="85"/>
      <c r="G7" s="54"/>
      <c r="H7" s="85"/>
      <c r="I7" s="54"/>
      <c r="J7" s="85"/>
      <c r="K7" s="54"/>
      <c r="L7" s="85"/>
      <c r="M7" s="54"/>
      <c r="N7" s="85"/>
      <c r="O7" s="54"/>
      <c r="P7" s="85"/>
      <c r="Q7" s="54"/>
      <c r="R7" s="85"/>
      <c r="S7" s="54"/>
      <c r="T7" s="85"/>
      <c r="U7" s="54"/>
      <c r="V7" s="85"/>
      <c r="W7" s="54"/>
      <c r="X7" s="85"/>
      <c r="Y7" s="54"/>
      <c r="Z7" s="85"/>
      <c r="AA7" s="54"/>
      <c r="AB7" s="85"/>
      <c r="AC7" s="54"/>
      <c r="AD7" s="126"/>
      <c r="AE7" s="111"/>
      <c r="AF7" s="126"/>
      <c r="AG7" s="135"/>
    </row>
    <row r="8" spans="2:33" ht="15.75" customHeight="1" x14ac:dyDescent="0.25">
      <c r="B8" s="173"/>
      <c r="C8" s="3" t="s">
        <v>48</v>
      </c>
      <c r="D8" s="86">
        <f>Amazónica!I7</f>
        <v>10187.38725</v>
      </c>
      <c r="E8" s="55">
        <f>D8/$D$96</f>
        <v>1.8374623102294391E-2</v>
      </c>
      <c r="F8" s="86">
        <f>'Andina Sur'!I7</f>
        <v>74509.362599999993</v>
      </c>
      <c r="G8" s="55">
        <f>F8/$F$96</f>
        <v>1.8911798028239071E-2</v>
      </c>
      <c r="H8" s="86">
        <f>'Costa y Sabana'!I7</f>
        <v>313372.15160000004</v>
      </c>
      <c r="I8" s="55">
        <f>H8/$H$96</f>
        <v>5.0092121307488101E-2</v>
      </c>
      <c r="J8" s="86">
        <f>Cundiboyacense!I7</f>
        <v>49426.252350000002</v>
      </c>
      <c r="K8" s="55">
        <f>J8/$J$96</f>
        <v>1.9325077588303288E-2</v>
      </c>
      <c r="L8" s="86">
        <f>'Depresión Momposina'!I7</f>
        <v>25957.2232</v>
      </c>
      <c r="M8" s="55">
        <f>L8/$L$96</f>
        <v>2.4136592947688898E-2</v>
      </c>
      <c r="N8" s="86">
        <f>'Distrito Capital'!I7</f>
        <v>115771.26940000002</v>
      </c>
      <c r="O8" s="55">
        <f>N8/$N$96</f>
        <v>2.5431760216382746E-2</v>
      </c>
      <c r="P8" s="86">
        <f>'Eje Cafetero'!I7</f>
        <v>95892.237899999978</v>
      </c>
      <c r="Q8" s="55">
        <f>P8/$P$96</f>
        <v>1.9001762580329009E-2</v>
      </c>
      <c r="R8" s="86">
        <f>'Insular Caribe'!I7</f>
        <v>1136.0442499999999</v>
      </c>
      <c r="S8" s="55">
        <f>R8/$R$96</f>
        <v>3.07058064180682E-2</v>
      </c>
      <c r="T8" s="86">
        <f>'Litoral Pacífico'!I7</f>
        <v>21484.308799999999</v>
      </c>
      <c r="U8" s="55">
        <f>T8/$T$96</f>
        <v>2.3292018263249413E-2</v>
      </c>
      <c r="V8" s="86">
        <f>Llanera!I7</f>
        <v>26759.140974999998</v>
      </c>
      <c r="W8" s="55">
        <f>V8/$V$96</f>
        <v>2.1653198836375308E-2</v>
      </c>
      <c r="X8" s="86">
        <f>'Magdalena Medio'!I7</f>
        <v>14057.405600000002</v>
      </c>
      <c r="Y8" s="55">
        <f>X8/$X$96</f>
        <v>2.4461168550521783E-2</v>
      </c>
      <c r="Z8" s="86">
        <f>Santanderes!I7</f>
        <v>48092.841650000002</v>
      </c>
      <c r="AA8" s="55">
        <f>Z8/$Z$96</f>
        <v>2.2655332408712415E-2</v>
      </c>
      <c r="AB8" s="86">
        <f>'Tolima Grande'!I7</f>
        <v>73961.424599999998</v>
      </c>
      <c r="AC8" s="55">
        <f>AB8/$AB$96</f>
        <v>4.4658744122088451E-2</v>
      </c>
      <c r="AD8" s="106">
        <f>AB8+Z8+X8+V8+T8+R8+P8+N8+L8+J8+H8+F8+D8</f>
        <v>870607.0501750001</v>
      </c>
      <c r="AE8" s="112">
        <f>AD8/$AD$96</f>
        <v>2.8515714759475935E-2</v>
      </c>
      <c r="AF8" s="106">
        <f>((AD8/$AF$97)/365)*1000000</f>
        <v>45.263909360627935</v>
      </c>
      <c r="AG8" s="136">
        <f>((AF8*2.9)*7)/1000</f>
        <v>0.91885736002074703</v>
      </c>
    </row>
    <row r="9" spans="2:33" x14ac:dyDescent="0.25">
      <c r="B9" s="173"/>
      <c r="C9" s="3" t="s">
        <v>50</v>
      </c>
      <c r="D9" s="86">
        <f>Amazónica!I8</f>
        <v>1929.4294034090906</v>
      </c>
      <c r="E9" s="55">
        <f>D9/$D$96</f>
        <v>3.4800422542224222E-3</v>
      </c>
      <c r="F9" s="86">
        <f>'Andina Sur'!I8</f>
        <v>14111.62170454545</v>
      </c>
      <c r="G9" s="55">
        <f t="shared" ref="G9:G12" si="0">F9/$F$96</f>
        <v>3.5817799295907323E-3</v>
      </c>
      <c r="H9" s="86">
        <f>'Costa y Sabana'!I8</f>
        <v>22256.544857954548</v>
      </c>
      <c r="I9" s="55">
        <f t="shared" ref="I9:I12" si="1">H9/$H$96</f>
        <v>3.557679070134098E-3</v>
      </c>
      <c r="J9" s="86">
        <f>Cundiboyacense!I8</f>
        <v>18722.06528409091</v>
      </c>
      <c r="K9" s="55">
        <f t="shared" ref="K9:K12" si="2">J9/$J$96</f>
        <v>7.3201051470845784E-3</v>
      </c>
      <c r="L9" s="86">
        <f>'Depresión Momposina'!I8</f>
        <v>3687.1055681818179</v>
      </c>
      <c r="M9" s="55">
        <f t="shared" ref="M9:M12" si="3">L9/$L$96</f>
        <v>3.4284933164330819E-3</v>
      </c>
      <c r="N9" s="86">
        <f>'Distrito Capital'!I8</f>
        <v>49334.347755681825</v>
      </c>
      <c r="O9" s="55">
        <f t="shared" ref="O9:O12" si="4">N9/$N$96</f>
        <v>1.0837397819481284E-2</v>
      </c>
      <c r="P9" s="86">
        <f>'Eje Cafetero'!I8</f>
        <v>18161.408693181816</v>
      </c>
      <c r="Q9" s="55">
        <f t="shared" ref="Q9:Q12" si="5">P9/$P$96</f>
        <v>3.5988186705168579E-3</v>
      </c>
      <c r="R9" s="86">
        <f>'Insular Caribe'!I8</f>
        <v>129.09593749999999</v>
      </c>
      <c r="S9" s="55">
        <f t="shared" ref="S9:S12" si="6">R9/$R$96</f>
        <v>3.4892961838713867E-3</v>
      </c>
      <c r="T9" s="86">
        <f>'Litoral Pacífico'!I8</f>
        <v>0</v>
      </c>
      <c r="U9" s="55">
        <f t="shared" ref="U9:U12" si="7">T9/$T$96</f>
        <v>0</v>
      </c>
      <c r="V9" s="86">
        <f>Llanera!I8</f>
        <v>4344.0163920454543</v>
      </c>
      <c r="W9" s="55">
        <f t="shared" ref="W9:W12" si="8">V9/$V$96</f>
        <v>3.5151296812297576E-3</v>
      </c>
      <c r="X9" s="86">
        <f>'Magdalena Medio'!I8</f>
        <v>1996.7905681818179</v>
      </c>
      <c r="Y9" s="55">
        <f t="shared" ref="Y9:Y12" si="9">X9/$X$96</f>
        <v>3.4745978054718431E-3</v>
      </c>
      <c r="Z9" s="86">
        <f>Santanderes!I8</f>
        <v>7807.2794886363636</v>
      </c>
      <c r="AA9" s="55">
        <f t="shared" ref="AA9:AA12" si="10">Z9/$Z$96</f>
        <v>3.6778137027130538E-3</v>
      </c>
      <c r="AB9" s="86">
        <f>'Tolima Grande'!I8</f>
        <v>6003.3623863636358</v>
      </c>
      <c r="AC9" s="55">
        <f t="shared" ref="AC9:AC12" si="11">AB9/$AB$96</f>
        <v>3.6248980618578284E-3</v>
      </c>
      <c r="AD9" s="106">
        <f t="shared" ref="AD9:AD12" si="12">AB9+Z9+X9+V9+T9+R9+P9+N9+L9+J9+H9+F9+D9</f>
        <v>148483.06803977274</v>
      </c>
      <c r="AE9" s="112">
        <f t="shared" ref="AE9:AE12" si="13">AD9/$AD$96</f>
        <v>4.8633890731563951E-3</v>
      </c>
      <c r="AF9" s="106">
        <f t="shared" ref="AF9:AF12" si="14">(AD9/$AF$97)*1000000/365</f>
        <v>7.7198135852325747</v>
      </c>
      <c r="AG9" s="136">
        <f t="shared" ref="AG9:AG12" si="15">((AF9*2.9)*7)/1000</f>
        <v>0.15671221578022126</v>
      </c>
    </row>
    <row r="10" spans="2:33" x14ac:dyDescent="0.25">
      <c r="B10" s="173"/>
      <c r="C10" s="3" t="s">
        <v>115</v>
      </c>
      <c r="D10" s="86">
        <f>Amazónica!I9</f>
        <v>10187.38725</v>
      </c>
      <c r="E10" s="55">
        <f t="shared" ref="E10:E12" si="16">D10/$D$96</f>
        <v>1.8374623102294391E-2</v>
      </c>
      <c r="F10" s="86">
        <f>'Andina Sur'!I9</f>
        <v>99345.816799999971</v>
      </c>
      <c r="G10" s="55">
        <f t="shared" si="0"/>
        <v>2.5215730704318755E-2</v>
      </c>
      <c r="H10" s="86">
        <f>'Costa y Sabana'!I9</f>
        <v>117514.55685000002</v>
      </c>
      <c r="I10" s="55">
        <f t="shared" si="1"/>
        <v>1.878454549030804E-2</v>
      </c>
      <c r="J10" s="86">
        <f>Cundiboyacense!I9</f>
        <v>65901.669799999989</v>
      </c>
      <c r="K10" s="55">
        <f t="shared" si="2"/>
        <v>2.576677011773771E-2</v>
      </c>
      <c r="L10" s="86">
        <f>'Depresión Momposina'!I9</f>
        <v>19467.917399999998</v>
      </c>
      <c r="M10" s="55">
        <f t="shared" si="3"/>
        <v>1.810244471076667E-2</v>
      </c>
      <c r="N10" s="86">
        <f>'Distrito Capital'!I9</f>
        <v>115771.26940000002</v>
      </c>
      <c r="O10" s="55">
        <f t="shared" si="4"/>
        <v>2.5431760216382746E-2</v>
      </c>
      <c r="P10" s="86">
        <f>'Eje Cafetero'!I9</f>
        <v>127856.31719999998</v>
      </c>
      <c r="Q10" s="55">
        <f t="shared" si="5"/>
        <v>2.533568344043868E-2</v>
      </c>
      <c r="R10" s="86">
        <f>'Insular Caribe'!I9</f>
        <v>681.62654999999995</v>
      </c>
      <c r="S10" s="55">
        <f t="shared" si="6"/>
        <v>1.8423483850840919E-2</v>
      </c>
      <c r="T10" s="86">
        <f>'Litoral Pacífico'!I9</f>
        <v>10742.154399999999</v>
      </c>
      <c r="U10" s="55">
        <f t="shared" si="7"/>
        <v>1.1646009131624706E-2</v>
      </c>
      <c r="V10" s="86">
        <f>Llanera!I9</f>
        <v>22936.40655</v>
      </c>
      <c r="W10" s="55">
        <f t="shared" si="8"/>
        <v>1.855988471689312E-2</v>
      </c>
      <c r="X10" s="86">
        <f>'Magdalena Medio'!I9</f>
        <v>14057.405600000002</v>
      </c>
      <c r="Y10" s="55">
        <f t="shared" si="9"/>
        <v>2.4461168550521783E-2</v>
      </c>
      <c r="Z10" s="86">
        <f>Santanderes!I9</f>
        <v>48092.841650000002</v>
      </c>
      <c r="AA10" s="55">
        <f t="shared" si="10"/>
        <v>2.2655332408712415E-2</v>
      </c>
      <c r="AB10" s="86">
        <f>'Tolima Grande'!I9</f>
        <v>31697.753399999998</v>
      </c>
      <c r="AC10" s="55">
        <f t="shared" si="11"/>
        <v>1.9139461766609335E-2</v>
      </c>
      <c r="AD10" s="106">
        <f t="shared" si="12"/>
        <v>684253.12285000004</v>
      </c>
      <c r="AE10" s="112">
        <f t="shared" si="13"/>
        <v>2.2411910023642883E-2</v>
      </c>
      <c r="AF10" s="106">
        <f t="shared" si="14"/>
        <v>35.575144178057549</v>
      </c>
      <c r="AG10" s="136">
        <f t="shared" si="15"/>
        <v>0.72217542681456826</v>
      </c>
    </row>
    <row r="11" spans="2:33" x14ac:dyDescent="0.25">
      <c r="B11" s="173"/>
      <c r="C11" s="3" t="s">
        <v>101</v>
      </c>
      <c r="D11" s="86">
        <f>Amazónica!I10</f>
        <v>1697.8978749999999</v>
      </c>
      <c r="E11" s="55">
        <f t="shared" si="16"/>
        <v>3.0624371837157317E-3</v>
      </c>
      <c r="F11" s="86">
        <f>'Andina Sur'!I10</f>
        <v>24836.454199999993</v>
      </c>
      <c r="G11" s="55">
        <f t="shared" si="0"/>
        <v>6.3039326760796887E-3</v>
      </c>
      <c r="H11" s="86">
        <f>'Costa y Sabana'!I10</f>
        <v>39171.518950000005</v>
      </c>
      <c r="I11" s="55">
        <f t="shared" si="1"/>
        <v>6.2615151634360126E-3</v>
      </c>
      <c r="J11" s="86">
        <f>Cundiboyacense!I10</f>
        <v>19770.500940000002</v>
      </c>
      <c r="K11" s="55">
        <f t="shared" si="2"/>
        <v>7.7300310353213154E-3</v>
      </c>
      <c r="L11" s="86">
        <f>'Depresión Momposina'!I10</f>
        <v>3244.6529</v>
      </c>
      <c r="M11" s="55">
        <f t="shared" si="3"/>
        <v>3.0170741184611122E-3</v>
      </c>
      <c r="N11" s="86">
        <f>'Distrito Capital'!I10</f>
        <v>57885.63470000001</v>
      </c>
      <c r="O11" s="55">
        <f t="shared" si="4"/>
        <v>1.2715880108191373E-2</v>
      </c>
      <c r="P11" s="86">
        <f>'Eje Cafetero'!I10</f>
        <v>31964.079299999994</v>
      </c>
      <c r="Q11" s="55">
        <f t="shared" si="5"/>
        <v>6.3339208601096699E-3</v>
      </c>
      <c r="R11" s="86">
        <f>'Insular Caribe'!I10</f>
        <v>454.41769999999997</v>
      </c>
      <c r="S11" s="55">
        <f t="shared" si="6"/>
        <v>1.2282322567227281E-2</v>
      </c>
      <c r="T11" s="86">
        <f>'Litoral Pacífico'!I10</f>
        <v>5371.0771999999997</v>
      </c>
      <c r="U11" s="55">
        <f t="shared" si="7"/>
        <v>5.8230045658123532E-3</v>
      </c>
      <c r="V11" s="86">
        <f>Llanera!I10</f>
        <v>11468.203275</v>
      </c>
      <c r="W11" s="55">
        <f t="shared" si="8"/>
        <v>9.27994235844656E-3</v>
      </c>
      <c r="X11" s="86">
        <f>'Magdalena Medio'!I10</f>
        <v>5271.5270999999993</v>
      </c>
      <c r="Y11" s="55">
        <f t="shared" si="9"/>
        <v>9.1729382064456664E-3</v>
      </c>
      <c r="Z11" s="86">
        <f>Santanderes!I10</f>
        <v>16488.974279999999</v>
      </c>
      <c r="AA11" s="55">
        <f t="shared" si="10"/>
        <v>7.7675425401299691E-3</v>
      </c>
      <c r="AB11" s="86">
        <f>'Tolima Grande'!I10</f>
        <v>15848.876699999999</v>
      </c>
      <c r="AC11" s="55">
        <f t="shared" si="11"/>
        <v>9.5697308833046675E-3</v>
      </c>
      <c r="AD11" s="106">
        <f t="shared" si="12"/>
        <v>233473.81511999996</v>
      </c>
      <c r="AE11" s="112">
        <f t="shared" si="13"/>
        <v>7.647161500047908E-3</v>
      </c>
      <c r="AF11" s="106">
        <f t="shared" si="14"/>
        <v>12.13858491445415</v>
      </c>
      <c r="AG11" s="136">
        <f t="shared" si="15"/>
        <v>0.24641327376341923</v>
      </c>
    </row>
    <row r="12" spans="2:33" x14ac:dyDescent="0.25">
      <c r="B12" s="173"/>
      <c r="C12" s="3" t="s">
        <v>49</v>
      </c>
      <c r="D12" s="86">
        <f>Amazónica!I11</f>
        <v>0</v>
      </c>
      <c r="E12" s="55">
        <f t="shared" si="16"/>
        <v>0</v>
      </c>
      <c r="F12" s="86">
        <f>'Andina Sur'!I11</f>
        <v>12418.227099999996</v>
      </c>
      <c r="G12" s="55">
        <f t="shared" si="0"/>
        <v>3.1519663380398443E-3</v>
      </c>
      <c r="H12" s="86">
        <f>'Costa y Sabana'!I11</f>
        <v>39171.518950000005</v>
      </c>
      <c r="I12" s="55">
        <f t="shared" si="1"/>
        <v>6.2615151634360126E-3</v>
      </c>
      <c r="J12" s="86">
        <f>Cundiboyacense!I11</f>
        <v>16475.417449999997</v>
      </c>
      <c r="K12" s="55">
        <f t="shared" si="2"/>
        <v>6.4416925294344275E-3</v>
      </c>
      <c r="L12" s="86">
        <f>'Depresión Momposina'!I11</f>
        <v>6489.3058000000001</v>
      </c>
      <c r="M12" s="55">
        <f t="shared" si="3"/>
        <v>6.0341482369222245E-3</v>
      </c>
      <c r="N12" s="86">
        <f>'Distrito Capital'!I11</f>
        <v>0</v>
      </c>
      <c r="O12" s="55">
        <f t="shared" si="4"/>
        <v>0</v>
      </c>
      <c r="P12" s="86">
        <f>'Eje Cafetero'!I11</f>
        <v>6392.8158599999988</v>
      </c>
      <c r="Q12" s="55">
        <f t="shared" si="5"/>
        <v>1.266784172021934E-3</v>
      </c>
      <c r="R12" s="86">
        <f>'Insular Caribe'!I11</f>
        <v>113.60442499999999</v>
      </c>
      <c r="S12" s="55">
        <f t="shared" si="6"/>
        <v>3.0705806418068202E-3</v>
      </c>
      <c r="T12" s="86">
        <f>'Litoral Pacífico'!I11</f>
        <v>2685.5385999999999</v>
      </c>
      <c r="U12" s="55">
        <f t="shared" si="7"/>
        <v>2.9115022829061766E-3</v>
      </c>
      <c r="V12" s="86">
        <f>Llanera!I11</f>
        <v>1529.0937699999999</v>
      </c>
      <c r="W12" s="55">
        <f t="shared" si="8"/>
        <v>1.2373256477928747E-3</v>
      </c>
      <c r="X12" s="86">
        <f>'Magdalena Medio'!I11</f>
        <v>702.87027999999998</v>
      </c>
      <c r="Y12" s="55">
        <f t="shared" si="9"/>
        <v>1.2230584275260889E-3</v>
      </c>
      <c r="Z12" s="86">
        <f>Santanderes!I11</f>
        <v>2748.1623800000002</v>
      </c>
      <c r="AA12" s="55">
        <f t="shared" si="10"/>
        <v>1.2945904233549951E-3</v>
      </c>
      <c r="AB12" s="86">
        <f>'Tolima Grande'!I11</f>
        <v>2113.1835599999999</v>
      </c>
      <c r="AC12" s="55">
        <f t="shared" si="11"/>
        <v>1.2759641177739556E-3</v>
      </c>
      <c r="AD12" s="106">
        <f t="shared" si="12"/>
        <v>90839.738174999977</v>
      </c>
      <c r="AE12" s="112">
        <f t="shared" si="13"/>
        <v>2.9753492831273189E-3</v>
      </c>
      <c r="AF12" s="106">
        <f t="shared" si="14"/>
        <v>4.7228674225299114</v>
      </c>
      <c r="AG12" s="136">
        <f t="shared" si="15"/>
        <v>9.5874208677357201E-2</v>
      </c>
    </row>
    <row r="13" spans="2:33" s="4" customFormat="1" x14ac:dyDescent="0.25">
      <c r="B13" s="173"/>
      <c r="C13" s="42" t="s">
        <v>51</v>
      </c>
      <c r="D13" s="87">
        <f>SUM(D8:D12)</f>
        <v>24002.101778409091</v>
      </c>
      <c r="E13" s="56">
        <f t="shared" ref="E13:N13" si="17">SUM(E8:E12)</f>
        <v>4.3291725642526938E-2</v>
      </c>
      <c r="F13" s="87">
        <f>SUM(F8:F12)</f>
        <v>225221.48240454539</v>
      </c>
      <c r="G13" s="56">
        <f t="shared" si="17"/>
        <v>5.7165207676268093E-2</v>
      </c>
      <c r="H13" s="87">
        <f t="shared" si="17"/>
        <v>531486.29120795464</v>
      </c>
      <c r="I13" s="56">
        <f t="shared" si="17"/>
        <v>8.4957376194802259E-2</v>
      </c>
      <c r="J13" s="87">
        <f t="shared" si="17"/>
        <v>170295.90582409091</v>
      </c>
      <c r="K13" s="56">
        <f t="shared" si="17"/>
        <v>6.6583676417881321E-2</v>
      </c>
      <c r="L13" s="87">
        <f t="shared" si="17"/>
        <v>58846.20486818182</v>
      </c>
      <c r="M13" s="56">
        <f t="shared" si="17"/>
        <v>5.4718753330271985E-2</v>
      </c>
      <c r="N13" s="87">
        <f t="shared" si="17"/>
        <v>338762.52125568182</v>
      </c>
      <c r="O13" s="56">
        <f t="shared" ref="O13:AE13" si="18">SUM(O8:O12)</f>
        <v>7.4416798360438144E-2</v>
      </c>
      <c r="P13" s="87">
        <f t="shared" si="18"/>
        <v>280266.85895318171</v>
      </c>
      <c r="Q13" s="56">
        <f t="shared" si="18"/>
        <v>5.5536969723416152E-2</v>
      </c>
      <c r="R13" s="87">
        <f t="shared" si="18"/>
        <v>2514.7888625000001</v>
      </c>
      <c r="S13" s="56">
        <f t="shared" si="18"/>
        <v>6.7971489661814599E-2</v>
      </c>
      <c r="T13" s="87">
        <f t="shared" si="18"/>
        <v>40283.078999999998</v>
      </c>
      <c r="U13" s="56">
        <f t="shared" si="18"/>
        <v>4.3672534243592645E-2</v>
      </c>
      <c r="V13" s="87">
        <f t="shared" si="18"/>
        <v>67036.860962045452</v>
      </c>
      <c r="W13" s="56">
        <f t="shared" si="18"/>
        <v>5.4245481240737622E-2</v>
      </c>
      <c r="X13" s="87">
        <f t="shared" si="18"/>
        <v>36085.999148181822</v>
      </c>
      <c r="Y13" s="56">
        <f t="shared" si="18"/>
        <v>6.2792931540487165E-2</v>
      </c>
      <c r="Z13" s="87">
        <f t="shared" si="18"/>
        <v>123230.09944863635</v>
      </c>
      <c r="AA13" s="56">
        <f t="shared" si="18"/>
        <v>5.8050611483622845E-2</v>
      </c>
      <c r="AB13" s="87">
        <f t="shared" si="18"/>
        <v>129624.60064636363</v>
      </c>
      <c r="AC13" s="56">
        <f t="shared" si="18"/>
        <v>7.8268798951634244E-2</v>
      </c>
      <c r="AD13" s="103">
        <f t="shared" si="18"/>
        <v>2027656.7943597729</v>
      </c>
      <c r="AE13" s="113">
        <f t="shared" si="18"/>
        <v>6.6413524639450439E-2</v>
      </c>
      <c r="AF13" s="103">
        <f>SUM(AF8:AF12)</f>
        <v>105.42031946090212</v>
      </c>
      <c r="AG13" s="137">
        <f>((AF13*3.1)*7)/1000</f>
        <v>2.2876209323015759</v>
      </c>
    </row>
    <row r="14" spans="2:33" x14ac:dyDescent="0.25">
      <c r="B14" s="173"/>
      <c r="C14" s="40" t="s">
        <v>52</v>
      </c>
      <c r="D14" s="85"/>
      <c r="E14" s="54"/>
      <c r="F14" s="85"/>
      <c r="G14" s="54"/>
      <c r="H14" s="85"/>
      <c r="I14" s="54"/>
      <c r="J14" s="85"/>
      <c r="K14" s="54"/>
      <c r="L14" s="85"/>
      <c r="M14" s="54"/>
      <c r="N14" s="85"/>
      <c r="O14" s="54"/>
      <c r="P14" s="85"/>
      <c r="Q14" s="54"/>
      <c r="R14" s="85"/>
      <c r="S14" s="54"/>
      <c r="T14" s="85"/>
      <c r="U14" s="54"/>
      <c r="V14" s="85"/>
      <c r="W14" s="54"/>
      <c r="X14" s="85"/>
      <c r="Y14" s="54"/>
      <c r="Z14" s="85"/>
      <c r="AA14" s="54"/>
      <c r="AB14" s="85"/>
      <c r="AC14" s="54"/>
      <c r="AD14" s="126"/>
      <c r="AE14" s="111"/>
      <c r="AF14" s="126"/>
      <c r="AG14" s="135"/>
    </row>
    <row r="15" spans="2:33" x14ac:dyDescent="0.25">
      <c r="B15" s="173"/>
      <c r="C15" s="43" t="s">
        <v>116</v>
      </c>
      <c r="D15" s="88">
        <f>Amazónica!I14</f>
        <v>63177.595348837203</v>
      </c>
      <c r="E15" s="57">
        <f t="shared" ref="E15:E19" si="19">D15/$D$96</f>
        <v>0.11395115102198072</v>
      </c>
      <c r="F15" s="88">
        <f>'Andina Sur'!I14</f>
        <v>231036.78325581388</v>
      </c>
      <c r="G15" s="57">
        <f>F15/$F$96</f>
        <v>5.8641234196090124E-2</v>
      </c>
      <c r="H15" s="88">
        <f>'Costa y Sabana'!I14</f>
        <v>728772.44558139553</v>
      </c>
      <c r="I15" s="57">
        <f>H15/$H$96</f>
        <v>0.11649330536625141</v>
      </c>
      <c r="J15" s="88">
        <f>Cundiboyacense!I14</f>
        <v>172417.1593604651</v>
      </c>
      <c r="K15" s="57">
        <f t="shared" ref="K15:K19" si="20">J15/$J$96</f>
        <v>6.7413061354546333E-2</v>
      </c>
      <c r="L15" s="88">
        <f>'Depresión Momposina'!I14</f>
        <v>135822.6795348837</v>
      </c>
      <c r="M15" s="57">
        <f t="shared" ref="M15:M19" si="21">L15/$L$96</f>
        <v>0.1262961258890698</v>
      </c>
      <c r="N15" s="88">
        <f>'Distrito Capital'!I14</f>
        <v>269235.51023255818</v>
      </c>
      <c r="O15" s="57">
        <f t="shared" ref="O15:O19" si="22">N15/$N$96</f>
        <v>5.9143628410192439E-2</v>
      </c>
      <c r="P15" s="88">
        <f>'Eje Cafetero'!I14</f>
        <v>408842.87476744183</v>
      </c>
      <c r="Q15" s="57">
        <f t="shared" ref="Q15:Q19" si="23">P15/$P$96</f>
        <v>8.1015266815356243E-2</v>
      </c>
      <c r="R15" s="88">
        <f>'Insular Caribe'!I14</f>
        <v>4227.1413953488372</v>
      </c>
      <c r="S15" s="57">
        <f t="shared" ref="S15:S19" si="24">R15/$R$96</f>
        <v>0.11425416341606773</v>
      </c>
      <c r="T15" s="88">
        <f>'Litoral Pacífico'!I14</f>
        <v>99927.017674418603</v>
      </c>
      <c r="U15" s="57">
        <f>T15/$T$96</f>
        <v>0.10833496866627634</v>
      </c>
      <c r="V15" s="88">
        <f>Llanera!I14</f>
        <v>115571.04075581394</v>
      </c>
      <c r="W15" s="57">
        <f>V15/$V$96</f>
        <v>9.3518798961089361E-2</v>
      </c>
      <c r="X15" s="88">
        <f>'Magdalena Medio'!I14</f>
        <v>53123.916511627904</v>
      </c>
      <c r="Y15" s="57">
        <f>X15/$X$96</f>
        <v>9.2440462545576488E-2</v>
      </c>
      <c r="Z15" s="88">
        <f>Santanderes!I14</f>
        <v>159776.88255813954</v>
      </c>
      <c r="AA15" s="57">
        <f>Z15/$Z$96</f>
        <v>7.5266885078778781E-2</v>
      </c>
      <c r="AB15" s="88">
        <f>'Tolima Grande'!I14</f>
        <v>110573.558372093</v>
      </c>
      <c r="AC15" s="57">
        <f>AB15/$AB$96</f>
        <v>6.6765564302125574E-2</v>
      </c>
      <c r="AD15" s="127">
        <f>AB15+Z15+X15+V15+T15+R15+P15+N15+L15+J15+H15+F15+D15</f>
        <v>2552504.6053488371</v>
      </c>
      <c r="AE15" s="114">
        <f>AD15/$AD$96</f>
        <v>8.3604300279609925E-2</v>
      </c>
      <c r="AF15" s="127">
        <f>((AD15/$AF$97)/365)*1000000</f>
        <v>132.70778943941616</v>
      </c>
      <c r="AG15" s="138">
        <f t="shared" ref="AG15:AG19" si="25">((AF15*2.9)*7)/1000</f>
        <v>2.693968125620148</v>
      </c>
    </row>
    <row r="16" spans="2:33" x14ac:dyDescent="0.25">
      <c r="B16" s="173"/>
      <c r="C16" s="3" t="s">
        <v>117</v>
      </c>
      <c r="D16" s="88">
        <f>Amazónica!I15</f>
        <v>31960.430588235296</v>
      </c>
      <c r="E16" s="57">
        <f t="shared" si="19"/>
        <v>5.7645876399354964E-2</v>
      </c>
      <c r="F16" s="88">
        <f>'Andina Sur'!I15</f>
        <v>467509.72611764708</v>
      </c>
      <c r="G16" s="55">
        <f t="shared" ref="G16:G19" si="26">F16/$F$96</f>
        <v>0.11866226213797065</v>
      </c>
      <c r="H16" s="88">
        <f>'Costa y Sabana'!I15</f>
        <v>368673.1195294119</v>
      </c>
      <c r="I16" s="57">
        <f t="shared" ref="I16:I19" si="27">H16/$H$96</f>
        <v>5.8931907420574248E-2</v>
      </c>
      <c r="J16" s="88">
        <f>Cundiboyacense!I15</f>
        <v>348891.19305882353</v>
      </c>
      <c r="K16" s="57">
        <f t="shared" si="20"/>
        <v>0.1364123123880232</v>
      </c>
      <c r="L16" s="88">
        <f>'Depresión Momposina'!I15</f>
        <v>38172.387058823522</v>
      </c>
      <c r="M16" s="57">
        <f t="shared" si="21"/>
        <v>3.5494989628954254E-2</v>
      </c>
      <c r="N16" s="88">
        <f>'Distrito Capital'!I15</f>
        <v>681007.46705882356</v>
      </c>
      <c r="O16" s="57">
        <f t="shared" si="22"/>
        <v>0.14959858950813379</v>
      </c>
      <c r="P16" s="88">
        <f>'Eje Cafetero'!I15</f>
        <v>300838.39341176464</v>
      </c>
      <c r="Q16" s="57">
        <f t="shared" si="23"/>
        <v>5.9613372801032183E-2</v>
      </c>
      <c r="R16" s="88">
        <f>'Insular Caribe'!I15</f>
        <v>2138.436235294118</v>
      </c>
      <c r="S16" s="57">
        <f t="shared" si="24"/>
        <v>5.7799165022246038E-2</v>
      </c>
      <c r="T16" s="88">
        <f>'Litoral Pacífico'!I15</f>
        <v>50551.314823529414</v>
      </c>
      <c r="U16" s="57">
        <f t="shared" ref="U16:U19" si="28">T16/$T$96</f>
        <v>5.4804748854704502E-2</v>
      </c>
      <c r="V16" s="88">
        <f>Llanera!I15</f>
        <v>71957.353882352952</v>
      </c>
      <c r="W16" s="57">
        <f t="shared" ref="W16:W19" si="29">V16/$V$96</f>
        <v>5.8227089307899993E-2</v>
      </c>
      <c r="X16" s="88">
        <f>'Magdalena Medio'!I15</f>
        <v>33076.248470588238</v>
      </c>
      <c r="Y16" s="57">
        <f t="shared" ref="Y16:Y19" si="30">X16/$X$96</f>
        <v>5.7555690707110078E-2</v>
      </c>
      <c r="Z16" s="88">
        <f>Santanderes!I15</f>
        <v>129325.28847058825</v>
      </c>
      <c r="AA16" s="57">
        <f t="shared" ref="AA16:AA19" si="31">Z16/$Z$96</f>
        <v>6.0921902275529183E-2</v>
      </c>
      <c r="AB16" s="88">
        <f>'Tolima Grande'!I15</f>
        <v>142950.6525882353</v>
      </c>
      <c r="AC16" s="57">
        <f t="shared" ref="AC16:AC19" si="32">AB16/$AB$96</f>
        <v>8.631521973176759E-2</v>
      </c>
      <c r="AD16" s="127">
        <f t="shared" ref="AD16:AD19" si="33">AB16+Z16+X16+V16+T16+R16+P16+N16+L16+J16+H16+F16+D16</f>
        <v>2667052.0112941181</v>
      </c>
      <c r="AE16" s="114">
        <f t="shared" ref="AE16:AE19" si="34">AD16/$AD$96</f>
        <v>8.7356166467365867E-2</v>
      </c>
      <c r="AF16" s="127">
        <f>((AD16/$AF$97)/365)*1000000</f>
        <v>138.66324706999708</v>
      </c>
      <c r="AG16" s="138">
        <f t="shared" si="25"/>
        <v>2.8148639155209407</v>
      </c>
    </row>
    <row r="17" spans="2:33" x14ac:dyDescent="0.25">
      <c r="B17" s="173"/>
      <c r="C17" s="44" t="s">
        <v>118</v>
      </c>
      <c r="D17" s="88">
        <f>Amazónica!I16</f>
        <v>43121.215873015877</v>
      </c>
      <c r="E17" s="57">
        <f t="shared" si="19"/>
        <v>7.7776182443574163E-2</v>
      </c>
      <c r="F17" s="88">
        <f>'Andina Sur'!I16</f>
        <v>394229.43174603168</v>
      </c>
      <c r="G17" s="53">
        <f t="shared" si="26"/>
        <v>0.10006242342983634</v>
      </c>
      <c r="H17" s="88">
        <f>'Costa y Sabana'!I16</f>
        <v>621770.14206349221</v>
      </c>
      <c r="I17" s="57">
        <f t="shared" si="27"/>
        <v>9.9389129578349417E-2</v>
      </c>
      <c r="J17" s="88">
        <f>Cundiboyacense!I16</f>
        <v>130757.28134920634</v>
      </c>
      <c r="K17" s="57">
        <f t="shared" si="20"/>
        <v>5.1124543884400228E-2</v>
      </c>
      <c r="L17" s="88">
        <f>'Depresión Momposina'!I16</f>
        <v>164807.76634920636</v>
      </c>
      <c r="M17" s="57">
        <f t="shared" si="21"/>
        <v>0.15324820919167556</v>
      </c>
      <c r="N17" s="88">
        <f>'Distrito Capital'!I16</f>
        <v>229704.89960317462</v>
      </c>
      <c r="O17" s="57">
        <f t="shared" si="22"/>
        <v>5.0459841699172114E-2</v>
      </c>
      <c r="P17" s="88">
        <f>'Eje Cafetero'!I16</f>
        <v>558102.97190476174</v>
      </c>
      <c r="Q17" s="57">
        <f t="shared" si="23"/>
        <v>0.11059226898604184</v>
      </c>
      <c r="R17" s="88">
        <f>'Insular Caribe'!I16</f>
        <v>4327.787619047619</v>
      </c>
      <c r="S17" s="57">
        <f t="shared" si="24"/>
        <v>0.11697450064025983</v>
      </c>
      <c r="T17" s="88">
        <f>'Litoral Pacífico'!I16</f>
        <v>136408.30984126983</v>
      </c>
      <c r="U17" s="57">
        <f t="shared" si="28"/>
        <v>0.1478858302428534</v>
      </c>
      <c r="V17" s="88">
        <f>Llanera!I16</f>
        <v>133492.31325396826</v>
      </c>
      <c r="W17" s="57">
        <f t="shared" si="29"/>
        <v>0.10802049306128271</v>
      </c>
      <c r="X17" s="88">
        <f>'Magdalena Medio'!I16</f>
        <v>66940.026666666672</v>
      </c>
      <c r="Y17" s="57">
        <f t="shared" si="30"/>
        <v>0.11648175500248467</v>
      </c>
      <c r="Z17" s="88">
        <f>Santanderes!I16</f>
        <v>239918.93793650795</v>
      </c>
      <c r="AA17" s="57">
        <f t="shared" si="31"/>
        <v>0.11301979886432496</v>
      </c>
      <c r="AB17" s="88">
        <f>'Tolima Grande'!I16</f>
        <v>150941.68285714285</v>
      </c>
      <c r="AC17" s="57">
        <f t="shared" si="32"/>
        <v>9.1140294126711111E-2</v>
      </c>
      <c r="AD17" s="127">
        <f t="shared" si="33"/>
        <v>2874522.767063492</v>
      </c>
      <c r="AE17" s="114">
        <f t="shared" si="34"/>
        <v>9.4151628198652276E-2</v>
      </c>
      <c r="AF17" s="127">
        <f>((AD17/$AF$97)/365)*1000000</f>
        <v>149.44990160287531</v>
      </c>
      <c r="AG17" s="138">
        <f t="shared" si="25"/>
        <v>3.0338330025383691</v>
      </c>
    </row>
    <row r="18" spans="2:33" s="4" customFormat="1" x14ac:dyDescent="0.25">
      <c r="B18" s="173"/>
      <c r="C18" s="44" t="s">
        <v>119</v>
      </c>
      <c r="D18" s="88">
        <f>Amazónica!I17</f>
        <v>0</v>
      </c>
      <c r="E18" s="57">
        <f t="shared" si="19"/>
        <v>0</v>
      </c>
      <c r="F18" s="88">
        <f>'Andina Sur'!I17</f>
        <v>0</v>
      </c>
      <c r="G18" s="53">
        <f t="shared" si="26"/>
        <v>0</v>
      </c>
      <c r="H18" s="88">
        <f>'Costa y Sabana'!I17</f>
        <v>0</v>
      </c>
      <c r="I18" s="57">
        <f t="shared" si="27"/>
        <v>0</v>
      </c>
      <c r="J18" s="88">
        <f>Cundiboyacense!I17</f>
        <v>0</v>
      </c>
      <c r="K18" s="57">
        <f t="shared" si="20"/>
        <v>0</v>
      </c>
      <c r="L18" s="88">
        <f>'Depresión Momposina'!I17</f>
        <v>5233.3111290322577</v>
      </c>
      <c r="M18" s="57">
        <f t="shared" si="21"/>
        <v>4.8662485781630835E-3</v>
      </c>
      <c r="N18" s="88">
        <f>'Distrito Capital'!I17</f>
        <v>0</v>
      </c>
      <c r="O18" s="57">
        <f t="shared" si="22"/>
        <v>0</v>
      </c>
      <c r="P18" s="88">
        <f>'Eje Cafetero'!I17</f>
        <v>0</v>
      </c>
      <c r="Q18" s="57">
        <f t="shared" si="23"/>
        <v>0</v>
      </c>
      <c r="R18" s="88">
        <f>'Insular Caribe'!I17</f>
        <v>1099.3976612903225</v>
      </c>
      <c r="S18" s="57">
        <f t="shared" si="24"/>
        <v>2.9715296533614387E-2</v>
      </c>
      <c r="T18" s="88">
        <f>'Litoral Pacífico'!I17</f>
        <v>25989.083225806455</v>
      </c>
      <c r="U18" s="57">
        <f t="shared" si="28"/>
        <v>2.8175828544253326E-2</v>
      </c>
      <c r="V18" s="88">
        <f>Llanera!I17</f>
        <v>0</v>
      </c>
      <c r="W18" s="57">
        <f t="shared" si="29"/>
        <v>0</v>
      </c>
      <c r="X18" s="88">
        <f>'Magdalena Medio'!I17</f>
        <v>0</v>
      </c>
      <c r="Y18" s="57">
        <f t="shared" si="30"/>
        <v>0</v>
      </c>
      <c r="Z18" s="88">
        <f>Santanderes!I17</f>
        <v>0</v>
      </c>
      <c r="AA18" s="57">
        <f t="shared" si="31"/>
        <v>0</v>
      </c>
      <c r="AB18" s="88">
        <f>'Tolima Grande'!I17</f>
        <v>0</v>
      </c>
      <c r="AC18" s="57">
        <f t="shared" si="32"/>
        <v>0</v>
      </c>
      <c r="AD18" s="127">
        <f t="shared" si="33"/>
        <v>32321.792016129031</v>
      </c>
      <c r="AE18" s="114">
        <f t="shared" si="34"/>
        <v>1.0586624602474514E-3</v>
      </c>
      <c r="AF18" s="127">
        <f>((AD18/$AF$97)/365)*1000000</f>
        <v>1.6804489050451099</v>
      </c>
      <c r="AG18" s="138">
        <f t="shared" si="25"/>
        <v>3.411311277241573E-2</v>
      </c>
    </row>
    <row r="19" spans="2:33" s="5" customFormat="1" x14ac:dyDescent="0.25">
      <c r="B19" s="173"/>
      <c r="C19" s="44" t="s">
        <v>101</v>
      </c>
      <c r="D19" s="88">
        <f>Amazónica!I18</f>
        <v>10187.38725</v>
      </c>
      <c r="E19" s="57">
        <f t="shared" si="19"/>
        <v>1.8374623102294391E-2</v>
      </c>
      <c r="F19" s="88">
        <f>'Andina Sur'!I18</f>
        <v>24836.454199999993</v>
      </c>
      <c r="G19" s="53">
        <f t="shared" si="26"/>
        <v>6.3039326760796887E-3</v>
      </c>
      <c r="H19" s="88">
        <f>'Costa y Sabana'!I18</f>
        <v>39171.518950000005</v>
      </c>
      <c r="I19" s="57">
        <f t="shared" si="27"/>
        <v>6.2615151634360126E-3</v>
      </c>
      <c r="J19" s="88">
        <f>Cundiboyacense!I18</f>
        <v>16475.417449999997</v>
      </c>
      <c r="K19" s="57">
        <f t="shared" si="20"/>
        <v>6.4416925294344275E-3</v>
      </c>
      <c r="L19" s="88">
        <f>'Depresión Momposina'!I18</f>
        <v>6489.3058000000001</v>
      </c>
      <c r="M19" s="57">
        <f t="shared" si="21"/>
        <v>6.0341482369222245E-3</v>
      </c>
      <c r="N19" s="88">
        <f>'Distrito Capital'!I18</f>
        <v>28942.817350000005</v>
      </c>
      <c r="O19" s="57">
        <f t="shared" si="22"/>
        <v>6.3579400540956866E-3</v>
      </c>
      <c r="P19" s="88">
        <f>'Eje Cafetero'!I18</f>
        <v>31964.079299999994</v>
      </c>
      <c r="Q19" s="57">
        <f t="shared" si="23"/>
        <v>6.3339208601096699E-3</v>
      </c>
      <c r="R19" s="88">
        <f>'Insular Caribe'!I18</f>
        <v>113.60442499999999</v>
      </c>
      <c r="S19" s="57">
        <f t="shared" si="24"/>
        <v>3.0705806418068202E-3</v>
      </c>
      <c r="T19" s="88">
        <f>'Litoral Pacífico'!I18</f>
        <v>5371.0771999999997</v>
      </c>
      <c r="U19" s="57">
        <f t="shared" si="28"/>
        <v>5.8230045658123532E-3</v>
      </c>
      <c r="V19" s="88">
        <f>Llanera!I18</f>
        <v>7645.4688500000002</v>
      </c>
      <c r="W19" s="57">
        <f t="shared" si="29"/>
        <v>6.1866282389643739E-3</v>
      </c>
      <c r="X19" s="88">
        <f>'Magdalena Medio'!I18</f>
        <v>1757.1757000000002</v>
      </c>
      <c r="Y19" s="57">
        <f t="shared" si="30"/>
        <v>3.0576460688152229E-3</v>
      </c>
      <c r="Z19" s="88">
        <f>Santanderes!I18</f>
        <v>13740.811899999999</v>
      </c>
      <c r="AA19" s="57">
        <f t="shared" si="31"/>
        <v>6.4729521167749748E-3</v>
      </c>
      <c r="AB19" s="88">
        <f>'Tolima Grande'!I18</f>
        <v>10565.917799999999</v>
      </c>
      <c r="AC19" s="57">
        <f t="shared" si="32"/>
        <v>6.379820588869778E-3</v>
      </c>
      <c r="AD19" s="127">
        <f t="shared" si="33"/>
        <v>197261.03617499999</v>
      </c>
      <c r="AE19" s="114">
        <f t="shared" si="34"/>
        <v>6.4610543178972397E-3</v>
      </c>
      <c r="AF19" s="127">
        <f>((AD19/$AF$97)/365)*1000000</f>
        <v>10.255838911497415</v>
      </c>
      <c r="AG19" s="138">
        <f t="shared" si="25"/>
        <v>0.20819352990339751</v>
      </c>
    </row>
    <row r="20" spans="2:33" x14ac:dyDescent="0.25">
      <c r="B20" s="174"/>
      <c r="C20" s="42" t="s">
        <v>51</v>
      </c>
      <c r="D20" s="87">
        <f>SUM(D15:D19)</f>
        <v>148446.62906008837</v>
      </c>
      <c r="E20" s="56">
        <f t="shared" ref="E20:N20" si="35">SUM(E15:E19)</f>
        <v>0.26774783296720422</v>
      </c>
      <c r="F20" s="87">
        <f t="shared" si="35"/>
        <v>1117612.3953194926</v>
      </c>
      <c r="G20" s="56">
        <f>SUM(G15:G19)</f>
        <v>0.28366985243997683</v>
      </c>
      <c r="H20" s="87">
        <f t="shared" si="35"/>
        <v>1758387.2261242995</v>
      </c>
      <c r="I20" s="56">
        <f t="shared" si="35"/>
        <v>0.28107585752861114</v>
      </c>
      <c r="J20" s="87">
        <f t="shared" si="35"/>
        <v>668541.05121849489</v>
      </c>
      <c r="K20" s="56">
        <f t="shared" si="35"/>
        <v>0.26139161015640422</v>
      </c>
      <c r="L20" s="87">
        <f t="shared" si="35"/>
        <v>350525.44987194584</v>
      </c>
      <c r="M20" s="56">
        <f t="shared" si="35"/>
        <v>0.32593972152478495</v>
      </c>
      <c r="N20" s="87">
        <f t="shared" si="35"/>
        <v>1208890.6942445561</v>
      </c>
      <c r="O20" s="56">
        <f t="shared" ref="O20:AE20" si="36">SUM(O15:O19)</f>
        <v>0.26555999967159399</v>
      </c>
      <c r="P20" s="87">
        <f t="shared" si="36"/>
        <v>1299748.3193839684</v>
      </c>
      <c r="Q20" s="56">
        <f t="shared" si="36"/>
        <v>0.25755482946253994</v>
      </c>
      <c r="R20" s="87">
        <f t="shared" si="36"/>
        <v>11906.367335980896</v>
      </c>
      <c r="S20" s="56">
        <f t="shared" si="36"/>
        <v>0.3218137062539948</v>
      </c>
      <c r="T20" s="87">
        <f t="shared" si="36"/>
        <v>318246.8027650243</v>
      </c>
      <c r="U20" s="56">
        <f t="shared" si="36"/>
        <v>0.34502438087389992</v>
      </c>
      <c r="V20" s="87">
        <f t="shared" si="36"/>
        <v>328666.17674213514</v>
      </c>
      <c r="W20" s="56">
        <f t="shared" si="36"/>
        <v>0.26595300956923645</v>
      </c>
      <c r="X20" s="87">
        <f t="shared" si="36"/>
        <v>154897.36734888281</v>
      </c>
      <c r="Y20" s="56">
        <f t="shared" si="36"/>
        <v>0.26953555432398646</v>
      </c>
      <c r="Z20" s="87">
        <f t="shared" si="36"/>
        <v>542761.92086523573</v>
      </c>
      <c r="AA20" s="56">
        <f t="shared" si="36"/>
        <v>0.25568153833540785</v>
      </c>
      <c r="AB20" s="87">
        <f t="shared" si="36"/>
        <v>415031.8116174711</v>
      </c>
      <c r="AC20" s="56">
        <f t="shared" si="36"/>
        <v>0.25060089874947405</v>
      </c>
      <c r="AD20" s="103">
        <f t="shared" si="36"/>
        <v>8323662.2118975762</v>
      </c>
      <c r="AE20" s="113">
        <f t="shared" si="36"/>
        <v>0.27263181172377271</v>
      </c>
      <c r="AF20" s="103">
        <f>SUM(AF15:AF19)</f>
        <v>432.75722592883108</v>
      </c>
      <c r="AG20" s="137">
        <f t="shared" ref="AG20" si="37">((AF20*3.1)*7)/1000</f>
        <v>9.390831802655633</v>
      </c>
    </row>
    <row r="21" spans="2:33" x14ac:dyDescent="0.25">
      <c r="B21" s="158" t="s">
        <v>53</v>
      </c>
      <c r="C21" s="158"/>
      <c r="D21" s="89">
        <f>+D20+D13</f>
        <v>172448.73083849746</v>
      </c>
      <c r="E21" s="58">
        <f>+E20+E13</f>
        <v>0.31103955860973115</v>
      </c>
      <c r="F21" s="89">
        <f t="shared" ref="F21:N21" si="38">+F20+F13</f>
        <v>1342833.877724038</v>
      </c>
      <c r="G21" s="58">
        <f t="shared" si="38"/>
        <v>0.34083506011624493</v>
      </c>
      <c r="H21" s="89">
        <f t="shared" si="38"/>
        <v>2289873.517332254</v>
      </c>
      <c r="I21" s="58">
        <f t="shared" si="38"/>
        <v>0.3660332337234134</v>
      </c>
      <c r="J21" s="89">
        <f t="shared" si="38"/>
        <v>838836.95704258583</v>
      </c>
      <c r="K21" s="58">
        <f t="shared" si="38"/>
        <v>0.32797528657428554</v>
      </c>
      <c r="L21" s="89">
        <f t="shared" si="38"/>
        <v>409371.65474012768</v>
      </c>
      <c r="M21" s="58">
        <f t="shared" si="38"/>
        <v>0.38065847485505694</v>
      </c>
      <c r="N21" s="89">
        <f t="shared" si="38"/>
        <v>1547653.2155002379</v>
      </c>
      <c r="O21" s="58">
        <f t="shared" ref="O21:AE21" si="39">+O20+O13</f>
        <v>0.33997679803203212</v>
      </c>
      <c r="P21" s="89">
        <f t="shared" si="39"/>
        <v>1580015.17833715</v>
      </c>
      <c r="Q21" s="58">
        <f t="shared" si="39"/>
        <v>0.31309179918595609</v>
      </c>
      <c r="R21" s="89">
        <f t="shared" si="39"/>
        <v>14421.156198480896</v>
      </c>
      <c r="S21" s="58">
        <f t="shared" si="39"/>
        <v>0.3897851959158094</v>
      </c>
      <c r="T21" s="89">
        <f t="shared" si="39"/>
        <v>358529.88176502427</v>
      </c>
      <c r="U21" s="58">
        <f t="shared" si="39"/>
        <v>0.38869691511749255</v>
      </c>
      <c r="V21" s="89">
        <f t="shared" si="39"/>
        <v>395703.03770418058</v>
      </c>
      <c r="W21" s="58">
        <f t="shared" si="39"/>
        <v>0.32019849080997409</v>
      </c>
      <c r="X21" s="89">
        <f t="shared" si="39"/>
        <v>190983.36649706462</v>
      </c>
      <c r="Y21" s="58">
        <f t="shared" si="39"/>
        <v>0.33232848586447361</v>
      </c>
      <c r="Z21" s="89">
        <f t="shared" si="39"/>
        <v>665992.02031387202</v>
      </c>
      <c r="AA21" s="58">
        <f t="shared" si="39"/>
        <v>0.31373214981903069</v>
      </c>
      <c r="AB21" s="89">
        <f t="shared" si="39"/>
        <v>544656.41226383473</v>
      </c>
      <c r="AC21" s="58">
        <f t="shared" si="39"/>
        <v>0.3288696977011083</v>
      </c>
      <c r="AD21" s="104">
        <f t="shared" si="39"/>
        <v>10351319.00625735</v>
      </c>
      <c r="AE21" s="115">
        <f t="shared" si="39"/>
        <v>0.33904533636322315</v>
      </c>
      <c r="AF21" s="104">
        <f>+AF20+AF13</f>
        <v>538.17754538973315</v>
      </c>
      <c r="AG21" s="104">
        <f>+AG20+AG13</f>
        <v>11.678452734957208</v>
      </c>
    </row>
    <row r="22" spans="2:33" ht="15.75" customHeight="1" x14ac:dyDescent="0.25">
      <c r="B22" s="172" t="s">
        <v>4</v>
      </c>
      <c r="C22" s="46" t="s">
        <v>6</v>
      </c>
      <c r="D22" s="90"/>
      <c r="E22" s="59"/>
      <c r="F22" s="90"/>
      <c r="G22" s="59"/>
      <c r="H22" s="90"/>
      <c r="I22" s="59"/>
      <c r="J22" s="90"/>
      <c r="K22" s="59"/>
      <c r="L22" s="90"/>
      <c r="M22" s="59"/>
      <c r="N22" s="90"/>
      <c r="O22" s="59"/>
      <c r="P22" s="90"/>
      <c r="Q22" s="59"/>
      <c r="R22" s="90"/>
      <c r="S22" s="59"/>
      <c r="T22" s="90"/>
      <c r="U22" s="59"/>
      <c r="V22" s="90"/>
      <c r="W22" s="59"/>
      <c r="X22" s="90"/>
      <c r="Y22" s="59"/>
      <c r="Z22" s="90"/>
      <c r="AA22" s="59"/>
      <c r="AB22" s="90"/>
      <c r="AC22" s="59"/>
      <c r="AD22" s="128"/>
      <c r="AE22" s="116"/>
      <c r="AF22" s="128"/>
      <c r="AG22" s="139"/>
    </row>
    <row r="23" spans="2:33" s="4" customFormat="1" ht="15.75" customHeight="1" x14ac:dyDescent="0.25">
      <c r="B23" s="173"/>
      <c r="C23" s="3" t="s">
        <v>56</v>
      </c>
      <c r="D23" s="86">
        <f>Amazónica!I22</f>
        <v>31960.430588235296</v>
      </c>
      <c r="E23" s="55">
        <f t="shared" ref="E23:E25" si="40">D23/$D$96</f>
        <v>5.7645876399354964E-2</v>
      </c>
      <c r="F23" s="86">
        <f>'Andina Sur'!I22</f>
        <v>233754.86305882354</v>
      </c>
      <c r="G23" s="55">
        <f t="shared" ref="G23:G25" si="41">F23/$F$96</f>
        <v>5.9331131068985327E-2</v>
      </c>
      <c r="H23" s="88">
        <f>'Costa y Sabana'!I22</f>
        <v>368673.1195294119</v>
      </c>
      <c r="I23" s="55">
        <f t="shared" ref="I23:I25" si="42">H23/$H$96</f>
        <v>5.8931907420574248E-2</v>
      </c>
      <c r="J23" s="86">
        <f>Cundiboyacense!I22</f>
        <v>155062.75247058825</v>
      </c>
      <c r="K23" s="55">
        <f t="shared" ref="K23:K25" si="43">J23/$J$96</f>
        <v>6.0627694394676981E-2</v>
      </c>
      <c r="L23" s="86">
        <f>'Depresión Momposina'!I22</f>
        <v>61075.819294117653</v>
      </c>
      <c r="M23" s="55">
        <f t="shared" ref="M23:M25" si="44">L23/$L$96</f>
        <v>5.6791983406326824E-2</v>
      </c>
      <c r="N23" s="86">
        <f>'Distrito Capital'!I22</f>
        <v>272402.98682352947</v>
      </c>
      <c r="O23" s="55">
        <f t="shared" ref="O23:O25" si="45">N23/$N$96</f>
        <v>5.983943580325353E-2</v>
      </c>
      <c r="P23" s="86">
        <f>'Eje Cafetero'!I22</f>
        <v>300838.39341176464</v>
      </c>
      <c r="Q23" s="55">
        <f t="shared" ref="Q23:Q25" si="46">P23/$P$96</f>
        <v>5.9613372801032183E-2</v>
      </c>
      <c r="R23" s="86">
        <f>'Insular Caribe'!I22</f>
        <v>2138.436235294118</v>
      </c>
      <c r="S23" s="55">
        <f t="shared" ref="S23:S25" si="47">R23/$R$96</f>
        <v>5.7799165022246038E-2</v>
      </c>
      <c r="T23" s="86">
        <f>'Litoral Pacífico'!I22</f>
        <v>50551.314823529414</v>
      </c>
      <c r="U23" s="55">
        <f>T23/$T$96</f>
        <v>5.4804748854704502E-2</v>
      </c>
      <c r="V23" s="86">
        <f>Llanera!I22</f>
        <v>71957.353882352952</v>
      </c>
      <c r="W23" s="55">
        <f>V23/$V$96</f>
        <v>5.8227089307899993E-2</v>
      </c>
      <c r="X23" s="86">
        <f>'Magdalena Medio'!I22</f>
        <v>33076.248470588238</v>
      </c>
      <c r="Y23" s="55">
        <f>X23/$X$96</f>
        <v>5.7555690707110078E-2</v>
      </c>
      <c r="Z23" s="86">
        <f>Santanderes!I22</f>
        <v>129325.28847058825</v>
      </c>
      <c r="AA23" s="55">
        <f>Z23/$Z$96</f>
        <v>6.0921902275529183E-2</v>
      </c>
      <c r="AB23" s="86">
        <f>'Tolima Grande'!I22</f>
        <v>99443.932235294124</v>
      </c>
      <c r="AC23" s="55">
        <f>AB23/$AB$96</f>
        <v>6.0045370248186153E-2</v>
      </c>
      <c r="AD23" s="106">
        <f>AB23+Z23+X23+V23+T23+R23+P23+N23+L23+J23+H23+F23+D23</f>
        <v>1810260.939294118</v>
      </c>
      <c r="AE23" s="112">
        <f>AD23/$AD$96</f>
        <v>5.9292977899450469E-2</v>
      </c>
      <c r="AF23" s="106">
        <f>((AD23/$AF$97)/365)*1000000</f>
        <v>94.11764705882355</v>
      </c>
      <c r="AG23" s="136">
        <f t="shared" ref="AG23:AG25" si="48">((AF23*2.9)*7)/1000</f>
        <v>1.9105882352941179</v>
      </c>
    </row>
    <row r="24" spans="2:33" x14ac:dyDescent="0.25">
      <c r="B24" s="173"/>
      <c r="C24" s="3" t="s">
        <v>57</v>
      </c>
      <c r="D24" s="86">
        <f>Amazónica!I23</f>
        <v>43535.842948717946</v>
      </c>
      <c r="E24" s="55">
        <f t="shared" si="40"/>
        <v>7.8524030351685439E-2</v>
      </c>
      <c r="F24" s="86">
        <f>'Andina Sur'!I23</f>
        <v>254732.86358974359</v>
      </c>
      <c r="G24" s="55">
        <f t="shared" si="41"/>
        <v>6.4655719754663499E-2</v>
      </c>
      <c r="H24" s="88">
        <f>'Costa y Sabana'!I23</f>
        <v>401759.16871794884</v>
      </c>
      <c r="I24" s="55">
        <f t="shared" si="42"/>
        <v>6.4220668342933468E-2</v>
      </c>
      <c r="J24" s="86">
        <f>Cundiboyacense!I23</f>
        <v>168978.64051282054</v>
      </c>
      <c r="K24" s="55">
        <f t="shared" si="43"/>
        <v>6.606864132753261E-2</v>
      </c>
      <c r="L24" s="86">
        <f>'Depresión Momposina'!I23</f>
        <v>66556.982564102567</v>
      </c>
      <c r="M24" s="55">
        <f t="shared" si="44"/>
        <v>6.1888699865868972E-2</v>
      </c>
      <c r="N24" s="86">
        <f>'Distrito Capital'!I23</f>
        <v>296849.40871794877</v>
      </c>
      <c r="O24" s="55">
        <f t="shared" si="45"/>
        <v>6.5209641580468589E-2</v>
      </c>
      <c r="P24" s="86">
        <f>'Eje Cafetero'!I23</f>
        <v>327836.71076923073</v>
      </c>
      <c r="Q24" s="55">
        <f t="shared" si="46"/>
        <v>6.4963290872919688E-2</v>
      </c>
      <c r="R24" s="86">
        <f>'Insular Caribe'!I23</f>
        <v>2330.3471794871798</v>
      </c>
      <c r="S24" s="55">
        <f t="shared" si="47"/>
        <v>6.2986269575524528E-2</v>
      </c>
      <c r="T24" s="86">
        <f>'Litoral Pacífico'!I23</f>
        <v>55087.971282051287</v>
      </c>
      <c r="U24" s="55">
        <f t="shared" ref="U24:U25" si="49">T24/$T$96</f>
        <v>5.9723123751921577E-2</v>
      </c>
      <c r="V24" s="86">
        <f>Llanera!I23</f>
        <v>78415.06512820514</v>
      </c>
      <c r="W24" s="55">
        <f t="shared" ref="W24:W25" si="50">V24/$V$96</f>
        <v>6.3452597322711538E-2</v>
      </c>
      <c r="X24" s="86">
        <f>'Magdalena Medio'!I23</f>
        <v>36044.629743589743</v>
      </c>
      <c r="Y24" s="55">
        <f t="shared" ref="Y24:Y25" si="51">X24/$X$96</f>
        <v>6.2720945001337902E-2</v>
      </c>
      <c r="Z24" s="86">
        <f>Santanderes!I23</f>
        <v>140931.40410256412</v>
      </c>
      <c r="AA24" s="55">
        <f t="shared" ref="AA24:AA25" si="52">Z24/$Z$96</f>
        <v>6.6389252479743338E-2</v>
      </c>
      <c r="AB24" s="86">
        <f>'Tolima Grande'!I23</f>
        <v>108368.38769230772</v>
      </c>
      <c r="AC24" s="55">
        <f t="shared" ref="AC24:AC25" si="53">AB24/$AB$96</f>
        <v>6.5434057321741332E-2</v>
      </c>
      <c r="AD24" s="106">
        <f t="shared" ref="AD24:AD25" si="54">AB24+Z24+X24+V24+T24+R24+P24+N24+L24+J24+H24+F24+D24</f>
        <v>1981427.4229487181</v>
      </c>
      <c r="AE24" s="112">
        <f t="shared" ref="AE24:AE25" si="55">AD24/$AD$96</f>
        <v>6.4899335696916E-2</v>
      </c>
      <c r="AF24" s="106">
        <f t="shared" ref="AF24:AF25" si="56">((AD24/$AF$97)/365)*1000000</f>
        <v>103.0167987486265</v>
      </c>
      <c r="AG24" s="136">
        <f t="shared" si="48"/>
        <v>2.0912410145971179</v>
      </c>
    </row>
    <row r="25" spans="2:33" x14ac:dyDescent="0.25">
      <c r="B25" s="173"/>
      <c r="C25" s="3" t="s">
        <v>103</v>
      </c>
      <c r="D25" s="86">
        <f>Amazónica!I24</f>
        <v>4244.7446874999996</v>
      </c>
      <c r="E25" s="55">
        <f t="shared" si="40"/>
        <v>7.65609295928933E-3</v>
      </c>
      <c r="F25" s="86">
        <f>'Andina Sur'!I24</f>
        <v>93136.703249999991</v>
      </c>
      <c r="G25" s="55">
        <f t="shared" si="41"/>
        <v>2.3639747535298836E-2</v>
      </c>
      <c r="H25" s="88">
        <f>'Costa y Sabana'!I24</f>
        <v>146893.19606250004</v>
      </c>
      <c r="I25" s="55">
        <f t="shared" si="42"/>
        <v>2.3480681862885051E-2</v>
      </c>
      <c r="J25" s="86">
        <f>Cundiboyacense!I24</f>
        <v>61782.815437500001</v>
      </c>
      <c r="K25" s="55">
        <f t="shared" si="43"/>
        <v>2.4156346985379107E-2</v>
      </c>
      <c r="L25" s="86">
        <f>'Depresión Momposina'!I24</f>
        <v>24334.896750000004</v>
      </c>
      <c r="M25" s="55">
        <f t="shared" si="44"/>
        <v>2.2628055888458346E-2</v>
      </c>
      <c r="N25" s="86">
        <f>'Distrito Capital'!I24</f>
        <v>108535.56506250001</v>
      </c>
      <c r="O25" s="55">
        <f t="shared" si="45"/>
        <v>2.3842275202858823E-2</v>
      </c>
      <c r="P25" s="86">
        <f>'Eje Cafetero'!I24</f>
        <v>119865.29737499998</v>
      </c>
      <c r="Q25" s="55">
        <f t="shared" si="46"/>
        <v>2.3752203225411262E-2</v>
      </c>
      <c r="R25" s="86">
        <f>'Insular Caribe'!I24</f>
        <v>852.03318750000005</v>
      </c>
      <c r="S25" s="55">
        <f t="shared" si="47"/>
        <v>2.3029354813551155E-2</v>
      </c>
      <c r="T25" s="86">
        <f>'Litoral Pacífico'!I24</f>
        <v>20141.539499999999</v>
      </c>
      <c r="U25" s="55">
        <f t="shared" si="49"/>
        <v>2.1836267121796326E-2</v>
      </c>
      <c r="V25" s="86">
        <f>Llanera!I24</f>
        <v>28670.508187499996</v>
      </c>
      <c r="W25" s="55">
        <f t="shared" si="50"/>
        <v>2.3199855896116398E-2</v>
      </c>
      <c r="X25" s="86">
        <f>'Magdalena Medio'!I24</f>
        <v>13178.81775</v>
      </c>
      <c r="Y25" s="55">
        <f t="shared" si="51"/>
        <v>2.2932345516114169E-2</v>
      </c>
      <c r="Z25" s="86">
        <f>Santanderes!I24</f>
        <v>51528.044625000002</v>
      </c>
      <c r="AA25" s="55">
        <f t="shared" si="52"/>
        <v>2.4273570437906157E-2</v>
      </c>
      <c r="AB25" s="86">
        <f>'Tolima Grande'!I24</f>
        <v>39622.191749999998</v>
      </c>
      <c r="AC25" s="55">
        <f t="shared" si="53"/>
        <v>2.3924327208261667E-2</v>
      </c>
      <c r="AD25" s="106">
        <f t="shared" si="54"/>
        <v>712786.35362499999</v>
      </c>
      <c r="AE25" s="112">
        <f t="shared" si="55"/>
        <v>2.3346482595485309E-2</v>
      </c>
      <c r="AF25" s="106">
        <f t="shared" si="56"/>
        <v>37.058621220089165</v>
      </c>
      <c r="AG25" s="136">
        <f t="shared" si="48"/>
        <v>0.75229001076780999</v>
      </c>
    </row>
    <row r="26" spans="2:33" s="4" customFormat="1" x14ac:dyDescent="0.25">
      <c r="B26" s="173"/>
      <c r="C26" s="47" t="s">
        <v>51</v>
      </c>
      <c r="D26" s="87">
        <f>SUM(D23:D25)</f>
        <v>79741.018224453248</v>
      </c>
      <c r="E26" s="56">
        <f>SUM(E23:E25)</f>
        <v>0.14382599971032972</v>
      </c>
      <c r="F26" s="87">
        <f t="shared" ref="F26:AE26" si="57">SUM(F23:F25)</f>
        <v>581624.42989856715</v>
      </c>
      <c r="G26" s="56">
        <f t="shared" si="57"/>
        <v>0.14762659835894765</v>
      </c>
      <c r="H26" s="87">
        <f t="shared" si="57"/>
        <v>917325.48430986074</v>
      </c>
      <c r="I26" s="56">
        <f t="shared" si="57"/>
        <v>0.14663325762639276</v>
      </c>
      <c r="J26" s="87">
        <f t="shared" si="57"/>
        <v>385824.20842090878</v>
      </c>
      <c r="K26" s="56">
        <f t="shared" si="57"/>
        <v>0.1508526827075887</v>
      </c>
      <c r="L26" s="87">
        <f t="shared" si="57"/>
        <v>151967.69860822023</v>
      </c>
      <c r="M26" s="56">
        <f t="shared" si="57"/>
        <v>0.14130873916065415</v>
      </c>
      <c r="N26" s="87">
        <f t="shared" si="57"/>
        <v>677787.96060397825</v>
      </c>
      <c r="O26" s="56">
        <f t="shared" si="57"/>
        <v>0.14889135258658093</v>
      </c>
      <c r="P26" s="87">
        <f t="shared" si="57"/>
        <v>748540.40155599534</v>
      </c>
      <c r="Q26" s="56">
        <f t="shared" si="57"/>
        <v>0.14832886689936314</v>
      </c>
      <c r="R26" s="87">
        <f t="shared" si="57"/>
        <v>5320.8166022812975</v>
      </c>
      <c r="S26" s="56">
        <f t="shared" si="57"/>
        <v>0.14381478941132173</v>
      </c>
      <c r="T26" s="87">
        <f t="shared" si="57"/>
        <v>125780.8256055807</v>
      </c>
      <c r="U26" s="56">
        <f t="shared" si="57"/>
        <v>0.1363641397284224</v>
      </c>
      <c r="V26" s="87">
        <f t="shared" si="57"/>
        <v>179042.92719805811</v>
      </c>
      <c r="W26" s="56">
        <f t="shared" si="57"/>
        <v>0.14487954252672794</v>
      </c>
      <c r="X26" s="87">
        <f t="shared" si="57"/>
        <v>82299.695964177983</v>
      </c>
      <c r="Y26" s="56">
        <f t="shared" si="57"/>
        <v>0.14320898122456216</v>
      </c>
      <c r="Z26" s="87">
        <f t="shared" si="57"/>
        <v>321784.73719815235</v>
      </c>
      <c r="AA26" s="56">
        <f t="shared" si="57"/>
        <v>0.15158472519317867</v>
      </c>
      <c r="AB26" s="87">
        <f t="shared" si="57"/>
        <v>247434.51167760184</v>
      </c>
      <c r="AC26" s="56">
        <f t="shared" si="57"/>
        <v>0.14940375477818912</v>
      </c>
      <c r="AD26" s="103">
        <f t="shared" si="57"/>
        <v>4504474.715867836</v>
      </c>
      <c r="AE26" s="113">
        <f t="shared" si="57"/>
        <v>0.14753879619185178</v>
      </c>
      <c r="AF26" s="103">
        <f>SUM(AF23:AF25)</f>
        <v>234.1930670275392</v>
      </c>
      <c r="AG26" s="137">
        <f>SUM(AG23:AG25)</f>
        <v>4.7541192606590457</v>
      </c>
    </row>
    <row r="27" spans="2:33" s="4" customFormat="1" x14ac:dyDescent="0.25">
      <c r="B27" s="173"/>
      <c r="C27" s="46" t="s">
        <v>5</v>
      </c>
      <c r="D27" s="90"/>
      <c r="E27" s="59"/>
      <c r="F27" s="90"/>
      <c r="G27" s="59"/>
      <c r="H27" s="90"/>
      <c r="I27" s="59"/>
      <c r="J27" s="90"/>
      <c r="K27" s="59"/>
      <c r="L27" s="90"/>
      <c r="M27" s="59"/>
      <c r="N27" s="90"/>
      <c r="O27" s="59"/>
      <c r="P27" s="90"/>
      <c r="Q27" s="59"/>
      <c r="R27" s="90"/>
      <c r="S27" s="59"/>
      <c r="T27" s="90"/>
      <c r="U27" s="59"/>
      <c r="V27" s="90"/>
      <c r="W27" s="59"/>
      <c r="X27" s="90"/>
      <c r="Y27" s="59"/>
      <c r="Z27" s="90"/>
      <c r="AA27" s="59"/>
      <c r="AB27" s="90"/>
      <c r="AC27" s="59"/>
      <c r="AD27" s="128"/>
      <c r="AE27" s="116"/>
      <c r="AF27" s="128"/>
      <c r="AG27" s="139"/>
    </row>
    <row r="28" spans="2:33" s="5" customFormat="1" x14ac:dyDescent="0.25">
      <c r="B28" s="173"/>
      <c r="C28" s="3" t="s">
        <v>54</v>
      </c>
      <c r="D28" s="86">
        <f>Amazónica!I27</f>
        <v>41794.409230769226</v>
      </c>
      <c r="E28" s="55">
        <f t="shared" ref="E28:E30" si="58">D28/$D$96</f>
        <v>7.5383069137618011E-2</v>
      </c>
      <c r="F28" s="86">
        <f>'Andina Sur'!I27</f>
        <v>305679.43630769226</v>
      </c>
      <c r="G28" s="55">
        <f t="shared" ref="G28:G30" si="59">F28/$F$96</f>
        <v>7.7586863705596185E-2</v>
      </c>
      <c r="H28" s="86">
        <f>'Costa y Sabana'!I27</f>
        <v>482111.00246153848</v>
      </c>
      <c r="I28" s="55">
        <f t="shared" ref="I28:I30" si="60">H28/$H$96</f>
        <v>7.7064802011520148E-2</v>
      </c>
      <c r="J28" s="86">
        <f>Cundiboyacense!I27</f>
        <v>202774.36861538462</v>
      </c>
      <c r="K28" s="55">
        <f t="shared" ref="K28:K30" si="61">J28/$J$96</f>
        <v>7.9282369593039123E-2</v>
      </c>
      <c r="L28" s="86">
        <f>'Depresión Momposina'!I27</f>
        <v>79868.379076923084</v>
      </c>
      <c r="M28" s="55">
        <f t="shared" ref="M28:M30" si="62">L28/$L$96</f>
        <v>7.4266439839042769E-2</v>
      </c>
      <c r="N28" s="86">
        <f>'Distrito Capital'!I27</f>
        <v>356219.29046153853</v>
      </c>
      <c r="O28" s="55">
        <f t="shared" ref="O28:O30" si="63">N28/$N$96</f>
        <v>7.8251569896562304E-2</v>
      </c>
      <c r="P28" s="86">
        <f>'Eje Cafetero'!I27</f>
        <v>393404.0529230769</v>
      </c>
      <c r="Q28" s="55">
        <f t="shared" ref="Q28:Q30" si="64">P28/$P$96</f>
        <v>7.7955949047503637E-2</v>
      </c>
      <c r="R28" s="86">
        <f>'Insular Caribe'!I27</f>
        <v>2796.4166153846154</v>
      </c>
      <c r="S28" s="55">
        <f t="shared" ref="S28:S30" si="65">R28/$R$96</f>
        <v>7.5583523490629426E-2</v>
      </c>
      <c r="T28" s="86">
        <f>'Litoral Pacífico'!I27</f>
        <v>66105.565538461538</v>
      </c>
      <c r="U28" s="55">
        <f>T28/$T$96</f>
        <v>7.1667748502305895E-2</v>
      </c>
      <c r="V28" s="86">
        <f>Llanera!I27</f>
        <v>94098.07815384616</v>
      </c>
      <c r="W28" s="55">
        <f>V28/$V$96</f>
        <v>7.6143116787253828E-2</v>
      </c>
      <c r="X28" s="86">
        <f>'Magdalena Medio'!I27</f>
        <v>43253.555692307695</v>
      </c>
      <c r="Y28" s="55">
        <f>X28/$X$96</f>
        <v>7.5265134001605477E-2</v>
      </c>
      <c r="Z28" s="86">
        <f>Santanderes!I27</f>
        <v>169117.68492307691</v>
      </c>
      <c r="AA28" s="55">
        <f>Z28/$Z$96</f>
        <v>7.9667102975692003E-2</v>
      </c>
      <c r="AB28" s="86">
        <f>'Tolima Grande'!I27</f>
        <v>130042.06523076924</v>
      </c>
      <c r="AC28" s="55">
        <f>AB28/$AB$96</f>
        <v>7.852086878608959E-2</v>
      </c>
      <c r="AD28" s="106">
        <f>AB28+Z28+X28+V28+T28+R28+P28+N28+L28+J28+H28+F28+D28</f>
        <v>2367264.3052307693</v>
      </c>
      <c r="AE28" s="112">
        <f>AD28/$AD$96</f>
        <v>7.7536971099281371E-2</v>
      </c>
      <c r="AF28" s="106">
        <f t="shared" ref="AF28" si="66">((AD28/$AF$97)/365)*1000000</f>
        <v>123.07692307692309</v>
      </c>
      <c r="AG28" s="136">
        <f t="shared" ref="AG28:AG30" si="67">((AF28*2.9)*7)/1000</f>
        <v>2.4984615384615387</v>
      </c>
    </row>
    <row r="29" spans="2:33" x14ac:dyDescent="0.25">
      <c r="B29" s="173"/>
      <c r="C29" s="3" t="s">
        <v>102</v>
      </c>
      <c r="D29" s="86">
        <f>Amazónica!I28</f>
        <v>19975.269117647054</v>
      </c>
      <c r="E29" s="55">
        <f t="shared" si="58"/>
        <v>3.6028672749596841E-2</v>
      </c>
      <c r="F29" s="86">
        <f>'Andina Sur'!I28</f>
        <v>73048.39470588234</v>
      </c>
      <c r="G29" s="55">
        <f t="shared" si="59"/>
        <v>1.8540978459057909E-2</v>
      </c>
      <c r="H29" s="86">
        <f>'Costa y Sabana'!I28</f>
        <v>172815.52477941179</v>
      </c>
      <c r="I29" s="55">
        <f t="shared" si="60"/>
        <v>2.7624331603394173E-2</v>
      </c>
      <c r="J29" s="86">
        <f>Cundiboyacense!I28</f>
        <v>72685.665220588242</v>
      </c>
      <c r="K29" s="55">
        <f t="shared" si="61"/>
        <v>2.8419231747504835E-2</v>
      </c>
      <c r="L29" s="86">
        <f>'Depresión Momposina'!I28</f>
        <v>23857.741911764704</v>
      </c>
      <c r="M29" s="55">
        <f t="shared" si="62"/>
        <v>2.2184368518096412E-2</v>
      </c>
      <c r="N29" s="86">
        <f>'Distrito Capital'!I28</f>
        <v>127688.90007352944</v>
      </c>
      <c r="O29" s="55">
        <f t="shared" si="63"/>
        <v>2.8049735532775091E-2</v>
      </c>
      <c r="P29" s="86">
        <f>'Eje Cafetero'!I28</f>
        <v>117514.99742647057</v>
      </c>
      <c r="Q29" s="55">
        <f t="shared" si="64"/>
        <v>2.3286473750403196E-2</v>
      </c>
      <c r="R29" s="86">
        <f>'Insular Caribe'!I28</f>
        <v>668.26132352941181</v>
      </c>
      <c r="S29" s="55">
        <f t="shared" si="65"/>
        <v>1.8062239069451886E-2</v>
      </c>
      <c r="T29" s="86">
        <f>'Litoral Pacífico'!I28</f>
        <v>19746.607352941177</v>
      </c>
      <c r="U29" s="55">
        <f t="shared" ref="U29:U30" si="68">T29/$T$96</f>
        <v>2.1408105021368948E-2</v>
      </c>
      <c r="V29" s="86">
        <f>Llanera!I28</f>
        <v>28108.341360294118</v>
      </c>
      <c r="W29" s="55">
        <f t="shared" ref="W29:W30" si="69">V29/$V$96</f>
        <v>2.2744956760898431E-2</v>
      </c>
      <c r="X29" s="86">
        <f>'Magdalena Medio'!I28</f>
        <v>12920.409558823529</v>
      </c>
      <c r="Y29" s="55">
        <f t="shared" ref="Y29:Y30" si="70">X29/$X$96</f>
        <v>2.2482691682464868E-2</v>
      </c>
      <c r="Z29" s="86">
        <f>Santanderes!I28</f>
        <v>50517.690808823529</v>
      </c>
      <c r="AA29" s="55">
        <f t="shared" ref="AA29:AA30" si="71">Z29/$Z$96</f>
        <v>2.3797618076378584E-2</v>
      </c>
      <c r="AB29" s="86">
        <f>'Tolima Grande'!I28</f>
        <v>38845.286029411771</v>
      </c>
      <c r="AC29" s="55">
        <f t="shared" ref="AC29:AC30" si="72">AB29/$AB$96</f>
        <v>2.3455222753197717E-2</v>
      </c>
      <c r="AD29" s="106">
        <f t="shared" ref="AD29:AD30" si="73">AB29+Z29+X29+V29+T29+R29+P29+N29+L29+J29+H29+F29+D29</f>
        <v>758393.0896691177</v>
      </c>
      <c r="AE29" s="112">
        <f t="shared" ref="AE29:AE30" si="74">AD29/$AD$96</f>
        <v>2.4840277845458711E-2</v>
      </c>
      <c r="AF29" s="106">
        <f t="shared" ref="AF29:AF30" si="75">((AD29/$AF$97)/365)*1000000</f>
        <v>39.429770369547668</v>
      </c>
      <c r="AG29" s="136">
        <f t="shared" si="67"/>
        <v>0.8004243385018176</v>
      </c>
    </row>
    <row r="30" spans="2:33" x14ac:dyDescent="0.25">
      <c r="B30" s="173"/>
      <c r="C30" s="3" t="s">
        <v>55</v>
      </c>
      <c r="D30" s="86">
        <f>Amazónica!I29</f>
        <v>41794.409230769226</v>
      </c>
      <c r="E30" s="55">
        <f t="shared" si="58"/>
        <v>7.5383069137618011E-2</v>
      </c>
      <c r="F30" s="86">
        <f>'Andina Sur'!I29</f>
        <v>305679.43630769226</v>
      </c>
      <c r="G30" s="55">
        <f t="shared" si="59"/>
        <v>7.7586863705596185E-2</v>
      </c>
      <c r="H30" s="86">
        <f>'Costa y Sabana'!I29</f>
        <v>482111.00246153848</v>
      </c>
      <c r="I30" s="55">
        <f t="shared" si="60"/>
        <v>7.7064802011520148E-2</v>
      </c>
      <c r="J30" s="86">
        <f>Cundiboyacense!I29</f>
        <v>202774.36861538462</v>
      </c>
      <c r="K30" s="55">
        <f t="shared" si="61"/>
        <v>7.9282369593039123E-2</v>
      </c>
      <c r="L30" s="86">
        <f>'Depresión Momposina'!I29</f>
        <v>79868.379076923084</v>
      </c>
      <c r="M30" s="55">
        <f t="shared" si="62"/>
        <v>7.4266439839042769E-2</v>
      </c>
      <c r="N30" s="86">
        <f>'Distrito Capital'!I29</f>
        <v>356219.29046153853</v>
      </c>
      <c r="O30" s="55">
        <f t="shared" si="63"/>
        <v>7.8251569896562304E-2</v>
      </c>
      <c r="P30" s="86">
        <f>'Eje Cafetero'!I29</f>
        <v>393404.0529230769</v>
      </c>
      <c r="Q30" s="55">
        <f t="shared" si="64"/>
        <v>7.7955949047503637E-2</v>
      </c>
      <c r="R30" s="86">
        <f>'Insular Caribe'!I29</f>
        <v>2796.4166153846154</v>
      </c>
      <c r="S30" s="55">
        <f t="shared" si="65"/>
        <v>7.5583523490629426E-2</v>
      </c>
      <c r="T30" s="86">
        <f>'Litoral Pacífico'!I29</f>
        <v>66105.565538461538</v>
      </c>
      <c r="U30" s="55">
        <f t="shared" si="68"/>
        <v>7.1667748502305895E-2</v>
      </c>
      <c r="V30" s="86">
        <f>Llanera!I29</f>
        <v>94098.07815384616</v>
      </c>
      <c r="W30" s="55">
        <f t="shared" si="69"/>
        <v>7.6143116787253828E-2</v>
      </c>
      <c r="X30" s="86">
        <f>'Magdalena Medio'!I29</f>
        <v>43253.555692307695</v>
      </c>
      <c r="Y30" s="55">
        <f t="shared" si="70"/>
        <v>7.5265134001605477E-2</v>
      </c>
      <c r="Z30" s="86">
        <f>Santanderes!I29</f>
        <v>169117.68492307691</v>
      </c>
      <c r="AA30" s="55">
        <f t="shared" si="71"/>
        <v>7.9667102975692003E-2</v>
      </c>
      <c r="AB30" s="86">
        <f>'Tolima Grande'!I29</f>
        <v>130042.06523076924</v>
      </c>
      <c r="AC30" s="55">
        <f t="shared" si="72"/>
        <v>7.852086878608959E-2</v>
      </c>
      <c r="AD30" s="106">
        <f t="shared" si="73"/>
        <v>2367264.3052307693</v>
      </c>
      <c r="AE30" s="112">
        <f t="shared" si="74"/>
        <v>7.7536971099281371E-2</v>
      </c>
      <c r="AF30" s="106">
        <f t="shared" si="75"/>
        <v>123.07692307692309</v>
      </c>
      <c r="AG30" s="136">
        <f t="shared" si="67"/>
        <v>2.4984615384615387</v>
      </c>
    </row>
    <row r="31" spans="2:33" x14ac:dyDescent="0.25">
      <c r="B31" s="174"/>
      <c r="C31" s="47" t="s">
        <v>51</v>
      </c>
      <c r="D31" s="87">
        <f>SUM(D28:D30)</f>
        <v>103564.08757918551</v>
      </c>
      <c r="E31" s="56">
        <f t="shared" ref="E31:AE31" si="76">SUM(E28:E30)</f>
        <v>0.18679481102483286</v>
      </c>
      <c r="F31" s="87">
        <f t="shared" si="76"/>
        <v>684407.26732126693</v>
      </c>
      <c r="G31" s="56">
        <f t="shared" si="76"/>
        <v>0.17371470587025029</v>
      </c>
      <c r="H31" s="87">
        <f t="shared" si="76"/>
        <v>1137037.5297024888</v>
      </c>
      <c r="I31" s="56">
        <f t="shared" si="76"/>
        <v>0.18175393562643447</v>
      </c>
      <c r="J31" s="87">
        <f t="shared" si="76"/>
        <v>478234.40245135751</v>
      </c>
      <c r="K31" s="56">
        <f t="shared" si="76"/>
        <v>0.1869839709335831</v>
      </c>
      <c r="L31" s="87">
        <f t="shared" si="76"/>
        <v>183594.50006561086</v>
      </c>
      <c r="M31" s="56">
        <f t="shared" si="76"/>
        <v>0.17071724819618195</v>
      </c>
      <c r="N31" s="87">
        <f t="shared" si="76"/>
        <v>840127.48099660652</v>
      </c>
      <c r="O31" s="56">
        <f t="shared" si="76"/>
        <v>0.1845528753258997</v>
      </c>
      <c r="P31" s="87">
        <f t="shared" si="76"/>
        <v>904323.10327262431</v>
      </c>
      <c r="Q31" s="56">
        <f t="shared" si="76"/>
        <v>0.17919837184541049</v>
      </c>
      <c r="R31" s="87">
        <f t="shared" si="76"/>
        <v>6261.0945542986428</v>
      </c>
      <c r="S31" s="56">
        <f t="shared" si="76"/>
        <v>0.16922928605071075</v>
      </c>
      <c r="T31" s="87">
        <f t="shared" si="76"/>
        <v>151957.73842986426</v>
      </c>
      <c r="U31" s="56">
        <f t="shared" si="76"/>
        <v>0.16474360202598073</v>
      </c>
      <c r="V31" s="87">
        <f t="shared" si="76"/>
        <v>216304.49766798643</v>
      </c>
      <c r="W31" s="56">
        <f t="shared" si="76"/>
        <v>0.17503119033540609</v>
      </c>
      <c r="X31" s="87">
        <f t="shared" si="76"/>
        <v>99427.520943438925</v>
      </c>
      <c r="Y31" s="56">
        <f t="shared" si="76"/>
        <v>0.17301295968567582</v>
      </c>
      <c r="Z31" s="87">
        <f t="shared" si="76"/>
        <v>388753.06065497734</v>
      </c>
      <c r="AA31" s="56">
        <f t="shared" si="76"/>
        <v>0.18313182402776257</v>
      </c>
      <c r="AB31" s="87">
        <f t="shared" si="76"/>
        <v>298929.41649095021</v>
      </c>
      <c r="AC31" s="56">
        <f t="shared" si="76"/>
        <v>0.18049696032537688</v>
      </c>
      <c r="AD31" s="103">
        <f t="shared" si="76"/>
        <v>5492921.7001306564</v>
      </c>
      <c r="AE31" s="113">
        <f t="shared" si="76"/>
        <v>0.17991422004402147</v>
      </c>
      <c r="AF31" s="103">
        <f>SUM(AF28:AF30)</f>
        <v>285.58361652339386</v>
      </c>
      <c r="AG31" s="137">
        <f>SUM(AG28:AG30)</f>
        <v>5.7973474154248947</v>
      </c>
    </row>
    <row r="32" spans="2:33" x14ac:dyDescent="0.25">
      <c r="B32" s="159" t="s">
        <v>58</v>
      </c>
      <c r="C32" s="159"/>
      <c r="D32" s="89">
        <f>+D26+D31</f>
        <v>183305.10580363875</v>
      </c>
      <c r="E32" s="58">
        <f t="shared" ref="E32:AG32" si="77">+E26+E31</f>
        <v>0.33062081073516258</v>
      </c>
      <c r="F32" s="89">
        <f t="shared" si="77"/>
        <v>1266031.6972198342</v>
      </c>
      <c r="G32" s="58">
        <f t="shared" si="77"/>
        <v>0.32134130422919793</v>
      </c>
      <c r="H32" s="89">
        <f t="shared" si="77"/>
        <v>2054363.0140123495</v>
      </c>
      <c r="I32" s="58">
        <f t="shared" si="77"/>
        <v>0.32838719325282723</v>
      </c>
      <c r="J32" s="89">
        <f t="shared" si="77"/>
        <v>864058.61087226635</v>
      </c>
      <c r="K32" s="58">
        <f t="shared" si="77"/>
        <v>0.33783665364117177</v>
      </c>
      <c r="L32" s="89">
        <f t="shared" si="77"/>
        <v>335562.19867383107</v>
      </c>
      <c r="M32" s="58">
        <f t="shared" si="77"/>
        <v>0.31202598735683607</v>
      </c>
      <c r="N32" s="89">
        <f t="shared" si="77"/>
        <v>1517915.4416005849</v>
      </c>
      <c r="O32" s="58">
        <f t="shared" si="77"/>
        <v>0.33344422791248063</v>
      </c>
      <c r="P32" s="89">
        <f t="shared" si="77"/>
        <v>1652863.5048286198</v>
      </c>
      <c r="Q32" s="58">
        <f t="shared" si="77"/>
        <v>0.32752723874477363</v>
      </c>
      <c r="R32" s="89">
        <f t="shared" si="77"/>
        <v>11581.911156579939</v>
      </c>
      <c r="S32" s="58">
        <f t="shared" si="77"/>
        <v>0.3130440754620325</v>
      </c>
      <c r="T32" s="89">
        <f t="shared" si="77"/>
        <v>277738.56403544499</v>
      </c>
      <c r="U32" s="58">
        <f t="shared" si="77"/>
        <v>0.30110774175440314</v>
      </c>
      <c r="V32" s="89">
        <f t="shared" si="77"/>
        <v>395347.42486604454</v>
      </c>
      <c r="W32" s="58">
        <f t="shared" si="77"/>
        <v>0.31991073286213401</v>
      </c>
      <c r="X32" s="89">
        <f t="shared" si="77"/>
        <v>181727.21690761691</v>
      </c>
      <c r="Y32" s="58">
        <f t="shared" si="77"/>
        <v>0.31622194091023798</v>
      </c>
      <c r="Z32" s="89">
        <f t="shared" si="77"/>
        <v>710537.79785312968</v>
      </c>
      <c r="AA32" s="58">
        <f t="shared" si="77"/>
        <v>0.33471654922094124</v>
      </c>
      <c r="AB32" s="89">
        <f t="shared" si="77"/>
        <v>546363.928168552</v>
      </c>
      <c r="AC32" s="58">
        <f t="shared" si="77"/>
        <v>0.329900715103566</v>
      </c>
      <c r="AD32" s="104">
        <f t="shared" si="77"/>
        <v>9997396.4159984924</v>
      </c>
      <c r="AE32" s="115">
        <f t="shared" si="77"/>
        <v>0.32745301623587325</v>
      </c>
      <c r="AF32" s="104">
        <f>+AF26+AF31</f>
        <v>519.77668355093306</v>
      </c>
      <c r="AG32" s="104">
        <f t="shared" si="77"/>
        <v>10.55146667608394</v>
      </c>
    </row>
    <row r="33" spans="2:33" ht="15.75" customHeight="1" x14ac:dyDescent="0.25">
      <c r="B33" s="169" t="s">
        <v>7</v>
      </c>
      <c r="C33" s="46" t="s">
        <v>59</v>
      </c>
      <c r="D33" s="90"/>
      <c r="E33" s="59"/>
      <c r="F33" s="90"/>
      <c r="G33" s="59"/>
      <c r="H33" s="90"/>
      <c r="I33" s="59"/>
      <c r="J33" s="90"/>
      <c r="K33" s="59"/>
      <c r="L33" s="90"/>
      <c r="M33" s="59"/>
      <c r="N33" s="90"/>
      <c r="O33" s="59"/>
      <c r="P33" s="90"/>
      <c r="Q33" s="59"/>
      <c r="R33" s="90"/>
      <c r="S33" s="59"/>
      <c r="T33" s="90"/>
      <c r="U33" s="59"/>
      <c r="V33" s="90"/>
      <c r="W33" s="59"/>
      <c r="X33" s="90"/>
      <c r="Y33" s="59"/>
      <c r="Z33" s="90"/>
      <c r="AA33" s="59"/>
      <c r="AB33" s="90"/>
      <c r="AC33" s="59"/>
      <c r="AD33" s="128"/>
      <c r="AE33" s="116"/>
      <c r="AF33" s="128"/>
      <c r="AG33" s="139"/>
    </row>
    <row r="34" spans="2:33" ht="15.75" customHeight="1" x14ac:dyDescent="0.25">
      <c r="B34" s="170"/>
      <c r="C34" s="4" t="s">
        <v>19</v>
      </c>
      <c r="D34" s="91"/>
      <c r="E34" s="60"/>
      <c r="F34" s="91"/>
      <c r="G34" s="60"/>
      <c r="H34" s="91"/>
      <c r="I34" s="60"/>
      <c r="J34" s="91"/>
      <c r="K34" s="60"/>
      <c r="L34" s="91"/>
      <c r="M34" s="60"/>
      <c r="N34" s="91"/>
      <c r="O34" s="60"/>
      <c r="P34" s="91"/>
      <c r="Q34" s="60"/>
      <c r="R34" s="91"/>
      <c r="S34" s="60"/>
      <c r="T34" s="91"/>
      <c r="U34" s="60"/>
      <c r="V34" s="91"/>
      <c r="W34" s="60"/>
      <c r="X34" s="91"/>
      <c r="Y34" s="60"/>
      <c r="Z34" s="91"/>
      <c r="AA34" s="60"/>
      <c r="AB34" s="91"/>
      <c r="AC34" s="60"/>
      <c r="AD34" s="129"/>
      <c r="AE34" s="117"/>
      <c r="AF34" s="129"/>
      <c r="AG34" s="140"/>
    </row>
    <row r="35" spans="2:33" s="4" customFormat="1" ht="31.5" x14ac:dyDescent="0.25">
      <c r="B35" s="170"/>
      <c r="C35" s="7" t="s">
        <v>60</v>
      </c>
      <c r="D35" s="86">
        <f>Amazónica!I34</f>
        <v>30562.161749999999</v>
      </c>
      <c r="E35" s="55">
        <f t="shared" ref="E35:E38" si="78">D35/$D$96</f>
        <v>5.5123869306883178E-2</v>
      </c>
      <c r="F35" s="86">
        <f>'Andina Sur'!I34</f>
        <v>198691.63359999994</v>
      </c>
      <c r="G35" s="55">
        <f t="shared" ref="G35:G38" si="79">F35/$F$96</f>
        <v>5.043146140863751E-2</v>
      </c>
      <c r="H35" s="86">
        <f>'Costa y Sabana'!I34</f>
        <v>313372.15160000004</v>
      </c>
      <c r="I35" s="55">
        <f t="shared" ref="I35:I38" si="80">H35/$H$96</f>
        <v>5.0092121307488101E-2</v>
      </c>
      <c r="J35" s="86">
        <f>Cundiboyacense!I34</f>
        <v>148278.75705000001</v>
      </c>
      <c r="K35" s="55">
        <f t="shared" ref="K35:K38" si="81">J35/$J$96</f>
        <v>5.7975232764909866E-2</v>
      </c>
      <c r="L35" s="86">
        <f>'Depresión Momposina'!I34</f>
        <v>45425.140599999999</v>
      </c>
      <c r="M35" s="55">
        <f t="shared" ref="M35:M38" si="82">L35/$L$96</f>
        <v>4.2239037658455568E-2</v>
      </c>
      <c r="N35" s="86">
        <f>'Distrito Capital'!I34</f>
        <v>289428.17350000003</v>
      </c>
      <c r="O35" s="55">
        <f t="shared" ref="O35:O38" si="83">N35/$N$96</f>
        <v>6.3579400540956871E-2</v>
      </c>
      <c r="P35" s="86">
        <f>'Eje Cafetero'!I34</f>
        <v>319640.79299999995</v>
      </c>
      <c r="Q35" s="55">
        <f t="shared" ref="Q35:Q38" si="84">P35/$P$96</f>
        <v>6.3339208601096694E-2</v>
      </c>
      <c r="R35" s="86">
        <f>'Insular Caribe'!I34</f>
        <v>1363.2530999999999</v>
      </c>
      <c r="S35" s="55">
        <f t="shared" ref="S35:S38" si="85">R35/$R$96</f>
        <v>3.6846967701681839E-2</v>
      </c>
      <c r="T35" s="86">
        <f>'Litoral Pacífico'!I34</f>
        <v>53710.772000000004</v>
      </c>
      <c r="U35" s="55">
        <f>T35/$T$96</f>
        <v>5.8230045658123536E-2</v>
      </c>
      <c r="V35" s="86">
        <f>Llanera!I34</f>
        <v>76454.688500000004</v>
      </c>
      <c r="W35" s="55">
        <f>V35/$V$96</f>
        <v>6.1866282389643742E-2</v>
      </c>
      <c r="X35" s="86">
        <f>'Magdalena Medio'!I34</f>
        <v>35143.514000000003</v>
      </c>
      <c r="Y35" s="55">
        <f>X35/$X$96</f>
        <v>6.1152921376304452E-2</v>
      </c>
      <c r="Z35" s="86">
        <f>Santanderes!I34</f>
        <v>137408.11900000001</v>
      </c>
      <c r="AA35" s="55">
        <f>Z35/$Z$96</f>
        <v>6.4729521167749757E-2</v>
      </c>
      <c r="AB35" s="86">
        <f>'Tolima Grande'!I34</f>
        <v>116225.0958</v>
      </c>
      <c r="AC35" s="55">
        <f>AB35/$AB$96</f>
        <v>7.0178026477567559E-2</v>
      </c>
      <c r="AD35" s="106">
        <f>AB35+Z35+X35+V35+T35+R35+P35+N35+L35+J35+H35+F35+D35</f>
        <v>1765704.2534999996</v>
      </c>
      <c r="AE35" s="112">
        <f>AD35/$AD$96</f>
        <v>5.7833575816183078E-2</v>
      </c>
      <c r="AF35" s="106">
        <f t="shared" ref="AF35" si="86">((AD35/$AF$97)/365)*1000000</f>
        <v>91.801091286860128</v>
      </c>
      <c r="AG35" s="136">
        <f t="shared" ref="AG35:AG38" si="87">((AF35*2.9)*7)/1000</f>
        <v>1.8635621531232605</v>
      </c>
    </row>
    <row r="36" spans="2:33" ht="31.5" x14ac:dyDescent="0.25">
      <c r="B36" s="170"/>
      <c r="C36" s="7" t="s">
        <v>61</v>
      </c>
      <c r="D36" s="86">
        <f>Amazónica!I35</f>
        <v>0</v>
      </c>
      <c r="E36" s="55">
        <f t="shared" si="78"/>
        <v>0</v>
      </c>
      <c r="F36" s="86">
        <f>'Andina Sur'!I35</f>
        <v>0</v>
      </c>
      <c r="G36" s="55">
        <f t="shared" si="79"/>
        <v>0</v>
      </c>
      <c r="H36" s="86">
        <f>'Costa y Sabana'!I35</f>
        <v>0</v>
      </c>
      <c r="I36" s="55">
        <f t="shared" si="80"/>
        <v>0</v>
      </c>
      <c r="J36" s="86">
        <f>Cundiboyacense!I35</f>
        <v>0</v>
      </c>
      <c r="K36" s="55">
        <f t="shared" si="81"/>
        <v>0</v>
      </c>
      <c r="L36" s="86">
        <f>'Depresión Momposina'!I35</f>
        <v>0</v>
      </c>
      <c r="M36" s="55">
        <f t="shared" si="82"/>
        <v>0</v>
      </c>
      <c r="N36" s="86">
        <f>'Distrito Capital'!I35</f>
        <v>0</v>
      </c>
      <c r="O36" s="55">
        <f t="shared" si="83"/>
        <v>0</v>
      </c>
      <c r="P36" s="86">
        <f>'Eje Cafetero'!I35</f>
        <v>0</v>
      </c>
      <c r="Q36" s="55">
        <f t="shared" si="84"/>
        <v>0</v>
      </c>
      <c r="R36" s="86">
        <f>'Insular Caribe'!I35</f>
        <v>0</v>
      </c>
      <c r="S36" s="55">
        <f t="shared" si="85"/>
        <v>0</v>
      </c>
      <c r="T36" s="86">
        <f>'Litoral Pacífico'!I35</f>
        <v>0</v>
      </c>
      <c r="U36" s="55">
        <f t="shared" ref="U36:U38" si="88">T36/$T$96</f>
        <v>0</v>
      </c>
      <c r="V36" s="86">
        <f>Llanera!I35</f>
        <v>0</v>
      </c>
      <c r="W36" s="55">
        <f t="shared" ref="W36:W38" si="89">V36/$V$96</f>
        <v>0</v>
      </c>
      <c r="X36" s="86">
        <f>'Magdalena Medio'!I35</f>
        <v>0</v>
      </c>
      <c r="Y36" s="55">
        <f t="shared" ref="Y36:Y38" si="90">X36/$X$96</f>
        <v>0</v>
      </c>
      <c r="Z36" s="86">
        <f>Santanderes!I35</f>
        <v>0</v>
      </c>
      <c r="AA36" s="55">
        <f t="shared" ref="AA36:AA38" si="91">Z36/$Z$96</f>
        <v>0</v>
      </c>
      <c r="AB36" s="86">
        <f>'Tolima Grande'!I35</f>
        <v>0</v>
      </c>
      <c r="AC36" s="55">
        <f t="shared" ref="AC36:AC38" si="92">AB36/$AB$96</f>
        <v>0</v>
      </c>
      <c r="AD36" s="106">
        <f t="shared" ref="AD36:AD38" si="93">AB36+Z36+X36+V36+T36+R36+P36+N36+L36+J36+H36+F36+D36</f>
        <v>0</v>
      </c>
      <c r="AE36" s="112">
        <f t="shared" ref="AE36:AE38" si="94">AD36/$AD$96</f>
        <v>0</v>
      </c>
      <c r="AF36" s="106">
        <f t="shared" ref="AF36:AF38" si="95">((AD36/$AF$97)/365)*1000000</f>
        <v>0</v>
      </c>
      <c r="AG36" s="136">
        <f t="shared" si="87"/>
        <v>0</v>
      </c>
    </row>
    <row r="37" spans="2:33" ht="31.5" x14ac:dyDescent="0.25">
      <c r="B37" s="170"/>
      <c r="C37" s="7" t="s">
        <v>62</v>
      </c>
      <c r="D37" s="86">
        <f>Amazónica!I36</f>
        <v>0</v>
      </c>
      <c r="E37" s="55">
        <f t="shared" si="78"/>
        <v>0</v>
      </c>
      <c r="F37" s="86">
        <f>'Andina Sur'!I36</f>
        <v>0</v>
      </c>
      <c r="G37" s="55">
        <f t="shared" si="79"/>
        <v>0</v>
      </c>
      <c r="H37" s="86">
        <f>'Costa y Sabana'!I36</f>
        <v>0</v>
      </c>
      <c r="I37" s="55">
        <f t="shared" si="80"/>
        <v>0</v>
      </c>
      <c r="J37" s="86">
        <f>Cundiboyacense!I36</f>
        <v>0</v>
      </c>
      <c r="K37" s="55">
        <f t="shared" si="81"/>
        <v>0</v>
      </c>
      <c r="L37" s="86">
        <f>'Depresión Momposina'!I36</f>
        <v>0</v>
      </c>
      <c r="M37" s="55">
        <f t="shared" si="82"/>
        <v>0</v>
      </c>
      <c r="N37" s="86">
        <f>'Distrito Capital'!I36</f>
        <v>0</v>
      </c>
      <c r="O37" s="55">
        <f t="shared" si="83"/>
        <v>0</v>
      </c>
      <c r="P37" s="86">
        <f>'Eje Cafetero'!I36</f>
        <v>0</v>
      </c>
      <c r="Q37" s="55">
        <f t="shared" si="84"/>
        <v>0</v>
      </c>
      <c r="R37" s="86">
        <f>'Insular Caribe'!I36</f>
        <v>0</v>
      </c>
      <c r="S37" s="55">
        <f t="shared" si="85"/>
        <v>0</v>
      </c>
      <c r="T37" s="86">
        <f>'Litoral Pacífico'!I36</f>
        <v>0</v>
      </c>
      <c r="U37" s="55">
        <f t="shared" si="88"/>
        <v>0</v>
      </c>
      <c r="V37" s="86">
        <f>Llanera!I36</f>
        <v>0</v>
      </c>
      <c r="W37" s="55">
        <f t="shared" si="89"/>
        <v>0</v>
      </c>
      <c r="X37" s="86">
        <f>'Magdalena Medio'!I36</f>
        <v>0</v>
      </c>
      <c r="Y37" s="55">
        <f t="shared" si="90"/>
        <v>0</v>
      </c>
      <c r="Z37" s="86">
        <f>Santanderes!I36</f>
        <v>0</v>
      </c>
      <c r="AA37" s="55">
        <f t="shared" si="91"/>
        <v>0</v>
      </c>
      <c r="AB37" s="86">
        <f>'Tolima Grande'!I36</f>
        <v>0</v>
      </c>
      <c r="AC37" s="55">
        <f t="shared" si="92"/>
        <v>0</v>
      </c>
      <c r="AD37" s="106">
        <f t="shared" si="93"/>
        <v>0</v>
      </c>
      <c r="AE37" s="112">
        <f t="shared" si="94"/>
        <v>0</v>
      </c>
      <c r="AF37" s="106">
        <f t="shared" si="95"/>
        <v>0</v>
      </c>
      <c r="AG37" s="136">
        <f t="shared" si="87"/>
        <v>0</v>
      </c>
    </row>
    <row r="38" spans="2:33" x14ac:dyDescent="0.25">
      <c r="B38" s="170"/>
      <c r="C38" s="7" t="s">
        <v>63</v>
      </c>
      <c r="D38" s="86">
        <f>Amazónica!I37</f>
        <v>13583.182999999999</v>
      </c>
      <c r="E38" s="55">
        <f t="shared" si="78"/>
        <v>2.4499497469725854E-2</v>
      </c>
      <c r="F38" s="86">
        <f>'Andina Sur'!I37</f>
        <v>99345.816799999971</v>
      </c>
      <c r="G38" s="55">
        <f t="shared" si="79"/>
        <v>2.5215730704318755E-2</v>
      </c>
      <c r="H38" s="86">
        <f>'Costa y Sabana'!I37</f>
        <v>156686.07580000002</v>
      </c>
      <c r="I38" s="55">
        <f t="shared" si="80"/>
        <v>2.504606065374405E-2</v>
      </c>
      <c r="J38" s="86">
        <f>Cundiboyacense!I37</f>
        <v>57663.961074999999</v>
      </c>
      <c r="K38" s="55">
        <f t="shared" si="81"/>
        <v>2.25459238530205E-2</v>
      </c>
      <c r="L38" s="86">
        <f>'Depresión Momposina'!I37</f>
        <v>22712.570299999999</v>
      </c>
      <c r="M38" s="55">
        <f t="shared" si="82"/>
        <v>2.1119518829227784E-2</v>
      </c>
      <c r="N38" s="86">
        <f>'Distrito Capital'!I37</f>
        <v>101299.86072500002</v>
      </c>
      <c r="O38" s="55">
        <f t="shared" si="83"/>
        <v>2.2252790189334903E-2</v>
      </c>
      <c r="P38" s="86">
        <f>'Eje Cafetero'!I37</f>
        <v>159820.39649999997</v>
      </c>
      <c r="Q38" s="55">
        <f t="shared" si="84"/>
        <v>3.1669604300548347E-2</v>
      </c>
      <c r="R38" s="86">
        <f>'Insular Caribe'!I37</f>
        <v>227.20884999999998</v>
      </c>
      <c r="S38" s="55">
        <f t="shared" si="85"/>
        <v>6.1411612836136404E-3</v>
      </c>
      <c r="T38" s="86">
        <f>'Litoral Pacífico'!I37</f>
        <v>5371.0771999999997</v>
      </c>
      <c r="U38" s="55">
        <f t="shared" si="88"/>
        <v>5.8230045658123532E-3</v>
      </c>
      <c r="V38" s="86">
        <f>Llanera!I37</f>
        <v>26759.140974999998</v>
      </c>
      <c r="W38" s="55">
        <f t="shared" si="89"/>
        <v>2.1653198836375308E-2</v>
      </c>
      <c r="X38" s="86">
        <f>'Magdalena Medio'!I37</f>
        <v>13354.535319999999</v>
      </c>
      <c r="Y38" s="55">
        <f t="shared" si="90"/>
        <v>2.3238110122995689E-2</v>
      </c>
      <c r="Z38" s="86">
        <f>Santanderes!I37</f>
        <v>54963.247599999995</v>
      </c>
      <c r="AA38" s="55">
        <f t="shared" si="91"/>
        <v>2.5891808467099899E-2</v>
      </c>
      <c r="AB38" s="86">
        <f>'Tolima Grande'!I37</f>
        <v>36980.712299999999</v>
      </c>
      <c r="AC38" s="55">
        <f t="shared" si="92"/>
        <v>2.2329372061044225E-2</v>
      </c>
      <c r="AD38" s="106">
        <f t="shared" si="93"/>
        <v>748767.78644499998</v>
      </c>
      <c r="AE38" s="112">
        <f t="shared" si="94"/>
        <v>2.4525012306135047E-2</v>
      </c>
      <c r="AF38" s="106">
        <f t="shared" si="95"/>
        <v>38.929339259304015</v>
      </c>
      <c r="AG38" s="136">
        <f t="shared" si="87"/>
        <v>0.79026558696387139</v>
      </c>
    </row>
    <row r="39" spans="2:33" x14ac:dyDescent="0.25">
      <c r="B39" s="170"/>
      <c r="C39" s="47" t="s">
        <v>51</v>
      </c>
      <c r="D39" s="87">
        <f>SUM(D35:D38)</f>
        <v>44145.344749999997</v>
      </c>
      <c r="E39" s="56">
        <f t="shared" ref="E39:AE39" si="96">SUM(E35:E38)</f>
        <v>7.9623366776609028E-2</v>
      </c>
      <c r="F39" s="87">
        <f t="shared" si="96"/>
        <v>298037.45039999991</v>
      </c>
      <c r="G39" s="56">
        <f t="shared" si="96"/>
        <v>7.5647192112956257E-2</v>
      </c>
      <c r="H39" s="87">
        <f t="shared" si="96"/>
        <v>470058.22740000009</v>
      </c>
      <c r="I39" s="56">
        <f>SUM(I35:I38)</f>
        <v>7.5138181961232148E-2</v>
      </c>
      <c r="J39" s="87">
        <f t="shared" si="96"/>
        <v>205942.71812500001</v>
      </c>
      <c r="K39" s="56">
        <f t="shared" si="96"/>
        <v>8.052115661793037E-2</v>
      </c>
      <c r="L39" s="87">
        <f t="shared" si="96"/>
        <v>68137.710900000005</v>
      </c>
      <c r="M39" s="56">
        <f t="shared" si="96"/>
        <v>6.3358556487683348E-2</v>
      </c>
      <c r="N39" s="87">
        <f t="shared" si="96"/>
        <v>390728.03422500007</v>
      </c>
      <c r="O39" s="56">
        <f t="shared" si="96"/>
        <v>8.5832190730291774E-2</v>
      </c>
      <c r="P39" s="87">
        <f t="shared" si="96"/>
        <v>479461.18949999992</v>
      </c>
      <c r="Q39" s="56">
        <f t="shared" si="96"/>
        <v>9.5008812901645034E-2</v>
      </c>
      <c r="R39" s="87">
        <f t="shared" si="96"/>
        <v>1590.4619499999999</v>
      </c>
      <c r="S39" s="56">
        <f t="shared" si="96"/>
        <v>4.2988128985295478E-2</v>
      </c>
      <c r="T39" s="87">
        <f t="shared" si="96"/>
        <v>59081.849200000004</v>
      </c>
      <c r="U39" s="56">
        <f t="shared" si="96"/>
        <v>6.4053050223935884E-2</v>
      </c>
      <c r="V39" s="87">
        <f t="shared" si="96"/>
        <v>103213.82947500001</v>
      </c>
      <c r="W39" s="56">
        <f t="shared" si="96"/>
        <v>8.3519481226019043E-2</v>
      </c>
      <c r="X39" s="87">
        <f t="shared" si="96"/>
        <v>48498.049320000006</v>
      </c>
      <c r="Y39" s="56">
        <f t="shared" si="96"/>
        <v>8.4391031499300134E-2</v>
      </c>
      <c r="Z39" s="87">
        <f t="shared" si="96"/>
        <v>192371.36660000001</v>
      </c>
      <c r="AA39" s="56">
        <f t="shared" si="96"/>
        <v>9.0621329634849659E-2</v>
      </c>
      <c r="AB39" s="87">
        <f t="shared" si="96"/>
        <v>153205.80809999999</v>
      </c>
      <c r="AC39" s="56">
        <f t="shared" si="96"/>
        <v>9.2507398538611785E-2</v>
      </c>
      <c r="AD39" s="103">
        <f t="shared" si="96"/>
        <v>2514472.0399449999</v>
      </c>
      <c r="AE39" s="113">
        <f t="shared" si="96"/>
        <v>8.2358588122318124E-2</v>
      </c>
      <c r="AF39" s="103">
        <f>SUM(AF35:AF38)</f>
        <v>130.73043054616414</v>
      </c>
      <c r="AG39" s="137">
        <f t="shared" ref="AG39" si="97">((AF39*3.1)*7)/1000</f>
        <v>2.8368503428517622</v>
      </c>
    </row>
    <row r="40" spans="2:33" s="4" customFormat="1" x14ac:dyDescent="0.25">
      <c r="B40" s="170"/>
      <c r="C40" s="47" t="s">
        <v>20</v>
      </c>
      <c r="D40" s="87"/>
      <c r="E40" s="56"/>
      <c r="F40" s="87"/>
      <c r="G40" s="56"/>
      <c r="H40" s="87"/>
      <c r="I40" s="56"/>
      <c r="J40" s="87"/>
      <c r="K40" s="56"/>
      <c r="L40" s="87"/>
      <c r="M40" s="56"/>
      <c r="N40" s="87"/>
      <c r="O40" s="56"/>
      <c r="P40" s="87"/>
      <c r="Q40" s="56"/>
      <c r="R40" s="87"/>
      <c r="S40" s="56"/>
      <c r="T40" s="87"/>
      <c r="U40" s="56"/>
      <c r="V40" s="87"/>
      <c r="W40" s="56"/>
      <c r="X40" s="87"/>
      <c r="Y40" s="56"/>
      <c r="Z40" s="87"/>
      <c r="AA40" s="56"/>
      <c r="AB40" s="87"/>
      <c r="AC40" s="56"/>
      <c r="AD40" s="103"/>
      <c r="AE40" s="113"/>
      <c r="AF40" s="103"/>
      <c r="AG40" s="137"/>
    </row>
    <row r="41" spans="2:33" ht="31.5" x14ac:dyDescent="0.25">
      <c r="B41" s="170"/>
      <c r="C41" s="7" t="s">
        <v>64</v>
      </c>
      <c r="D41" s="86">
        <f>Amazónica!I40</f>
        <v>0</v>
      </c>
      <c r="E41" s="55">
        <f t="shared" ref="E41:E43" si="98">D41/$D$96</f>
        <v>0</v>
      </c>
      <c r="F41" s="86">
        <f>'Andina Sur'!I40</f>
        <v>0</v>
      </c>
      <c r="G41" s="55">
        <f t="shared" ref="G41:G43" si="99">F41/$F$96</f>
        <v>0</v>
      </c>
      <c r="H41" s="86">
        <f>'Costa y Sabana'!I40</f>
        <v>0</v>
      </c>
      <c r="I41" s="55">
        <f t="shared" ref="I41:I43" si="100">H41/$H$96</f>
        <v>0</v>
      </c>
      <c r="J41" s="86">
        <f>Cundiboyacense!I40</f>
        <v>0</v>
      </c>
      <c r="K41" s="55">
        <f t="shared" ref="K41:K43" si="101">J41/$J$96</f>
        <v>0</v>
      </c>
      <c r="L41" s="86">
        <f>'Depresión Momposina'!I40</f>
        <v>0</v>
      </c>
      <c r="M41" s="55">
        <f t="shared" ref="M41:M43" si="102">L41/$L$96</f>
        <v>0</v>
      </c>
      <c r="N41" s="86">
        <f>'Distrito Capital'!I40</f>
        <v>0</v>
      </c>
      <c r="O41" s="55">
        <f t="shared" ref="O41:O43" si="103">N41/$N$96</f>
        <v>0</v>
      </c>
      <c r="P41" s="86">
        <f>'Eje Cafetero'!I40</f>
        <v>0</v>
      </c>
      <c r="Q41" s="55">
        <f t="shared" ref="Q41:Q43" si="104">P41/$P$96</f>
        <v>0</v>
      </c>
      <c r="R41" s="86">
        <f>'Insular Caribe'!I40</f>
        <v>0</v>
      </c>
      <c r="S41" s="55">
        <f t="shared" ref="S41:S43" si="105">R41/$R$96</f>
        <v>0</v>
      </c>
      <c r="T41" s="86">
        <f>'Litoral Pacífico'!I40</f>
        <v>0</v>
      </c>
      <c r="U41" s="55">
        <f>T41/$T$96</f>
        <v>0</v>
      </c>
      <c r="V41" s="86">
        <f>Llanera!I40</f>
        <v>0</v>
      </c>
      <c r="W41" s="55">
        <f>V41/$V$96</f>
        <v>0</v>
      </c>
      <c r="X41" s="86">
        <f>'Magdalena Medio'!I40</f>
        <v>0</v>
      </c>
      <c r="Y41" s="55">
        <f>X41/$X$96</f>
        <v>0</v>
      </c>
      <c r="Z41" s="86">
        <f>Santanderes!I40</f>
        <v>0</v>
      </c>
      <c r="AA41" s="55">
        <f>Z41/$Z$96</f>
        <v>0</v>
      </c>
      <c r="AB41" s="86">
        <f>'Tolima Grande'!I40</f>
        <v>0</v>
      </c>
      <c r="AC41" s="55">
        <f>AB41/$AB$96</f>
        <v>0</v>
      </c>
      <c r="AD41" s="106">
        <f>AB41+Z41+X41+V41+T41+R41+P41+N41+L41+J41+H41+F41+D41</f>
        <v>0</v>
      </c>
      <c r="AE41" s="112">
        <f>AD41/$AD$96</f>
        <v>0</v>
      </c>
      <c r="AF41" s="106">
        <f t="shared" ref="AF41" si="106">((AD41/$AF$97)/365)*1000000</f>
        <v>0</v>
      </c>
      <c r="AG41" s="136">
        <f t="shared" ref="AG41:AG43" si="107">((AF41*2.9)*7)/1000</f>
        <v>0</v>
      </c>
    </row>
    <row r="42" spans="2:33" ht="31.5" x14ac:dyDescent="0.25">
      <c r="B42" s="170"/>
      <c r="C42" s="7" t="s">
        <v>65</v>
      </c>
      <c r="D42" s="86">
        <f>Amazónica!I41</f>
        <v>0</v>
      </c>
      <c r="E42" s="55">
        <f t="shared" si="98"/>
        <v>0</v>
      </c>
      <c r="F42" s="86">
        <f>'Andina Sur'!I41</f>
        <v>0</v>
      </c>
      <c r="G42" s="55">
        <f t="shared" si="99"/>
        <v>0</v>
      </c>
      <c r="H42" s="86">
        <f>'Costa y Sabana'!I41</f>
        <v>0</v>
      </c>
      <c r="I42" s="55">
        <f t="shared" si="100"/>
        <v>0</v>
      </c>
      <c r="J42" s="86">
        <f>Cundiboyacense!I41</f>
        <v>0</v>
      </c>
      <c r="K42" s="55">
        <f t="shared" si="101"/>
        <v>0</v>
      </c>
      <c r="L42" s="86">
        <f>'Depresión Momposina'!I41</f>
        <v>0</v>
      </c>
      <c r="M42" s="55">
        <f t="shared" si="102"/>
        <v>0</v>
      </c>
      <c r="N42" s="86">
        <f>'Distrito Capital'!I41</f>
        <v>0</v>
      </c>
      <c r="O42" s="55">
        <f t="shared" si="103"/>
        <v>0</v>
      </c>
      <c r="P42" s="86">
        <f>'Eje Cafetero'!I41</f>
        <v>0</v>
      </c>
      <c r="Q42" s="55">
        <f t="shared" si="104"/>
        <v>0</v>
      </c>
      <c r="R42" s="86">
        <f>'Insular Caribe'!I41</f>
        <v>0</v>
      </c>
      <c r="S42" s="55">
        <f t="shared" si="105"/>
        <v>0</v>
      </c>
      <c r="T42" s="86">
        <f>'Litoral Pacífico'!I41</f>
        <v>0</v>
      </c>
      <c r="U42" s="55">
        <f t="shared" ref="U42:U43" si="108">T42/$T$96</f>
        <v>0</v>
      </c>
      <c r="V42" s="86">
        <f>Llanera!I41</f>
        <v>0</v>
      </c>
      <c r="W42" s="55">
        <f t="shared" ref="W42:W43" si="109">V42/$V$96</f>
        <v>0</v>
      </c>
      <c r="X42" s="86">
        <f>'Magdalena Medio'!I41</f>
        <v>0</v>
      </c>
      <c r="Y42" s="55">
        <f t="shared" ref="Y42:Y43" si="110">X42/$X$96</f>
        <v>0</v>
      </c>
      <c r="Z42" s="86">
        <f>Santanderes!I41</f>
        <v>0</v>
      </c>
      <c r="AA42" s="55">
        <f t="shared" ref="AA42:AA43" si="111">Z42/$Z$96</f>
        <v>0</v>
      </c>
      <c r="AB42" s="86">
        <f>'Tolima Grande'!I41</f>
        <v>0</v>
      </c>
      <c r="AC42" s="55">
        <f t="shared" ref="AC42:AC43" si="112">AB42/$AB$96</f>
        <v>0</v>
      </c>
      <c r="AD42" s="106">
        <f t="shared" ref="AD42:AD43" si="113">AB42+Z42+X42+V42+T42+R42+P42+N42+L42+J42+H42+F42+D42</f>
        <v>0</v>
      </c>
      <c r="AE42" s="112">
        <f t="shared" ref="AE42:AE43" si="114">AD42/$AD$96</f>
        <v>0</v>
      </c>
      <c r="AF42" s="106">
        <f t="shared" ref="AF42:AF43" si="115">((AD42/$AF$97)/365)*1000000</f>
        <v>0</v>
      </c>
      <c r="AG42" s="136">
        <f t="shared" si="107"/>
        <v>0</v>
      </c>
    </row>
    <row r="43" spans="2:33" x14ac:dyDescent="0.25">
      <c r="B43" s="170"/>
      <c r="C43" s="7" t="s">
        <v>66</v>
      </c>
      <c r="D43" s="86">
        <f>Amazónica!I42</f>
        <v>5093.6936249999999</v>
      </c>
      <c r="E43" s="55">
        <f t="shared" si="98"/>
        <v>9.1873115511471957E-3</v>
      </c>
      <c r="F43" s="86">
        <f>'Andina Sur'!I42</f>
        <v>62091.135499999989</v>
      </c>
      <c r="G43" s="55">
        <f t="shared" si="99"/>
        <v>1.5759831690199223E-2</v>
      </c>
      <c r="H43" s="86">
        <f>'Costa y Sabana'!I42</f>
        <v>156686.07580000002</v>
      </c>
      <c r="I43" s="55">
        <f t="shared" si="100"/>
        <v>2.504606065374405E-2</v>
      </c>
      <c r="J43" s="86">
        <f>Cundiboyacense!I42</f>
        <v>57663.961074999999</v>
      </c>
      <c r="K43" s="55">
        <f t="shared" si="101"/>
        <v>2.25459238530205E-2</v>
      </c>
      <c r="L43" s="86">
        <f>'Depresión Momposina'!I42</f>
        <v>29201.876099999998</v>
      </c>
      <c r="M43" s="55">
        <f t="shared" si="102"/>
        <v>2.7153667066150008E-2</v>
      </c>
      <c r="N43" s="86">
        <f>'Distrito Capital'!I42</f>
        <v>101299.86072500002</v>
      </c>
      <c r="O43" s="55">
        <f t="shared" si="103"/>
        <v>2.2252790189334903E-2</v>
      </c>
      <c r="P43" s="86">
        <f>'Eje Cafetero'!I42</f>
        <v>111874.27754999997</v>
      </c>
      <c r="Q43" s="55">
        <f t="shared" si="104"/>
        <v>2.2168723010383841E-2</v>
      </c>
      <c r="R43" s="86">
        <f>'Insular Caribe'!I42</f>
        <v>681.62654999999995</v>
      </c>
      <c r="S43" s="55">
        <f t="shared" si="105"/>
        <v>1.8423483850840919E-2</v>
      </c>
      <c r="T43" s="86">
        <f>'Litoral Pacífico'!I42</f>
        <v>21484.308799999999</v>
      </c>
      <c r="U43" s="55">
        <f t="shared" si="108"/>
        <v>2.3292018263249413E-2</v>
      </c>
      <c r="V43" s="86">
        <f>Llanera!I42</f>
        <v>30581.875400000001</v>
      </c>
      <c r="W43" s="55">
        <f t="shared" si="109"/>
        <v>2.4746512955857496E-2</v>
      </c>
      <c r="X43" s="86">
        <f>'Magdalena Medio'!I42</f>
        <v>14057.405600000002</v>
      </c>
      <c r="Y43" s="55">
        <f t="shared" si="110"/>
        <v>2.4461168550521783E-2</v>
      </c>
      <c r="Z43" s="86">
        <f>Santanderes!I42</f>
        <v>48092.841650000002</v>
      </c>
      <c r="AA43" s="55">
        <f t="shared" si="111"/>
        <v>2.2655332408712415E-2</v>
      </c>
      <c r="AB43" s="86">
        <f>'Tolima Grande'!I42</f>
        <v>42263.671199999997</v>
      </c>
      <c r="AC43" s="55">
        <f t="shared" si="112"/>
        <v>2.5519282355479112E-2</v>
      </c>
      <c r="AD43" s="106">
        <f t="shared" si="113"/>
        <v>681072.60957499989</v>
      </c>
      <c r="AE43" s="112">
        <f t="shared" si="114"/>
        <v>2.2307736034562042E-2</v>
      </c>
      <c r="AF43" s="106">
        <f t="shared" si="115"/>
        <v>35.409785461319679</v>
      </c>
      <c r="AG43" s="136">
        <f t="shared" si="107"/>
        <v>0.71881864486478941</v>
      </c>
    </row>
    <row r="44" spans="2:33" x14ac:dyDescent="0.25">
      <c r="B44" s="171"/>
      <c r="C44" s="47" t="s">
        <v>67</v>
      </c>
      <c r="D44" s="87">
        <f>SUM(D41:D43)</f>
        <v>5093.6936249999999</v>
      </c>
      <c r="E44" s="56">
        <f t="shared" ref="E44:AE44" si="116">SUM(E41:E43)</f>
        <v>9.1873115511471957E-3</v>
      </c>
      <c r="F44" s="87">
        <f t="shared" si="116"/>
        <v>62091.135499999989</v>
      </c>
      <c r="G44" s="56">
        <f t="shared" si="116"/>
        <v>1.5759831690199223E-2</v>
      </c>
      <c r="H44" s="87">
        <f t="shared" si="116"/>
        <v>156686.07580000002</v>
      </c>
      <c r="I44" s="56">
        <f>SUM(I41:I43)</f>
        <v>2.504606065374405E-2</v>
      </c>
      <c r="J44" s="87">
        <f t="shared" si="116"/>
        <v>57663.961074999999</v>
      </c>
      <c r="K44" s="56">
        <f t="shared" si="116"/>
        <v>2.25459238530205E-2</v>
      </c>
      <c r="L44" s="87">
        <f t="shared" si="116"/>
        <v>29201.876099999998</v>
      </c>
      <c r="M44" s="56">
        <f t="shared" si="116"/>
        <v>2.7153667066150008E-2</v>
      </c>
      <c r="N44" s="87">
        <f t="shared" si="116"/>
        <v>101299.86072500002</v>
      </c>
      <c r="O44" s="56">
        <f t="shared" si="116"/>
        <v>2.2252790189334903E-2</v>
      </c>
      <c r="P44" s="87">
        <f t="shared" si="116"/>
        <v>111874.27754999997</v>
      </c>
      <c r="Q44" s="56">
        <f t="shared" si="116"/>
        <v>2.2168723010383841E-2</v>
      </c>
      <c r="R44" s="87">
        <f t="shared" si="116"/>
        <v>681.62654999999995</v>
      </c>
      <c r="S44" s="56">
        <f t="shared" si="116"/>
        <v>1.8423483850840919E-2</v>
      </c>
      <c r="T44" s="87">
        <f t="shared" si="116"/>
        <v>21484.308799999999</v>
      </c>
      <c r="U44" s="56">
        <f t="shared" si="116"/>
        <v>2.3292018263249413E-2</v>
      </c>
      <c r="V44" s="87">
        <f t="shared" si="116"/>
        <v>30581.875400000001</v>
      </c>
      <c r="W44" s="56">
        <f t="shared" si="116"/>
        <v>2.4746512955857496E-2</v>
      </c>
      <c r="X44" s="87">
        <f t="shared" si="116"/>
        <v>14057.405600000002</v>
      </c>
      <c r="Y44" s="56">
        <f t="shared" si="116"/>
        <v>2.4461168550521783E-2</v>
      </c>
      <c r="Z44" s="87">
        <f t="shared" si="116"/>
        <v>48092.841650000002</v>
      </c>
      <c r="AA44" s="56">
        <f t="shared" si="116"/>
        <v>2.2655332408712415E-2</v>
      </c>
      <c r="AB44" s="87">
        <f t="shared" si="116"/>
        <v>42263.671199999997</v>
      </c>
      <c r="AC44" s="56">
        <f t="shared" si="116"/>
        <v>2.5519282355479112E-2</v>
      </c>
      <c r="AD44" s="103">
        <f t="shared" si="116"/>
        <v>681072.60957499989</v>
      </c>
      <c r="AE44" s="113">
        <f t="shared" si="116"/>
        <v>2.2307736034562042E-2</v>
      </c>
      <c r="AF44" s="103">
        <f>SUM(AF41:AF43)</f>
        <v>35.409785461319679</v>
      </c>
      <c r="AG44" s="137">
        <f>SUM(AG41:AG43)</f>
        <v>0.71881864486478941</v>
      </c>
    </row>
    <row r="45" spans="2:33" x14ac:dyDescent="0.25">
      <c r="B45" s="159" t="s">
        <v>108</v>
      </c>
      <c r="C45" s="159"/>
      <c r="D45" s="92">
        <f>+D39+D44</f>
        <v>49239.038374999996</v>
      </c>
      <c r="E45" s="61">
        <f t="shared" ref="E45:AE45" si="117">+E39+E44</f>
        <v>8.8810678327756229E-2</v>
      </c>
      <c r="F45" s="92">
        <f t="shared" si="117"/>
        <v>360128.58589999989</v>
      </c>
      <c r="G45" s="61">
        <f t="shared" si="117"/>
        <v>9.1407023803155477E-2</v>
      </c>
      <c r="H45" s="92">
        <f t="shared" si="117"/>
        <v>626744.30320000008</v>
      </c>
      <c r="I45" s="61">
        <f t="shared" si="117"/>
        <v>0.1001842426149762</v>
      </c>
      <c r="J45" s="92">
        <f t="shared" si="117"/>
        <v>263606.67920000001</v>
      </c>
      <c r="K45" s="61">
        <f t="shared" si="117"/>
        <v>0.10306708047095087</v>
      </c>
      <c r="L45" s="92">
        <f t="shared" si="117"/>
        <v>97339.587</v>
      </c>
      <c r="M45" s="61">
        <f t="shared" si="117"/>
        <v>9.0512223553833357E-2</v>
      </c>
      <c r="N45" s="92">
        <f t="shared" si="117"/>
        <v>492027.8949500001</v>
      </c>
      <c r="O45" s="61">
        <f t="shared" si="117"/>
        <v>0.10808498091962668</v>
      </c>
      <c r="P45" s="92">
        <f t="shared" si="117"/>
        <v>591335.46704999986</v>
      </c>
      <c r="Q45" s="61">
        <f t="shared" si="117"/>
        <v>0.11717753591202887</v>
      </c>
      <c r="R45" s="92">
        <f t="shared" si="117"/>
        <v>2272.0884999999998</v>
      </c>
      <c r="S45" s="61">
        <f t="shared" si="117"/>
        <v>6.1411612836136401E-2</v>
      </c>
      <c r="T45" s="92">
        <f t="shared" si="117"/>
        <v>80566.157999999996</v>
      </c>
      <c r="U45" s="61">
        <f t="shared" si="117"/>
        <v>8.734506848718529E-2</v>
      </c>
      <c r="V45" s="92">
        <f t="shared" si="117"/>
        <v>133795.704875</v>
      </c>
      <c r="W45" s="61">
        <f t="shared" si="117"/>
        <v>0.10826599418187655</v>
      </c>
      <c r="X45" s="92">
        <f t="shared" si="117"/>
        <v>62555.454920000004</v>
      </c>
      <c r="Y45" s="61">
        <f t="shared" si="117"/>
        <v>0.10885220004982192</v>
      </c>
      <c r="Z45" s="92">
        <f t="shared" si="117"/>
        <v>240464.20825000003</v>
      </c>
      <c r="AA45" s="61">
        <f t="shared" si="117"/>
        <v>0.11327666204356207</v>
      </c>
      <c r="AB45" s="92">
        <f t="shared" si="117"/>
        <v>195469.47930000001</v>
      </c>
      <c r="AC45" s="61">
        <f t="shared" si="117"/>
        <v>0.11802668089409089</v>
      </c>
      <c r="AD45" s="105">
        <f t="shared" si="117"/>
        <v>3195544.6495199995</v>
      </c>
      <c r="AE45" s="118">
        <f t="shared" si="117"/>
        <v>0.10466632415688017</v>
      </c>
      <c r="AF45" s="105">
        <f>+AF39+AF44</f>
        <v>166.14021600748382</v>
      </c>
      <c r="AG45" s="141">
        <f>+AG39+AG44</f>
        <v>3.5556689877165515</v>
      </c>
    </row>
    <row r="46" spans="2:33" s="4" customFormat="1" ht="15.75" customHeight="1" x14ac:dyDescent="0.25">
      <c r="B46" s="172" t="s">
        <v>109</v>
      </c>
      <c r="C46" s="46" t="s">
        <v>9</v>
      </c>
      <c r="D46" s="90"/>
      <c r="E46" s="59"/>
      <c r="F46" s="90"/>
      <c r="G46" s="59"/>
      <c r="H46" s="90"/>
      <c r="I46" s="59"/>
      <c r="J46" s="90"/>
      <c r="K46" s="59"/>
      <c r="L46" s="90"/>
      <c r="M46" s="59"/>
      <c r="N46" s="90"/>
      <c r="O46" s="59"/>
      <c r="P46" s="90"/>
      <c r="Q46" s="59"/>
      <c r="R46" s="90"/>
      <c r="S46" s="59"/>
      <c r="T46" s="90"/>
      <c r="U46" s="59"/>
      <c r="V46" s="90"/>
      <c r="W46" s="59"/>
      <c r="X46" s="90"/>
      <c r="Y46" s="59"/>
      <c r="Z46" s="90"/>
      <c r="AA46" s="59"/>
      <c r="AB46" s="90"/>
      <c r="AC46" s="59"/>
      <c r="AD46" s="128"/>
      <c r="AE46" s="116"/>
      <c r="AF46" s="128"/>
      <c r="AG46" s="139"/>
    </row>
    <row r="47" spans="2:33" ht="15.75" customHeight="1" x14ac:dyDescent="0.25">
      <c r="B47" s="173"/>
      <c r="C47" s="7" t="s">
        <v>68</v>
      </c>
      <c r="D47" s="86">
        <f>Amazónica!I46</f>
        <v>763.10016853932575</v>
      </c>
      <c r="E47" s="55">
        <f t="shared" ref="E47:E50" si="118">D47/$D$96</f>
        <v>1.3763762623441491E-3</v>
      </c>
      <c r="F47" s="86">
        <f>'Andina Sur'!I46</f>
        <v>27906.12831460674</v>
      </c>
      <c r="G47" s="55">
        <f t="shared" ref="G47:G50" si="119">F47/$F$96</f>
        <v>7.0830704225614497E-3</v>
      </c>
      <c r="H47" s="86">
        <f>'Costa y Sabana'!I46</f>
        <v>17605.177056179778</v>
      </c>
      <c r="I47" s="55">
        <f t="shared" ref="I47:I50" si="120">H47/$H$96</f>
        <v>2.814164118398208E-3</v>
      </c>
      <c r="J47" s="86">
        <f>Cundiboyacense!I46</f>
        <v>27767.557500000003</v>
      </c>
      <c r="K47" s="55">
        <f t="shared" ref="K47:K50" si="121">J47/$J$96</f>
        <v>1.0856785161968139E-2</v>
      </c>
      <c r="L47" s="86">
        <f>'Depresión Momposina'!I46</f>
        <v>13124.438696629215</v>
      </c>
      <c r="M47" s="55">
        <f t="shared" ref="M47:M50" si="122">L47/$L$96</f>
        <v>1.220389531062922E-2</v>
      </c>
      <c r="N47" s="86">
        <f>'Distrito Capital'!I46</f>
        <v>29268.017544943825</v>
      </c>
      <c r="O47" s="55">
        <f t="shared" ref="O47:O50" si="123">N47/$N$96</f>
        <v>6.4293775827933908E-3</v>
      </c>
      <c r="P47" s="86">
        <f>'Eje Cafetero'!I46</f>
        <v>35914.695842696623</v>
      </c>
      <c r="Q47" s="55">
        <f t="shared" ref="Q47:Q50" si="124">P47/$P$96</f>
        <v>7.1167650113591798E-3</v>
      </c>
      <c r="R47" s="86">
        <f>'Insular Caribe'!I46</f>
        <v>0</v>
      </c>
      <c r="S47" s="55">
        <f t="shared" ref="S47:S50" si="125">R47/$R$96</f>
        <v>0</v>
      </c>
      <c r="T47" s="86">
        <f>'Litoral Pacífico'!I46</f>
        <v>3017.4591011235957</v>
      </c>
      <c r="U47" s="55">
        <f>T47/$T$96</f>
        <v>3.2713508796698618E-3</v>
      </c>
      <c r="V47" s="86">
        <f>Llanera!I46</f>
        <v>38656.864971910109</v>
      </c>
      <c r="W47" s="55">
        <f>V47/$V$96</f>
        <v>3.1280704579033349E-2</v>
      </c>
      <c r="X47" s="86">
        <f>'Magdalena Medio'!I46</f>
        <v>11846.128314606742</v>
      </c>
      <c r="Y47" s="55">
        <f>X47/$X$96</f>
        <v>2.0613344284147569E-2</v>
      </c>
      <c r="Z47" s="86">
        <f>Santanderes!I46</f>
        <v>18526.937393258424</v>
      </c>
      <c r="AA47" s="55">
        <f>Z47/$Z$96</f>
        <v>8.7275758877864811E-3</v>
      </c>
      <c r="AB47" s="86">
        <f>'Tolima Grande'!I46</f>
        <v>14246.181303370784</v>
      </c>
      <c r="AC47" s="55">
        <f>AB47/$AB$96</f>
        <v>8.6020052883637454E-3</v>
      </c>
      <c r="AD47" s="106">
        <f>AB47+Z47+X47+V47+T47+R47+P47+N47+L47+J47+H47+F47+D47</f>
        <v>238642.68620786516</v>
      </c>
      <c r="AE47" s="112">
        <f>AD47/$AD$96</f>
        <v>7.8164618216343667E-3</v>
      </c>
      <c r="AF47" s="106">
        <f t="shared" ref="AF47" si="126">((AD47/$AF$97)/365)*1000000</f>
        <v>12.407320749261451</v>
      </c>
      <c r="AG47" s="136">
        <f t="shared" ref="AG47:AG50" si="127">((AF47*2.9)*7)/1000</f>
        <v>0.25186861121000748</v>
      </c>
    </row>
    <row r="48" spans="2:33" x14ac:dyDescent="0.25">
      <c r="B48" s="173"/>
      <c r="C48" s="7" t="s">
        <v>69</v>
      </c>
      <c r="D48" s="86">
        <f>Amazónica!I47</f>
        <v>3482.8674358974358</v>
      </c>
      <c r="E48" s="55">
        <f t="shared" si="118"/>
        <v>6.2819224281348354E-3</v>
      </c>
      <c r="F48" s="86">
        <f>'Andina Sur'!I47</f>
        <v>41394.090333333326</v>
      </c>
      <c r="G48" s="55">
        <f t="shared" si="119"/>
        <v>1.0506554460132815E-2</v>
      </c>
      <c r="H48" s="86">
        <f>'Costa y Sabana'!I47</f>
        <v>20087.958435897439</v>
      </c>
      <c r="I48" s="55">
        <f t="shared" si="120"/>
        <v>3.2110334171466734E-3</v>
      </c>
      <c r="J48" s="86">
        <f>Cundiboyacense!I47</f>
        <v>31683.495096153842</v>
      </c>
      <c r="K48" s="55">
        <f t="shared" si="121"/>
        <v>1.2387870248912362E-2</v>
      </c>
      <c r="L48" s="86">
        <f>'Depresión Momposina'!I47</f>
        <v>4159.8114102564105</v>
      </c>
      <c r="M48" s="55">
        <f t="shared" si="122"/>
        <v>3.8680437416168108E-3</v>
      </c>
      <c r="N48" s="86">
        <f>'Distrito Capital'!I47</f>
        <v>33395.558480769236</v>
      </c>
      <c r="O48" s="55">
        <f t="shared" si="123"/>
        <v>7.3360846778027155E-3</v>
      </c>
      <c r="P48" s="86">
        <f>'Eje Cafetero'!I47</f>
        <v>81959.177692307683</v>
      </c>
      <c r="Q48" s="55">
        <f t="shared" si="124"/>
        <v>1.6240822718229922E-2</v>
      </c>
      <c r="R48" s="86">
        <f>'Insular Caribe'!I47</f>
        <v>349.55207692307692</v>
      </c>
      <c r="S48" s="55">
        <f t="shared" si="125"/>
        <v>9.4479404363286782E-3</v>
      </c>
      <c r="T48" s="86">
        <f>'Litoral Pacífico'!I47</f>
        <v>3442.9982051282054</v>
      </c>
      <c r="U48" s="55">
        <f t="shared" ref="U48:U50" si="128">T48/$T$96</f>
        <v>3.7326952344950985E-3</v>
      </c>
      <c r="V48" s="86">
        <f>Llanera!I47</f>
        <v>7841.5065128205124</v>
      </c>
      <c r="W48" s="55">
        <f t="shared" ref="W48:W50" si="129">V48/$V$96</f>
        <v>6.3452597322711524E-3</v>
      </c>
      <c r="X48" s="86">
        <f>'Magdalena Medio'!I47</f>
        <v>2252.7893589743589</v>
      </c>
      <c r="Y48" s="55">
        <f t="shared" ref="Y48:Y50" si="130">X48/$X$96</f>
        <v>3.9200590625836189E-3</v>
      </c>
      <c r="Z48" s="86">
        <f>Santanderes!I47</f>
        <v>17616.425512820515</v>
      </c>
      <c r="AA48" s="55">
        <f t="shared" ref="AA48:AA50" si="131">Z48/$Z$96</f>
        <v>8.2986565599679173E-3</v>
      </c>
      <c r="AB48" s="86">
        <f>'Tolima Grande'!I47</f>
        <v>33865.12115384615</v>
      </c>
      <c r="AC48" s="55">
        <f t="shared" ref="AC48:AC50" si="132">AB48/$AB$96</f>
        <v>2.044814291304416E-2</v>
      </c>
      <c r="AD48" s="106">
        <f t="shared" ref="AD48:AD50" si="133">AB48+Z48+X48+V48+T48+R48+P48+N48+L48+J48+H48+F48+D48</f>
        <v>281531.35170512815</v>
      </c>
      <c r="AE48" s="112">
        <f t="shared" ref="AE48:AE50" si="134">AD48/$AD$96</f>
        <v>9.221229852732547E-3</v>
      </c>
      <c r="AF48" s="106">
        <f t="shared" ref="AF48:AF50" si="135">((AD48/$AF$97)/365)*1000000</f>
        <v>14.637154136524028</v>
      </c>
      <c r="AG48" s="136">
        <f t="shared" si="127"/>
        <v>0.29713422897143776</v>
      </c>
    </row>
    <row r="49" spans="2:33" x14ac:dyDescent="0.25">
      <c r="B49" s="173"/>
      <c r="C49" s="7" t="s">
        <v>70</v>
      </c>
      <c r="D49" s="86">
        <f>Amazónica!I48</f>
        <v>0</v>
      </c>
      <c r="E49" s="55">
        <f t="shared" si="118"/>
        <v>0</v>
      </c>
      <c r="F49" s="86">
        <f>'Andina Sur'!I48</f>
        <v>24529.831308641969</v>
      </c>
      <c r="G49" s="55">
        <f t="shared" si="119"/>
        <v>6.2261063467453715E-3</v>
      </c>
      <c r="H49" s="86">
        <f>'Costa y Sabana'!I48</f>
        <v>14507.969981481483</v>
      </c>
      <c r="I49" s="55">
        <f t="shared" si="120"/>
        <v>2.3190796901614861E-3</v>
      </c>
      <c r="J49" s="86">
        <f>Cundiboyacense!I48</f>
        <v>16272.017234567902</v>
      </c>
      <c r="K49" s="55">
        <f t="shared" si="121"/>
        <v>6.3621654611698067E-3</v>
      </c>
      <c r="L49" s="86">
        <f>'Depresión Momposina'!I48</f>
        <v>6409.1909135802462</v>
      </c>
      <c r="M49" s="55">
        <f t="shared" si="122"/>
        <v>5.9596525796762707E-3</v>
      </c>
      <c r="N49" s="86">
        <f>'Distrito Capital'!I48</f>
        <v>17865.936635802471</v>
      </c>
      <c r="O49" s="55">
        <f t="shared" si="123"/>
        <v>3.9246543543800536E-3</v>
      </c>
      <c r="P49" s="86">
        <f>'Eje Cafetero'!I48</f>
        <v>39461.826296296291</v>
      </c>
      <c r="Q49" s="55">
        <f t="shared" si="124"/>
        <v>7.819655382851445E-3</v>
      </c>
      <c r="R49" s="86">
        <f>'Insular Caribe'!I48</f>
        <v>0</v>
      </c>
      <c r="S49" s="55">
        <f t="shared" si="125"/>
        <v>0</v>
      </c>
      <c r="T49" s="86">
        <f>'Litoral Pacífico'!I48</f>
        <v>0</v>
      </c>
      <c r="U49" s="55">
        <f t="shared" si="128"/>
        <v>0</v>
      </c>
      <c r="V49" s="86">
        <f>Llanera!I48</f>
        <v>20765.470950617284</v>
      </c>
      <c r="W49" s="55">
        <f t="shared" si="129"/>
        <v>1.6803187809532865E-2</v>
      </c>
      <c r="X49" s="86">
        <f>'Magdalena Medio'!I48</f>
        <v>3470.9643456790118</v>
      </c>
      <c r="Y49" s="55">
        <f t="shared" si="130"/>
        <v>6.0397947038325376E-3</v>
      </c>
      <c r="Z49" s="86">
        <f>Santanderes!I48</f>
        <v>8481.9826543209874</v>
      </c>
      <c r="AA49" s="55">
        <f t="shared" si="131"/>
        <v>3.995649454799367E-3</v>
      </c>
      <c r="AB49" s="86">
        <f>'Tolima Grande'!I48</f>
        <v>10435.47437037037</v>
      </c>
      <c r="AC49" s="55">
        <f t="shared" si="132"/>
        <v>6.3010573717232378E-3</v>
      </c>
      <c r="AD49" s="106">
        <f t="shared" si="133"/>
        <v>162200.66469135802</v>
      </c>
      <c r="AE49" s="112">
        <f t="shared" si="134"/>
        <v>5.3126928930870053E-3</v>
      </c>
      <c r="AF49" s="106">
        <f t="shared" si="135"/>
        <v>8.4330079607642219</v>
      </c>
      <c r="AG49" s="136">
        <f t="shared" si="127"/>
        <v>0.17119006160351369</v>
      </c>
    </row>
    <row r="50" spans="2:33" x14ac:dyDescent="0.25">
      <c r="B50" s="173"/>
      <c r="C50" s="7" t="s">
        <v>71</v>
      </c>
      <c r="D50" s="86">
        <f>Amazónica!I49</f>
        <v>0</v>
      </c>
      <c r="E50" s="55">
        <f t="shared" si="118"/>
        <v>0</v>
      </c>
      <c r="F50" s="86">
        <f>'Andina Sur'!I49</f>
        <v>0</v>
      </c>
      <c r="G50" s="55">
        <f t="shared" si="119"/>
        <v>0</v>
      </c>
      <c r="H50" s="86">
        <f>'Costa y Sabana'!I49</f>
        <v>19833.680481012663</v>
      </c>
      <c r="I50" s="55">
        <f t="shared" si="120"/>
        <v>3.1703874245245637E-3</v>
      </c>
      <c r="J50" s="86">
        <f>Cundiboyacense!I49</f>
        <v>0</v>
      </c>
      <c r="K50" s="55">
        <f t="shared" si="121"/>
        <v>0</v>
      </c>
      <c r="L50" s="86">
        <f>'Depresión Momposina'!I49</f>
        <v>0</v>
      </c>
      <c r="M50" s="55">
        <f t="shared" si="122"/>
        <v>0</v>
      </c>
      <c r="N50" s="86">
        <f>'Distrito Capital'!I49</f>
        <v>14654.591063291142</v>
      </c>
      <c r="O50" s="55">
        <f t="shared" si="123"/>
        <v>3.2192101539724998E-3</v>
      </c>
      <c r="P50" s="86">
        <f>'Eje Cafetero'!I49</f>
        <v>0</v>
      </c>
      <c r="Q50" s="55">
        <f t="shared" si="124"/>
        <v>0</v>
      </c>
      <c r="R50" s="86">
        <f>'Insular Caribe'!I49</f>
        <v>0</v>
      </c>
      <c r="S50" s="55">
        <f t="shared" si="125"/>
        <v>0</v>
      </c>
      <c r="T50" s="86">
        <f>'Litoral Pacífico'!I49</f>
        <v>0</v>
      </c>
      <c r="U50" s="55">
        <f t="shared" si="128"/>
        <v>0</v>
      </c>
      <c r="V50" s="86">
        <f>Llanera!I49</f>
        <v>0</v>
      </c>
      <c r="W50" s="55">
        <f t="shared" si="129"/>
        <v>0</v>
      </c>
      <c r="X50" s="86">
        <f>'Magdalena Medio'!I49</f>
        <v>0</v>
      </c>
      <c r="Y50" s="55">
        <f t="shared" si="130"/>
        <v>0</v>
      </c>
      <c r="Z50" s="86">
        <f>Santanderes!I49</f>
        <v>17393.432784810127</v>
      </c>
      <c r="AA50" s="55">
        <f t="shared" si="131"/>
        <v>8.1936102743987022E-3</v>
      </c>
      <c r="AB50" s="86">
        <f>'Tolima Grande'!I49</f>
        <v>4012.3738481012656</v>
      </c>
      <c r="AC50" s="55">
        <f t="shared" si="132"/>
        <v>2.4227166793176374E-3</v>
      </c>
      <c r="AD50" s="106">
        <f t="shared" si="133"/>
        <v>55894.078177215197</v>
      </c>
      <c r="AE50" s="112">
        <f t="shared" si="134"/>
        <v>1.8307450987502761E-3</v>
      </c>
      <c r="AF50" s="106">
        <f t="shared" si="135"/>
        <v>2.9060004601395892</v>
      </c>
      <c r="AG50" s="136">
        <f t="shared" si="127"/>
        <v>5.8991809340833666E-2</v>
      </c>
    </row>
    <row r="51" spans="2:33" s="4" customFormat="1" x14ac:dyDescent="0.25">
      <c r="B51" s="173"/>
      <c r="C51" s="47" t="s">
        <v>51</v>
      </c>
      <c r="D51" s="87">
        <f>SUM(D47:D50)</f>
        <v>4245.9676044367616</v>
      </c>
      <c r="E51" s="56">
        <f t="shared" ref="E51:AE51" si="136">SUM(E47:E50)</f>
        <v>7.6582986904789848E-3</v>
      </c>
      <c r="F51" s="87">
        <f t="shared" si="136"/>
        <v>93830.049956582036</v>
      </c>
      <c r="G51" s="56">
        <f t="shared" si="136"/>
        <v>2.3815731229439634E-2</v>
      </c>
      <c r="H51" s="87">
        <f t="shared" si="136"/>
        <v>72034.785954571358</v>
      </c>
      <c r="I51" s="56">
        <f t="shared" si="136"/>
        <v>1.1514664650230931E-2</v>
      </c>
      <c r="J51" s="87">
        <f t="shared" si="136"/>
        <v>75723.069830721739</v>
      </c>
      <c r="K51" s="56">
        <f t="shared" si="136"/>
        <v>2.9606820872050306E-2</v>
      </c>
      <c r="L51" s="87">
        <f t="shared" si="136"/>
        <v>23693.441020465871</v>
      </c>
      <c r="M51" s="56">
        <f t="shared" si="136"/>
        <v>2.2031591631922302E-2</v>
      </c>
      <c r="N51" s="87">
        <f t="shared" si="136"/>
        <v>95184.103724806671</v>
      </c>
      <c r="O51" s="56">
        <f t="shared" si="136"/>
        <v>2.0909326768948661E-2</v>
      </c>
      <c r="P51" s="87">
        <f t="shared" si="136"/>
        <v>157335.69983130059</v>
      </c>
      <c r="Q51" s="56">
        <f t="shared" si="136"/>
        <v>3.117724311244055E-2</v>
      </c>
      <c r="R51" s="87">
        <f t="shared" si="136"/>
        <v>349.55207692307692</v>
      </c>
      <c r="S51" s="56">
        <f t="shared" si="136"/>
        <v>9.4479404363286782E-3</v>
      </c>
      <c r="T51" s="87">
        <f t="shared" si="136"/>
        <v>6460.4573062518011</v>
      </c>
      <c r="U51" s="56">
        <f t="shared" si="136"/>
        <v>7.0040461141649604E-3</v>
      </c>
      <c r="V51" s="87">
        <f t="shared" si="136"/>
        <v>67263.842435347906</v>
      </c>
      <c r="W51" s="56">
        <f t="shared" si="136"/>
        <v>5.4429152120837362E-2</v>
      </c>
      <c r="X51" s="87">
        <f t="shared" si="136"/>
        <v>17569.882019260112</v>
      </c>
      <c r="Y51" s="56">
        <f t="shared" si="136"/>
        <v>3.0573198050563726E-2</v>
      </c>
      <c r="Z51" s="87">
        <f t="shared" si="136"/>
        <v>62018.778345210056</v>
      </c>
      <c r="AA51" s="56">
        <f t="shared" si="136"/>
        <v>2.9215492176952469E-2</v>
      </c>
      <c r="AB51" s="87">
        <f t="shared" si="136"/>
        <v>62559.150675688572</v>
      </c>
      <c r="AC51" s="56">
        <f t="shared" si="136"/>
        <v>3.7773922252448779E-2</v>
      </c>
      <c r="AD51" s="103">
        <f t="shared" si="136"/>
        <v>738268.78078156651</v>
      </c>
      <c r="AE51" s="113">
        <f t="shared" si="136"/>
        <v>2.4181129666204195E-2</v>
      </c>
      <c r="AF51" s="103">
        <f>SUM(AF47:AF50)</f>
        <v>38.383483306689293</v>
      </c>
      <c r="AG51" s="137">
        <f t="shared" ref="AG51" si="137">((AF51*3.1)*7)/1000</f>
        <v>0.83292158775515757</v>
      </c>
    </row>
    <row r="52" spans="2:33" x14ac:dyDescent="0.25">
      <c r="B52" s="173"/>
      <c r="C52" s="46" t="s">
        <v>10</v>
      </c>
      <c r="D52" s="90"/>
      <c r="E52" s="59"/>
      <c r="F52" s="90"/>
      <c r="G52" s="59"/>
      <c r="H52" s="90"/>
      <c r="I52" s="59"/>
      <c r="J52" s="90"/>
      <c r="K52" s="59"/>
      <c r="L52" s="90"/>
      <c r="M52" s="59"/>
      <c r="N52" s="90"/>
      <c r="O52" s="59"/>
      <c r="P52" s="90"/>
      <c r="Q52" s="59"/>
      <c r="R52" s="90"/>
      <c r="S52" s="59"/>
      <c r="T52" s="90"/>
      <c r="U52" s="59"/>
      <c r="V52" s="90"/>
      <c r="W52" s="59"/>
      <c r="X52" s="90"/>
      <c r="Y52" s="59"/>
      <c r="Z52" s="90"/>
      <c r="AA52" s="59"/>
      <c r="AB52" s="90"/>
      <c r="AC52" s="59"/>
      <c r="AD52" s="128"/>
      <c r="AE52" s="116"/>
      <c r="AF52" s="128"/>
      <c r="AG52" s="139"/>
    </row>
    <row r="53" spans="2:33" x14ac:dyDescent="0.25">
      <c r="B53" s="173"/>
      <c r="C53" s="7" t="s">
        <v>72</v>
      </c>
      <c r="D53" s="86">
        <f>Amazónica!I52</f>
        <v>5145.1450757575758</v>
      </c>
      <c r="E53" s="55">
        <f t="shared" ref="E53:E55" si="138">D53/$D$96</f>
        <v>9.2801126779264616E-3</v>
      </c>
      <c r="F53" s="86">
        <f>'Andina Sur'!I52</f>
        <v>67735.784181818162</v>
      </c>
      <c r="G53" s="55">
        <f t="shared" ref="G53:G55" si="139">F53/$F$96</f>
        <v>1.7192543662035514E-2</v>
      </c>
      <c r="H53" s="86">
        <f>'Costa y Sabana'!I52</f>
        <v>47480.629030303033</v>
      </c>
      <c r="I53" s="55">
        <f t="shared" ref="I53:I55" si="140">H53/$H$96</f>
        <v>7.5897153496194084E-3</v>
      </c>
      <c r="J53" s="86">
        <f>Cundiboyacense!I52</f>
        <v>44932.956681818185</v>
      </c>
      <c r="K53" s="55">
        <f t="shared" ref="K53:K55" si="141">J53/$J$96</f>
        <v>1.7568252353002987E-2</v>
      </c>
      <c r="L53" s="86">
        <f>'Depresión Momposina'!I52</f>
        <v>3932.9126060606054</v>
      </c>
      <c r="M53" s="55">
        <f t="shared" ref="M53:M55" si="142">L53/$L$96</f>
        <v>3.6570595375286204E-3</v>
      </c>
      <c r="N53" s="86">
        <f>'Distrito Capital'!I52</f>
        <v>109631.88390151515</v>
      </c>
      <c r="O53" s="55">
        <f t="shared" ref="O53:O55" si="143">N53/$N$96</f>
        <v>2.4083106265513961E-2</v>
      </c>
      <c r="P53" s="86">
        <f>'Eje Cafetero'!I52</f>
        <v>48430.423181818172</v>
      </c>
      <c r="Q53" s="55">
        <f t="shared" ref="Q53:Q55" si="144">P53/$P$96</f>
        <v>9.5968497880449533E-3</v>
      </c>
      <c r="R53" s="86">
        <f>'Insular Caribe'!I52</f>
        <v>172.12791666666666</v>
      </c>
      <c r="S53" s="55">
        <f t="shared" ref="S53:S55" si="145">R53/$R$96</f>
        <v>4.6523949118285153E-3</v>
      </c>
      <c r="T53" s="86">
        <f>'Litoral Pacífico'!I52</f>
        <v>4068.997878787879</v>
      </c>
      <c r="U53" s="55">
        <f>T53/$T$96</f>
        <v>4.4113670953123893E-3</v>
      </c>
      <c r="V53" s="86">
        <f>Llanera!I52</f>
        <v>5792.0218560606063</v>
      </c>
      <c r="W53" s="55">
        <f>V53/$V$96</f>
        <v>4.6868395749730101E-3</v>
      </c>
      <c r="X53" s="86">
        <f>'Magdalena Medio'!I52</f>
        <v>2662.3874242424245</v>
      </c>
      <c r="Y53" s="55">
        <f>X53/$X$96</f>
        <v>4.6327970739624587E-3</v>
      </c>
      <c r="Z53" s="86">
        <f>Santanderes!I52</f>
        <v>31229.117954545454</v>
      </c>
      <c r="AA53" s="55">
        <f>Z53/$Z$96</f>
        <v>1.4711254810852215E-2</v>
      </c>
      <c r="AB53" s="86">
        <f>'Tolima Grande'!I52</f>
        <v>16008.966363636366</v>
      </c>
      <c r="AC53" s="55">
        <f>AB53/$AB$96</f>
        <v>9.6663948316208781E-3</v>
      </c>
      <c r="AD53" s="106">
        <f>AB53+Z53+X53+V53+T53+R53+P53+N53+L53+J53+H53+F53+D53</f>
        <v>387223.35405303031</v>
      </c>
      <c r="AE53" s="112">
        <f>AD53/$AD$96</f>
        <v>1.2683047662161979E-2</v>
      </c>
      <c r="AF53" s="106">
        <f>((AD53/$AF$97)/365)*1000000</f>
        <v>20.132208665955051</v>
      </c>
      <c r="AG53" s="136">
        <f t="shared" ref="AG53:AG55" si="146">((AF53*2.9)*7)/1000</f>
        <v>0.40868383591888757</v>
      </c>
    </row>
    <row r="54" spans="2:33" x14ac:dyDescent="0.25">
      <c r="B54" s="173"/>
      <c r="C54" s="7" t="s">
        <v>73</v>
      </c>
      <c r="D54" s="86">
        <f>Amazónica!I53</f>
        <v>5068.3518656716415</v>
      </c>
      <c r="E54" s="55">
        <f t="shared" si="138"/>
        <v>9.1416035334797967E-3</v>
      </c>
      <c r="F54" s="86">
        <f>'Andina Sur'!I53</f>
        <v>18534.66731343283</v>
      </c>
      <c r="G54" s="55">
        <f t="shared" si="139"/>
        <v>4.7044273702087228E-3</v>
      </c>
      <c r="H54" s="86">
        <f>'Costa y Sabana'!I53</f>
        <v>11692.990731343287</v>
      </c>
      <c r="I54" s="55">
        <f t="shared" si="140"/>
        <v>1.8691090040107504E-3</v>
      </c>
      <c r="J54" s="86">
        <f>Cundiboyacense!I53</f>
        <v>7377.0525895522378</v>
      </c>
      <c r="K54" s="55">
        <f t="shared" si="141"/>
        <v>2.8843399385527287E-3</v>
      </c>
      <c r="L54" s="86">
        <f>'Depresión Momposina'!I53</f>
        <v>3874.2124179104485</v>
      </c>
      <c r="M54" s="55">
        <f t="shared" si="142"/>
        <v>3.6024765593565527E-3</v>
      </c>
      <c r="N54" s="86">
        <f>'Distrito Capital'!I53</f>
        <v>12959.47045522388</v>
      </c>
      <c r="O54" s="55">
        <f t="shared" si="143"/>
        <v>2.8468388301920982E-3</v>
      </c>
      <c r="P54" s="86">
        <f>'Eje Cafetero'!I53</f>
        <v>23853.790522388055</v>
      </c>
      <c r="Q54" s="55">
        <f t="shared" si="144"/>
        <v>4.7268066120221414E-3</v>
      </c>
      <c r="R54" s="86">
        <f>'Insular Caribe'!I53</f>
        <v>101.73530597014926</v>
      </c>
      <c r="S54" s="55">
        <f t="shared" si="145"/>
        <v>2.7497737090807347E-3</v>
      </c>
      <c r="T54" s="86">
        <f>'Litoral Pacífico'!I53</f>
        <v>4008.2665671641789</v>
      </c>
      <c r="U54" s="55">
        <f t="shared" ref="U54:U55" si="147">T54/$T$96</f>
        <v>4.3455257953823531E-3</v>
      </c>
      <c r="V54" s="86">
        <f>Llanera!I53</f>
        <v>3423.3442611940295</v>
      </c>
      <c r="W54" s="55">
        <f t="shared" ref="W54:W55" si="148">V54/$V$96</f>
        <v>2.7701320472974804E-3</v>
      </c>
      <c r="X54" s="86">
        <f>'Magdalena Medio'!I53</f>
        <v>1049.060119402985</v>
      </c>
      <c r="Y54" s="55">
        <f t="shared" ref="Y54:Y55" si="149">X54/$X$96</f>
        <v>1.8254603395911775E-3</v>
      </c>
      <c r="Z54" s="86">
        <f>Santanderes!I53</f>
        <v>6152.6023432835809</v>
      </c>
      <c r="AA54" s="55">
        <f t="shared" ref="AA54:AA55" si="150">Z54/$Z$96</f>
        <v>2.898336768705212E-3</v>
      </c>
      <c r="AB54" s="86">
        <f>'Tolima Grande'!I53</f>
        <v>4731.0079701492532</v>
      </c>
      <c r="AC54" s="55">
        <f t="shared" ref="AC54:AC55" si="151">AB54/$AB$96</f>
        <v>2.8566360845685571E-3</v>
      </c>
      <c r="AD54" s="106">
        <f>AB54+Z54+X54+V54+T54+R54+P54+N54+L54+J54+H54+F54+D54</f>
        <v>102826.55246268657</v>
      </c>
      <c r="AE54" s="112">
        <f t="shared" ref="AE54:AE55" si="152">AD54/$AD$96</f>
        <v>3.367963352854613E-3</v>
      </c>
      <c r="AF54" s="106">
        <f t="shared" ref="AF54:AF55" si="153">((AD54/$AF$97)/365)*1000000</f>
        <v>5.3460763378855409</v>
      </c>
      <c r="AG54" s="136">
        <f t="shared" si="146"/>
        <v>0.10852534965907648</v>
      </c>
    </row>
    <row r="55" spans="2:33" s="4" customFormat="1" x14ac:dyDescent="0.25">
      <c r="B55" s="173"/>
      <c r="C55" s="7" t="s">
        <v>74</v>
      </c>
      <c r="D55" s="86">
        <f>Amazónica!I54</f>
        <v>0</v>
      </c>
      <c r="E55" s="55">
        <f t="shared" si="138"/>
        <v>0</v>
      </c>
      <c r="F55" s="86">
        <f>'Andina Sur'!I54</f>
        <v>0</v>
      </c>
      <c r="G55" s="55">
        <f t="shared" si="139"/>
        <v>0</v>
      </c>
      <c r="H55" s="86">
        <f>'Costa y Sabana'!I54</f>
        <v>0</v>
      </c>
      <c r="I55" s="55">
        <f t="shared" si="140"/>
        <v>0</v>
      </c>
      <c r="J55" s="86">
        <f>Cundiboyacense!I54</f>
        <v>6503.454256578947</v>
      </c>
      <c r="K55" s="55">
        <f t="shared" si="141"/>
        <v>2.5427733668820112E-3</v>
      </c>
      <c r="L55" s="86">
        <f>'Depresión Momposina'!I54</f>
        <v>3415.4241052631583</v>
      </c>
      <c r="M55" s="55">
        <f t="shared" si="142"/>
        <v>3.1758674931169606E-3</v>
      </c>
      <c r="N55" s="86">
        <f>'Distrito Capital'!I54</f>
        <v>11424.796322368422</v>
      </c>
      <c r="O55" s="55">
        <f t="shared" si="143"/>
        <v>2.5097131792482974E-3</v>
      </c>
      <c r="P55" s="86">
        <f>'Eje Cafetero'!I54</f>
        <v>21028.99953947368</v>
      </c>
      <c r="Q55" s="55">
        <f t="shared" si="144"/>
        <v>4.1670531974405721E-3</v>
      </c>
      <c r="R55" s="86">
        <f>'Insular Caribe'!I54</f>
        <v>0</v>
      </c>
      <c r="S55" s="55">
        <f t="shared" si="145"/>
        <v>0</v>
      </c>
      <c r="T55" s="86">
        <f>'Litoral Pacífico'!I54</f>
        <v>2826.8827368421053</v>
      </c>
      <c r="U55" s="55">
        <f t="shared" si="147"/>
        <v>3.0647392451643965E-3</v>
      </c>
      <c r="V55" s="86">
        <f>Llanera!I54</f>
        <v>3017.9482302631577</v>
      </c>
      <c r="W55" s="55">
        <f t="shared" si="148"/>
        <v>2.442090094328042E-3</v>
      </c>
      <c r="X55" s="86">
        <f>'Magdalena Medio'!I54</f>
        <v>924.82931578947364</v>
      </c>
      <c r="Y55" s="55">
        <f t="shared" si="149"/>
        <v>1.6092874046395908E-3</v>
      </c>
      <c r="Z55" s="86">
        <f>Santanderes!I54</f>
        <v>1808.0015657894739</v>
      </c>
      <c r="AA55" s="55">
        <f t="shared" si="150"/>
        <v>8.5170422589144422E-4</v>
      </c>
      <c r="AB55" s="86">
        <f>'Tolima Grande'!I54</f>
        <v>0</v>
      </c>
      <c r="AC55" s="55">
        <f t="shared" si="151"/>
        <v>0</v>
      </c>
      <c r="AD55" s="106">
        <f>AB55+Z55+X55+V55+T55+R55+P55+N55+L55+J55+H55+F55+D55</f>
        <v>50950.336072368409</v>
      </c>
      <c r="AE55" s="112">
        <f t="shared" si="152"/>
        <v>1.6688186134571866E-3</v>
      </c>
      <c r="AF55" s="106">
        <f t="shared" si="153"/>
        <v>2.6489693523727444</v>
      </c>
      <c r="AG55" s="136">
        <f t="shared" si="146"/>
        <v>5.3774077853166707E-2</v>
      </c>
    </row>
    <row r="56" spans="2:33" x14ac:dyDescent="0.25">
      <c r="B56" s="173"/>
      <c r="C56" s="47" t="s">
        <v>51</v>
      </c>
      <c r="D56" s="87">
        <f>SUM(D53:D55)</f>
        <v>10213.496941429217</v>
      </c>
      <c r="E56" s="56">
        <f t="shared" ref="E56:AE56" si="154">SUM(E53:E55)</f>
        <v>1.8421716211406258E-2</v>
      </c>
      <c r="F56" s="87">
        <f t="shared" si="154"/>
        <v>86270.451495250993</v>
      </c>
      <c r="G56" s="56">
        <f t="shared" si="154"/>
        <v>2.1896971032244236E-2</v>
      </c>
      <c r="H56" s="87">
        <f t="shared" si="154"/>
        <v>59173.619761646318</v>
      </c>
      <c r="I56" s="56">
        <f t="shared" si="154"/>
        <v>9.4588243536301592E-3</v>
      </c>
      <c r="J56" s="87">
        <f t="shared" si="154"/>
        <v>58813.463527949367</v>
      </c>
      <c r="K56" s="56">
        <f t="shared" si="154"/>
        <v>2.2995365658437728E-2</v>
      </c>
      <c r="L56" s="87">
        <f t="shared" si="154"/>
        <v>11222.549129234212</v>
      </c>
      <c r="M56" s="56">
        <f t="shared" si="154"/>
        <v>1.0435403590002133E-2</v>
      </c>
      <c r="N56" s="87">
        <f t="shared" si="154"/>
        <v>134016.15067910746</v>
      </c>
      <c r="O56" s="56">
        <f t="shared" si="154"/>
        <v>2.9439658274954355E-2</v>
      </c>
      <c r="P56" s="87">
        <f t="shared" si="154"/>
        <v>93313.2132436799</v>
      </c>
      <c r="Q56" s="56">
        <f t="shared" si="154"/>
        <v>1.8490709597507666E-2</v>
      </c>
      <c r="R56" s="87">
        <f t="shared" si="154"/>
        <v>273.86322263681592</v>
      </c>
      <c r="S56" s="56">
        <f t="shared" si="154"/>
        <v>7.40216862090925E-3</v>
      </c>
      <c r="T56" s="87">
        <f t="shared" si="154"/>
        <v>10904.147182794164</v>
      </c>
      <c r="U56" s="56">
        <f t="shared" si="154"/>
        <v>1.1821632135859138E-2</v>
      </c>
      <c r="V56" s="87">
        <f t="shared" si="154"/>
        <v>12233.314347517793</v>
      </c>
      <c r="W56" s="56">
        <f t="shared" si="154"/>
        <v>9.8990617165985312E-3</v>
      </c>
      <c r="X56" s="87">
        <f t="shared" si="154"/>
        <v>4636.2768594348836</v>
      </c>
      <c r="Y56" s="56">
        <f t="shared" si="154"/>
        <v>8.0675448181932261E-3</v>
      </c>
      <c r="Z56" s="87">
        <f t="shared" si="154"/>
        <v>39189.721863618513</v>
      </c>
      <c r="AA56" s="56">
        <f t="shared" si="154"/>
        <v>1.846129580544887E-2</v>
      </c>
      <c r="AB56" s="87">
        <f t="shared" si="154"/>
        <v>20739.97433378562</v>
      </c>
      <c r="AC56" s="56">
        <f t="shared" si="154"/>
        <v>1.2523030916189434E-2</v>
      </c>
      <c r="AD56" s="103">
        <f>SUM(AD53:AD55)</f>
        <v>541000.24258808524</v>
      </c>
      <c r="AE56" s="113">
        <f t="shared" si="154"/>
        <v>1.7719829628473779E-2</v>
      </c>
      <c r="AF56" s="103">
        <f>SUM(AF53:AF55)</f>
        <v>28.127254356213339</v>
      </c>
      <c r="AG56" s="137">
        <f>SUM(AG53:AG55)</f>
        <v>0.57098326343113071</v>
      </c>
    </row>
    <row r="57" spans="2:33" x14ac:dyDescent="0.25">
      <c r="B57" s="173"/>
      <c r="C57" s="46" t="s">
        <v>11</v>
      </c>
      <c r="D57" s="90"/>
      <c r="E57" s="59"/>
      <c r="F57" s="90"/>
      <c r="G57" s="59"/>
      <c r="H57" s="90"/>
      <c r="I57" s="59"/>
      <c r="J57" s="90"/>
      <c r="K57" s="59"/>
      <c r="L57" s="90"/>
      <c r="M57" s="59"/>
      <c r="N57" s="90"/>
      <c r="O57" s="59"/>
      <c r="P57" s="90"/>
      <c r="Q57" s="59"/>
      <c r="R57" s="90"/>
      <c r="S57" s="59"/>
      <c r="T57" s="90"/>
      <c r="U57" s="59"/>
      <c r="V57" s="90"/>
      <c r="W57" s="59"/>
      <c r="X57" s="90"/>
      <c r="Y57" s="59"/>
      <c r="Z57" s="90"/>
      <c r="AA57" s="59"/>
      <c r="AB57" s="90"/>
      <c r="AC57" s="59"/>
      <c r="AD57" s="128"/>
      <c r="AE57" s="116"/>
      <c r="AF57" s="128"/>
      <c r="AG57" s="139"/>
    </row>
    <row r="58" spans="2:33" x14ac:dyDescent="0.25">
      <c r="B58" s="173"/>
      <c r="C58" s="7" t="s">
        <v>75</v>
      </c>
      <c r="D58" s="86">
        <f>Amazónica!I57</f>
        <v>31960.430588235296</v>
      </c>
      <c r="E58" s="55">
        <f t="shared" ref="E58:E59" si="155">D58/$D$96</f>
        <v>5.7645876399354964E-2</v>
      </c>
      <c r="F58" s="86">
        <f>'Andina Sur'!I57</f>
        <v>73048.39470588234</v>
      </c>
      <c r="G58" s="55">
        <f t="shared" ref="G58:G59" si="156">F58/$F$96</f>
        <v>1.8540978459057909E-2</v>
      </c>
      <c r="H58" s="86">
        <f>'Costa y Sabana'!I57</f>
        <v>230420.69970588238</v>
      </c>
      <c r="I58" s="55">
        <f t="shared" ref="I58:I59" si="157">H58/$H$96</f>
        <v>3.6832442137858898E-2</v>
      </c>
      <c r="J58" s="86">
        <f>Cundiboyacense!I57</f>
        <v>15506.275247058824</v>
      </c>
      <c r="K58" s="55">
        <f t="shared" ref="K58:K59" si="158">J58/$J$96</f>
        <v>6.0627694394676974E-3</v>
      </c>
      <c r="L58" s="86">
        <f>'Depresión Momposina'!I57</f>
        <v>45806.86447058824</v>
      </c>
      <c r="M58" s="55">
        <f t="shared" ref="M58:M59" si="159">L58/$L$96</f>
        <v>4.2593987554745118E-2</v>
      </c>
      <c r="N58" s="86">
        <f>'Distrito Capital'!I57</f>
        <v>40860.44802352941</v>
      </c>
      <c r="O58" s="55">
        <f t="shared" ref="O58:O59" si="160">N58/$N$96</f>
        <v>8.9759153704880267E-3</v>
      </c>
      <c r="P58" s="86">
        <f>'Eje Cafetero'!I57</f>
        <v>75209.598352941161</v>
      </c>
      <c r="Q58" s="55">
        <f t="shared" ref="Q58:Q59" si="161">P58/$P$96</f>
        <v>1.4903343200258046E-2</v>
      </c>
      <c r="R58" s="86">
        <f>'Insular Caribe'!I57</f>
        <v>1871.1317058823531</v>
      </c>
      <c r="S58" s="55">
        <f t="shared" ref="S58:S59" si="162">R58/$R$96</f>
        <v>5.0574269394465278E-2</v>
      </c>
      <c r="T58" s="86">
        <f>'Litoral Pacífico'!I57</f>
        <v>56870.229176470581</v>
      </c>
      <c r="U58" s="55">
        <f>T58/$T$96</f>
        <v>6.1655342461542556E-2</v>
      </c>
      <c r="V58" s="86">
        <f>Llanera!I57</f>
        <v>40476.011558823528</v>
      </c>
      <c r="W58" s="55">
        <f>V58/$V$96</f>
        <v>3.2752737735693739E-2</v>
      </c>
      <c r="X58" s="86">
        <f>'Magdalena Medio'!I57</f>
        <v>31008.982941176473</v>
      </c>
      <c r="Y58" s="55">
        <f>X58/$X$96</f>
        <v>5.3958460037915698E-2</v>
      </c>
      <c r="Z58" s="86">
        <f>Santanderes!I57</f>
        <v>19398.793270588234</v>
      </c>
      <c r="AA58" s="55">
        <f>Z58/$Z$96</f>
        <v>9.1382853413293757E-3</v>
      </c>
      <c r="AB58" s="86">
        <f>'Tolima Grande'!I57</f>
        <v>24860.983058823531</v>
      </c>
      <c r="AC58" s="55">
        <f>AB58/$AB$96</f>
        <v>1.5011342562046538E-2</v>
      </c>
      <c r="AD58" s="106">
        <f>AB58+Z58+X58+V58+T58+R58+P58+N58+L58+J58+H58+F58+D58</f>
        <v>687298.84280588222</v>
      </c>
      <c r="AE58" s="112">
        <f>AD58/$AD$96</f>
        <v>2.2511669015350705E-2</v>
      </c>
      <c r="AF58" s="106">
        <f t="shared" ref="AF58" si="163">((AD58/$AF$97)/365)*1000000</f>
        <v>35.7334948277487</v>
      </c>
      <c r="AG58" s="136">
        <f t="shared" ref="AG58:AG59" si="164">((AF58*2.9)*7)/1000</f>
        <v>0.72538994500329868</v>
      </c>
    </row>
    <row r="59" spans="2:33" s="4" customFormat="1" x14ac:dyDescent="0.25">
      <c r="B59" s="173"/>
      <c r="C59" s="7" t="s">
        <v>76</v>
      </c>
      <c r="D59" s="86">
        <f>Amazónica!I58</f>
        <v>0</v>
      </c>
      <c r="E59" s="55">
        <f t="shared" si="155"/>
        <v>0</v>
      </c>
      <c r="F59" s="86">
        <f>'Andina Sur'!I58</f>
        <v>0</v>
      </c>
      <c r="G59" s="55">
        <f t="shared" si="156"/>
        <v>0</v>
      </c>
      <c r="H59" s="86">
        <f>'Costa y Sabana'!I58</f>
        <v>39171.518950000005</v>
      </c>
      <c r="I59" s="55">
        <f t="shared" si="157"/>
        <v>6.2615151634360126E-3</v>
      </c>
      <c r="J59" s="86">
        <f>Cundiboyacense!I58</f>
        <v>0</v>
      </c>
      <c r="K59" s="55">
        <f t="shared" si="158"/>
        <v>0</v>
      </c>
      <c r="L59" s="86">
        <f>'Depresión Momposina'!I58</f>
        <v>0</v>
      </c>
      <c r="M59" s="55">
        <f t="shared" si="159"/>
        <v>0</v>
      </c>
      <c r="N59" s="86">
        <f>'Distrito Capital'!I58</f>
        <v>8682.8452050000014</v>
      </c>
      <c r="O59" s="55">
        <f t="shared" si="160"/>
        <v>1.9073820162287061E-3</v>
      </c>
      <c r="P59" s="86">
        <f>'Eje Cafetero'!I58</f>
        <v>0</v>
      </c>
      <c r="Q59" s="55">
        <f t="shared" si="161"/>
        <v>0</v>
      </c>
      <c r="R59" s="86">
        <f>'Insular Caribe'!I58</f>
        <v>568.02212499999996</v>
      </c>
      <c r="S59" s="55">
        <f t="shared" si="162"/>
        <v>1.53529032090341E-2</v>
      </c>
      <c r="T59" s="86">
        <f>'Litoral Pacífico'!I58</f>
        <v>16113.231599999999</v>
      </c>
      <c r="U59" s="55">
        <f>T59/$T$96</f>
        <v>1.7469013697437058E-2</v>
      </c>
      <c r="V59" s="86">
        <f>Llanera!I58</f>
        <v>0</v>
      </c>
      <c r="W59" s="55">
        <f>V59/$V$96</f>
        <v>0</v>
      </c>
      <c r="X59" s="86">
        <f>'Magdalena Medio'!I58</f>
        <v>0</v>
      </c>
      <c r="Y59" s="55">
        <f>X59/$X$96</f>
        <v>0</v>
      </c>
      <c r="Z59" s="86">
        <f>Santanderes!I58</f>
        <v>0</v>
      </c>
      <c r="AA59" s="55">
        <f>Z59/$Z$96</f>
        <v>0</v>
      </c>
      <c r="AB59" s="86">
        <f>'Tolima Grande'!I58</f>
        <v>0</v>
      </c>
      <c r="AC59" s="55">
        <f>AB59/$AB$96</f>
        <v>0</v>
      </c>
      <c r="AD59" s="106">
        <f>AB59+Z59+X59+V59+T59+R59+P59+N59+L59+J59+H59+F59+D59</f>
        <v>64535.617880000005</v>
      </c>
      <c r="AE59" s="112">
        <f>AD59/$AD$96</f>
        <v>2.1137886155673815E-3</v>
      </c>
      <c r="AF59" s="106">
        <f t="shared" ref="AF59" si="165">((AD59/$AF$97)/365)*1000000</f>
        <v>3.3552845197672876</v>
      </c>
      <c r="AG59" s="136">
        <f t="shared" si="164"/>
        <v>6.8112275751275944E-2</v>
      </c>
    </row>
    <row r="60" spans="2:33" s="5" customFormat="1" x14ac:dyDescent="0.25">
      <c r="B60" s="173"/>
      <c r="C60" s="47" t="s">
        <v>51</v>
      </c>
      <c r="D60" s="87">
        <f>SUM(D58:D59)</f>
        <v>31960.430588235296</v>
      </c>
      <c r="E60" s="56">
        <f t="shared" ref="E60:AE60" si="166">SUM(E58:E59)</f>
        <v>5.7645876399354964E-2</v>
      </c>
      <c r="F60" s="87">
        <f t="shared" si="166"/>
        <v>73048.39470588234</v>
      </c>
      <c r="G60" s="56">
        <f t="shared" si="166"/>
        <v>1.8540978459057909E-2</v>
      </c>
      <c r="H60" s="87">
        <f t="shared" si="166"/>
        <v>269592.2186558824</v>
      </c>
      <c r="I60" s="56">
        <f t="shared" si="166"/>
        <v>4.3093957301294908E-2</v>
      </c>
      <c r="J60" s="87">
        <f t="shared" si="166"/>
        <v>15506.275247058824</v>
      </c>
      <c r="K60" s="56">
        <f t="shared" si="166"/>
        <v>6.0627694394676974E-3</v>
      </c>
      <c r="L60" s="87">
        <f t="shared" si="166"/>
        <v>45806.86447058824</v>
      </c>
      <c r="M60" s="56">
        <f t="shared" si="166"/>
        <v>4.2593987554745118E-2</v>
      </c>
      <c r="N60" s="87">
        <f t="shared" si="166"/>
        <v>49543.293228529408</v>
      </c>
      <c r="O60" s="56">
        <f t="shared" si="166"/>
        <v>1.0883297386716733E-2</v>
      </c>
      <c r="P60" s="87">
        <f t="shared" si="166"/>
        <v>75209.598352941161</v>
      </c>
      <c r="Q60" s="56">
        <f t="shared" si="166"/>
        <v>1.4903343200258046E-2</v>
      </c>
      <c r="R60" s="87">
        <f t="shared" si="166"/>
        <v>2439.1538308823528</v>
      </c>
      <c r="S60" s="56">
        <f t="shared" si="166"/>
        <v>6.5927172603499382E-2</v>
      </c>
      <c r="T60" s="87">
        <f t="shared" si="166"/>
        <v>72983.460776470572</v>
      </c>
      <c r="U60" s="56">
        <f t="shared" si="166"/>
        <v>7.9124356158979614E-2</v>
      </c>
      <c r="V60" s="87">
        <f t="shared" si="166"/>
        <v>40476.011558823528</v>
      </c>
      <c r="W60" s="56">
        <f t="shared" si="166"/>
        <v>3.2752737735693739E-2</v>
      </c>
      <c r="X60" s="87">
        <f t="shared" si="166"/>
        <v>31008.982941176473</v>
      </c>
      <c r="Y60" s="56">
        <f t="shared" si="166"/>
        <v>5.3958460037915698E-2</v>
      </c>
      <c r="Z60" s="87">
        <f t="shared" si="166"/>
        <v>19398.793270588234</v>
      </c>
      <c r="AA60" s="56">
        <f t="shared" si="166"/>
        <v>9.1382853413293757E-3</v>
      </c>
      <c r="AB60" s="87">
        <f t="shared" si="166"/>
        <v>24860.983058823531</v>
      </c>
      <c r="AC60" s="56">
        <f t="shared" si="166"/>
        <v>1.5011342562046538E-2</v>
      </c>
      <c r="AD60" s="103">
        <f t="shared" si="166"/>
        <v>751834.46068588225</v>
      </c>
      <c r="AE60" s="113">
        <f t="shared" si="166"/>
        <v>2.4625457630918085E-2</v>
      </c>
      <c r="AF60" s="103">
        <f>SUM(AF58:AF59)</f>
        <v>39.088779347515988</v>
      </c>
      <c r="AG60" s="137">
        <f>SUM(AG58:AG59)</f>
        <v>0.79350222075457466</v>
      </c>
    </row>
    <row r="61" spans="2:33" x14ac:dyDescent="0.25">
      <c r="B61" s="173"/>
      <c r="C61" s="48" t="s">
        <v>12</v>
      </c>
      <c r="D61" s="93"/>
      <c r="E61" s="62"/>
      <c r="F61" s="93"/>
      <c r="G61" s="62"/>
      <c r="H61" s="93"/>
      <c r="I61" s="62"/>
      <c r="J61" s="93"/>
      <c r="K61" s="62"/>
      <c r="L61" s="93"/>
      <c r="M61" s="62"/>
      <c r="N61" s="93"/>
      <c r="O61" s="62"/>
      <c r="P61" s="93"/>
      <c r="Q61" s="62"/>
      <c r="R61" s="93"/>
      <c r="S61" s="62"/>
      <c r="T61" s="93"/>
      <c r="U61" s="62"/>
      <c r="V61" s="93"/>
      <c r="W61" s="62"/>
      <c r="X61" s="93"/>
      <c r="Y61" s="62"/>
      <c r="Z61" s="93"/>
      <c r="AA61" s="62"/>
      <c r="AB61" s="93"/>
      <c r="AC61" s="62"/>
      <c r="AD61" s="130"/>
      <c r="AE61" s="119"/>
      <c r="AF61" s="130"/>
      <c r="AG61" s="142"/>
    </row>
    <row r="62" spans="2:33" x14ac:dyDescent="0.25">
      <c r="B62" s="173"/>
      <c r="C62" s="6" t="s">
        <v>69</v>
      </c>
      <c r="D62" s="94">
        <f>Amazónica!I61</f>
        <v>1929.4294034090906</v>
      </c>
      <c r="E62" s="63">
        <f t="shared" ref="E62:E65" si="167">D62/$D$96</f>
        <v>3.4800422542224222E-3</v>
      </c>
      <c r="F62" s="94">
        <f>'Andina Sur'!I61</f>
        <v>19756.270386363634</v>
      </c>
      <c r="G62" s="63">
        <f t="shared" ref="G62:G65" si="168">F62/$F$96</f>
        <v>5.0144919014270262E-3</v>
      </c>
      <c r="H62" s="94">
        <f>'Costa y Sabana'!I61</f>
        <v>13353.926914772728</v>
      </c>
      <c r="I62" s="63">
        <f t="shared" ref="I62:I65" si="169">H62/$H$96</f>
        <v>2.1346074420804588E-3</v>
      </c>
      <c r="J62" s="94">
        <f>Cundiboyacense!I61</f>
        <v>14977.652227272729</v>
      </c>
      <c r="K62" s="63">
        <f t="shared" ref="K62:K65" si="170">J62/$J$96</f>
        <v>5.8560841176676631E-3</v>
      </c>
      <c r="L62" s="94">
        <f>'Depresión Momposina'!I61</f>
        <v>2212.2633409090909</v>
      </c>
      <c r="M62" s="63">
        <f t="shared" ref="M62:M65" si="171">L62/$L$96</f>
        <v>2.0570959898598491E-3</v>
      </c>
      <c r="N62" s="94">
        <f>'Distrito Capital'!I61</f>
        <v>13155.826068181821</v>
      </c>
      <c r="O62" s="63">
        <f t="shared" ref="O62:O65" si="172">N62/$N$96</f>
        <v>2.889972751861676E-3</v>
      </c>
      <c r="P62" s="94">
        <f>'Eje Cafetero'!I61</f>
        <v>18161.408693181816</v>
      </c>
      <c r="Q62" s="63">
        <f t="shared" ref="Q62:Q65" si="173">P62/$P$96</f>
        <v>3.5988186705168579E-3</v>
      </c>
      <c r="R62" s="94">
        <f>'Insular Caribe'!I61</f>
        <v>103.27674999999999</v>
      </c>
      <c r="S62" s="63">
        <f t="shared" ref="S62:S65" si="174">R62/$R$96</f>
        <v>2.7914369470971091E-3</v>
      </c>
      <c r="T62" s="94">
        <f>'Litoral Pacífico'!I61</f>
        <v>3051.7484090909088</v>
      </c>
      <c r="U62" s="63">
        <f>T62/$T$96</f>
        <v>3.3085253214842915E-3</v>
      </c>
      <c r="V62" s="94">
        <f>Llanera!I61</f>
        <v>2606.4098352272731</v>
      </c>
      <c r="W62" s="63">
        <f>V62/$V$96</f>
        <v>2.1090778087378549E-3</v>
      </c>
      <c r="X62" s="94">
        <f>'Magdalena Medio'!I61</f>
        <v>1597.4324545454547</v>
      </c>
      <c r="Y62" s="63">
        <f>X62/$X$96</f>
        <v>2.7796782443774751E-3</v>
      </c>
      <c r="Z62" s="94">
        <f>Santanderes!I61</f>
        <v>4684.3676931818181</v>
      </c>
      <c r="AA62" s="63">
        <f>Z62/$Z$96</f>
        <v>2.2066882216278325E-3</v>
      </c>
      <c r="AB62" s="94">
        <f>'Tolima Grande'!I61</f>
        <v>3602.0174318181821</v>
      </c>
      <c r="AC62" s="63">
        <f>AB62/$AB$96</f>
        <v>2.1749388371146974E-3</v>
      </c>
      <c r="AD62" s="131">
        <f>AB62+Z62+X62+V62+T62+R62+P62+N62+L62+J62+H62+F62+D62</f>
        <v>99192.029607954537</v>
      </c>
      <c r="AE62" s="120">
        <f>AD62/$AD$96</f>
        <v>3.24891881147225E-3</v>
      </c>
      <c r="AF62" s="131">
        <f t="shared" ref="AF62" si="175">((AD62/$AF$97)/365)*1000000</f>
        <v>5.1571131161511738</v>
      </c>
      <c r="AG62" s="143">
        <f t="shared" ref="AG62:AG65" si="176">((AF62*2.9)*7)/1000</f>
        <v>0.10468939625786883</v>
      </c>
    </row>
    <row r="63" spans="2:33" x14ac:dyDescent="0.25">
      <c r="B63" s="173"/>
      <c r="C63" s="6" t="s">
        <v>71</v>
      </c>
      <c r="D63" s="94">
        <f>Amazónica!I62</f>
        <v>0</v>
      </c>
      <c r="E63" s="63">
        <f t="shared" si="167"/>
        <v>0</v>
      </c>
      <c r="F63" s="94">
        <f>'Andina Sur'!I62</f>
        <v>0</v>
      </c>
      <c r="G63" s="63">
        <f t="shared" si="168"/>
        <v>0</v>
      </c>
      <c r="H63" s="94">
        <f>'Costa y Sabana'!I62</f>
        <v>12773.321396739133</v>
      </c>
      <c r="I63" s="63">
        <f t="shared" si="169"/>
        <v>2.0417984228595695E-3</v>
      </c>
      <c r="J63" s="94">
        <f>Cundiboyacense!I62</f>
        <v>0</v>
      </c>
      <c r="K63" s="63">
        <f t="shared" si="170"/>
        <v>0</v>
      </c>
      <c r="L63" s="94">
        <f>'Depresión Momposina'!I62</f>
        <v>0</v>
      </c>
      <c r="M63" s="63">
        <f t="shared" si="171"/>
        <v>0</v>
      </c>
      <c r="N63" s="94">
        <f>'Distrito Capital'!I62</f>
        <v>6291.9168152173916</v>
      </c>
      <c r="O63" s="63">
        <f t="shared" si="172"/>
        <v>1.3821608813251493E-3</v>
      </c>
      <c r="P63" s="94">
        <f>'Eje Cafetero'!I62</f>
        <v>0</v>
      </c>
      <c r="Q63" s="63">
        <f t="shared" si="173"/>
        <v>0</v>
      </c>
      <c r="R63" s="94">
        <f>'Insular Caribe'!I62</f>
        <v>0</v>
      </c>
      <c r="S63" s="63">
        <f t="shared" si="174"/>
        <v>0</v>
      </c>
      <c r="T63" s="94">
        <f>'Litoral Pacífico'!I62</f>
        <v>0</v>
      </c>
      <c r="U63" s="63">
        <f t="shared" ref="U63:U65" si="177">T63/$T$96</f>
        <v>0</v>
      </c>
      <c r="V63" s="94">
        <f>Llanera!I62</f>
        <v>3324.1168913043475</v>
      </c>
      <c r="W63" s="63">
        <f t="shared" ref="W63:W65" si="178">V63/$V$96</f>
        <v>2.6898383647671188E-3</v>
      </c>
      <c r="X63" s="94">
        <f>'Magdalena Medio'!I62</f>
        <v>0</v>
      </c>
      <c r="Y63" s="63">
        <f t="shared" ref="Y63:Y65" si="179">X63/$X$96</f>
        <v>0</v>
      </c>
      <c r="Z63" s="94">
        <f>Santanderes!I62</f>
        <v>7467.8325543478268</v>
      </c>
      <c r="AA63" s="63">
        <f t="shared" ref="AA63:AA65" si="180">Z63/$Z$96</f>
        <v>3.5179087591168346E-3</v>
      </c>
      <c r="AB63" s="94">
        <f>'Tolima Grande'!I62</f>
        <v>0</v>
      </c>
      <c r="AC63" s="63">
        <f t="shared" ref="AC63:AC65" si="181">AB63/$AB$96</f>
        <v>0</v>
      </c>
      <c r="AD63" s="131">
        <f t="shared" ref="AD63:AD65" si="182">AB63+Z63+X63+V63+T63+R63+P63+N63+L63+J63+H63+F63+D63</f>
        <v>29857.187657608702</v>
      </c>
      <c r="AE63" s="120">
        <f t="shared" ref="AE63:AE65" si="183">AD63/$AD$96</f>
        <v>9.7793722965300593E-4</v>
      </c>
      <c r="AF63" s="131">
        <f t="shared" ref="AF63:AF65" si="184">((AD63/$AF$97)/365)*1000000</f>
        <v>1.5523111553319084</v>
      </c>
      <c r="AG63" s="143">
        <f t="shared" si="176"/>
        <v>3.151191645323774E-2</v>
      </c>
    </row>
    <row r="64" spans="2:33" x14ac:dyDescent="0.25">
      <c r="B64" s="173"/>
      <c r="C64" s="6" t="s">
        <v>72</v>
      </c>
      <c r="D64" s="94">
        <f>Amazónica!I63</f>
        <v>1929.4294034090906</v>
      </c>
      <c r="E64" s="63">
        <f t="shared" si="167"/>
        <v>3.4800422542224222E-3</v>
      </c>
      <c r="F64" s="94">
        <f>'Andina Sur'!I63</f>
        <v>19756.270386363634</v>
      </c>
      <c r="G64" s="63">
        <f t="shared" si="168"/>
        <v>5.0144919014270262E-3</v>
      </c>
      <c r="H64" s="94">
        <f>'Costa y Sabana'!I63</f>
        <v>13353.926914772728</v>
      </c>
      <c r="I64" s="63">
        <f t="shared" si="169"/>
        <v>2.1346074420804588E-3</v>
      </c>
      <c r="J64" s="94">
        <f>Cundiboyacense!I63</f>
        <v>7488.8261136363644</v>
      </c>
      <c r="K64" s="63">
        <f t="shared" si="170"/>
        <v>2.9280420588338315E-3</v>
      </c>
      <c r="L64" s="94">
        <f>'Depresión Momposina'!I63</f>
        <v>2212.2633409090909</v>
      </c>
      <c r="M64" s="63">
        <f t="shared" si="171"/>
        <v>2.0570959898598491E-3</v>
      </c>
      <c r="N64" s="94">
        <f>'Distrito Capital'!I63</f>
        <v>13155.826068181821</v>
      </c>
      <c r="O64" s="63">
        <f t="shared" si="172"/>
        <v>2.889972751861676E-3</v>
      </c>
      <c r="P64" s="94">
        <f>'Eje Cafetero'!I63</f>
        <v>18161.408693181816</v>
      </c>
      <c r="Q64" s="63">
        <f t="shared" si="173"/>
        <v>3.5988186705168579E-3</v>
      </c>
      <c r="R64" s="94">
        <f>'Insular Caribe'!I63</f>
        <v>77.457562499999995</v>
      </c>
      <c r="S64" s="63">
        <f t="shared" si="174"/>
        <v>2.0935777103228319E-3</v>
      </c>
      <c r="T64" s="94">
        <f>'Litoral Pacífico'!I63</f>
        <v>2441.3987272727277</v>
      </c>
      <c r="U64" s="63">
        <f t="shared" si="177"/>
        <v>2.6468202571874339E-3</v>
      </c>
      <c r="V64" s="94">
        <f>Llanera!I63</f>
        <v>2606.4098352272731</v>
      </c>
      <c r="W64" s="63">
        <f t="shared" si="178"/>
        <v>2.1090778087378549E-3</v>
      </c>
      <c r="X64" s="94">
        <f>'Magdalena Medio'!I63</f>
        <v>1597.4324545454547</v>
      </c>
      <c r="Y64" s="63">
        <f t="shared" si="179"/>
        <v>2.7796782443774751E-3</v>
      </c>
      <c r="Z64" s="94">
        <f>Santanderes!I63</f>
        <v>4684.3676931818181</v>
      </c>
      <c r="AA64" s="63">
        <f t="shared" si="180"/>
        <v>2.2066882216278325E-3</v>
      </c>
      <c r="AB64" s="94">
        <f>'Tolima Grande'!I63</f>
        <v>3602.0174318181821</v>
      </c>
      <c r="AC64" s="63">
        <f t="shared" si="181"/>
        <v>2.1749388371146974E-3</v>
      </c>
      <c r="AD64" s="131">
        <f t="shared" si="182"/>
        <v>91067.034624999986</v>
      </c>
      <c r="AE64" s="120">
        <f t="shared" si="183"/>
        <v>2.9827941122643432E-3</v>
      </c>
      <c r="AF64" s="131">
        <f t="shared" si="184"/>
        <v>4.7346848387898932</v>
      </c>
      <c r="AG64" s="143">
        <f t="shared" si="176"/>
        <v>9.6114102227434828E-2</v>
      </c>
    </row>
    <row r="65" spans="2:33" x14ac:dyDescent="0.25">
      <c r="B65" s="173"/>
      <c r="C65" s="6" t="s">
        <v>74</v>
      </c>
      <c r="D65" s="94">
        <f>Amazónica!I64</f>
        <v>0</v>
      </c>
      <c r="E65" s="63">
        <f t="shared" si="167"/>
        <v>0</v>
      </c>
      <c r="F65" s="94">
        <f>'Andina Sur'!I64</f>
        <v>0</v>
      </c>
      <c r="G65" s="63">
        <f t="shared" si="168"/>
        <v>0</v>
      </c>
      <c r="H65" s="94">
        <f>'Costa y Sabana'!I64</f>
        <v>0</v>
      </c>
      <c r="I65" s="63">
        <f t="shared" si="169"/>
        <v>0</v>
      </c>
      <c r="J65" s="94">
        <f>Cundiboyacense!I64</f>
        <v>0</v>
      </c>
      <c r="K65" s="63">
        <f t="shared" si="170"/>
        <v>0</v>
      </c>
      <c r="L65" s="94">
        <f>'Depresión Momposina'!I64</f>
        <v>0</v>
      </c>
      <c r="M65" s="63">
        <f t="shared" si="171"/>
        <v>0</v>
      </c>
      <c r="N65" s="94">
        <f>'Distrito Capital'!I64</f>
        <v>5788.563470000001</v>
      </c>
      <c r="O65" s="63">
        <f t="shared" si="172"/>
        <v>1.2715880108191374E-3</v>
      </c>
      <c r="P65" s="94">
        <f>'Eje Cafetero'!I64</f>
        <v>0</v>
      </c>
      <c r="Q65" s="63">
        <f t="shared" si="173"/>
        <v>0</v>
      </c>
      <c r="R65" s="94">
        <f>'Insular Caribe'!I64</f>
        <v>0</v>
      </c>
      <c r="S65" s="63">
        <f t="shared" si="174"/>
        <v>0</v>
      </c>
      <c r="T65" s="94">
        <f>'Litoral Pacífico'!I64</f>
        <v>0</v>
      </c>
      <c r="U65" s="63">
        <f t="shared" si="177"/>
        <v>0</v>
      </c>
      <c r="V65" s="94">
        <f>Llanera!I64</f>
        <v>0</v>
      </c>
      <c r="W65" s="63">
        <f t="shared" si="178"/>
        <v>0</v>
      </c>
      <c r="X65" s="94">
        <f>'Magdalena Medio'!I64</f>
        <v>0</v>
      </c>
      <c r="Y65" s="63">
        <f t="shared" si="179"/>
        <v>0</v>
      </c>
      <c r="Z65" s="94">
        <f>Santanderes!I64</f>
        <v>0</v>
      </c>
      <c r="AA65" s="63">
        <f t="shared" si="180"/>
        <v>0</v>
      </c>
      <c r="AB65" s="94">
        <f>'Tolima Grande'!I64</f>
        <v>0</v>
      </c>
      <c r="AC65" s="63">
        <f t="shared" si="181"/>
        <v>0</v>
      </c>
      <c r="AD65" s="131">
        <f t="shared" si="182"/>
        <v>5788.563470000001</v>
      </c>
      <c r="AE65" s="120">
        <f t="shared" si="183"/>
        <v>1.8959762012547756E-4</v>
      </c>
      <c r="AF65" s="131">
        <f t="shared" si="184"/>
        <v>0.30095438829912408</v>
      </c>
      <c r="AG65" s="143">
        <f t="shared" si="176"/>
        <v>6.1093740824722182E-3</v>
      </c>
    </row>
    <row r="66" spans="2:33" x14ac:dyDescent="0.25">
      <c r="B66" s="173"/>
      <c r="C66" s="47" t="s">
        <v>51</v>
      </c>
      <c r="D66" s="87">
        <f>SUM(D62:D65)</f>
        <v>3858.8588068181812</v>
      </c>
      <c r="E66" s="56">
        <f t="shared" ref="E66:AE66" si="185">SUM(E62:E65)</f>
        <v>6.9600845084448444E-3</v>
      </c>
      <c r="F66" s="87">
        <f t="shared" si="185"/>
        <v>39512.540772727269</v>
      </c>
      <c r="G66" s="56">
        <f t="shared" si="185"/>
        <v>1.0028983802854052E-2</v>
      </c>
      <c r="H66" s="87">
        <f t="shared" si="185"/>
        <v>39481.175226284584</v>
      </c>
      <c r="I66" s="56">
        <f t="shared" si="185"/>
        <v>6.3110133070204879E-3</v>
      </c>
      <c r="J66" s="87">
        <f t="shared" si="185"/>
        <v>22466.478340909092</v>
      </c>
      <c r="K66" s="56">
        <f t="shared" si="185"/>
        <v>8.7841261765014937E-3</v>
      </c>
      <c r="L66" s="87">
        <f t="shared" si="185"/>
        <v>4424.5266818181817</v>
      </c>
      <c r="M66" s="56">
        <f t="shared" si="185"/>
        <v>4.1141919797196983E-3</v>
      </c>
      <c r="N66" s="87">
        <f t="shared" si="185"/>
        <v>38392.132421581031</v>
      </c>
      <c r="O66" s="56">
        <f t="shared" si="185"/>
        <v>8.4336943958676393E-3</v>
      </c>
      <c r="P66" s="87">
        <f t="shared" si="185"/>
        <v>36322.817386363633</v>
      </c>
      <c r="Q66" s="56">
        <f t="shared" si="185"/>
        <v>7.1976373410337158E-3</v>
      </c>
      <c r="R66" s="87">
        <f t="shared" si="185"/>
        <v>180.73431249999999</v>
      </c>
      <c r="S66" s="56">
        <f t="shared" si="185"/>
        <v>4.8850146574199414E-3</v>
      </c>
      <c r="T66" s="87">
        <f t="shared" si="185"/>
        <v>5493.1471363636365</v>
      </c>
      <c r="U66" s="56">
        <f t="shared" si="185"/>
        <v>5.9553455786717259E-3</v>
      </c>
      <c r="V66" s="87">
        <f t="shared" si="185"/>
        <v>8536.9365617588937</v>
      </c>
      <c r="W66" s="56">
        <f t="shared" si="185"/>
        <v>6.9079939822428282E-3</v>
      </c>
      <c r="X66" s="87">
        <f t="shared" si="185"/>
        <v>3194.8649090909094</v>
      </c>
      <c r="Y66" s="56">
        <f t="shared" si="185"/>
        <v>5.5593564887549502E-3</v>
      </c>
      <c r="Z66" s="87">
        <f t="shared" si="185"/>
        <v>16836.567940711462</v>
      </c>
      <c r="AA66" s="56">
        <f t="shared" si="185"/>
        <v>7.9312852023725004E-3</v>
      </c>
      <c r="AB66" s="87">
        <f t="shared" si="185"/>
        <v>7204.0348636363642</v>
      </c>
      <c r="AC66" s="56">
        <f t="shared" si="185"/>
        <v>4.3498776742293948E-3</v>
      </c>
      <c r="AD66" s="103">
        <f t="shared" si="185"/>
        <v>225904.81536056323</v>
      </c>
      <c r="AE66" s="113">
        <f t="shared" si="185"/>
        <v>7.3992477735150769E-3</v>
      </c>
      <c r="AF66" s="103">
        <f>SUM(AF62:AF65)</f>
        <v>11.745063498572099</v>
      </c>
      <c r="AG66" s="137">
        <f>SUM(AG62:AG65)</f>
        <v>0.23842478902101363</v>
      </c>
    </row>
    <row r="67" spans="2:33" x14ac:dyDescent="0.25">
      <c r="B67" s="173"/>
      <c r="C67" s="48" t="s">
        <v>77</v>
      </c>
      <c r="D67" s="95"/>
      <c r="E67" s="98"/>
      <c r="F67" s="95"/>
      <c r="G67" s="98"/>
      <c r="H67" s="95"/>
      <c r="I67" s="98"/>
      <c r="J67" s="95"/>
      <c r="K67" s="98"/>
      <c r="L67" s="95"/>
      <c r="M67" s="98"/>
      <c r="N67" s="95"/>
      <c r="O67" s="98"/>
      <c r="P67" s="95"/>
      <c r="Q67" s="98"/>
      <c r="R67" s="95"/>
      <c r="S67" s="98"/>
      <c r="T67" s="95"/>
      <c r="U67" s="98"/>
      <c r="V67" s="95"/>
      <c r="W67" s="98"/>
      <c r="X67" s="95"/>
      <c r="Y67" s="98"/>
      <c r="Z67" s="95"/>
      <c r="AA67" s="98"/>
      <c r="AB67" s="95"/>
      <c r="AC67" s="98"/>
      <c r="AD67" s="130"/>
      <c r="AE67" s="121"/>
      <c r="AF67" s="130"/>
      <c r="AG67" s="144"/>
    </row>
    <row r="68" spans="2:33" s="4" customFormat="1" x14ac:dyDescent="0.25">
      <c r="B68" s="173"/>
      <c r="C68" s="7" t="s">
        <v>21</v>
      </c>
      <c r="D68" s="87">
        <f>Amazónica!I68</f>
        <v>9538.7521067415728</v>
      </c>
      <c r="E68" s="56">
        <f t="shared" ref="E68:E69" si="186">D68/$D$96</f>
        <v>1.7204703279301865E-2</v>
      </c>
      <c r="F68" s="87">
        <f>'Andina Sur'!I68</f>
        <v>69765.320786516837</v>
      </c>
      <c r="G68" s="56">
        <f t="shared" ref="G68" si="187">F68/$F$96</f>
        <v>1.770767605640362E-2</v>
      </c>
      <c r="H68" s="87">
        <f>'Costa y Sabana'!I68</f>
        <v>110032.35660112363</v>
      </c>
      <c r="I68" s="56">
        <f t="shared" ref="I68" si="188">H68/$H$96</f>
        <v>1.7588525739988804E-2</v>
      </c>
      <c r="J68" s="87">
        <f>Cundiboyacense!I68</f>
        <v>46279.262500000004</v>
      </c>
      <c r="K68" s="56">
        <f t="shared" ref="K68" si="189">J68/$J$96</f>
        <v>1.8094641936613566E-2</v>
      </c>
      <c r="L68" s="87">
        <f>'Depresión Momposina'!I68</f>
        <v>18228.387078651682</v>
      </c>
      <c r="M68" s="56">
        <f t="shared" ref="M68" si="190">L68/$L$96</f>
        <v>1.6949854598096132E-2</v>
      </c>
      <c r="N68" s="87">
        <f>'Distrito Capital'!I68</f>
        <v>81300.048735955061</v>
      </c>
      <c r="O68" s="56">
        <f t="shared" ref="O68" si="191">N68/$N$96</f>
        <v>1.7859382174426085E-2</v>
      </c>
      <c r="P68" s="87">
        <f>'Eje Cafetero'!I68</f>
        <v>89786.739606741554</v>
      </c>
      <c r="Q68" s="56">
        <f t="shared" ref="Q68" si="192">P68/$P$96</f>
        <v>1.7791912528397947E-2</v>
      </c>
      <c r="R68" s="87">
        <f>'Insular Caribe'!I68</f>
        <v>638.22710674157292</v>
      </c>
      <c r="S68" s="56">
        <f t="shared" ref="S68" si="193">R68/$R$96</f>
        <v>1.7250453043858537E-2</v>
      </c>
      <c r="T68" s="87">
        <f>'Litoral Pacífico'!I68</f>
        <v>12069.836404494383</v>
      </c>
      <c r="U68" s="56">
        <f>T68/$T$96</f>
        <v>1.3085403518679447E-2</v>
      </c>
      <c r="V68" s="87">
        <f>Llanera!I68</f>
        <v>17180.828876404496</v>
      </c>
      <c r="W68" s="56">
        <f>V68/$V$96</f>
        <v>1.3902535368459267E-2</v>
      </c>
      <c r="X68" s="87">
        <f>'Magdalena Medio'!I68</f>
        <v>8687.1607640449438</v>
      </c>
      <c r="Y68" s="56">
        <f>X68/$X$96</f>
        <v>1.5116452475041548E-2</v>
      </c>
      <c r="Z68" s="87">
        <f>Santanderes!I68</f>
        <v>38597.786235955049</v>
      </c>
      <c r="AA68" s="56">
        <f>Z68/$Z$96</f>
        <v>1.8182449766221836E-2</v>
      </c>
      <c r="AB68" s="87">
        <f>'Tolima Grande'!I68</f>
        <v>29679.544382022468</v>
      </c>
      <c r="AC68" s="56">
        <f>AB68/$AB$96</f>
        <v>1.7920844350757803E-2</v>
      </c>
      <c r="AD68" s="103">
        <f t="shared" ref="AD68" si="194">AB68+Z68+X68+V68+T68+R68+P68+N68+L68+J68+H68+F68+D68</f>
        <v>531784.25118539331</v>
      </c>
      <c r="AE68" s="113">
        <f t="shared" ref="AE68" si="195">AD68/$AD$96</f>
        <v>1.7417970618703389E-2</v>
      </c>
      <c r="AF68" s="103">
        <f t="shared" ref="AF68" si="196">((AD68/$AF$97)/365)*1000000</f>
        <v>27.648103860664371</v>
      </c>
      <c r="AG68" s="137">
        <f t="shared" ref="AG68" si="197">((AF68*2.9)*7)/1000</f>
        <v>0.56125650837148666</v>
      </c>
    </row>
    <row r="69" spans="2:33" s="97" customFormat="1" ht="15.75" customHeight="1" x14ac:dyDescent="0.25">
      <c r="B69" s="159" t="s">
        <v>111</v>
      </c>
      <c r="C69" s="159"/>
      <c r="D69" s="92">
        <f>D68+D66+D60+D56+D51</f>
        <v>59817.506047661031</v>
      </c>
      <c r="E69" s="61">
        <f t="shared" si="186"/>
        <v>0.10789067908898692</v>
      </c>
      <c r="F69" s="92">
        <f t="shared" ref="F69:AF69" si="198">F68+F66+F60+F56+F51</f>
        <v>362426.75771695946</v>
      </c>
      <c r="G69" s="61">
        <f t="shared" si="198"/>
        <v>9.1990340579999441E-2</v>
      </c>
      <c r="H69" s="92">
        <f t="shared" si="198"/>
        <v>550314.15619950835</v>
      </c>
      <c r="I69" s="61">
        <f t="shared" si="198"/>
        <v>8.7966985352165294E-2</v>
      </c>
      <c r="J69" s="92">
        <f t="shared" si="198"/>
        <v>218788.54944663905</v>
      </c>
      <c r="K69" s="61">
        <f t="shared" si="198"/>
        <v>8.5543724083070788E-2</v>
      </c>
      <c r="L69" s="92">
        <f t="shared" si="198"/>
        <v>103375.76838075818</v>
      </c>
      <c r="M69" s="61">
        <f t="shared" si="198"/>
        <v>9.6125029354485386E-2</v>
      </c>
      <c r="N69" s="92">
        <f t="shared" si="198"/>
        <v>398435.72878997965</v>
      </c>
      <c r="O69" s="61">
        <f t="shared" si="198"/>
        <v>8.7525359000913475E-2</v>
      </c>
      <c r="P69" s="92">
        <f t="shared" si="198"/>
        <v>451968.06842102687</v>
      </c>
      <c r="Q69" s="61">
        <f t="shared" si="198"/>
        <v>8.9560845779637924E-2</v>
      </c>
      <c r="R69" s="92">
        <f t="shared" si="198"/>
        <v>3881.5305496838187</v>
      </c>
      <c r="S69" s="61">
        <f t="shared" si="198"/>
        <v>0.10491274936201581</v>
      </c>
      <c r="T69" s="92">
        <f t="shared" si="198"/>
        <v>107911.04880637457</v>
      </c>
      <c r="U69" s="61">
        <f t="shared" si="198"/>
        <v>0.11699078350635489</v>
      </c>
      <c r="V69" s="92">
        <f t="shared" si="198"/>
        <v>145690.93377985261</v>
      </c>
      <c r="W69" s="61">
        <f t="shared" si="198"/>
        <v>0.11789148092383173</v>
      </c>
      <c r="X69" s="92">
        <f t="shared" si="198"/>
        <v>65097.16749300732</v>
      </c>
      <c r="Y69" s="61">
        <f t="shared" si="198"/>
        <v>0.11327501187046915</v>
      </c>
      <c r="Z69" s="92">
        <f t="shared" si="198"/>
        <v>176041.64765608331</v>
      </c>
      <c r="AA69" s="61">
        <f t="shared" si="198"/>
        <v>8.2928808292325046E-2</v>
      </c>
      <c r="AB69" s="92">
        <f t="shared" si="198"/>
        <v>145043.68731395656</v>
      </c>
      <c r="AC69" s="61">
        <f t="shared" si="198"/>
        <v>8.7579017755671951E-2</v>
      </c>
      <c r="AD69" s="105">
        <f t="shared" si="198"/>
        <v>2788792.5506014908</v>
      </c>
      <c r="AE69" s="118">
        <f t="shared" si="198"/>
        <v>9.1343635317814531E-2</v>
      </c>
      <c r="AF69" s="105">
        <f t="shared" si="198"/>
        <v>144.99268436965511</v>
      </c>
      <c r="AG69" s="141">
        <f>AG68+AG66+AG60+AG56+AG51</f>
        <v>2.9970883693333632</v>
      </c>
    </row>
    <row r="70" spans="2:33" x14ac:dyDescent="0.25">
      <c r="B70" s="173" t="s">
        <v>110</v>
      </c>
      <c r="C70" s="48" t="s">
        <v>14</v>
      </c>
      <c r="D70" s="93"/>
      <c r="E70" s="62"/>
      <c r="F70" s="93"/>
      <c r="G70" s="62"/>
      <c r="H70" s="93"/>
      <c r="I70" s="62"/>
      <c r="J70" s="93"/>
      <c r="K70" s="62"/>
      <c r="L70" s="93"/>
      <c r="M70" s="62"/>
      <c r="N70" s="93"/>
      <c r="O70" s="62"/>
      <c r="P70" s="93"/>
      <c r="Q70" s="62"/>
      <c r="R70" s="93"/>
      <c r="S70" s="62"/>
      <c r="T70" s="93"/>
      <c r="U70" s="62"/>
      <c r="V70" s="93"/>
      <c r="W70" s="62"/>
      <c r="X70" s="93"/>
      <c r="Y70" s="62"/>
      <c r="Z70" s="93"/>
      <c r="AA70" s="62"/>
      <c r="AB70" s="93"/>
      <c r="AC70" s="62"/>
      <c r="AD70" s="130"/>
      <c r="AE70" s="119"/>
      <c r="AF70" s="130"/>
      <c r="AG70" s="142"/>
    </row>
    <row r="71" spans="2:33" ht="15.75" customHeight="1" x14ac:dyDescent="0.25">
      <c r="B71" s="173"/>
      <c r="C71" s="7" t="s">
        <v>14</v>
      </c>
      <c r="D71" s="86">
        <f>Amazónica!I71</f>
        <v>27166.365999999998</v>
      </c>
      <c r="E71" s="55">
        <f t="shared" ref="E71:E72" si="199">D71/$D$96</f>
        <v>4.8998994939451708E-2</v>
      </c>
      <c r="F71" s="86">
        <f>'Andina Sur'!I71</f>
        <v>248364.54199999996</v>
      </c>
      <c r="G71" s="55">
        <f t="shared" ref="G71:G72" si="200">F71/$F$96</f>
        <v>6.303932676079689E-2</v>
      </c>
      <c r="H71" s="86">
        <f>'Costa y Sabana'!I71</f>
        <v>235029.11370000005</v>
      </c>
      <c r="I71" s="55">
        <f t="shared" ref="I71:I72" si="201">H71/$H$96</f>
        <v>3.7569090980616081E-2</v>
      </c>
      <c r="J71" s="86">
        <f>Cundiboyacense!I71</f>
        <v>131803.33959999998</v>
      </c>
      <c r="K71" s="55">
        <f t="shared" ref="K71:K72" si="202">J71/$J$96</f>
        <v>5.153354023547542E-2</v>
      </c>
      <c r="L71" s="86">
        <f>'Depresión Momposina'!I71</f>
        <v>38935.834799999997</v>
      </c>
      <c r="M71" s="55">
        <f t="shared" ref="M71:M72" si="203">L71/$L$96</f>
        <v>3.620488942153334E-2</v>
      </c>
      <c r="N71" s="86">
        <f>'Distrito Capital'!I71</f>
        <v>173656.90410000001</v>
      </c>
      <c r="O71" s="55">
        <f t="shared" ref="O71:O72" si="204">N71/$N$96</f>
        <v>3.8147640324574121E-2</v>
      </c>
      <c r="P71" s="86">
        <f>'Eje Cafetero'!I71</f>
        <v>287676.71369999996</v>
      </c>
      <c r="Q71" s="55">
        <f t="shared" ref="Q71:Q72" si="205">P71/$P$96</f>
        <v>5.700528774098703E-2</v>
      </c>
      <c r="R71" s="86">
        <f>'Insular Caribe'!I71</f>
        <v>1363.2530999999999</v>
      </c>
      <c r="S71" s="55">
        <f t="shared" ref="S71:S72" si="206">R71/$R$96</f>
        <v>3.6846967701681839E-2</v>
      </c>
      <c r="T71" s="86">
        <f>'Litoral Pacífico'!I71</f>
        <v>21484.308799999999</v>
      </c>
      <c r="U71" s="55">
        <f>T71/$T$96</f>
        <v>2.3292018263249413E-2</v>
      </c>
      <c r="V71" s="86">
        <f>Llanera!I71</f>
        <v>45872.813099999999</v>
      </c>
      <c r="W71" s="55">
        <f>V71/$V$96</f>
        <v>3.711976943378624E-2</v>
      </c>
      <c r="X71" s="86">
        <f>'Magdalena Medio'!I71</f>
        <v>28114.811200000004</v>
      </c>
      <c r="Y71" s="55">
        <f>X71/$X$96</f>
        <v>4.8922337101043566E-2</v>
      </c>
      <c r="Z71" s="86">
        <f>Santanderes!I71</f>
        <v>123667.30710000001</v>
      </c>
      <c r="AA71" s="55">
        <f>Z71/$Z$96</f>
        <v>5.8256569050974774E-2</v>
      </c>
      <c r="AB71" s="86">
        <f>'Tolima Grande'!I71</f>
        <v>68678.465700000001</v>
      </c>
      <c r="AC71" s="55">
        <f>AB71/$AB$96</f>
        <v>4.146883382765356E-2</v>
      </c>
      <c r="AD71" s="106">
        <f t="shared" ref="AD71" si="207">AB71+Z71+X71+V71+T71+R71+P71+N71+L71+J71+H71+F71+D71</f>
        <v>1431813.7728999997</v>
      </c>
      <c r="AE71" s="112">
        <f t="shared" ref="AE71:AE72" si="208">AD71/$AD$96</f>
        <v>4.6897383990284022E-2</v>
      </c>
      <c r="AF71" s="106">
        <f t="shared" ref="AF71" si="209">((AD71/$AF$97)/365)*1000000</f>
        <v>74.441722961945914</v>
      </c>
      <c r="AG71" s="136">
        <f t="shared" ref="AG71:AG72" si="210">((AF71*2.9)*7)/1000</f>
        <v>1.5111669761275019</v>
      </c>
    </row>
    <row r="72" spans="2:33" x14ac:dyDescent="0.25">
      <c r="B72" s="173"/>
      <c r="C72" s="7" t="s">
        <v>104</v>
      </c>
      <c r="D72" s="86">
        <f>Amazónica!I72</f>
        <v>0</v>
      </c>
      <c r="E72" s="53">
        <f t="shared" si="199"/>
        <v>0</v>
      </c>
      <c r="F72" s="86">
        <f>'Andina Sur'!I72</f>
        <v>0</v>
      </c>
      <c r="G72" s="55">
        <f t="shared" si="200"/>
        <v>0</v>
      </c>
      <c r="H72" s="86">
        <f>'Costa y Sabana'!I72</f>
        <v>0</v>
      </c>
      <c r="I72" s="55">
        <f t="shared" si="201"/>
        <v>0</v>
      </c>
      <c r="J72" s="86">
        <f>Cundiboyacense!I72</f>
        <v>0</v>
      </c>
      <c r="K72" s="55">
        <f t="shared" si="202"/>
        <v>0</v>
      </c>
      <c r="L72" s="86">
        <f>'Depresión Momposina'!I72</f>
        <v>0</v>
      </c>
      <c r="M72" s="55">
        <f t="shared" si="203"/>
        <v>0</v>
      </c>
      <c r="N72" s="86">
        <f>'Distrito Capital'!I72</f>
        <v>0</v>
      </c>
      <c r="O72" s="55">
        <f t="shared" si="204"/>
        <v>0</v>
      </c>
      <c r="P72" s="86">
        <f>'Eje Cafetero'!I72</f>
        <v>0</v>
      </c>
      <c r="Q72" s="55">
        <f t="shared" si="205"/>
        <v>0</v>
      </c>
      <c r="R72" s="86">
        <f>'Insular Caribe'!I72</f>
        <v>0</v>
      </c>
      <c r="S72" s="55">
        <f t="shared" si="206"/>
        <v>0</v>
      </c>
      <c r="T72" s="86">
        <f>'Litoral Pacífico'!I72</f>
        <v>0</v>
      </c>
      <c r="U72" s="55">
        <f>T72/$T$96</f>
        <v>0</v>
      </c>
      <c r="V72" s="86">
        <f>Llanera!I72</f>
        <v>0</v>
      </c>
      <c r="W72" s="55">
        <f>V72/$V$96</f>
        <v>0</v>
      </c>
      <c r="X72" s="86">
        <f>'Magdalena Medio'!I72</f>
        <v>0</v>
      </c>
      <c r="Y72" s="55">
        <f>X72/$X$96</f>
        <v>0</v>
      </c>
      <c r="Z72" s="86">
        <f>Santanderes!I72</f>
        <v>0</v>
      </c>
      <c r="AA72" s="55">
        <f>Z72/$Z$96</f>
        <v>0</v>
      </c>
      <c r="AB72" s="86">
        <f>'Tolima Grande'!I72</f>
        <v>0</v>
      </c>
      <c r="AC72" s="55">
        <f>AB72/$AB$96</f>
        <v>0</v>
      </c>
      <c r="AD72" s="106">
        <f t="shared" ref="AD72" si="211">AB72+Z72+X72+V72+T72+R72+P72+N72+L72+J72+H72+F72+D72</f>
        <v>0</v>
      </c>
      <c r="AE72" s="112">
        <f t="shared" si="208"/>
        <v>0</v>
      </c>
      <c r="AF72" s="106">
        <f t="shared" ref="AF72" si="212">((AD72/$AF$97)/365)*1000000</f>
        <v>0</v>
      </c>
      <c r="AG72" s="136">
        <f t="shared" si="210"/>
        <v>0</v>
      </c>
    </row>
    <row r="73" spans="2:33" x14ac:dyDescent="0.25">
      <c r="B73" s="173"/>
      <c r="C73" s="47" t="s">
        <v>51</v>
      </c>
      <c r="D73" s="87">
        <f>SUM(D71:D72)</f>
        <v>27166.365999999998</v>
      </c>
      <c r="E73" s="56">
        <f t="shared" ref="E73:AE73" si="213">SUM(E71:E72)</f>
        <v>4.8998994939451708E-2</v>
      </c>
      <c r="F73" s="87">
        <f t="shared" si="213"/>
        <v>248364.54199999996</v>
      </c>
      <c r="G73" s="56">
        <f t="shared" si="213"/>
        <v>6.303932676079689E-2</v>
      </c>
      <c r="H73" s="87">
        <f t="shared" si="213"/>
        <v>235029.11370000005</v>
      </c>
      <c r="I73" s="56">
        <f t="shared" si="213"/>
        <v>3.7569090980616081E-2</v>
      </c>
      <c r="J73" s="87">
        <f t="shared" si="213"/>
        <v>131803.33959999998</v>
      </c>
      <c r="K73" s="56">
        <f t="shared" si="213"/>
        <v>5.153354023547542E-2</v>
      </c>
      <c r="L73" s="87">
        <f t="shared" si="213"/>
        <v>38935.834799999997</v>
      </c>
      <c r="M73" s="56">
        <f t="shared" si="213"/>
        <v>3.620488942153334E-2</v>
      </c>
      <c r="N73" s="87">
        <f t="shared" si="213"/>
        <v>173656.90410000001</v>
      </c>
      <c r="O73" s="56">
        <f t="shared" si="213"/>
        <v>3.8147640324574121E-2</v>
      </c>
      <c r="P73" s="87">
        <f t="shared" si="213"/>
        <v>287676.71369999996</v>
      </c>
      <c r="Q73" s="56">
        <f t="shared" si="213"/>
        <v>5.700528774098703E-2</v>
      </c>
      <c r="R73" s="87">
        <f t="shared" si="213"/>
        <v>1363.2530999999999</v>
      </c>
      <c r="S73" s="56">
        <f t="shared" si="213"/>
        <v>3.6846967701681839E-2</v>
      </c>
      <c r="T73" s="87">
        <f t="shared" si="213"/>
        <v>21484.308799999999</v>
      </c>
      <c r="U73" s="56">
        <f t="shared" si="213"/>
        <v>2.3292018263249413E-2</v>
      </c>
      <c r="V73" s="87">
        <f t="shared" si="213"/>
        <v>45872.813099999999</v>
      </c>
      <c r="W73" s="56">
        <f t="shared" si="213"/>
        <v>3.711976943378624E-2</v>
      </c>
      <c r="X73" s="87">
        <f t="shared" si="213"/>
        <v>28114.811200000004</v>
      </c>
      <c r="Y73" s="56">
        <f t="shared" si="213"/>
        <v>4.8922337101043566E-2</v>
      </c>
      <c r="Z73" s="87">
        <f t="shared" si="213"/>
        <v>123667.30710000001</v>
      </c>
      <c r="AA73" s="56">
        <f t="shared" si="213"/>
        <v>5.8256569050974774E-2</v>
      </c>
      <c r="AB73" s="87">
        <f t="shared" si="213"/>
        <v>68678.465700000001</v>
      </c>
      <c r="AC73" s="56">
        <f t="shared" si="213"/>
        <v>4.146883382765356E-2</v>
      </c>
      <c r="AD73" s="103">
        <f t="shared" si="213"/>
        <v>1431813.7728999997</v>
      </c>
      <c r="AE73" s="113">
        <f t="shared" si="213"/>
        <v>4.6897383990284022E-2</v>
      </c>
      <c r="AF73" s="103">
        <f>SUM(AF71:AF72)</f>
        <v>74.441722961945914</v>
      </c>
      <c r="AG73" s="137">
        <f>SUM(AG71:AG72)</f>
        <v>1.5111669761275019</v>
      </c>
    </row>
    <row r="74" spans="2:33" x14ac:dyDescent="0.25">
      <c r="B74" s="173"/>
      <c r="C74" s="46" t="s">
        <v>78</v>
      </c>
      <c r="D74" s="90"/>
      <c r="E74" s="59"/>
      <c r="F74" s="90"/>
      <c r="G74" s="59"/>
      <c r="H74" s="90"/>
      <c r="I74" s="59"/>
      <c r="J74" s="90"/>
      <c r="K74" s="59"/>
      <c r="L74" s="90"/>
      <c r="M74" s="59"/>
      <c r="N74" s="90"/>
      <c r="O74" s="59"/>
      <c r="P74" s="90"/>
      <c r="Q74" s="59"/>
      <c r="R74" s="90"/>
      <c r="S74" s="59"/>
      <c r="T74" s="90"/>
      <c r="U74" s="59"/>
      <c r="V74" s="90"/>
      <c r="W74" s="59"/>
      <c r="X74" s="90"/>
      <c r="Y74" s="59"/>
      <c r="Z74" s="90"/>
      <c r="AA74" s="59"/>
      <c r="AB74" s="90"/>
      <c r="AC74" s="59"/>
      <c r="AD74" s="128"/>
      <c r="AE74" s="116"/>
      <c r="AF74" s="128"/>
      <c r="AG74" s="139"/>
    </row>
    <row r="75" spans="2:33" x14ac:dyDescent="0.25">
      <c r="B75" s="173"/>
      <c r="C75" s="7" t="s">
        <v>79</v>
      </c>
      <c r="D75" s="86">
        <f>Amazónica!I75</f>
        <v>20961.702160493827</v>
      </c>
      <c r="E75" s="55">
        <f t="shared" ref="E75:E76" si="214">D75/$D$96</f>
        <v>3.7807866465626325E-2</v>
      </c>
      <c r="F75" s="86">
        <f>'Andina Sur'!I75</f>
        <v>76655.722839506154</v>
      </c>
      <c r="G75" s="55">
        <f t="shared" ref="G75:G76" si="215">F75/$F$96</f>
        <v>1.9456582333579286E-2</v>
      </c>
      <c r="H75" s="86">
        <f>'Costa y Sabana'!I75</f>
        <v>38687.919950617288</v>
      </c>
      <c r="I75" s="55">
        <f t="shared" ref="I75:I76" si="216">H75/$H$96</f>
        <v>6.1842125070972961E-3</v>
      </c>
      <c r="J75" s="86">
        <f>Cundiboyacense!I75</f>
        <v>50850.053858024687</v>
      </c>
      <c r="K75" s="55">
        <f t="shared" ref="K75:K76" si="217">J75/$J$96</f>
        <v>1.9881767066155642E-2</v>
      </c>
      <c r="L75" s="86">
        <f>'Depresión Momposina'!I75</f>
        <v>20028.72160493827</v>
      </c>
      <c r="M75" s="55">
        <f t="shared" ref="M75:M76" si="218">L75/$L$96</f>
        <v>1.8623914311488344E-2</v>
      </c>
      <c r="N75" s="86">
        <f>'Distrito Capital'!I75</f>
        <v>89329.683179012354</v>
      </c>
      <c r="O75" s="55">
        <f t="shared" ref="O75:O76" si="219">N75/$N$96</f>
        <v>1.9623271771900267E-2</v>
      </c>
      <c r="P75" s="86">
        <f>'Eje Cafetero'!I75</f>
        <v>98654.565740740712</v>
      </c>
      <c r="Q75" s="55">
        <f t="shared" ref="Q75:Q76" si="220">P75/$P$96</f>
        <v>1.9549138457128606E-2</v>
      </c>
      <c r="R75" s="86">
        <f>'Insular Caribe'!I75</f>
        <v>701.2618827160494</v>
      </c>
      <c r="S75" s="55">
        <f t="shared" ref="S75:S76" si="221">R75/$R$96</f>
        <v>1.8954201492634694E-2</v>
      </c>
      <c r="T75" s="86">
        <f>'Litoral Pacífico'!I75</f>
        <v>13261.919012345679</v>
      </c>
      <c r="U75" s="55">
        <f>T75/$T$96</f>
        <v>1.4377789051388527E-2</v>
      </c>
      <c r="V75" s="86">
        <f>Llanera!I75</f>
        <v>28316.551296296297</v>
      </c>
      <c r="W75" s="55">
        <f>V75/$V$96</f>
        <v>2.2913437922090274E-2</v>
      </c>
      <c r="X75" s="86">
        <f>'Magdalena Medio'!I75</f>
        <v>4338.7054320987654</v>
      </c>
      <c r="Y75" s="55">
        <f>X75/$X$96</f>
        <v>7.5497433797906731E-3</v>
      </c>
      <c r="Z75" s="86">
        <f>Santanderes!I75</f>
        <v>42409.913271604935</v>
      </c>
      <c r="AA75" s="55">
        <f>Z75/$Z$96</f>
        <v>1.9978247273996837E-2</v>
      </c>
      <c r="AB75" s="86">
        <f>'Tolima Grande'!I75</f>
        <v>32610.857407407406</v>
      </c>
      <c r="AC75" s="55">
        <f>AB75/$AB$96</f>
        <v>1.9690804286635118E-2</v>
      </c>
      <c r="AD75" s="106">
        <f t="shared" ref="AD75" si="222">AB75+Z75+X75+V75+T75+R75+P75+N75+L75+J75+H75+F75+D75</f>
        <v>516807.5776358025</v>
      </c>
      <c r="AE75" s="112">
        <f t="shared" ref="AE75:AE76" si="223">AD75/$AD$96</f>
        <v>1.6927427208906654E-2</v>
      </c>
      <c r="AF75" s="106">
        <f t="shared" ref="AF75" si="224">((AD75/$AF$97)/365)*1000000</f>
        <v>26.869448560392996</v>
      </c>
      <c r="AG75" s="136">
        <f t="shared" ref="AG75:AG76" si="225">((AF75*2.9)*7)/1000</f>
        <v>0.54544980577597779</v>
      </c>
    </row>
    <row r="76" spans="2:33" x14ac:dyDescent="0.25">
      <c r="B76" s="173"/>
      <c r="C76" s="7" t="s">
        <v>80</v>
      </c>
      <c r="D76" s="86">
        <f>Amazónica!I76</f>
        <v>8182.640361445784</v>
      </c>
      <c r="E76" s="55">
        <f t="shared" si="214"/>
        <v>1.4758733415497506E-2</v>
      </c>
      <c r="F76" s="86">
        <f>'Andina Sur'!I76</f>
        <v>14961.719397590361</v>
      </c>
      <c r="G76" s="55">
        <f t="shared" si="215"/>
        <v>3.7975498048672834E-3</v>
      </c>
      <c r="H76" s="86">
        <f>'Costa y Sabana'!I76</f>
        <v>37755.680915662655</v>
      </c>
      <c r="I76" s="55">
        <f t="shared" si="216"/>
        <v>6.0351953382515788E-3</v>
      </c>
      <c r="J76" s="86">
        <f>Cundiboyacense!I76</f>
        <v>19849.900542168678</v>
      </c>
      <c r="K76" s="55">
        <f t="shared" si="217"/>
        <v>7.7610753366679879E-3</v>
      </c>
      <c r="L76" s="86">
        <f>'Depresión Momposina'!I76</f>
        <v>7818.440722891567</v>
      </c>
      <c r="M76" s="55">
        <f t="shared" si="218"/>
        <v>7.2700581167737654E-3</v>
      </c>
      <c r="N76" s="86">
        <f>'Distrito Capital'!I76</f>
        <v>34870.864277108434</v>
      </c>
      <c r="O76" s="55">
        <f t="shared" si="219"/>
        <v>7.6601687398743208E-3</v>
      </c>
      <c r="P76" s="86">
        <f>'Eje Cafetero'!I76</f>
        <v>38510.938915662649</v>
      </c>
      <c r="Q76" s="55">
        <f t="shared" si="220"/>
        <v>7.6312299519393622E-3</v>
      </c>
      <c r="R76" s="86">
        <f>'Insular Caribe'!I76</f>
        <v>684.3640060240964</v>
      </c>
      <c r="S76" s="55">
        <f t="shared" si="221"/>
        <v>1.8497473745824219E-2</v>
      </c>
      <c r="T76" s="86">
        <f>'Litoral Pacífico'!I76</f>
        <v>3235.5886746987953</v>
      </c>
      <c r="U76" s="55">
        <f>T76/$T$96</f>
        <v>3.5078340757905744E-3</v>
      </c>
      <c r="V76" s="86">
        <f>Llanera!I76</f>
        <v>9211.4082530120486</v>
      </c>
      <c r="W76" s="55">
        <f>V76/$V$96</f>
        <v>7.4537689626076797E-3</v>
      </c>
      <c r="X76" s="86">
        <f>'Magdalena Medio'!I76</f>
        <v>4234.1583132530122</v>
      </c>
      <c r="Y76" s="55">
        <f>X76/$X$96</f>
        <v>7.3678218525668011E-3</v>
      </c>
      <c r="Z76" s="86">
        <f>Santanderes!I76</f>
        <v>16555.195060240963</v>
      </c>
      <c r="AA76" s="55">
        <f>Z76/$Z$96</f>
        <v>7.7987374900903312E-3</v>
      </c>
      <c r="AB76" s="86">
        <f>'Tolima Grande'!I76</f>
        <v>10184.017156626507</v>
      </c>
      <c r="AC76" s="55">
        <f>AB76/$AB$96</f>
        <v>6.1492246639708713E-3</v>
      </c>
      <c r="AD76" s="106">
        <f t="shared" ref="AD76" si="226">AB76+Z76+X76+V76+T76+R76+P76+N76+L76+J76+H76+F76+D76</f>
        <v>206054.9165963855</v>
      </c>
      <c r="AE76" s="112">
        <f t="shared" si="223"/>
        <v>6.7490875766156979E-3</v>
      </c>
      <c r="AF76" s="106">
        <f t="shared" ref="AF76" si="227">((AD76/$AF$97)/365)*1000000</f>
        <v>10.713043348610325</v>
      </c>
      <c r="AG76" s="136">
        <f t="shared" si="225"/>
        <v>0.2174747799767896</v>
      </c>
    </row>
    <row r="77" spans="2:33" x14ac:dyDescent="0.25">
      <c r="B77" s="174"/>
      <c r="C77" s="47" t="s">
        <v>51</v>
      </c>
      <c r="D77" s="87">
        <f>SUM(D75:D76)</f>
        <v>29144.342521939612</v>
      </c>
      <c r="E77" s="56">
        <f t="shared" ref="E77:AE77" si="228">SUM(E75:E76)</f>
        <v>5.2566599881123832E-2</v>
      </c>
      <c r="F77" s="87">
        <f t="shared" si="228"/>
        <v>91617.442237096519</v>
      </c>
      <c r="G77" s="56">
        <f t="shared" si="228"/>
        <v>2.325413213844657E-2</v>
      </c>
      <c r="H77" s="87">
        <f t="shared" si="228"/>
        <v>76443.600866279943</v>
      </c>
      <c r="I77" s="56">
        <f t="shared" si="228"/>
        <v>1.2219407845348876E-2</v>
      </c>
      <c r="J77" s="87">
        <f t="shared" si="228"/>
        <v>70699.954400193368</v>
      </c>
      <c r="K77" s="56">
        <f t="shared" si="228"/>
        <v>2.7642842402823629E-2</v>
      </c>
      <c r="L77" s="87">
        <f t="shared" si="228"/>
        <v>27847.162327829836</v>
      </c>
      <c r="M77" s="56">
        <f t="shared" si="228"/>
        <v>2.5893972428262108E-2</v>
      </c>
      <c r="N77" s="87">
        <f t="shared" si="228"/>
        <v>124200.54745612078</v>
      </c>
      <c r="O77" s="56">
        <f t="shared" si="228"/>
        <v>2.7283440511774587E-2</v>
      </c>
      <c r="P77" s="87">
        <f t="shared" si="228"/>
        <v>137165.50465640335</v>
      </c>
      <c r="Q77" s="56">
        <f t="shared" si="228"/>
        <v>2.718036840906797E-2</v>
      </c>
      <c r="R77" s="87">
        <f t="shared" si="228"/>
        <v>1385.6258887401459</v>
      </c>
      <c r="S77" s="56">
        <f t="shared" si="228"/>
        <v>3.7451675238458909E-2</v>
      </c>
      <c r="T77" s="87">
        <f t="shared" si="228"/>
        <v>16497.507687044475</v>
      </c>
      <c r="U77" s="56">
        <f t="shared" si="228"/>
        <v>1.78856231271791E-2</v>
      </c>
      <c r="V77" s="87">
        <f t="shared" si="228"/>
        <v>37527.959549308347</v>
      </c>
      <c r="W77" s="56">
        <f t="shared" si="228"/>
        <v>3.0367206884697955E-2</v>
      </c>
      <c r="X77" s="87">
        <f t="shared" si="228"/>
        <v>8572.8637453517767</v>
      </c>
      <c r="Y77" s="56">
        <f t="shared" si="228"/>
        <v>1.4917565232357474E-2</v>
      </c>
      <c r="Z77" s="87">
        <f t="shared" si="228"/>
        <v>58965.108331845899</v>
      </c>
      <c r="AA77" s="56">
        <f t="shared" si="228"/>
        <v>2.7776984764087166E-2</v>
      </c>
      <c r="AB77" s="87">
        <f t="shared" si="228"/>
        <v>42794.874564033911</v>
      </c>
      <c r="AC77" s="56">
        <f t="shared" si="228"/>
        <v>2.5840028950605991E-2</v>
      </c>
      <c r="AD77" s="103">
        <f t="shared" si="228"/>
        <v>722862.49423218798</v>
      </c>
      <c r="AE77" s="113">
        <f t="shared" si="228"/>
        <v>2.3676514785522351E-2</v>
      </c>
      <c r="AF77" s="103">
        <f>SUM(AF75:AF76)</f>
        <v>37.582491909003323</v>
      </c>
      <c r="AG77" s="137">
        <f>SUM(AG75:AG76)</f>
        <v>0.76292458575276734</v>
      </c>
    </row>
    <row r="78" spans="2:33" s="5" customFormat="1" ht="15.75" customHeight="1" x14ac:dyDescent="0.25">
      <c r="B78" s="159" t="s">
        <v>112</v>
      </c>
      <c r="C78" s="159"/>
      <c r="D78" s="92">
        <f>D73+D77</f>
        <v>56310.70852193961</v>
      </c>
      <c r="E78" s="61">
        <f t="shared" ref="E78:AE78" si="229">E73+E77</f>
        <v>0.10156559482057553</v>
      </c>
      <c r="F78" s="92">
        <f t="shared" si="229"/>
        <v>339981.98423709651</v>
      </c>
      <c r="G78" s="61">
        <f t="shared" si="229"/>
        <v>8.6293458899243461E-2</v>
      </c>
      <c r="H78" s="92">
        <f t="shared" si="229"/>
        <v>311472.71456628002</v>
      </c>
      <c r="I78" s="61">
        <f t="shared" si="229"/>
        <v>4.9788498825964957E-2</v>
      </c>
      <c r="J78" s="92">
        <f t="shared" si="229"/>
        <v>202503.29400019336</v>
      </c>
      <c r="K78" s="61">
        <f t="shared" si="229"/>
        <v>7.9176382638299042E-2</v>
      </c>
      <c r="L78" s="92">
        <f t="shared" si="229"/>
        <v>66782.997127829833</v>
      </c>
      <c r="M78" s="61">
        <f t="shared" si="229"/>
        <v>6.2098861849795448E-2</v>
      </c>
      <c r="N78" s="92">
        <f t="shared" si="229"/>
        <v>297857.45155612077</v>
      </c>
      <c r="O78" s="61">
        <f t="shared" si="229"/>
        <v>6.5431080836348715E-2</v>
      </c>
      <c r="P78" s="92">
        <f t="shared" si="229"/>
        <v>424842.21835640329</v>
      </c>
      <c r="Q78" s="61">
        <f t="shared" si="229"/>
        <v>8.4185656150054994E-2</v>
      </c>
      <c r="R78" s="92">
        <f t="shared" si="229"/>
        <v>2748.8789887401458</v>
      </c>
      <c r="S78" s="61">
        <f t="shared" si="229"/>
        <v>7.4298642940140741E-2</v>
      </c>
      <c r="T78" s="92">
        <f t="shared" si="229"/>
        <v>37981.816487044474</v>
      </c>
      <c r="U78" s="61">
        <f t="shared" si="229"/>
        <v>4.117764139042851E-2</v>
      </c>
      <c r="V78" s="92">
        <f t="shared" si="229"/>
        <v>83400.772649308346</v>
      </c>
      <c r="W78" s="61">
        <f t="shared" si="229"/>
        <v>6.7486976318484188E-2</v>
      </c>
      <c r="X78" s="92">
        <f t="shared" si="229"/>
        <v>36687.674945351784</v>
      </c>
      <c r="Y78" s="61">
        <f t="shared" si="229"/>
        <v>6.3839902333401033E-2</v>
      </c>
      <c r="Z78" s="92">
        <f t="shared" si="229"/>
        <v>182632.4154318459</v>
      </c>
      <c r="AA78" s="61">
        <f t="shared" si="229"/>
        <v>8.6033553815061947E-2</v>
      </c>
      <c r="AB78" s="92">
        <f t="shared" si="229"/>
        <v>111473.3402640339</v>
      </c>
      <c r="AC78" s="61">
        <f t="shared" si="229"/>
        <v>6.7308862778259551E-2</v>
      </c>
      <c r="AD78" s="105">
        <f t="shared" si="229"/>
        <v>2154676.2671321877</v>
      </c>
      <c r="AE78" s="118">
        <f t="shared" si="229"/>
        <v>7.0573898775806373E-2</v>
      </c>
      <c r="AF78" s="105">
        <f>AF73+AF77</f>
        <v>112.02421487094924</v>
      </c>
      <c r="AG78" s="141">
        <f>AG73+AG77</f>
        <v>2.2740915618802693</v>
      </c>
    </row>
    <row r="79" spans="2:33" x14ac:dyDescent="0.25">
      <c r="B79" s="173" t="s">
        <v>15</v>
      </c>
      <c r="C79" s="46" t="s">
        <v>105</v>
      </c>
      <c r="D79" s="90"/>
      <c r="E79" s="59"/>
      <c r="F79" s="90"/>
      <c r="G79" s="59"/>
      <c r="H79" s="90"/>
      <c r="I79" s="59"/>
      <c r="J79" s="90"/>
      <c r="K79" s="59"/>
      <c r="L79" s="90"/>
      <c r="M79" s="59"/>
      <c r="N79" s="90"/>
      <c r="O79" s="59"/>
      <c r="P79" s="90"/>
      <c r="Q79" s="59"/>
      <c r="R79" s="90"/>
      <c r="S79" s="59"/>
      <c r="T79" s="90"/>
      <c r="U79" s="59"/>
      <c r="V79" s="90"/>
      <c r="W79" s="59"/>
      <c r="X79" s="90"/>
      <c r="Y79" s="59"/>
      <c r="Z79" s="90"/>
      <c r="AA79" s="59"/>
      <c r="AB79" s="90"/>
      <c r="AC79" s="59"/>
      <c r="AD79" s="128"/>
      <c r="AE79" s="116"/>
      <c r="AF79" s="128"/>
      <c r="AG79" s="139"/>
    </row>
    <row r="80" spans="2:33" ht="15.75" customHeight="1" x14ac:dyDescent="0.25">
      <c r="B80" s="173"/>
      <c r="C80" s="2" t="s">
        <v>22</v>
      </c>
      <c r="D80" s="83">
        <f>Amazónica!I80</f>
        <v>1697.8978749999999</v>
      </c>
      <c r="E80" s="53">
        <f t="shared" ref="E80:E81" si="230">D80/$D$96</f>
        <v>3.0624371837157317E-3</v>
      </c>
      <c r="F80" s="83">
        <f>'Andina Sur'!I80</f>
        <v>37254.681299999997</v>
      </c>
      <c r="G80" s="53">
        <f t="shared" ref="G80:G81" si="231">F80/$F$96</f>
        <v>9.4558990141195357E-3</v>
      </c>
      <c r="H80" s="83">
        <f>'Costa y Sabana'!I80</f>
        <v>74425.886005000022</v>
      </c>
      <c r="I80" s="53">
        <f t="shared" ref="I80:I81" si="232">H80/$H$96</f>
        <v>1.1896878810528427E-2</v>
      </c>
      <c r="J80" s="83">
        <f>Cundiboyacense!I80</f>
        <v>16475.417449999997</v>
      </c>
      <c r="K80" s="53">
        <f t="shared" ref="K80:K81" si="233">J80/$J$96</f>
        <v>6.4416925294344275E-3</v>
      </c>
      <c r="L80" s="83">
        <f>'Depresión Momposina'!I80</f>
        <v>9733.9586999999992</v>
      </c>
      <c r="M80" s="53">
        <f t="shared" ref="M80:M81" si="234">L80/$L$96</f>
        <v>9.051222355383335E-3</v>
      </c>
      <c r="N80" s="83">
        <f>'Distrito Capital'!I80</f>
        <v>28942.817350000005</v>
      </c>
      <c r="O80" s="53">
        <f t="shared" ref="O80:O81" si="235">N80/$N$96</f>
        <v>6.3579400540956866E-3</v>
      </c>
      <c r="P80" s="83">
        <f>'Eje Cafetero'!I80</f>
        <v>47946.118949999989</v>
      </c>
      <c r="Q80" s="53">
        <f t="shared" ref="Q80:Q81" si="236">P80/$P$96</f>
        <v>9.5008812901645045E-3</v>
      </c>
      <c r="R80" s="83">
        <f>'Insular Caribe'!I80</f>
        <v>340.81327499999998</v>
      </c>
      <c r="S80" s="53">
        <f t="shared" ref="S80:S81" si="237">R80/$R$96</f>
        <v>9.2117419254204597E-3</v>
      </c>
      <c r="T80" s="83">
        <f>'Litoral Pacífico'!I80</f>
        <v>9667.9389600000013</v>
      </c>
      <c r="U80" s="53">
        <f>T80/$T$96</f>
        <v>1.0481408218462237E-2</v>
      </c>
      <c r="V80" s="83">
        <f>Llanera!I80</f>
        <v>11468.203275</v>
      </c>
      <c r="W80" s="53">
        <f>V80/$V$96</f>
        <v>9.27994235844656E-3</v>
      </c>
      <c r="X80" s="83">
        <f>'Magdalena Medio'!I80</f>
        <v>5271.5270999999993</v>
      </c>
      <c r="Y80" s="53">
        <f>X80/$X$96</f>
        <v>9.1729382064456664E-3</v>
      </c>
      <c r="Z80" s="83">
        <f>Santanderes!I80</f>
        <v>20611.217850000001</v>
      </c>
      <c r="AA80" s="53">
        <f>Z80/$Z$96</f>
        <v>9.7094281751624635E-3</v>
      </c>
      <c r="AB80" s="83">
        <f>'Tolima Grande'!I80</f>
        <v>15848.876699999999</v>
      </c>
      <c r="AC80" s="53">
        <f>AB80/$AB$96</f>
        <v>9.5697308833046675E-3</v>
      </c>
      <c r="AD80" s="132">
        <f t="shared" ref="AD80" si="238">AB80+Z80+X80+V80+T80+R80+P80+N80+L80+J80+H80+F80+D80</f>
        <v>279685.35479000001</v>
      </c>
      <c r="AE80" s="122">
        <f t="shared" ref="AE80:AE81" si="239">AD80/$AD$96</f>
        <v>9.1607663847786801E-3</v>
      </c>
      <c r="AF80" s="132">
        <f t="shared" ref="AF80" si="240">((AD80/$AF$97)/365)*1000000</f>
        <v>14.541178533030394</v>
      </c>
      <c r="AG80" s="145">
        <f t="shared" ref="AG80:AG81" si="241">((AF80*2.9)*7)/1000</f>
        <v>0.29518592422051698</v>
      </c>
    </row>
    <row r="81" spans="2:33" x14ac:dyDescent="0.25">
      <c r="B81" s="173"/>
      <c r="C81" s="2" t="s">
        <v>106</v>
      </c>
      <c r="D81" s="83">
        <f>Amazónica!I81</f>
        <v>1697.8978749999999</v>
      </c>
      <c r="E81" s="53">
        <f t="shared" si="230"/>
        <v>3.0624371837157317E-3</v>
      </c>
      <c r="F81" s="83">
        <f>'Andina Sur'!I81</f>
        <v>12418.227099999996</v>
      </c>
      <c r="G81" s="53">
        <f t="shared" si="231"/>
        <v>3.1519663380398443E-3</v>
      </c>
      <c r="H81" s="83">
        <f>'Costa y Sabana'!I81</f>
        <v>15668.607580000004</v>
      </c>
      <c r="I81" s="53">
        <f t="shared" si="232"/>
        <v>2.5046060653744055E-3</v>
      </c>
      <c r="J81" s="83">
        <f>Cundiboyacense!I81</f>
        <v>8237.7087249999986</v>
      </c>
      <c r="K81" s="53">
        <f t="shared" si="233"/>
        <v>3.2208462647172137E-3</v>
      </c>
      <c r="L81" s="83">
        <f>'Depresión Momposina'!I81</f>
        <v>3244.6529</v>
      </c>
      <c r="M81" s="53">
        <f t="shared" si="234"/>
        <v>3.0170741184611122E-3</v>
      </c>
      <c r="N81" s="83">
        <f>'Distrito Capital'!I81</f>
        <v>14471.408675000002</v>
      </c>
      <c r="O81" s="53">
        <f t="shared" si="235"/>
        <v>3.1789700270478433E-3</v>
      </c>
      <c r="P81" s="83">
        <f>'Eje Cafetero'!I81</f>
        <v>15982.039649999997</v>
      </c>
      <c r="Q81" s="53">
        <f t="shared" si="236"/>
        <v>3.166960430054835E-3</v>
      </c>
      <c r="R81" s="83">
        <f>'Insular Caribe'!I81</f>
        <v>90.883539999999996</v>
      </c>
      <c r="S81" s="53">
        <f t="shared" si="237"/>
        <v>2.4564645134454561E-3</v>
      </c>
      <c r="T81" s="83">
        <f>'Litoral Pacífico'!I81</f>
        <v>2685.5385999999999</v>
      </c>
      <c r="U81" s="53">
        <f>T81/$T$96</f>
        <v>2.9115022829061766E-3</v>
      </c>
      <c r="V81" s="83">
        <f>Llanera!I81</f>
        <v>3822.7344250000001</v>
      </c>
      <c r="W81" s="53">
        <f>V81/$V$96</f>
        <v>3.093314119482187E-3</v>
      </c>
      <c r="X81" s="83">
        <f>'Magdalena Medio'!I81</f>
        <v>1757.1757000000002</v>
      </c>
      <c r="Y81" s="53">
        <f>X81/$X$96</f>
        <v>3.0576460688152229E-3</v>
      </c>
      <c r="Z81" s="83">
        <f>Santanderes!I81</f>
        <v>6870.4059499999994</v>
      </c>
      <c r="AA81" s="53">
        <f>Z81/$Z$96</f>
        <v>3.2364760583874874E-3</v>
      </c>
      <c r="AB81" s="83">
        <f>'Tolima Grande'!I81</f>
        <v>5282.9588999999996</v>
      </c>
      <c r="AC81" s="53">
        <f>AB81/$AB$96</f>
        <v>3.189910294434889E-3</v>
      </c>
      <c r="AD81" s="132">
        <f t="shared" ref="AD81" si="242">AB81+Z81+X81+V81+T81+R81+P81+N81+L81+J81+H81+F81+D81</f>
        <v>92230.239619999978</v>
      </c>
      <c r="AE81" s="122">
        <f t="shared" si="239"/>
        <v>3.0208935301791764E-3</v>
      </c>
      <c r="AF81" s="132">
        <f t="shared" ref="AF81" si="243">((AD81/$AF$97)/365)*1000000</f>
        <v>4.7951612677952937</v>
      </c>
      <c r="AG81" s="145">
        <f t="shared" si="241"/>
        <v>9.7341773736244461E-2</v>
      </c>
    </row>
    <row r="82" spans="2:33" s="4" customFormat="1" x14ac:dyDescent="0.25">
      <c r="B82" s="173"/>
      <c r="C82" s="47" t="s">
        <v>51</v>
      </c>
      <c r="D82" s="87">
        <f>SUM(D80:D81)</f>
        <v>3395.7957499999998</v>
      </c>
      <c r="E82" s="56">
        <f t="shared" ref="E82:AG82" si="244">SUM(E80:E81)</f>
        <v>6.1248743674314635E-3</v>
      </c>
      <c r="F82" s="87">
        <f t="shared" si="244"/>
        <v>49672.908399999993</v>
      </c>
      <c r="G82" s="56">
        <f t="shared" si="244"/>
        <v>1.2607865352159381E-2</v>
      </c>
      <c r="H82" s="87">
        <f t="shared" si="244"/>
        <v>90094.493585000018</v>
      </c>
      <c r="I82" s="56">
        <f t="shared" si="244"/>
        <v>1.4401484875902832E-2</v>
      </c>
      <c r="J82" s="87">
        <f t="shared" si="244"/>
        <v>24713.126174999998</v>
      </c>
      <c r="K82" s="56">
        <f t="shared" si="244"/>
        <v>9.662538794151642E-3</v>
      </c>
      <c r="L82" s="87">
        <f t="shared" si="244"/>
        <v>12978.6116</v>
      </c>
      <c r="M82" s="56">
        <f t="shared" si="244"/>
        <v>1.2068296473844447E-2</v>
      </c>
      <c r="N82" s="87">
        <f t="shared" si="244"/>
        <v>43414.226025000011</v>
      </c>
      <c r="O82" s="56">
        <f t="shared" si="244"/>
        <v>9.5369100811435303E-3</v>
      </c>
      <c r="P82" s="87">
        <f t="shared" si="244"/>
        <v>63928.158599999988</v>
      </c>
      <c r="Q82" s="56">
        <f t="shared" si="244"/>
        <v>1.266784172021934E-2</v>
      </c>
      <c r="R82" s="87">
        <f t="shared" si="244"/>
        <v>431.69681499999996</v>
      </c>
      <c r="S82" s="56">
        <f t="shared" si="244"/>
        <v>1.1668206438865916E-2</v>
      </c>
      <c r="T82" s="87">
        <f t="shared" si="244"/>
        <v>12353.477560000001</v>
      </c>
      <c r="U82" s="56">
        <f t="shared" si="244"/>
        <v>1.3392910501368413E-2</v>
      </c>
      <c r="V82" s="87">
        <f t="shared" si="244"/>
        <v>15290.9377</v>
      </c>
      <c r="W82" s="56">
        <f t="shared" si="244"/>
        <v>1.2373256477928748E-2</v>
      </c>
      <c r="X82" s="87">
        <f t="shared" si="244"/>
        <v>7028.7027999999991</v>
      </c>
      <c r="Y82" s="56">
        <f t="shared" si="244"/>
        <v>1.223058427526089E-2</v>
      </c>
      <c r="Z82" s="87">
        <f t="shared" si="244"/>
        <v>27481.623800000001</v>
      </c>
      <c r="AA82" s="56">
        <f t="shared" si="244"/>
        <v>1.2945904233549951E-2</v>
      </c>
      <c r="AB82" s="87">
        <f t="shared" si="244"/>
        <v>21131.835599999999</v>
      </c>
      <c r="AC82" s="56">
        <f t="shared" si="244"/>
        <v>1.2759641177739556E-2</v>
      </c>
      <c r="AD82" s="103">
        <f t="shared" si="244"/>
        <v>371915.59441000002</v>
      </c>
      <c r="AE82" s="113">
        <f t="shared" si="244"/>
        <v>1.2181659914957857E-2</v>
      </c>
      <c r="AF82" s="103">
        <f t="shared" si="244"/>
        <v>19.336339800825687</v>
      </c>
      <c r="AG82" s="137">
        <f t="shared" si="244"/>
        <v>0.39252769795676146</v>
      </c>
    </row>
    <row r="83" spans="2:33" x14ac:dyDescent="0.25">
      <c r="B83" s="173"/>
      <c r="C83" s="46" t="s">
        <v>81</v>
      </c>
      <c r="D83" s="90"/>
      <c r="E83" s="59"/>
      <c r="F83" s="90"/>
      <c r="G83" s="59"/>
      <c r="H83" s="90"/>
      <c r="I83" s="59"/>
      <c r="J83" s="90"/>
      <c r="K83" s="59"/>
      <c r="L83" s="90"/>
      <c r="M83" s="59"/>
      <c r="N83" s="90"/>
      <c r="O83" s="59"/>
      <c r="P83" s="90"/>
      <c r="Q83" s="59"/>
      <c r="R83" s="90"/>
      <c r="S83" s="59"/>
      <c r="T83" s="90"/>
      <c r="U83" s="59"/>
      <c r="V83" s="90"/>
      <c r="W83" s="59"/>
      <c r="X83" s="90"/>
      <c r="Y83" s="59"/>
      <c r="Z83" s="90"/>
      <c r="AA83" s="59"/>
      <c r="AB83" s="90"/>
      <c r="AC83" s="59"/>
      <c r="AD83" s="128"/>
      <c r="AE83" s="116"/>
      <c r="AF83" s="128"/>
      <c r="AG83" s="139"/>
    </row>
    <row r="84" spans="2:33" x14ac:dyDescent="0.25">
      <c r="B84" s="173"/>
      <c r="C84" s="7" t="s">
        <v>23</v>
      </c>
      <c r="D84" s="86">
        <f>Amazónica!I84</f>
        <v>15620.660449999999</v>
      </c>
      <c r="E84" s="55">
        <f t="shared" ref="E84" si="245">D84/$D$96</f>
        <v>2.8174422090184736E-2</v>
      </c>
      <c r="F84" s="86">
        <f>'Andina Sur'!I84</f>
        <v>124182.27099999998</v>
      </c>
      <c r="G84" s="55">
        <f t="shared" ref="G84" si="246">F84/$F$96</f>
        <v>3.1519663380398445E-2</v>
      </c>
      <c r="H84" s="86">
        <f>'Costa y Sabana'!I84</f>
        <v>195857.59475000002</v>
      </c>
      <c r="I84" s="55">
        <f t="shared" ref="I84" si="247">H84/$H$96</f>
        <v>3.1307575817180064E-2</v>
      </c>
      <c r="J84" s="86">
        <f>Cundiboyacense!I84</f>
        <v>82377.087249999997</v>
      </c>
      <c r="K84" s="55">
        <f t="shared" ref="K84" si="248">J84/$J$96</f>
        <v>3.2208462647172142E-2</v>
      </c>
      <c r="L84" s="86">
        <f>'Depresión Momposina'!I84</f>
        <v>32446.528999999999</v>
      </c>
      <c r="M84" s="55">
        <f t="shared" ref="M84" si="249">L84/$L$96</f>
        <v>3.0170741184611119E-2</v>
      </c>
      <c r="N84" s="86">
        <f>'Distrito Capital'!I84</f>
        <v>144714.08675000002</v>
      </c>
      <c r="O84" s="55">
        <f t="shared" ref="O84" si="250">N84/$N$96</f>
        <v>3.1789700270478435E-2</v>
      </c>
      <c r="P84" s="86">
        <f>'Eje Cafetero'!I84</f>
        <v>159820.39649999997</v>
      </c>
      <c r="Q84" s="55">
        <f t="shared" ref="Q84" si="251">P84/$P$96</f>
        <v>3.1669604300548347E-2</v>
      </c>
      <c r="R84" s="86">
        <f>'Insular Caribe'!I84</f>
        <v>1045.1607099999999</v>
      </c>
      <c r="S84" s="55">
        <f t="shared" ref="S84" si="252">R84/$R$96</f>
        <v>2.8249341904622742E-2</v>
      </c>
      <c r="T84" s="86">
        <f>'Litoral Pacífico'!I84</f>
        <v>26855.386000000002</v>
      </c>
      <c r="U84" s="55">
        <f>T84/$T$96</f>
        <v>2.9115022829061768E-2</v>
      </c>
      <c r="V84" s="86">
        <f>Llanera!I84</f>
        <v>38227.344250000002</v>
      </c>
      <c r="W84" s="55">
        <f>V84/$V$96</f>
        <v>3.0933141194821871E-2</v>
      </c>
      <c r="X84" s="86">
        <f>'Magdalena Medio'!I84</f>
        <v>17571.757000000001</v>
      </c>
      <c r="Y84" s="55">
        <f>X84/$X$96</f>
        <v>3.0576460688152226E-2</v>
      </c>
      <c r="Z84" s="86">
        <f>Santanderes!I84</f>
        <v>68704.059500000003</v>
      </c>
      <c r="AA84" s="55">
        <f>Z84/$Z$96</f>
        <v>3.2364760583874878E-2</v>
      </c>
      <c r="AB84" s="86">
        <f>'Tolima Grande'!I84</f>
        <v>52829.589</v>
      </c>
      <c r="AC84" s="55">
        <f>AB84/$AB$96</f>
        <v>3.1899102944348889E-2</v>
      </c>
      <c r="AD84" s="106">
        <f t="shared" ref="AD84" si="253">AB84+Z84+X84+V84+T84+R84+P84+N84+L84+J84+H84+F84+D84</f>
        <v>960251.92215999996</v>
      </c>
      <c r="AE84" s="112">
        <f t="shared" ref="AE84" si="254">AD84/$AD$96</f>
        <v>3.1451927599310106E-2</v>
      </c>
      <c r="AF84" s="106">
        <f t="shared" ref="AF84" si="255">((AD84/$AF$97)/365)*1000000</f>
        <v>49.924654250482085</v>
      </c>
      <c r="AG84" s="136">
        <f t="shared" ref="AG84" si="256">((AF84*2.9)*7)/1000</f>
        <v>1.0134704812847863</v>
      </c>
    </row>
    <row r="85" spans="2:33" x14ac:dyDescent="0.25">
      <c r="B85" s="173"/>
      <c r="C85" s="46" t="s">
        <v>16</v>
      </c>
      <c r="D85" s="90"/>
      <c r="E85" s="59"/>
      <c r="F85" s="90"/>
      <c r="G85" s="59"/>
      <c r="H85" s="90"/>
      <c r="I85" s="59"/>
      <c r="J85" s="90"/>
      <c r="K85" s="59"/>
      <c r="L85" s="90"/>
      <c r="M85" s="59"/>
      <c r="N85" s="90"/>
      <c r="O85" s="59"/>
      <c r="P85" s="90"/>
      <c r="Q85" s="59"/>
      <c r="R85" s="90"/>
      <c r="S85" s="59"/>
      <c r="T85" s="90"/>
      <c r="U85" s="59"/>
      <c r="V85" s="90"/>
      <c r="W85" s="59"/>
      <c r="X85" s="90"/>
      <c r="Y85" s="59"/>
      <c r="Z85" s="90"/>
      <c r="AA85" s="59"/>
      <c r="AB85" s="90"/>
      <c r="AC85" s="59"/>
      <c r="AD85" s="128"/>
      <c r="AE85" s="116"/>
      <c r="AF85" s="128"/>
      <c r="AG85" s="139"/>
    </row>
    <row r="86" spans="2:33" ht="31.5" x14ac:dyDescent="0.25">
      <c r="B86" s="173"/>
      <c r="C86" s="7" t="s">
        <v>82</v>
      </c>
      <c r="D86" s="86">
        <f>Amazónica!I86</f>
        <v>1697.8978749999999</v>
      </c>
      <c r="E86" s="55">
        <f t="shared" ref="E86:E89" si="257">D86/$D$96</f>
        <v>3.0624371837157317E-3</v>
      </c>
      <c r="F86" s="86">
        <f>'Andina Sur'!I86</f>
        <v>12418.227099999996</v>
      </c>
      <c r="G86" s="55">
        <f t="shared" ref="G86:G89" si="258">F86/$F$96</f>
        <v>3.1519663380398443E-3</v>
      </c>
      <c r="H86" s="86">
        <f>'Costa y Sabana'!I86</f>
        <v>19585.759475000003</v>
      </c>
      <c r="I86" s="55">
        <f t="shared" ref="I86:I89" si="259">H86/$H$96</f>
        <v>3.1307575817180063E-3</v>
      </c>
      <c r="J86" s="86">
        <f>Cundiboyacense!I86</f>
        <v>8237.7087249999986</v>
      </c>
      <c r="K86" s="55">
        <f t="shared" ref="K86:K89" si="260">J86/$J$96</f>
        <v>3.2208462647172137E-3</v>
      </c>
      <c r="L86" s="86">
        <f>'Depresión Momposina'!I86</f>
        <v>3244.6529</v>
      </c>
      <c r="M86" s="55">
        <f t="shared" ref="M86:M89" si="261">L86/$L$96</f>
        <v>3.0170741184611122E-3</v>
      </c>
      <c r="N86" s="86">
        <f>'Distrito Capital'!I86</f>
        <v>14471.408675000002</v>
      </c>
      <c r="O86" s="55">
        <f t="shared" ref="O86:O89" si="262">N86/$N$96</f>
        <v>3.1789700270478433E-3</v>
      </c>
      <c r="P86" s="86">
        <f>'Eje Cafetero'!I86</f>
        <v>15982.039649999997</v>
      </c>
      <c r="Q86" s="55">
        <f t="shared" ref="Q86:Q89" si="263">P86/$P$96</f>
        <v>3.166960430054835E-3</v>
      </c>
      <c r="R86" s="86">
        <f>'Insular Caribe'!I86</f>
        <v>113.60442499999999</v>
      </c>
      <c r="S86" s="55">
        <f t="shared" ref="S86:S89" si="264">R86/$R$96</f>
        <v>3.0705806418068202E-3</v>
      </c>
      <c r="T86" s="86">
        <f>'Litoral Pacífico'!I86</f>
        <v>2685.5385999999999</v>
      </c>
      <c r="U86" s="55">
        <f>T86/$T$96</f>
        <v>2.9115022829061766E-3</v>
      </c>
      <c r="V86" s="86">
        <f>Llanera!I86</f>
        <v>3822.7344250000001</v>
      </c>
      <c r="W86" s="55">
        <f>V86/$V$96</f>
        <v>3.093314119482187E-3</v>
      </c>
      <c r="X86" s="86">
        <f>'Magdalena Medio'!I86</f>
        <v>1757.1757000000002</v>
      </c>
      <c r="Y86" s="55">
        <f>X86/$X$96</f>
        <v>3.0576460688152229E-3</v>
      </c>
      <c r="Z86" s="86">
        <f>Santanderes!I86</f>
        <v>6870.4059499999994</v>
      </c>
      <c r="AA86" s="55">
        <f>Z86/$Z$96</f>
        <v>3.2364760583874874E-3</v>
      </c>
      <c r="AB86" s="86">
        <f>'Tolima Grande'!I86</f>
        <v>5282.9588999999996</v>
      </c>
      <c r="AC86" s="55">
        <f>AB86/$AB$96</f>
        <v>3.189910294434889E-3</v>
      </c>
      <c r="AD86" s="106">
        <f t="shared" ref="AD86" si="265">AB86+Z86+X86+V86+T86+R86+P86+N86+L86+J86+H86+F86+D86</f>
        <v>96170.112399999984</v>
      </c>
      <c r="AE86" s="112">
        <f t="shared" ref="AE86:AE89" si="266">AD86/$AD$96</f>
        <v>3.1499394509083051E-3</v>
      </c>
      <c r="AF86" s="106">
        <f t="shared" ref="AF86" si="267">((AD86/$AF$97)/365)*1000000</f>
        <v>4.9999999999999991</v>
      </c>
      <c r="AG86" s="136">
        <f t="shared" ref="AG86:AG89" si="268">((AF86*2.9)*7)/1000</f>
        <v>0.10149999999999997</v>
      </c>
    </row>
    <row r="87" spans="2:33" x14ac:dyDescent="0.25">
      <c r="B87" s="173"/>
      <c r="C87" s="7" t="s">
        <v>83</v>
      </c>
      <c r="D87" s="86">
        <f>Amazónica!I87</f>
        <v>0</v>
      </c>
      <c r="E87" s="55">
        <f t="shared" si="257"/>
        <v>0</v>
      </c>
      <c r="F87" s="86">
        <f>'Andina Sur'!I87</f>
        <v>0</v>
      </c>
      <c r="G87" s="55">
        <f t="shared" si="258"/>
        <v>0</v>
      </c>
      <c r="H87" s="86">
        <f>'Costa y Sabana'!I87</f>
        <v>0</v>
      </c>
      <c r="I87" s="55">
        <f t="shared" si="259"/>
        <v>0</v>
      </c>
      <c r="J87" s="86">
        <f>Cundiboyacense!I87</f>
        <v>0</v>
      </c>
      <c r="K87" s="55">
        <f t="shared" si="260"/>
        <v>0</v>
      </c>
      <c r="L87" s="86">
        <f>'Depresión Momposina'!I87</f>
        <v>0</v>
      </c>
      <c r="M87" s="55">
        <f t="shared" si="261"/>
        <v>0</v>
      </c>
      <c r="N87" s="86">
        <f>'Distrito Capital'!I87</f>
        <v>0</v>
      </c>
      <c r="O87" s="55">
        <f t="shared" si="262"/>
        <v>0</v>
      </c>
      <c r="P87" s="86">
        <f>'Eje Cafetero'!I87</f>
        <v>0</v>
      </c>
      <c r="Q87" s="55">
        <f t="shared" si="263"/>
        <v>0</v>
      </c>
      <c r="R87" s="86">
        <f>'Insular Caribe'!I87</f>
        <v>0</v>
      </c>
      <c r="S87" s="55">
        <f t="shared" si="264"/>
        <v>0</v>
      </c>
      <c r="T87" s="86">
        <f>'Litoral Pacífico'!I87</f>
        <v>0</v>
      </c>
      <c r="U87" s="55">
        <f t="shared" ref="U87:U89" si="269">T87/$T$96</f>
        <v>0</v>
      </c>
      <c r="V87" s="86">
        <f>Llanera!I87</f>
        <v>0</v>
      </c>
      <c r="W87" s="55">
        <f t="shared" ref="W87:W89" si="270">V87/$V$96</f>
        <v>0</v>
      </c>
      <c r="X87" s="86">
        <f>'Magdalena Medio'!I87</f>
        <v>0</v>
      </c>
      <c r="Y87" s="55">
        <f t="shared" ref="Y87:Y89" si="271">X87/$X$96</f>
        <v>0</v>
      </c>
      <c r="Z87" s="86">
        <f>Santanderes!I87</f>
        <v>0</v>
      </c>
      <c r="AA87" s="55">
        <f t="shared" ref="AA87:AA89" si="272">Z87/$Z$96</f>
        <v>0</v>
      </c>
      <c r="AB87" s="86">
        <f>'Tolima Grande'!I87</f>
        <v>0</v>
      </c>
      <c r="AC87" s="55">
        <f t="shared" ref="AC87:AC89" si="273">AB87/$AB$96</f>
        <v>0</v>
      </c>
      <c r="AD87" s="106">
        <f t="shared" ref="AD87:AD89" si="274">AB87+Z87+X87+V87+T87+R87+P87+N87+L87+J87+H87+F87+D87</f>
        <v>0</v>
      </c>
      <c r="AE87" s="112">
        <f t="shared" si="266"/>
        <v>0</v>
      </c>
      <c r="AF87" s="106">
        <f t="shared" ref="AF87:AF89" si="275">((AD87/$AF$97)/365)*1000000</f>
        <v>0</v>
      </c>
      <c r="AG87" s="136">
        <f t="shared" si="268"/>
        <v>0</v>
      </c>
    </row>
    <row r="88" spans="2:33" x14ac:dyDescent="0.25">
      <c r="B88" s="173"/>
      <c r="C88" s="7" t="s">
        <v>84</v>
      </c>
      <c r="D88" s="86">
        <f>Amazónica!I88</f>
        <v>6791.5914999999995</v>
      </c>
      <c r="E88" s="55">
        <f t="shared" si="257"/>
        <v>1.2249748734862927E-2</v>
      </c>
      <c r="F88" s="86">
        <f>'Andina Sur'!I88</f>
        <v>39738.326719999997</v>
      </c>
      <c r="G88" s="55">
        <f t="shared" si="258"/>
        <v>1.0086292281727504E-2</v>
      </c>
      <c r="H88" s="86">
        <f>'Costa y Sabana'!I88</f>
        <v>19585.759475000003</v>
      </c>
      <c r="I88" s="55">
        <f t="shared" si="259"/>
        <v>3.1307575817180063E-3</v>
      </c>
      <c r="J88" s="86">
        <f>Cundiboyacense!I88</f>
        <v>26360.66792</v>
      </c>
      <c r="K88" s="55">
        <f t="shared" si="260"/>
        <v>1.0306708047095086E-2</v>
      </c>
      <c r="L88" s="86">
        <f>'Depresión Momposina'!I88</f>
        <v>3244.6529</v>
      </c>
      <c r="M88" s="55">
        <f t="shared" si="261"/>
        <v>3.0170741184611122E-3</v>
      </c>
      <c r="N88" s="86">
        <f>'Distrito Capital'!I88</f>
        <v>46308.507760000008</v>
      </c>
      <c r="O88" s="55">
        <f t="shared" si="262"/>
        <v>1.0172704086553099E-2</v>
      </c>
      <c r="P88" s="86">
        <f>'Eje Cafetero'!I88</f>
        <v>51142.52687999999</v>
      </c>
      <c r="Q88" s="55">
        <f t="shared" si="263"/>
        <v>1.0134273376175472E-2</v>
      </c>
      <c r="R88" s="86">
        <f>'Insular Caribe'!I88</f>
        <v>113.60442499999999</v>
      </c>
      <c r="S88" s="55">
        <f t="shared" si="264"/>
        <v>3.0705806418068202E-3</v>
      </c>
      <c r="T88" s="86">
        <f>'Litoral Pacífico'!I88</f>
        <v>8593.7235199999996</v>
      </c>
      <c r="U88" s="55">
        <f t="shared" si="269"/>
        <v>9.3168073052997645E-3</v>
      </c>
      <c r="V88" s="86">
        <f>Llanera!I88</f>
        <v>11468.203275</v>
      </c>
      <c r="W88" s="55">
        <f t="shared" si="270"/>
        <v>9.27994235844656E-3</v>
      </c>
      <c r="X88" s="86">
        <f>'Magdalena Medio'!I88</f>
        <v>5271.5270999999993</v>
      </c>
      <c r="Y88" s="55">
        <f t="shared" si="271"/>
        <v>9.1729382064456664E-3</v>
      </c>
      <c r="Z88" s="86">
        <f>Santanderes!I88</f>
        <v>20611.217850000001</v>
      </c>
      <c r="AA88" s="55">
        <f t="shared" si="272"/>
        <v>9.7094281751624635E-3</v>
      </c>
      <c r="AB88" s="86">
        <f>'Tolima Grande'!I88</f>
        <v>15848.876699999999</v>
      </c>
      <c r="AC88" s="55">
        <f t="shared" si="273"/>
        <v>9.5697308833046675E-3</v>
      </c>
      <c r="AD88" s="106">
        <f t="shared" si="274"/>
        <v>255079.18602499997</v>
      </c>
      <c r="AE88" s="112">
        <f t="shared" si="266"/>
        <v>8.3548201318908513E-3</v>
      </c>
      <c r="AF88" s="106">
        <f t="shared" si="275"/>
        <v>13.26187417583802</v>
      </c>
      <c r="AG88" s="136">
        <f t="shared" si="268"/>
        <v>0.26921604576951175</v>
      </c>
    </row>
    <row r="89" spans="2:33" x14ac:dyDescent="0.25">
      <c r="B89" s="173"/>
      <c r="C89" s="7" t="s">
        <v>85</v>
      </c>
      <c r="D89" s="86">
        <f>Amazónica!I89</f>
        <v>1697.8978749999999</v>
      </c>
      <c r="E89" s="55">
        <f t="shared" si="257"/>
        <v>3.0624371837157317E-3</v>
      </c>
      <c r="F89" s="86">
        <f>'Andina Sur'!I89</f>
        <v>12418.227099999996</v>
      </c>
      <c r="G89" s="55">
        <f t="shared" si="258"/>
        <v>3.1519663380398443E-3</v>
      </c>
      <c r="H89" s="86">
        <f>'Costa y Sabana'!I89</f>
        <v>19585.759475000003</v>
      </c>
      <c r="I89" s="55">
        <f t="shared" si="259"/>
        <v>3.1307575817180063E-3</v>
      </c>
      <c r="J89" s="86">
        <f>Cundiboyacense!I89</f>
        <v>8237.7087249999986</v>
      </c>
      <c r="K89" s="55">
        <f t="shared" si="260"/>
        <v>3.2208462647172137E-3</v>
      </c>
      <c r="L89" s="86">
        <f>'Depresión Momposina'!I89</f>
        <v>3244.6529</v>
      </c>
      <c r="M89" s="55">
        <f t="shared" si="261"/>
        <v>3.0170741184611122E-3</v>
      </c>
      <c r="N89" s="86">
        <f>'Distrito Capital'!I89</f>
        <v>14471.408675000002</v>
      </c>
      <c r="O89" s="55">
        <f t="shared" si="262"/>
        <v>3.1789700270478433E-3</v>
      </c>
      <c r="P89" s="86">
        <f>'Eje Cafetero'!I89</f>
        <v>15982.039649999997</v>
      </c>
      <c r="Q89" s="55">
        <f t="shared" si="263"/>
        <v>3.166960430054835E-3</v>
      </c>
      <c r="R89" s="86">
        <f>'Insular Caribe'!I89</f>
        <v>113.60442499999999</v>
      </c>
      <c r="S89" s="55">
        <f t="shared" si="264"/>
        <v>3.0705806418068202E-3</v>
      </c>
      <c r="T89" s="86">
        <f>'Litoral Pacífico'!I89</f>
        <v>2685.5385999999999</v>
      </c>
      <c r="U89" s="55">
        <f t="shared" si="269"/>
        <v>2.9115022829061766E-3</v>
      </c>
      <c r="V89" s="86">
        <f>Llanera!I89</f>
        <v>3822.7344250000001</v>
      </c>
      <c r="W89" s="55">
        <f t="shared" si="270"/>
        <v>3.093314119482187E-3</v>
      </c>
      <c r="X89" s="86">
        <f>'Magdalena Medio'!I89</f>
        <v>1757.1757000000002</v>
      </c>
      <c r="Y89" s="55">
        <f t="shared" si="271"/>
        <v>3.0576460688152229E-3</v>
      </c>
      <c r="Z89" s="86">
        <f>Santanderes!I89</f>
        <v>6870.4059499999994</v>
      </c>
      <c r="AA89" s="55">
        <f t="shared" si="272"/>
        <v>3.2364760583874874E-3</v>
      </c>
      <c r="AB89" s="86">
        <f>'Tolima Grande'!I89</f>
        <v>5282.9588999999996</v>
      </c>
      <c r="AC89" s="55">
        <f t="shared" si="273"/>
        <v>3.189910294434889E-3</v>
      </c>
      <c r="AD89" s="106">
        <f t="shared" si="274"/>
        <v>96170.112399999984</v>
      </c>
      <c r="AE89" s="112">
        <f t="shared" si="266"/>
        <v>3.1499394509083051E-3</v>
      </c>
      <c r="AF89" s="106">
        <f t="shared" si="275"/>
        <v>4.9999999999999991</v>
      </c>
      <c r="AG89" s="136">
        <f t="shared" si="268"/>
        <v>0.10149999999999997</v>
      </c>
    </row>
    <row r="90" spans="2:33" x14ac:dyDescent="0.25">
      <c r="B90" s="173"/>
      <c r="C90" s="47" t="s">
        <v>51</v>
      </c>
      <c r="D90" s="87">
        <f>SUM(D86:D89)</f>
        <v>10187.38725</v>
      </c>
      <c r="E90" s="56">
        <f t="shared" ref="E90:AE90" si="276">SUM(E86:E89)</f>
        <v>1.8374623102294391E-2</v>
      </c>
      <c r="F90" s="87">
        <f t="shared" si="276"/>
        <v>64574.78091999999</v>
      </c>
      <c r="G90" s="56">
        <f t="shared" si="276"/>
        <v>1.6390224957807193E-2</v>
      </c>
      <c r="H90" s="87">
        <f t="shared" si="276"/>
        <v>58757.278425000011</v>
      </c>
      <c r="I90" s="56">
        <f t="shared" si="276"/>
        <v>9.3922727451540185E-3</v>
      </c>
      <c r="J90" s="87">
        <f t="shared" si="276"/>
        <v>42836.085369999993</v>
      </c>
      <c r="K90" s="56">
        <f t="shared" si="276"/>
        <v>1.6748400576529512E-2</v>
      </c>
      <c r="L90" s="87">
        <f t="shared" si="276"/>
        <v>9733.9586999999992</v>
      </c>
      <c r="M90" s="56">
        <f t="shared" si="276"/>
        <v>9.0512223553833367E-3</v>
      </c>
      <c r="N90" s="87">
        <f t="shared" si="276"/>
        <v>75251.325110000005</v>
      </c>
      <c r="O90" s="56">
        <f t="shared" si="276"/>
        <v>1.6530644140648785E-2</v>
      </c>
      <c r="P90" s="87">
        <f t="shared" si="276"/>
        <v>83106.606179999973</v>
      </c>
      <c r="Q90" s="56">
        <f t="shared" si="276"/>
        <v>1.6468194236285143E-2</v>
      </c>
      <c r="R90" s="87">
        <f t="shared" si="276"/>
        <v>340.81327499999998</v>
      </c>
      <c r="S90" s="56">
        <f t="shared" si="276"/>
        <v>9.2117419254204615E-3</v>
      </c>
      <c r="T90" s="87">
        <f t="shared" si="276"/>
        <v>13964.800719999999</v>
      </c>
      <c r="U90" s="56">
        <f t="shared" si="276"/>
        <v>1.5139811871112119E-2</v>
      </c>
      <c r="V90" s="87">
        <f t="shared" si="276"/>
        <v>19113.672125000001</v>
      </c>
      <c r="W90" s="56">
        <f t="shared" si="276"/>
        <v>1.5466570597410936E-2</v>
      </c>
      <c r="X90" s="87">
        <f t="shared" si="276"/>
        <v>8785.8784999999989</v>
      </c>
      <c r="Y90" s="56">
        <f t="shared" si="276"/>
        <v>1.5288230344076113E-2</v>
      </c>
      <c r="Z90" s="87">
        <f t="shared" si="276"/>
        <v>34352.029750000002</v>
      </c>
      <c r="AA90" s="56">
        <f t="shared" si="276"/>
        <v>1.6182380291937439E-2</v>
      </c>
      <c r="AB90" s="87">
        <f t="shared" si="276"/>
        <v>26414.794499999996</v>
      </c>
      <c r="AC90" s="56">
        <f t="shared" si="276"/>
        <v>1.5949551472174445E-2</v>
      </c>
      <c r="AD90" s="103">
        <f t="shared" si="276"/>
        <v>447419.41082499991</v>
      </c>
      <c r="AE90" s="113">
        <f t="shared" si="276"/>
        <v>1.4654699033707461E-2</v>
      </c>
      <c r="AF90" s="103">
        <f>SUM(AF86:AF89)</f>
        <v>23.26187417583802</v>
      </c>
      <c r="AG90" s="137">
        <f t="shared" ref="AG90" si="277">((AF90*3.1)*7)/1000</f>
        <v>0.50478266961568496</v>
      </c>
    </row>
    <row r="91" spans="2:33" x14ac:dyDescent="0.25">
      <c r="B91" s="173"/>
      <c r="C91" s="46" t="s">
        <v>17</v>
      </c>
      <c r="D91" s="90"/>
      <c r="E91" s="59"/>
      <c r="F91" s="90"/>
      <c r="G91" s="59"/>
      <c r="H91" s="90"/>
      <c r="I91" s="59"/>
      <c r="J91" s="90"/>
      <c r="K91" s="59"/>
      <c r="L91" s="90"/>
      <c r="M91" s="59"/>
      <c r="N91" s="90"/>
      <c r="O91" s="59"/>
      <c r="P91" s="90"/>
      <c r="Q91" s="59"/>
      <c r="R91" s="90"/>
      <c r="S91" s="59"/>
      <c r="T91" s="90"/>
      <c r="U91" s="59"/>
      <c r="V91" s="90"/>
      <c r="W91" s="59"/>
      <c r="X91" s="90"/>
      <c r="Y91" s="59"/>
      <c r="Z91" s="90"/>
      <c r="AA91" s="59"/>
      <c r="AB91" s="90"/>
      <c r="AC91" s="59"/>
      <c r="AD91" s="128"/>
      <c r="AE91" s="116"/>
      <c r="AF91" s="128"/>
      <c r="AG91" s="139"/>
    </row>
    <row r="92" spans="2:33" x14ac:dyDescent="0.25">
      <c r="B92" s="173"/>
      <c r="C92" s="2" t="s">
        <v>86</v>
      </c>
      <c r="D92" s="83">
        <f>Amazónica!I92</f>
        <v>3083.3329874341307</v>
      </c>
      <c r="E92" s="53">
        <f t="shared" ref="E92:E93" si="278">D92/$D$96</f>
        <v>5.5612965476475396E-3</v>
      </c>
      <c r="F92" s="83">
        <f>'Andina Sur'!I92</f>
        <v>22551.137984596673</v>
      </c>
      <c r="G92" s="53">
        <f t="shared" ref="G92:G93" si="279">F92/$F$96</f>
        <v>5.7238788789698031E-3</v>
      </c>
      <c r="H92" s="83">
        <f>'Costa y Sabana'!I92</f>
        <v>66688.439233887315</v>
      </c>
      <c r="I92" s="53">
        <f t="shared" ref="I92:I93" si="280">H92/$H$96</f>
        <v>1.0660058243385185E-2</v>
      </c>
      <c r="J92" s="83">
        <f>Cundiboyacense!I92</f>
        <v>14959.43862505067</v>
      </c>
      <c r="K92" s="53">
        <f t="shared" ref="K92:K93" si="281">J92/$J$96</f>
        <v>5.8489628155383548E-3</v>
      </c>
      <c r="L92" s="83">
        <f>'Depresión Momposina'!I92</f>
        <v>5892.194970409404</v>
      </c>
      <c r="M92" s="53">
        <f t="shared" ref="M92:M93" si="282">L92/$L$96</f>
        <v>5.4789185450773341E-3</v>
      </c>
      <c r="N92" s="83">
        <f>'Distrito Capital'!I92</f>
        <v>26279.655802188896</v>
      </c>
      <c r="O92" s="53">
        <f t="shared" ref="O92:O93" si="283">N92/$N$96</f>
        <v>5.7729167900990421E-3</v>
      </c>
      <c r="P92" s="83">
        <f>'Eje Cafetero'!I92</f>
        <v>29022.917564653424</v>
      </c>
      <c r="Q92" s="53">
        <f t="shared" ref="Q92:Q93" si="284">P92/$P$96</f>
        <v>5.7511077124627738E-3</v>
      </c>
      <c r="R92" s="83">
        <f>'Insular Caribe'!I92</f>
        <v>206.30232022699633</v>
      </c>
      <c r="S92" s="53">
        <f t="shared" ref="S92:S93" si="285">R92/$R$96</f>
        <v>5.5760848298721339E-3</v>
      </c>
      <c r="T92" s="83">
        <f>'Litoral Pacífico'!I92</f>
        <v>4876.8597194973654</v>
      </c>
      <c r="U92" s="53">
        <f>T92/$T$96</f>
        <v>5.287203172849482E-3</v>
      </c>
      <c r="V92" s="83">
        <f>Llanera!I92</f>
        <v>6941.9741483583302</v>
      </c>
      <c r="W92" s="53">
        <f>V92/$V$96</f>
        <v>5.6173681618484793E-3</v>
      </c>
      <c r="X92" s="83">
        <f>'Magdalena Medio'!I92</f>
        <v>3190.9797875962704</v>
      </c>
      <c r="Y92" s="53">
        <f>X92/$X$96</f>
        <v>5.5525960228180763E-3</v>
      </c>
      <c r="Z92" s="83">
        <f>Santanderes!I92</f>
        <v>12476.456690717469</v>
      </c>
      <c r="AA92" s="53">
        <f>Z92/$Z$96</f>
        <v>5.8773460646842079E-3</v>
      </c>
      <c r="AB92" s="83">
        <f>'Tolima Grande'!I92</f>
        <v>9593.6991779489272</v>
      </c>
      <c r="AC92" s="53">
        <f>AB92/$AB$96</f>
        <v>5.792783996379532E-3</v>
      </c>
      <c r="AD92" s="132">
        <f t="shared" ref="AD92" si="286">AB92+Z92+X92+V92+T92+R92+P92+N92+L92+J92+H92+F92+D92</f>
        <v>205763.38901256587</v>
      </c>
      <c r="AE92" s="122">
        <f t="shared" ref="AE92:AE93" si="287">AD92/$AD$96</f>
        <v>6.7395389318820617E-3</v>
      </c>
      <c r="AF92" s="132">
        <f t="shared" ref="AF92" si="288">((AD92/$AF$97)/365)*1000000</f>
        <v>10.697886478323687</v>
      </c>
      <c r="AG92" s="145">
        <f t="shared" ref="AG92:AG93" si="289">((AF92*2.9)*7)/1000</f>
        <v>0.21716709550997085</v>
      </c>
    </row>
    <row r="93" spans="2:33" x14ac:dyDescent="0.25">
      <c r="B93" s="173"/>
      <c r="C93" s="2" t="s">
        <v>87</v>
      </c>
      <c r="D93" s="83">
        <f>Amazónica!I93</f>
        <v>1018.738725</v>
      </c>
      <c r="E93" s="53">
        <f t="shared" si="278"/>
        <v>1.8374623102294394E-3</v>
      </c>
      <c r="F93" s="83">
        <f>'Andina Sur'!I93</f>
        <v>7450.9362599999986</v>
      </c>
      <c r="G93" s="53">
        <f t="shared" si="279"/>
        <v>1.8911798028239067E-3</v>
      </c>
      <c r="H93" s="83">
        <f>'Costa y Sabana'!I93</f>
        <v>11751.455685000003</v>
      </c>
      <c r="I93" s="53">
        <f t="shared" si="280"/>
        <v>1.878454549030804E-3</v>
      </c>
      <c r="J93" s="83">
        <f>Cundiboyacense!I93</f>
        <v>4942.6252350000004</v>
      </c>
      <c r="K93" s="53">
        <f t="shared" si="281"/>
        <v>1.9325077588303288E-3</v>
      </c>
      <c r="L93" s="83">
        <f>'Depresión Momposina'!I93</f>
        <v>1946.7917399999999</v>
      </c>
      <c r="M93" s="53">
        <f t="shared" si="282"/>
        <v>1.8102444710766672E-3</v>
      </c>
      <c r="N93" s="83">
        <f>'Distrito Capital'!I93</f>
        <v>8682.8452050000014</v>
      </c>
      <c r="O93" s="53">
        <f t="shared" si="283"/>
        <v>1.9073820162287061E-3</v>
      </c>
      <c r="P93" s="83">
        <f>'Eje Cafetero'!I93</f>
        <v>9589.2237899999982</v>
      </c>
      <c r="Q93" s="53">
        <f t="shared" si="284"/>
        <v>1.900176258032901E-3</v>
      </c>
      <c r="R93" s="83">
        <f>'Insular Caribe'!I93</f>
        <v>68.162655000000001</v>
      </c>
      <c r="S93" s="53">
        <f t="shared" si="285"/>
        <v>1.8423483850840922E-3</v>
      </c>
      <c r="T93" s="83">
        <f>'Litoral Pacífico'!I93</f>
        <v>1611.3231599999999</v>
      </c>
      <c r="U93" s="53">
        <f>T93/$T$96</f>
        <v>1.7469013697437058E-3</v>
      </c>
      <c r="V93" s="83">
        <f>Llanera!I93</f>
        <v>2293.6406550000002</v>
      </c>
      <c r="W93" s="53">
        <f>V93/$V$96</f>
        <v>1.8559884716893122E-3</v>
      </c>
      <c r="X93" s="83">
        <f>'Magdalena Medio'!I93</f>
        <v>1054.3054199999999</v>
      </c>
      <c r="Y93" s="53">
        <f>X93/$X$96</f>
        <v>1.8345876412891333E-3</v>
      </c>
      <c r="Z93" s="83">
        <f>Santanderes!I93</f>
        <v>4122.2435699999996</v>
      </c>
      <c r="AA93" s="53">
        <f>Z93/$Z$96</f>
        <v>1.9418856350324923E-3</v>
      </c>
      <c r="AB93" s="83">
        <f>'Tolima Grande'!I93</f>
        <v>3169.7753400000001</v>
      </c>
      <c r="AC93" s="53">
        <f>AB93/$AB$96</f>
        <v>1.9139461766609336E-3</v>
      </c>
      <c r="AD93" s="132">
        <f t="shared" ref="AD93" si="290">AB93+Z93+X93+V93+T93+R93+P93+N93+L93+J93+H93+F93+D93</f>
        <v>57702.067439999999</v>
      </c>
      <c r="AE93" s="122">
        <f t="shared" si="287"/>
        <v>1.8899636705449834E-3</v>
      </c>
      <c r="AF93" s="132">
        <f t="shared" ref="AF93" si="291">((AD93/$AF$97)/365)*1000000</f>
        <v>3</v>
      </c>
      <c r="AG93" s="145">
        <f t="shared" si="289"/>
        <v>6.0899999999999989E-2</v>
      </c>
    </row>
    <row r="94" spans="2:33" s="4" customFormat="1" x14ac:dyDescent="0.25">
      <c r="B94" s="174"/>
      <c r="C94" s="49" t="s">
        <v>51</v>
      </c>
      <c r="D94" s="96">
        <f>SUM(D92:D93)</f>
        <v>4102.0717124341309</v>
      </c>
      <c r="E94" s="64">
        <f t="shared" ref="E94:AE94" si="292">SUM(E92:E93)</f>
        <v>7.3987588578769787E-3</v>
      </c>
      <c r="F94" s="96">
        <f t="shared" si="292"/>
        <v>30002.074244596672</v>
      </c>
      <c r="G94" s="64">
        <f t="shared" si="292"/>
        <v>7.6150586817937101E-3</v>
      </c>
      <c r="H94" s="96">
        <f t="shared" si="292"/>
        <v>78439.894918887323</v>
      </c>
      <c r="I94" s="64">
        <f t="shared" si="292"/>
        <v>1.2538512792415989E-2</v>
      </c>
      <c r="J94" s="96">
        <f t="shared" si="292"/>
        <v>19902.063860050672</v>
      </c>
      <c r="K94" s="64">
        <f t="shared" si="292"/>
        <v>7.7814705743686832E-3</v>
      </c>
      <c r="L94" s="96">
        <f t="shared" si="292"/>
        <v>7838.9867104094037</v>
      </c>
      <c r="M94" s="64">
        <f t="shared" si="292"/>
        <v>7.2891630161540013E-3</v>
      </c>
      <c r="N94" s="96">
        <f t="shared" si="292"/>
        <v>34962.501007188897</v>
      </c>
      <c r="O94" s="64">
        <f t="shared" si="292"/>
        <v>7.680298806327748E-3</v>
      </c>
      <c r="P94" s="96">
        <f t="shared" si="292"/>
        <v>38612.141354653424</v>
      </c>
      <c r="Q94" s="64">
        <f t="shared" si="292"/>
        <v>7.6512839704956752E-3</v>
      </c>
      <c r="R94" s="96">
        <f t="shared" si="292"/>
        <v>274.46497522699633</v>
      </c>
      <c r="S94" s="64">
        <f t="shared" si="292"/>
        <v>7.4184332149562259E-3</v>
      </c>
      <c r="T94" s="96">
        <f t="shared" si="292"/>
        <v>6488.1828794973653</v>
      </c>
      <c r="U94" s="64">
        <f t="shared" si="292"/>
        <v>7.0341045425931876E-3</v>
      </c>
      <c r="V94" s="96">
        <f t="shared" si="292"/>
        <v>9235.6148033583304</v>
      </c>
      <c r="W94" s="64">
        <f t="shared" si="292"/>
        <v>7.4733566335377912E-3</v>
      </c>
      <c r="X94" s="96">
        <f t="shared" si="292"/>
        <v>4245.2852075962701</v>
      </c>
      <c r="Y94" s="64">
        <f t="shared" si="292"/>
        <v>7.3871836641072096E-3</v>
      </c>
      <c r="Z94" s="96">
        <f t="shared" si="292"/>
        <v>16598.700260717469</v>
      </c>
      <c r="AA94" s="64">
        <f t="shared" si="292"/>
        <v>7.8192316997167007E-3</v>
      </c>
      <c r="AB94" s="96">
        <f t="shared" si="292"/>
        <v>12763.474517948927</v>
      </c>
      <c r="AC94" s="64">
        <f t="shared" si="292"/>
        <v>7.7067301730404658E-3</v>
      </c>
      <c r="AD94" s="107">
        <f t="shared" si="292"/>
        <v>263465.45645256585</v>
      </c>
      <c r="AE94" s="123">
        <f t="shared" si="292"/>
        <v>8.6295026024270447E-3</v>
      </c>
      <c r="AF94" s="107">
        <f>SUM(AF92:AF93)</f>
        <v>13.697886478323687</v>
      </c>
      <c r="AG94" s="137">
        <f>SUM(AG92:AG93)</f>
        <v>0.27806709550997083</v>
      </c>
    </row>
    <row r="95" spans="2:33" s="97" customFormat="1" x14ac:dyDescent="0.25">
      <c r="B95" s="159" t="s">
        <v>113</v>
      </c>
      <c r="C95" s="159"/>
      <c r="D95" s="92">
        <f>D82+D84+D90+D94</f>
        <v>33305.915162434132</v>
      </c>
      <c r="E95" s="61">
        <f t="shared" ref="E95:AE95" si="293">E82+E84+E90+E94</f>
        <v>6.0072678417787566E-2</v>
      </c>
      <c r="F95" s="92">
        <f t="shared" si="293"/>
        <v>268432.0345645966</v>
      </c>
      <c r="G95" s="61">
        <f t="shared" si="293"/>
        <v>6.8132812372158735E-2</v>
      </c>
      <c r="H95" s="92">
        <f t="shared" si="293"/>
        <v>423149.26167888741</v>
      </c>
      <c r="I95" s="61">
        <f t="shared" si="293"/>
        <v>6.7639846230652889E-2</v>
      </c>
      <c r="J95" s="92">
        <f t="shared" si="293"/>
        <v>169828.36265505065</v>
      </c>
      <c r="K95" s="61">
        <f t="shared" si="293"/>
        <v>6.6400872592221993E-2</v>
      </c>
      <c r="L95" s="92">
        <f t="shared" si="293"/>
        <v>62998.086010409403</v>
      </c>
      <c r="M95" s="61">
        <f t="shared" si="293"/>
        <v>5.8579423029992909E-2</v>
      </c>
      <c r="N95" s="92">
        <f t="shared" si="293"/>
        <v>298342.1388921889</v>
      </c>
      <c r="O95" s="61">
        <f t="shared" si="293"/>
        <v>6.5537553298598492E-2</v>
      </c>
      <c r="P95" s="92">
        <f t="shared" si="293"/>
        <v>345467.30263465334</v>
      </c>
      <c r="Q95" s="61">
        <f t="shared" si="293"/>
        <v>6.845692422754851E-2</v>
      </c>
      <c r="R95" s="92">
        <f t="shared" si="293"/>
        <v>2092.135775226996</v>
      </c>
      <c r="S95" s="61">
        <f t="shared" si="293"/>
        <v>5.6547723483865352E-2</v>
      </c>
      <c r="T95" s="92">
        <f t="shared" si="293"/>
        <v>59661.847159497367</v>
      </c>
      <c r="U95" s="61">
        <f t="shared" si="293"/>
        <v>6.4681849744135489E-2</v>
      </c>
      <c r="V95" s="92">
        <f t="shared" si="293"/>
        <v>81867.568878358332</v>
      </c>
      <c r="W95" s="61">
        <f t="shared" si="293"/>
        <v>6.6246324903699347E-2</v>
      </c>
      <c r="X95" s="92">
        <f t="shared" si="293"/>
        <v>37631.623507596276</v>
      </c>
      <c r="Y95" s="61">
        <f t="shared" si="293"/>
        <v>6.5482458971596436E-2</v>
      </c>
      <c r="Z95" s="92">
        <f t="shared" si="293"/>
        <v>147136.41331071747</v>
      </c>
      <c r="AA95" s="61">
        <f t="shared" si="293"/>
        <v>6.9312276809078963E-2</v>
      </c>
      <c r="AB95" s="92">
        <f t="shared" si="293"/>
        <v>113139.69361794891</v>
      </c>
      <c r="AC95" s="61">
        <f t="shared" si="293"/>
        <v>6.8315025767303361E-2</v>
      </c>
      <c r="AD95" s="105">
        <f t="shared" si="293"/>
        <v>2043052.3838475659</v>
      </c>
      <c r="AE95" s="118">
        <f t="shared" si="293"/>
        <v>6.6917789150402474E-2</v>
      </c>
      <c r="AF95" s="105">
        <f>AF82+AF84+AF90+AF94</f>
        <v>106.22075470546947</v>
      </c>
      <c r="AG95" s="92">
        <f>AG82+AG84+AG90+AG94</f>
        <v>2.1888479443672035</v>
      </c>
    </row>
    <row r="96" spans="2:33" s="4" customFormat="1" x14ac:dyDescent="0.25">
      <c r="B96" s="12"/>
      <c r="C96" s="12" t="s">
        <v>24</v>
      </c>
      <c r="D96" s="101">
        <f>D95+D78+D69+D45+D32+D21</f>
        <v>554427.00474917097</v>
      </c>
      <c r="E96" s="102">
        <f t="shared" ref="E96:AG96" si="294">E95+E78+E69+E45+E32+E21</f>
        <v>1</v>
      </c>
      <c r="F96" s="101">
        <f t="shared" si="294"/>
        <v>3939834.9373625247</v>
      </c>
      <c r="G96" s="102">
        <f t="shared" si="294"/>
        <v>1</v>
      </c>
      <c r="H96" s="101">
        <f t="shared" si="294"/>
        <v>6255916.9669892797</v>
      </c>
      <c r="I96" s="102">
        <f t="shared" si="294"/>
        <v>1</v>
      </c>
      <c r="J96" s="101">
        <f t="shared" si="294"/>
        <v>2557622.4532167353</v>
      </c>
      <c r="K96" s="102">
        <f t="shared" si="294"/>
        <v>1</v>
      </c>
      <c r="L96" s="101">
        <f t="shared" si="294"/>
        <v>1075430.2919329561</v>
      </c>
      <c r="M96" s="102">
        <f t="shared" si="294"/>
        <v>1.0000000000000002</v>
      </c>
      <c r="N96" s="101">
        <f t="shared" si="294"/>
        <v>4552231.8712891117</v>
      </c>
      <c r="O96" s="102">
        <f t="shared" si="294"/>
        <v>1</v>
      </c>
      <c r="P96" s="101">
        <f t="shared" si="294"/>
        <v>5046491.739627853</v>
      </c>
      <c r="Q96" s="102">
        <f t="shared" si="294"/>
        <v>1</v>
      </c>
      <c r="R96" s="101">
        <f t="shared" si="294"/>
        <v>36997.701168711792</v>
      </c>
      <c r="S96" s="102">
        <f t="shared" si="294"/>
        <v>1.0000000000000002</v>
      </c>
      <c r="T96" s="101">
        <f t="shared" si="294"/>
        <v>922389.31625338574</v>
      </c>
      <c r="U96" s="102">
        <f t="shared" si="294"/>
        <v>0.99999999999999978</v>
      </c>
      <c r="V96" s="101">
        <f t="shared" si="294"/>
        <v>1235805.4427527445</v>
      </c>
      <c r="W96" s="102">
        <f t="shared" si="294"/>
        <v>0.99999999999999989</v>
      </c>
      <c r="X96" s="101">
        <f t="shared" si="294"/>
        <v>574682.50427063683</v>
      </c>
      <c r="Y96" s="102">
        <f t="shared" si="294"/>
        <v>1</v>
      </c>
      <c r="Z96" s="101">
        <f t="shared" si="294"/>
        <v>2122804.5028156484</v>
      </c>
      <c r="AA96" s="102">
        <f t="shared" si="294"/>
        <v>1</v>
      </c>
      <c r="AB96" s="101">
        <f t="shared" si="294"/>
        <v>1656146.5409283261</v>
      </c>
      <c r="AC96" s="102">
        <f t="shared" si="294"/>
        <v>1</v>
      </c>
      <c r="AD96" s="108">
        <f>AD95+AD78+AD69+AD45+AD32+AD21</f>
        <v>30530781.273357086</v>
      </c>
      <c r="AE96" s="124">
        <f t="shared" si="294"/>
        <v>1</v>
      </c>
      <c r="AF96" s="108">
        <f>AF95+AF78+AF69+AF45+AF32+AF21</f>
        <v>1587.3320988942237</v>
      </c>
      <c r="AG96" s="147">
        <f t="shared" si="294"/>
        <v>33.245616274338531</v>
      </c>
    </row>
    <row r="97" spans="32:33" x14ac:dyDescent="0.25">
      <c r="AF97" s="148">
        <f>Amazónica!D98+'Andina Sur'!D98+'Costa y Sabana'!D98+Cundiboyacense!D98+'Depresión Momposina'!D98+'Distrito Capital'!D98+'Eje Cafetero'!D98+'Insular Caribe'!D98+'Litoral Pacífico'!D98+Llanera!D98+'Magdalena Medio'!D98+Santanderes!D98+'Tolima Grande'!D98</f>
        <v>52695952</v>
      </c>
      <c r="AG97" s="146"/>
    </row>
    <row r="98" spans="32:33" x14ac:dyDescent="0.25">
      <c r="AF98" s="83"/>
      <c r="AG98" s="146"/>
    </row>
  </sheetData>
  <mergeCells count="28">
    <mergeCell ref="AD4:AG5"/>
    <mergeCell ref="B95:C95"/>
    <mergeCell ref="B33:B44"/>
    <mergeCell ref="D5:E5"/>
    <mergeCell ref="F5:G5"/>
    <mergeCell ref="H5:I5"/>
    <mergeCell ref="R5:S5"/>
    <mergeCell ref="V5:W5"/>
    <mergeCell ref="B7:B20"/>
    <mergeCell ref="B22:B31"/>
    <mergeCell ref="B46:B68"/>
    <mergeCell ref="B69:C69"/>
    <mergeCell ref="B70:B77"/>
    <mergeCell ref="B78:C78"/>
    <mergeCell ref="B79:B94"/>
    <mergeCell ref="Z5:AA5"/>
    <mergeCell ref="AB5:AC5"/>
    <mergeCell ref="L5:M5"/>
    <mergeCell ref="N5:O5"/>
    <mergeCell ref="P5:Q5"/>
    <mergeCell ref="T5:U5"/>
    <mergeCell ref="B21:C21"/>
    <mergeCell ref="B32:C32"/>
    <mergeCell ref="B45:C45"/>
    <mergeCell ref="B5:B6"/>
    <mergeCell ref="X5:Y5"/>
    <mergeCell ref="J5:K5"/>
    <mergeCell ref="C5:C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99"/>
  <sheetViews>
    <sheetView topLeftCell="A3" workbookViewId="0">
      <selection activeCell="C7" sqref="C7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130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+'[1]Litoral Pacífico'!D6</f>
        <v>40</v>
      </c>
      <c r="E7" s="66">
        <v>100</v>
      </c>
      <c r="F7" s="66">
        <f>100*D7/E7</f>
        <v>40</v>
      </c>
      <c r="G7" s="66">
        <f>F7*7</f>
        <v>280</v>
      </c>
      <c r="H7" s="66">
        <f>G7*2.9/(1000)</f>
        <v>0.81200000000000006</v>
      </c>
      <c r="I7" s="66">
        <f>F7*$D$98/(1000000)*365</f>
        <v>21484.308799999999</v>
      </c>
      <c r="J7" s="74">
        <f>I7/$I$96</f>
        <v>2.3292018263249413E-2</v>
      </c>
    </row>
    <row r="8" spans="2:10" x14ac:dyDescent="0.25">
      <c r="B8" s="173"/>
      <c r="C8" s="3" t="s">
        <v>50</v>
      </c>
      <c r="D8" s="65">
        <f>+'[1]Litoral Pacífico'!D7</f>
        <v>0</v>
      </c>
      <c r="E8" s="66">
        <v>88</v>
      </c>
      <c r="F8" s="66">
        <f t="shared" ref="F8:F11" si="0">100*D8/E8</f>
        <v>0</v>
      </c>
      <c r="G8" s="66">
        <f t="shared" ref="G8:G11" si="1">F8*7</f>
        <v>0</v>
      </c>
      <c r="H8" s="66">
        <f t="shared" ref="H8:H11" si="2">G8*2.9/(1000)</f>
        <v>0</v>
      </c>
      <c r="I8" s="66">
        <f>F8*$D$98/(1000000)*365</f>
        <v>0</v>
      </c>
      <c r="J8" s="74">
        <f>I8/$I$96</f>
        <v>0</v>
      </c>
    </row>
    <row r="9" spans="2:10" x14ac:dyDescent="0.25">
      <c r="B9" s="173"/>
      <c r="C9" s="3" t="s">
        <v>115</v>
      </c>
      <c r="D9" s="65">
        <f>+'[1]Litoral Pacífico'!D8</f>
        <v>20</v>
      </c>
      <c r="E9" s="66">
        <v>100</v>
      </c>
      <c r="F9" s="66">
        <f t="shared" si="0"/>
        <v>20</v>
      </c>
      <c r="G9" s="66">
        <f t="shared" si="1"/>
        <v>140</v>
      </c>
      <c r="H9" s="66">
        <f t="shared" si="2"/>
        <v>0.40600000000000003</v>
      </c>
      <c r="I9" s="66">
        <f>F9*$D$98/(1000000)*365</f>
        <v>10742.154399999999</v>
      </c>
      <c r="J9" s="74">
        <f>I9/$I$96</f>
        <v>1.1646009131624706E-2</v>
      </c>
    </row>
    <row r="10" spans="2:10" x14ac:dyDescent="0.25">
      <c r="B10" s="173"/>
      <c r="C10" s="3" t="s">
        <v>101</v>
      </c>
      <c r="D10" s="65">
        <f>+'[1]Litoral Pacífico'!D9</f>
        <v>10</v>
      </c>
      <c r="E10" s="66">
        <v>100</v>
      </c>
      <c r="F10" s="66">
        <f t="shared" si="0"/>
        <v>10</v>
      </c>
      <c r="G10" s="66">
        <f t="shared" si="1"/>
        <v>70</v>
      </c>
      <c r="H10" s="66">
        <f t="shared" si="2"/>
        <v>0.20300000000000001</v>
      </c>
      <c r="I10" s="66">
        <f>F10*$D$98/(1000000)*365</f>
        <v>5371.0771999999997</v>
      </c>
      <c r="J10" s="74">
        <f>I10/$I$96</f>
        <v>5.8230045658123532E-3</v>
      </c>
    </row>
    <row r="11" spans="2:10" x14ac:dyDescent="0.25">
      <c r="B11" s="173"/>
      <c r="C11" s="3" t="s">
        <v>49</v>
      </c>
      <c r="D11" s="65">
        <f>+'[1]Litoral Pacífico'!D10</f>
        <v>5</v>
      </c>
      <c r="E11" s="66">
        <v>100</v>
      </c>
      <c r="F11" s="66">
        <f t="shared" si="0"/>
        <v>5</v>
      </c>
      <c r="G11" s="66">
        <f t="shared" si="1"/>
        <v>35</v>
      </c>
      <c r="H11" s="66">
        <f t="shared" si="2"/>
        <v>0.10150000000000001</v>
      </c>
      <c r="I11" s="66">
        <f>F11*$D$98/(1000000)*365</f>
        <v>2685.5385999999999</v>
      </c>
      <c r="J11" s="74">
        <f>I11/$I$96</f>
        <v>2.9115022829061766E-3</v>
      </c>
    </row>
    <row r="12" spans="2:10" s="4" customFormat="1" x14ac:dyDescent="0.25">
      <c r="B12" s="173"/>
      <c r="C12" s="42" t="s">
        <v>51</v>
      </c>
      <c r="D12" s="67">
        <f>SUM(D7:D11)</f>
        <v>75</v>
      </c>
      <c r="E12" s="67"/>
      <c r="F12" s="67">
        <f>SUM(F7:F11)</f>
        <v>75</v>
      </c>
      <c r="G12" s="67">
        <f t="shared" ref="G12:I12" si="3">SUM(G7:G11)</f>
        <v>525</v>
      </c>
      <c r="H12" s="67">
        <f t="shared" si="3"/>
        <v>1.5225</v>
      </c>
      <c r="I12" s="67">
        <f t="shared" si="3"/>
        <v>40283.078999999998</v>
      </c>
      <c r="J12" s="76">
        <f>SUM(J7:J11)</f>
        <v>4.3672534243592645E-2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+'[1]Litoral Pacífico'!D13</f>
        <v>160</v>
      </c>
      <c r="E14" s="66">
        <v>86</v>
      </c>
      <c r="F14" s="66">
        <f t="shared" ref="F14:F18" si="4">100*D14/E14</f>
        <v>186.04651162790697</v>
      </c>
      <c r="G14" s="66">
        <f t="shared" ref="G14:G18" si="5">F14*7</f>
        <v>1302.3255813953488</v>
      </c>
      <c r="H14" s="66">
        <f>G14*2.9/(1000)</f>
        <v>3.7767441860465114</v>
      </c>
      <c r="I14" s="66">
        <f>F14*$D$98/(1000000)*365</f>
        <v>99927.017674418603</v>
      </c>
      <c r="J14" s="74">
        <f>I14/$I$96</f>
        <v>0.10833496866627634</v>
      </c>
    </row>
    <row r="15" spans="2:10" x14ac:dyDescent="0.25">
      <c r="B15" s="173"/>
      <c r="C15" s="3" t="s">
        <v>117</v>
      </c>
      <c r="D15" s="65">
        <f>+'[1]Litoral Pacífico'!D14</f>
        <v>80</v>
      </c>
      <c r="E15" s="66">
        <v>85</v>
      </c>
      <c r="F15" s="66">
        <f t="shared" si="4"/>
        <v>94.117647058823536</v>
      </c>
      <c r="G15" s="66">
        <f t="shared" si="5"/>
        <v>658.82352941176475</v>
      </c>
      <c r="H15" s="66">
        <f t="shared" ref="H15:H18" si="6">G15*2.9/(1000)</f>
        <v>1.9105882352941177</v>
      </c>
      <c r="I15" s="66">
        <f>F15*$D$98/(1000000)*365</f>
        <v>50551.314823529414</v>
      </c>
      <c r="J15" s="74">
        <f>I15/$I$96</f>
        <v>5.4804748854704502E-2</v>
      </c>
    </row>
    <row r="16" spans="2:10" x14ac:dyDescent="0.25">
      <c r="B16" s="173"/>
      <c r="C16" s="44" t="s">
        <v>118</v>
      </c>
      <c r="D16" s="66">
        <f>+'[1]Litoral Pacífico'!D15</f>
        <v>160</v>
      </c>
      <c r="E16" s="66">
        <v>63</v>
      </c>
      <c r="F16" s="66">
        <f t="shared" si="4"/>
        <v>253.96825396825398</v>
      </c>
      <c r="G16" s="66">
        <f t="shared" si="5"/>
        <v>1777.7777777777778</v>
      </c>
      <c r="H16" s="66">
        <f t="shared" si="6"/>
        <v>5.1555555555555559</v>
      </c>
      <c r="I16" s="66">
        <f>F16*$D$98/(1000000)*365</f>
        <v>136408.30984126983</v>
      </c>
      <c r="J16" s="74">
        <f>I16/$I$96</f>
        <v>0.1478858302428534</v>
      </c>
    </row>
    <row r="17" spans="2:10" x14ac:dyDescent="0.25">
      <c r="B17" s="173"/>
      <c r="C17" s="44" t="s">
        <v>119</v>
      </c>
      <c r="D17" s="66">
        <f>+'[1]Litoral Pacífico'!D16</f>
        <v>30</v>
      </c>
      <c r="E17" s="66">
        <v>62</v>
      </c>
      <c r="F17" s="66">
        <f t="shared" si="4"/>
        <v>48.387096774193552</v>
      </c>
      <c r="G17" s="66">
        <f t="shared" si="5"/>
        <v>338.70967741935488</v>
      </c>
      <c r="H17" s="66">
        <f t="shared" si="6"/>
        <v>0.98225806451612918</v>
      </c>
      <c r="I17" s="66">
        <f>F17*$D$98/(1000000)*365</f>
        <v>25989.083225806455</v>
      </c>
      <c r="J17" s="74">
        <f>I17/$I$96</f>
        <v>2.8175828544253326E-2</v>
      </c>
    </row>
    <row r="18" spans="2:10" x14ac:dyDescent="0.25">
      <c r="B18" s="173"/>
      <c r="C18" s="44" t="s">
        <v>101</v>
      </c>
      <c r="D18" s="66">
        <f>+'[1]Litoral Pacífico'!D17</f>
        <v>10</v>
      </c>
      <c r="E18" s="66">
        <v>100</v>
      </c>
      <c r="F18" s="66">
        <f t="shared" si="4"/>
        <v>10</v>
      </c>
      <c r="G18" s="66">
        <f t="shared" si="5"/>
        <v>70</v>
      </c>
      <c r="H18" s="66">
        <f t="shared" si="6"/>
        <v>0.20300000000000001</v>
      </c>
      <c r="I18" s="66">
        <f>F18*$D$98/(1000000)*365</f>
        <v>5371.0771999999997</v>
      </c>
      <c r="J18" s="74">
        <f>I18/$I$96</f>
        <v>5.8230045658123532E-3</v>
      </c>
    </row>
    <row r="19" spans="2:10" s="4" customFormat="1" x14ac:dyDescent="0.25">
      <c r="B19" s="174"/>
      <c r="C19" s="42" t="s">
        <v>51</v>
      </c>
      <c r="D19" s="67">
        <f>SUM(D14:D18)</f>
        <v>440</v>
      </c>
      <c r="E19" s="67"/>
      <c r="F19" s="67">
        <f>SUM(F14:F18)</f>
        <v>592.51950942917802</v>
      </c>
      <c r="G19" s="67">
        <f>SUM(G14:G18)</f>
        <v>4147.6365660042466</v>
      </c>
      <c r="H19" s="67">
        <f>SUM(H14:H18)</f>
        <v>12.028146041412315</v>
      </c>
      <c r="I19" s="67">
        <f>SUM(I14:I18)</f>
        <v>318246.8027650243</v>
      </c>
      <c r="J19" s="76">
        <f>SUM(J14:J18)</f>
        <v>0.34502438087389992</v>
      </c>
    </row>
    <row r="20" spans="2:10" s="45" customFormat="1" ht="30.75" customHeight="1" x14ac:dyDescent="0.25">
      <c r="B20" s="158" t="s">
        <v>53</v>
      </c>
      <c r="C20" s="158"/>
      <c r="D20" s="70">
        <f>D12+D19</f>
        <v>515</v>
      </c>
      <c r="E20" s="70"/>
      <c r="F20" s="70">
        <f>F12+F19</f>
        <v>667.51950942917802</v>
      </c>
      <c r="G20" s="70">
        <f>G12+G19</f>
        <v>4672.6365660042466</v>
      </c>
      <c r="H20" s="70">
        <f>H12+H19</f>
        <v>13.550646041412314</v>
      </c>
      <c r="I20" s="70">
        <f>I12+I19</f>
        <v>358529.88176502427</v>
      </c>
      <c r="J20" s="77">
        <f>J12+J19</f>
        <v>0.38869691511749255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+'[1]Litoral Pacífico'!D21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50551.314823529414</v>
      </c>
      <c r="J22" s="74">
        <f>I22/$I$96</f>
        <v>5.4804748854704502E-2</v>
      </c>
    </row>
    <row r="23" spans="2:10" x14ac:dyDescent="0.25">
      <c r="B23" s="173"/>
      <c r="C23" s="3" t="s">
        <v>57</v>
      </c>
      <c r="D23" s="65">
        <f>+'[1]Litoral Pacífico'!D22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55087.971282051287</v>
      </c>
      <c r="J23" s="74">
        <f>I23/$I$96</f>
        <v>5.9723123751921577E-2</v>
      </c>
    </row>
    <row r="24" spans="2:10" x14ac:dyDescent="0.25">
      <c r="B24" s="173"/>
      <c r="C24" s="3" t="s">
        <v>103</v>
      </c>
      <c r="D24" s="65">
        <f>+'[1]Litoral Pacífico'!D23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20141.539499999999</v>
      </c>
      <c r="J24" s="74">
        <f>I24/$I$96</f>
        <v>2.1836267121796326E-2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125780.8256055807</v>
      </c>
      <c r="J25" s="76">
        <f>SUM(J22:J24)</f>
        <v>0.1363641397284224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+'[1]Litoral Pacífico'!D26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66105.565538461538</v>
      </c>
      <c r="J27" s="74">
        <f>I27/$I$96</f>
        <v>7.1667748502305895E-2</v>
      </c>
    </row>
    <row r="28" spans="2:10" x14ac:dyDescent="0.25">
      <c r="B28" s="173"/>
      <c r="C28" s="3" t="s">
        <v>102</v>
      </c>
      <c r="D28" s="66">
        <f>+'[1]Litoral Pacífico'!D27</f>
        <v>25</v>
      </c>
      <c r="E28" s="66">
        <v>68</v>
      </c>
      <c r="F28" s="66">
        <f t="shared" si="10"/>
        <v>36.764705882352942</v>
      </c>
      <c r="G28" s="66">
        <f t="shared" si="11"/>
        <v>257.35294117647061</v>
      </c>
      <c r="H28" s="66">
        <f t="shared" si="12"/>
        <v>0.74632352941176472</v>
      </c>
      <c r="I28" s="66">
        <f>F28*$D$98/(1000000)*365</f>
        <v>19746.607352941177</v>
      </c>
      <c r="J28" s="74">
        <f>I28/$I$96</f>
        <v>2.1408105021368948E-2</v>
      </c>
    </row>
    <row r="29" spans="2:10" x14ac:dyDescent="0.25">
      <c r="B29" s="173"/>
      <c r="C29" s="3" t="s">
        <v>55</v>
      </c>
      <c r="D29" s="66">
        <f>+'[1]Litoral Pacífico'!D28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66105.565538461538</v>
      </c>
      <c r="J29" s="74">
        <f>I29/$I$96</f>
        <v>7.1667748502305895E-2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185</v>
      </c>
      <c r="E30" s="67"/>
      <c r="F30" s="67">
        <f>SUM(F27:F29)</f>
        <v>282.91855203619912</v>
      </c>
      <c r="G30" s="67">
        <f t="shared" ref="G30:J30" si="13">SUM(G27:G29)</f>
        <v>1980.4298642533936</v>
      </c>
      <c r="H30" s="67">
        <f t="shared" si="13"/>
        <v>5.7432466063348429</v>
      </c>
      <c r="I30" s="67">
        <f t="shared" si="13"/>
        <v>151957.73842986426</v>
      </c>
      <c r="J30" s="76">
        <f t="shared" si="13"/>
        <v>0.16474360202598073</v>
      </c>
    </row>
    <row r="31" spans="2:10" s="5" customFormat="1" ht="13.5" customHeight="1" x14ac:dyDescent="0.25">
      <c r="B31" s="159" t="s">
        <v>58</v>
      </c>
      <c r="C31" s="159"/>
      <c r="D31" s="71">
        <f>D25+D30</f>
        <v>375</v>
      </c>
      <c r="E31" s="71"/>
      <c r="F31" s="71">
        <f>F25+F30</f>
        <v>517.10030165912519</v>
      </c>
      <c r="G31" s="71">
        <f t="shared" ref="G31:H31" si="14">G25+G30</f>
        <v>3619.7021116138762</v>
      </c>
      <c r="H31" s="71">
        <f t="shared" si="14"/>
        <v>10.497136123680242</v>
      </c>
      <c r="I31" s="71">
        <f>I25+I30</f>
        <v>277738.56403544499</v>
      </c>
      <c r="J31" s="78">
        <f>J25+J30</f>
        <v>0.30110774175440314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+'[1]Litoral Pacífico'!$D$32</f>
        <v>100</v>
      </c>
      <c r="E34" s="66">
        <v>100</v>
      </c>
      <c r="F34" s="66">
        <f t="shared" ref="F34:F42" si="15">100*D34/E34</f>
        <v>100</v>
      </c>
      <c r="G34" s="66">
        <f t="shared" ref="G34:G42" si="16">F34*7</f>
        <v>700</v>
      </c>
      <c r="H34" s="66">
        <f t="shared" ref="H34:H37" si="17">G34*2.9/(1000)</f>
        <v>2.0299999999999998</v>
      </c>
      <c r="I34" s="66">
        <f>F34*$D$98/(1000000)*365</f>
        <v>53710.772000000004</v>
      </c>
      <c r="J34" s="74">
        <f>I34/$I$96</f>
        <v>5.8230045658123536E-2</v>
      </c>
    </row>
    <row r="35" spans="2:10" ht="31.5" x14ac:dyDescent="0.25">
      <c r="B35" s="170"/>
      <c r="C35" s="7" t="s">
        <v>61</v>
      </c>
      <c r="D35" s="66">
        <f>+'[1]Litoral Pacífico'!$D$34</f>
        <v>0</v>
      </c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>
        <f>+'[1]Litoral Pacífico'!$D$35</f>
        <v>0</v>
      </c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+'[1]Litoral Pacífico'!$D$37</f>
        <v>10</v>
      </c>
      <c r="E37" s="66">
        <v>100</v>
      </c>
      <c r="F37" s="66">
        <f t="shared" si="15"/>
        <v>10</v>
      </c>
      <c r="G37" s="66">
        <f t="shared" si="16"/>
        <v>70</v>
      </c>
      <c r="H37" s="66">
        <f t="shared" si="17"/>
        <v>0.20300000000000001</v>
      </c>
      <c r="I37" s="66">
        <f>F37*$D$98/(1000000)*365</f>
        <v>5371.0771999999997</v>
      </c>
      <c r="J37" s="74">
        <f>I37/$I$96</f>
        <v>5.8230045658123532E-3</v>
      </c>
    </row>
    <row r="38" spans="2:10" s="4" customFormat="1" x14ac:dyDescent="0.25">
      <c r="B38" s="170"/>
      <c r="C38" s="47" t="s">
        <v>51</v>
      </c>
      <c r="D38" s="67">
        <f>SUM(D34:D37)</f>
        <v>110</v>
      </c>
      <c r="E38" s="67"/>
      <c r="F38" s="67">
        <f>SUM(F34:F37)</f>
        <v>110</v>
      </c>
      <c r="G38" s="67">
        <f t="shared" ref="G38:I38" si="18">SUM(G34:G37)</f>
        <v>770</v>
      </c>
      <c r="H38" s="67">
        <f t="shared" si="18"/>
        <v>2.2329999999999997</v>
      </c>
      <c r="I38" s="67">
        <f t="shared" si="18"/>
        <v>59081.849200000004</v>
      </c>
      <c r="J38" s="76">
        <f>SUM(J34:J37)</f>
        <v>6.4053050223935884E-2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>
        <f>+'[1]Litoral Pacífico'!$D$33</f>
        <v>0</v>
      </c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>
        <f>+'[1]Litoral Pacífico'!$D$36</f>
        <v>0</v>
      </c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+'[1]Litoral Pacífico'!$D$38</f>
        <v>40</v>
      </c>
      <c r="E42" s="66">
        <v>100</v>
      </c>
      <c r="F42" s="66">
        <f t="shared" si="15"/>
        <v>40</v>
      </c>
      <c r="G42" s="66">
        <f t="shared" si="16"/>
        <v>280</v>
      </c>
      <c r="H42" s="66">
        <f t="shared" si="19"/>
        <v>0.81200000000000006</v>
      </c>
      <c r="I42" s="66">
        <f>F42*$D$98/(1000000)*365</f>
        <v>21484.308799999999</v>
      </c>
      <c r="J42" s="74">
        <f>I42/$I$96</f>
        <v>2.3292018263249413E-2</v>
      </c>
    </row>
    <row r="43" spans="2:10" s="4" customFormat="1" x14ac:dyDescent="0.25">
      <c r="B43" s="171"/>
      <c r="C43" s="47" t="s">
        <v>67</v>
      </c>
      <c r="D43" s="67">
        <f>SUM(D40:D42)</f>
        <v>40</v>
      </c>
      <c r="E43" s="67"/>
      <c r="F43" s="67">
        <f>SUM(F40:F42)</f>
        <v>40</v>
      </c>
      <c r="G43" s="67">
        <f>SUM(G40:G42)</f>
        <v>280</v>
      </c>
      <c r="H43" s="67">
        <f>SUM(H40:H42)</f>
        <v>0.81200000000000006</v>
      </c>
      <c r="I43" s="67">
        <f>SUM(I40:I42)</f>
        <v>21484.308799999999</v>
      </c>
      <c r="J43" s="76">
        <f>SUM(J40:J42)</f>
        <v>2.3292018263249413E-2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150</v>
      </c>
      <c r="E44" s="71"/>
      <c r="F44" s="71">
        <f>F38+F43</f>
        <v>150</v>
      </c>
      <c r="G44" s="71">
        <f>G38+G43</f>
        <v>1050</v>
      </c>
      <c r="H44" s="71">
        <f>H38+H43</f>
        <v>3.0449999999999999</v>
      </c>
      <c r="I44" s="71">
        <f>I38+I43</f>
        <v>80566.157999999996</v>
      </c>
      <c r="J44" s="78">
        <f>J38+J43</f>
        <v>8.734506848718529E-2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+'[1]Litoral Pacífico'!D41</f>
        <v>5</v>
      </c>
      <c r="E46" s="66">
        <v>89</v>
      </c>
      <c r="F46" s="66">
        <f t="shared" ref="F46:F49" si="20">100*D46/E46</f>
        <v>5.617977528089888</v>
      </c>
      <c r="G46" s="66">
        <f t="shared" ref="G46:G49" si="21">F46*7</f>
        <v>39.325842696629216</v>
      </c>
      <c r="H46" s="66">
        <f t="shared" ref="H46:H49" si="22">G46*2.9/(1000)</f>
        <v>0.11404494382022473</v>
      </c>
      <c r="I46" s="66">
        <f>F46*$D$98/(1000000)*365</f>
        <v>3017.4591011235957</v>
      </c>
      <c r="J46" s="74">
        <f>I46/$I$96</f>
        <v>3.2713508796698618E-3</v>
      </c>
    </row>
    <row r="47" spans="2:10" x14ac:dyDescent="0.25">
      <c r="B47" s="173"/>
      <c r="C47" s="7" t="s">
        <v>69</v>
      </c>
      <c r="D47" s="66">
        <f>+'[1]Litoral Pacífico'!D42</f>
        <v>5</v>
      </c>
      <c r="E47" s="66">
        <v>78</v>
      </c>
      <c r="F47" s="66">
        <f t="shared" si="20"/>
        <v>6.4102564102564106</v>
      </c>
      <c r="G47" s="66">
        <f t="shared" si="21"/>
        <v>44.871794871794876</v>
      </c>
      <c r="H47" s="66">
        <f t="shared" si="22"/>
        <v>0.13012820512820514</v>
      </c>
      <c r="I47" s="66">
        <f>F47*$D$98/(1000000)*365</f>
        <v>3442.9982051282054</v>
      </c>
      <c r="J47" s="74">
        <f>I47/$I$96</f>
        <v>3.7326952344950985E-3</v>
      </c>
    </row>
    <row r="48" spans="2:10" x14ac:dyDescent="0.25">
      <c r="B48" s="173"/>
      <c r="C48" s="7" t="s">
        <v>70</v>
      </c>
      <c r="D48" s="66">
        <f>+'[1]Litoral Pacífico'!D43</f>
        <v>0</v>
      </c>
      <c r="E48" s="66">
        <v>81</v>
      </c>
      <c r="F48" s="66">
        <f t="shared" si="20"/>
        <v>0</v>
      </c>
      <c r="G48" s="66">
        <f t="shared" si="21"/>
        <v>0</v>
      </c>
      <c r="H48" s="66">
        <f t="shared" si="22"/>
        <v>0</v>
      </c>
      <c r="I48" s="66">
        <f>F48*$D$98/(1000000)*365</f>
        <v>0</v>
      </c>
      <c r="J48" s="74">
        <f>I48/$I$96</f>
        <v>0</v>
      </c>
    </row>
    <row r="49" spans="2:10" x14ac:dyDescent="0.25">
      <c r="B49" s="173"/>
      <c r="C49" s="7" t="s">
        <v>71</v>
      </c>
      <c r="D49" s="66">
        <f>+'[1]Litoral Pacífico'!D44</f>
        <v>0</v>
      </c>
      <c r="E49" s="66">
        <v>79</v>
      </c>
      <c r="F49" s="66">
        <f t="shared" si="20"/>
        <v>0</v>
      </c>
      <c r="G49" s="66">
        <f t="shared" si="21"/>
        <v>0</v>
      </c>
      <c r="H49" s="66">
        <f t="shared" si="22"/>
        <v>0</v>
      </c>
      <c r="I49" s="66">
        <f>F49*$D$98/(1000000)*365</f>
        <v>0</v>
      </c>
      <c r="J49" s="74">
        <f>I49/$I$96</f>
        <v>0</v>
      </c>
    </row>
    <row r="50" spans="2:10" s="4" customFormat="1" x14ac:dyDescent="0.25">
      <c r="B50" s="173"/>
      <c r="C50" s="47" t="s">
        <v>51</v>
      </c>
      <c r="D50" s="67">
        <f>SUM(D46:D49)</f>
        <v>10</v>
      </c>
      <c r="E50" s="67"/>
      <c r="F50" s="67">
        <f>SUM(F46:F49)</f>
        <v>12.028233938346299</v>
      </c>
      <c r="G50" s="67">
        <f t="shared" ref="G50:I50" si="23">SUM(G46:G49)</f>
        <v>84.197637568424085</v>
      </c>
      <c r="H50" s="67">
        <f t="shared" si="23"/>
        <v>0.24417314894842987</v>
      </c>
      <c r="I50" s="67">
        <f t="shared" si="23"/>
        <v>6460.4573062518011</v>
      </c>
      <c r="J50" s="76">
        <f>SUM(J46:J49)</f>
        <v>7.0040461141649604E-3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+'[1]Litoral Pacífico'!D47</f>
        <v>5</v>
      </c>
      <c r="E52" s="66">
        <v>66</v>
      </c>
      <c r="F52" s="66">
        <f t="shared" ref="F52:F54" si="24">100*D52/E52</f>
        <v>7.5757575757575761</v>
      </c>
      <c r="G52" s="66">
        <f t="shared" ref="G52:G54" si="25">F52*7</f>
        <v>53.030303030303031</v>
      </c>
      <c r="H52" s="66">
        <f t="shared" ref="H52:H54" si="26">G52*2.9/(1000)</f>
        <v>0.15378787878787878</v>
      </c>
      <c r="I52" s="66">
        <f>F52*$D$98/(1000000)*365</f>
        <v>4068.997878787879</v>
      </c>
      <c r="J52" s="74">
        <f>I52/$I$96</f>
        <v>4.4113670953123893E-3</v>
      </c>
    </row>
    <row r="53" spans="2:10" x14ac:dyDescent="0.25">
      <c r="B53" s="173"/>
      <c r="C53" s="7" t="s">
        <v>73</v>
      </c>
      <c r="D53" s="66">
        <f>+'[1]Litoral Pacífico'!D48</f>
        <v>5</v>
      </c>
      <c r="E53" s="66">
        <v>67</v>
      </c>
      <c r="F53" s="66">
        <f t="shared" si="24"/>
        <v>7.4626865671641793</v>
      </c>
      <c r="G53" s="66">
        <f t="shared" si="25"/>
        <v>52.238805970149258</v>
      </c>
      <c r="H53" s="66">
        <f t="shared" si="26"/>
        <v>0.15149253731343285</v>
      </c>
      <c r="I53" s="66">
        <f>F53*$D$98/(1000000)*365</f>
        <v>4008.2665671641789</v>
      </c>
      <c r="J53" s="74">
        <f>I53/$I$96</f>
        <v>4.3455257953823531E-3</v>
      </c>
    </row>
    <row r="54" spans="2:10" x14ac:dyDescent="0.25">
      <c r="B54" s="173"/>
      <c r="C54" s="7" t="s">
        <v>74</v>
      </c>
      <c r="D54" s="66">
        <f>+'[1]Litoral Pacífico'!D49</f>
        <v>4</v>
      </c>
      <c r="E54" s="66">
        <v>76</v>
      </c>
      <c r="F54" s="66">
        <f t="shared" si="24"/>
        <v>5.2631578947368425</v>
      </c>
      <c r="G54" s="66">
        <f t="shared" si="25"/>
        <v>36.842105263157897</v>
      </c>
      <c r="H54" s="66">
        <f t="shared" si="26"/>
        <v>0.1068421052631579</v>
      </c>
      <c r="I54" s="66">
        <f>F54*$D$98/(1000000)*365</f>
        <v>2826.8827368421053</v>
      </c>
      <c r="J54" s="74">
        <f>I54/$I$96</f>
        <v>3.0647392451643965E-3</v>
      </c>
    </row>
    <row r="55" spans="2:10" s="4" customFormat="1" x14ac:dyDescent="0.25">
      <c r="B55" s="173"/>
      <c r="C55" s="47" t="s">
        <v>51</v>
      </c>
      <c r="D55" s="67">
        <f>SUM(D52:D54)</f>
        <v>14</v>
      </c>
      <c r="E55" s="67"/>
      <c r="F55" s="67">
        <f>SUM(F52:F54)</f>
        <v>20.301602037658597</v>
      </c>
      <c r="G55" s="67">
        <f t="shared" ref="G55:I55" si="27">SUM(G52:G54)</f>
        <v>142.11121426361018</v>
      </c>
      <c r="H55" s="67">
        <f t="shared" si="27"/>
        <v>0.41212252136446953</v>
      </c>
      <c r="I55" s="67">
        <f t="shared" si="27"/>
        <v>10904.147182794164</v>
      </c>
      <c r="J55" s="76">
        <f>SUM(J52:J54)</f>
        <v>1.1821632135859138E-2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+'[1]Litoral Pacífico'!D52</f>
        <v>90</v>
      </c>
      <c r="E57" s="66">
        <v>85</v>
      </c>
      <c r="F57" s="66">
        <f>100*D57/E57</f>
        <v>105.88235294117646</v>
      </c>
      <c r="G57" s="66">
        <f t="shared" ref="G57:G58" si="28">F57*7</f>
        <v>741.17647058823525</v>
      </c>
      <c r="H57" s="66">
        <f t="shared" ref="H57:H58" si="29">G57*2.9/(1000)</f>
        <v>2.1494117647058819</v>
      </c>
      <c r="I57" s="66">
        <f>F57*$D$98/(1000000)*365</f>
        <v>56870.229176470581</v>
      </c>
      <c r="J57" s="74">
        <f>I57/$I$96</f>
        <v>6.1655342461542556E-2</v>
      </c>
    </row>
    <row r="58" spans="2:10" x14ac:dyDescent="0.25">
      <c r="B58" s="173"/>
      <c r="C58" s="7" t="s">
        <v>76</v>
      </c>
      <c r="D58" s="66">
        <f>+'[1]Litoral Pacífico'!D53</f>
        <v>30</v>
      </c>
      <c r="E58" s="66">
        <v>100</v>
      </c>
      <c r="F58" s="66">
        <f>100*D58/E58</f>
        <v>30</v>
      </c>
      <c r="G58" s="66">
        <f t="shared" si="28"/>
        <v>210</v>
      </c>
      <c r="H58" s="66">
        <f t="shared" si="29"/>
        <v>0.60899999999999999</v>
      </c>
      <c r="I58" s="66">
        <f>F58*$D$98/(1000000)*365</f>
        <v>16113.231599999999</v>
      </c>
      <c r="J58" s="74">
        <f>I58/$I$96</f>
        <v>1.7469013697437058E-2</v>
      </c>
    </row>
    <row r="59" spans="2:10" s="4" customFormat="1" x14ac:dyDescent="0.25">
      <c r="B59" s="173"/>
      <c r="C59" s="47" t="s">
        <v>51</v>
      </c>
      <c r="D59" s="67">
        <f>SUM(D57:D58)</f>
        <v>120</v>
      </c>
      <c r="E59" s="67"/>
      <c r="F59" s="67">
        <f>SUM(F57:F58)</f>
        <v>135.88235294117646</v>
      </c>
      <c r="G59" s="67">
        <f t="shared" ref="G59:I59" si="30">SUM(G57:G58)</f>
        <v>951.17647058823525</v>
      </c>
      <c r="H59" s="67">
        <f t="shared" si="30"/>
        <v>2.7584117647058819</v>
      </c>
      <c r="I59" s="67">
        <f t="shared" si="30"/>
        <v>72983.460776470572</v>
      </c>
      <c r="J59" s="76">
        <f>SUM(J57:J58)</f>
        <v>7.9124356158979614E-2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+'[1]Litoral Pacífico'!D56</f>
        <v>5</v>
      </c>
      <c r="E61" s="66">
        <v>88</v>
      </c>
      <c r="F61" s="66">
        <f>100*D61/E61</f>
        <v>5.6818181818181817</v>
      </c>
      <c r="G61" s="66">
        <f t="shared" ref="G61:G64" si="31">F61*7</f>
        <v>39.772727272727273</v>
      </c>
      <c r="H61" s="66">
        <f t="shared" ref="H61:H64" si="32">G61*2.9/(1000)</f>
        <v>0.11534090909090909</v>
      </c>
      <c r="I61" s="66">
        <f>F61*$D$98/(1000000)*365</f>
        <v>3051.7484090909088</v>
      </c>
      <c r="J61" s="74">
        <f>I61/$I$96</f>
        <v>3.3085253214842915E-3</v>
      </c>
    </row>
    <row r="62" spans="2:10" x14ac:dyDescent="0.25">
      <c r="B62" s="173"/>
      <c r="C62" s="99" t="s">
        <v>71</v>
      </c>
      <c r="D62" s="66">
        <f>+'[1]Litoral Pacífico'!D57</f>
        <v>0</v>
      </c>
      <c r="E62" s="2">
        <v>92</v>
      </c>
      <c r="F62" s="66">
        <f>100*D62/E62</f>
        <v>0</v>
      </c>
      <c r="G62" s="66">
        <f t="shared" si="31"/>
        <v>0</v>
      </c>
      <c r="H62" s="66">
        <f t="shared" si="32"/>
        <v>0</v>
      </c>
      <c r="I62" s="66">
        <f>F62*$D$98/(1000000)*365</f>
        <v>0</v>
      </c>
      <c r="J62" s="74">
        <f>I62/$I$96</f>
        <v>0</v>
      </c>
    </row>
    <row r="63" spans="2:10" x14ac:dyDescent="0.25">
      <c r="B63" s="173"/>
      <c r="C63" s="99" t="s">
        <v>72</v>
      </c>
      <c r="D63" s="66">
        <f>+'[1]Litoral Pacífico'!D58</f>
        <v>4</v>
      </c>
      <c r="E63" s="66">
        <v>88</v>
      </c>
      <c r="F63" s="66">
        <f>100*D63/E63</f>
        <v>4.5454545454545459</v>
      </c>
      <c r="G63" s="66">
        <f t="shared" si="31"/>
        <v>31.81818181818182</v>
      </c>
      <c r="H63" s="66">
        <f t="shared" si="32"/>
        <v>9.2272727272727284E-2</v>
      </c>
      <c r="I63" s="66">
        <f>F63*$D$98/(1000000)*365</f>
        <v>2441.3987272727277</v>
      </c>
      <c r="J63" s="74">
        <f>I63/$I$96</f>
        <v>2.6468202571874339E-3</v>
      </c>
    </row>
    <row r="64" spans="2:10" x14ac:dyDescent="0.25">
      <c r="B64" s="173"/>
      <c r="C64" s="99" t="s">
        <v>74</v>
      </c>
      <c r="D64" s="66">
        <f>+'[1]Litoral Pacífico'!D59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9</v>
      </c>
      <c r="E65" s="67"/>
      <c r="F65" s="67">
        <f>SUM(F61:F62)</f>
        <v>5.6818181818181817</v>
      </c>
      <c r="G65" s="67">
        <f t="shared" ref="G65:H65" si="33">SUM(G61:G62)</f>
        <v>39.772727272727273</v>
      </c>
      <c r="H65" s="67">
        <f t="shared" si="33"/>
        <v>0.11534090909090909</v>
      </c>
      <c r="I65" s="67">
        <f>SUM(I61:I64)</f>
        <v>5493.1471363636365</v>
      </c>
      <c r="J65" s="80">
        <f>SUM(J61:J64)</f>
        <v>5.9553455786717259E-3</v>
      </c>
    </row>
    <row r="66" spans="2:10" s="4" customFormat="1" x14ac:dyDescent="0.25">
      <c r="B66" s="173"/>
      <c r="C66" s="49" t="s">
        <v>13</v>
      </c>
      <c r="D66" s="73">
        <f>D65+D59+D55+D50</f>
        <v>153</v>
      </c>
      <c r="E66" s="73"/>
      <c r="F66" s="73">
        <f>F65+F59+F55+F50</f>
        <v>173.89400709899954</v>
      </c>
      <c r="G66" s="73">
        <f>G65+G59+G55+G50</f>
        <v>1217.2580496929968</v>
      </c>
      <c r="H66" s="73">
        <f>H65+H59+H55+H50</f>
        <v>3.5300483441096904</v>
      </c>
      <c r="I66" s="73">
        <f>I65+I59+I55+I50</f>
        <v>95841.212401880184</v>
      </c>
      <c r="J66" s="79">
        <f>J65+J59+J55+J50</f>
        <v>0.10390537998767543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+'[1]Litoral Pacífico'!D62</f>
        <v>20</v>
      </c>
      <c r="E68" s="66">
        <v>89</v>
      </c>
      <c r="F68" s="67">
        <f>100*D68/E68</f>
        <v>22.471910112359552</v>
      </c>
      <c r="G68" s="67">
        <f>F68*7</f>
        <v>157.30337078651687</v>
      </c>
      <c r="H68" s="67">
        <f t="shared" ref="H68" si="34">G68*2.9/(1000)</f>
        <v>0.45617977528089892</v>
      </c>
      <c r="I68" s="67">
        <f>F68*$D$98/(1000000)*365</f>
        <v>12069.836404494383</v>
      </c>
      <c r="J68" s="76">
        <f>I68/$I$96</f>
        <v>1.3085403518679447E-2</v>
      </c>
    </row>
    <row r="69" spans="2:10" s="5" customFormat="1" x14ac:dyDescent="0.25">
      <c r="B69" s="159" t="s">
        <v>111</v>
      </c>
      <c r="C69" s="159"/>
      <c r="D69" s="71">
        <f>+D66+D68</f>
        <v>173</v>
      </c>
      <c r="E69" s="71"/>
      <c r="F69" s="71">
        <f t="shared" ref="F69:H69" si="35">+F66+F68</f>
        <v>196.36591721135909</v>
      </c>
      <c r="G69" s="71">
        <f t="shared" si="35"/>
        <v>1374.5614204795136</v>
      </c>
      <c r="H69" s="71">
        <f t="shared" si="35"/>
        <v>3.9862281193905895</v>
      </c>
      <c r="I69" s="71">
        <f>I66+I68</f>
        <v>107911.04880637457</v>
      </c>
      <c r="J69" s="78">
        <f>J66+J68</f>
        <v>0.11699078350635488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+'[1]Litoral Pacífico'!D65</f>
        <v>40</v>
      </c>
      <c r="E71" s="66">
        <v>100</v>
      </c>
      <c r="F71" s="66">
        <f t="shared" ref="F71:F72" si="36">100*D71/E71</f>
        <v>40</v>
      </c>
      <c r="G71" s="66">
        <f>F71*7</f>
        <v>280</v>
      </c>
      <c r="H71" s="66">
        <f t="shared" ref="H71:H72" si="37">G71*2.9/(1000)</f>
        <v>0.81200000000000006</v>
      </c>
      <c r="I71" s="66">
        <f>F71*$D$98/(1000000)*365</f>
        <v>21484.308799999999</v>
      </c>
      <c r="J71" s="74">
        <f>I71/$I$96</f>
        <v>2.3292018263249413E-2</v>
      </c>
    </row>
    <row r="72" spans="2:10" x14ac:dyDescent="0.25">
      <c r="B72" s="173"/>
      <c r="C72" s="7" t="s">
        <v>104</v>
      </c>
      <c r="D72" s="66">
        <f>+'[1]Litoral Pacífico'!D66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40</v>
      </c>
      <c r="E73" s="67"/>
      <c r="F73" s="67">
        <f>SUM(F71:F72)</f>
        <v>40</v>
      </c>
      <c r="G73" s="67">
        <f t="shared" ref="G73:J73" si="39">SUM(G71:G72)</f>
        <v>280</v>
      </c>
      <c r="H73" s="67">
        <f t="shared" si="39"/>
        <v>0.81200000000000006</v>
      </c>
      <c r="I73" s="67">
        <f t="shared" si="39"/>
        <v>21484.308799999999</v>
      </c>
      <c r="J73" s="76">
        <f t="shared" si="39"/>
        <v>2.3292018263249413E-2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+'[1]Litoral Pacífico'!D69</f>
        <v>20</v>
      </c>
      <c r="E75" s="66">
        <v>81</v>
      </c>
      <c r="F75" s="66">
        <f t="shared" ref="F75:F76" si="40">100*D75/E75</f>
        <v>24.691358024691358</v>
      </c>
      <c r="G75" s="66">
        <f t="shared" ref="G75:G76" si="41">F75*7</f>
        <v>172.83950617283949</v>
      </c>
      <c r="H75" s="66">
        <f t="shared" ref="H75:H76" si="42">G75*2.9/(1000)</f>
        <v>0.50123456790123455</v>
      </c>
      <c r="I75" s="66">
        <f>F75*$D$98/(1000000)*365</f>
        <v>13261.919012345679</v>
      </c>
      <c r="J75" s="74">
        <f t="shared" ref="J75:J76" si="43">I75/$I$96</f>
        <v>1.4377789051388527E-2</v>
      </c>
    </row>
    <row r="76" spans="2:10" x14ac:dyDescent="0.25">
      <c r="B76" s="173"/>
      <c r="C76" s="7" t="s">
        <v>80</v>
      </c>
      <c r="D76" s="66">
        <f>+'[1]Litoral Pacífico'!D70</f>
        <v>5</v>
      </c>
      <c r="E76" s="66">
        <v>83</v>
      </c>
      <c r="F76" s="66">
        <f t="shared" si="40"/>
        <v>6.024096385542169</v>
      </c>
      <c r="G76" s="66">
        <f t="shared" si="41"/>
        <v>42.168674698795186</v>
      </c>
      <c r="H76" s="66">
        <f t="shared" si="42"/>
        <v>0.12228915662650604</v>
      </c>
      <c r="I76" s="66">
        <f>F76*$D$98/(1000000)*365</f>
        <v>3235.5886746987953</v>
      </c>
      <c r="J76" s="74">
        <f t="shared" si="43"/>
        <v>3.5078340757905744E-3</v>
      </c>
    </row>
    <row r="77" spans="2:10" s="4" customFormat="1" x14ac:dyDescent="0.25">
      <c r="B77" s="174"/>
      <c r="C77" s="47" t="s">
        <v>51</v>
      </c>
      <c r="D77" s="67">
        <f>SUM(D75:D76)</f>
        <v>25</v>
      </c>
      <c r="E77" s="67"/>
      <c r="F77" s="67">
        <f>SUM(F75:F76)</f>
        <v>30.715454410233527</v>
      </c>
      <c r="G77" s="67">
        <f t="shared" ref="G77:I77" si="44">SUM(G75:G76)</f>
        <v>215.00818087163469</v>
      </c>
      <c r="H77" s="67">
        <f t="shared" si="44"/>
        <v>0.62352372452774063</v>
      </c>
      <c r="I77" s="67">
        <f t="shared" si="44"/>
        <v>16497.507687044475</v>
      </c>
      <c r="J77" s="76">
        <f>SUM(J75:J76)</f>
        <v>1.78856231271791E-2</v>
      </c>
    </row>
    <row r="78" spans="2:10" s="5" customFormat="1" x14ac:dyDescent="0.25">
      <c r="B78" s="159" t="s">
        <v>112</v>
      </c>
      <c r="C78" s="159"/>
      <c r="D78" s="71">
        <f>+D73+D77</f>
        <v>65</v>
      </c>
      <c r="E78" s="71"/>
      <c r="F78" s="71">
        <f t="shared" ref="F78:H78" si="45">+F73+F77</f>
        <v>70.715454410233519</v>
      </c>
      <c r="G78" s="71">
        <f t="shared" si="45"/>
        <v>495.00818087163469</v>
      </c>
      <c r="H78" s="71">
        <f t="shared" si="45"/>
        <v>1.4355237245277408</v>
      </c>
      <c r="I78" s="71">
        <f>+I73+I77</f>
        <v>37981.816487044474</v>
      </c>
      <c r="J78" s="78">
        <f>+J73+J77</f>
        <v>4.117764139042851E-2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+'[1]Litoral Pacífico'!D74</f>
        <v>18</v>
      </c>
      <c r="E80" s="66">
        <v>100</v>
      </c>
      <c r="F80" s="66">
        <f t="shared" ref="F80:F81" si="46">100*D80/E80</f>
        <v>18</v>
      </c>
      <c r="G80" s="66">
        <f>F80*7</f>
        <v>126</v>
      </c>
      <c r="H80" s="66">
        <f t="shared" ref="H80:H81" si="47">G80*2.9/(1000)</f>
        <v>0.3654</v>
      </c>
      <c r="I80" s="66">
        <f>F80*$D$98/(1000000)*365</f>
        <v>9667.9389600000013</v>
      </c>
      <c r="J80" s="74">
        <f>I80/$I$96</f>
        <v>1.0481408218462237E-2</v>
      </c>
    </row>
    <row r="81" spans="2:11" x14ac:dyDescent="0.25">
      <c r="B81" s="173"/>
      <c r="C81" s="2" t="s">
        <v>106</v>
      </c>
      <c r="D81" s="66">
        <f>+'[1]Litoral Pacífico'!D75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2685.5385999999999</v>
      </c>
      <c r="J81" s="74">
        <f>I81/$I$96</f>
        <v>2.9115022829061766E-3</v>
      </c>
    </row>
    <row r="82" spans="2:11" s="4" customFormat="1" x14ac:dyDescent="0.25">
      <c r="B82" s="173"/>
      <c r="C82" s="47" t="s">
        <v>51</v>
      </c>
      <c r="D82" s="67">
        <f>SUM(D80:D81)</f>
        <v>23</v>
      </c>
      <c r="E82" s="67"/>
      <c r="F82" s="67">
        <f>SUM(F80:F81)</f>
        <v>23</v>
      </c>
      <c r="G82" s="67">
        <f t="shared" ref="G82:J82" si="48">SUM(G80:G81)</f>
        <v>161</v>
      </c>
      <c r="H82" s="67">
        <f t="shared" si="48"/>
        <v>0.46689999999999998</v>
      </c>
      <c r="I82" s="67">
        <f t="shared" si="48"/>
        <v>12353.477560000001</v>
      </c>
      <c r="J82" s="76">
        <f t="shared" si="48"/>
        <v>1.3392910501368413E-2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+'[1]Litoral Pacífico'!D78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26855.386000000002</v>
      </c>
      <c r="J84" s="76">
        <f>I84/$I$96</f>
        <v>2.9115022829061768E-2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+'[1]Litoral Pacífico'!D81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2685.5385999999999</v>
      </c>
      <c r="J86" s="74">
        <f t="shared" ref="J86:J89" si="54">I86/$I$96</f>
        <v>2.9115022829061766E-3</v>
      </c>
    </row>
    <row r="87" spans="2:11" x14ac:dyDescent="0.25">
      <c r="B87" s="173"/>
      <c r="C87" s="7" t="s">
        <v>83</v>
      </c>
      <c r="D87" s="66">
        <f>+'[1]Litoral Pacífico'!D82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+'[1]Litoral Pacífico'!D83</f>
        <v>16</v>
      </c>
      <c r="E88" s="66">
        <v>100</v>
      </c>
      <c r="F88" s="66">
        <f t="shared" si="51"/>
        <v>16</v>
      </c>
      <c r="G88" s="66">
        <f t="shared" si="52"/>
        <v>112</v>
      </c>
      <c r="H88" s="66">
        <f t="shared" si="53"/>
        <v>0.32480000000000003</v>
      </c>
      <c r="I88" s="66">
        <f>F88*$D$98/(1000000)*365</f>
        <v>8593.7235199999996</v>
      </c>
      <c r="J88" s="74">
        <f t="shared" si="54"/>
        <v>9.3168073052997645E-3</v>
      </c>
    </row>
    <row r="89" spans="2:11" x14ac:dyDescent="0.25">
      <c r="B89" s="173"/>
      <c r="C89" s="7" t="s">
        <v>85</v>
      </c>
      <c r="D89" s="66">
        <f>+'[1]Litoral Pacífico'!D84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2685.5385999999999</v>
      </c>
      <c r="J89" s="74">
        <f t="shared" si="54"/>
        <v>2.9115022829061766E-3</v>
      </c>
    </row>
    <row r="90" spans="2:11" s="4" customFormat="1" x14ac:dyDescent="0.25">
      <c r="B90" s="173"/>
      <c r="C90" s="47" t="s">
        <v>51</v>
      </c>
      <c r="D90" s="67">
        <f>SUM(D86:D89)</f>
        <v>26</v>
      </c>
      <c r="E90" s="67"/>
      <c r="F90" s="67">
        <f>SUM(F86:F89)</f>
        <v>26</v>
      </c>
      <c r="G90" s="67">
        <f t="shared" ref="G90:I90" si="55">SUM(G86:G89)</f>
        <v>182</v>
      </c>
      <c r="H90" s="67">
        <f t="shared" si="55"/>
        <v>0.52780000000000005</v>
      </c>
      <c r="I90" s="67">
        <f t="shared" si="55"/>
        <v>13964.800719999999</v>
      </c>
      <c r="J90" s="76">
        <f>SUM(J86:J89)</f>
        <v>1.5139811871112119E-2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+'[1]Litoral Pacífico'!D87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4876.8597194973654</v>
      </c>
      <c r="J92" s="74">
        <f t="shared" ref="J92:J93" si="59">I92/$I$96</f>
        <v>5.287203172849482E-3</v>
      </c>
    </row>
    <row r="93" spans="2:11" x14ac:dyDescent="0.25">
      <c r="B93" s="173"/>
      <c r="C93" s="2" t="s">
        <v>87</v>
      </c>
      <c r="D93" s="66">
        <f>+'[1]Litoral Pacífico'!D88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1611.3231599999999</v>
      </c>
      <c r="J93" s="74">
        <f t="shared" si="59"/>
        <v>1.7469013697437058E-3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6488.1828794973653</v>
      </c>
      <c r="J94" s="79">
        <f>SUM(J92:J93)</f>
        <v>7.0341045425931876E-3</v>
      </c>
    </row>
    <row r="95" spans="2:11" s="5" customFormat="1" x14ac:dyDescent="0.25">
      <c r="B95" s="159" t="s">
        <v>113</v>
      </c>
      <c r="C95" s="159"/>
      <c r="D95" s="71">
        <f>+D82+D84+D90+D94</f>
        <v>110</v>
      </c>
      <c r="E95" s="71"/>
      <c r="F95" s="71">
        <f t="shared" ref="F95:H95" si="61">+F82+F84+F90+F94</f>
        <v>111.07985407377382</v>
      </c>
      <c r="G95" s="71">
        <f t="shared" si="61"/>
        <v>777.55897851641669</v>
      </c>
      <c r="H95" s="71">
        <f t="shared" si="61"/>
        <v>2.2549210376976085</v>
      </c>
      <c r="I95" s="71">
        <f>+I82+I84+I90+I94</f>
        <v>59661.847159497367</v>
      </c>
      <c r="J95" s="78">
        <f>+J82+J84+J90+J94</f>
        <v>6.4681849744135489E-2</v>
      </c>
    </row>
    <row r="96" spans="2:11" x14ac:dyDescent="0.25">
      <c r="B96" s="51"/>
      <c r="C96" s="12" t="s">
        <v>24</v>
      </c>
      <c r="D96" s="72">
        <f t="shared" ref="D96:J96" si="62">D95+D78+D69+D44+D31+D20</f>
        <v>1388</v>
      </c>
      <c r="E96" s="72">
        <f t="shared" si="62"/>
        <v>0</v>
      </c>
      <c r="F96" s="72">
        <f t="shared" si="62"/>
        <v>1712.7810367836696</v>
      </c>
      <c r="G96" s="72">
        <f t="shared" si="62"/>
        <v>11989.467257485689</v>
      </c>
      <c r="H96" s="72">
        <f t="shared" si="62"/>
        <v>34.769455046708494</v>
      </c>
      <c r="I96" s="72">
        <f t="shared" si="62"/>
        <v>922389.31625338574</v>
      </c>
      <c r="J96" s="100">
        <f t="shared" si="62"/>
        <v>0.99999999999999978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+'[2]Litoral Pacífico'!$D$24</f>
        <v>1471528</v>
      </c>
      <c r="J98" s="76"/>
    </row>
    <row r="99" spans="3:10" x14ac:dyDescent="0.25">
      <c r="C99" s="2" t="s">
        <v>125</v>
      </c>
    </row>
  </sheetData>
  <mergeCells count="18">
    <mergeCell ref="B44:C44"/>
    <mergeCell ref="B6:B19"/>
    <mergeCell ref="B20:C20"/>
    <mergeCell ref="B21:B30"/>
    <mergeCell ref="B31:C31"/>
    <mergeCell ref="B32:B43"/>
    <mergeCell ref="B2:J2"/>
    <mergeCell ref="B4:B5"/>
    <mergeCell ref="C4:C5"/>
    <mergeCell ref="E4:E5"/>
    <mergeCell ref="F4:I4"/>
    <mergeCell ref="J4:J5"/>
    <mergeCell ref="B95:C95"/>
    <mergeCell ref="B45:B68"/>
    <mergeCell ref="B69:C69"/>
    <mergeCell ref="B70:B77"/>
    <mergeCell ref="B78:C78"/>
    <mergeCell ref="B79:B9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99"/>
  <sheetViews>
    <sheetView workbookViewId="0">
      <selection activeCell="C87" sqref="C87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129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+[1]Llanero!D6</f>
        <v>35</v>
      </c>
      <c r="E7" s="66">
        <v>100</v>
      </c>
      <c r="F7" s="66">
        <f>100*D7/E7</f>
        <v>35</v>
      </c>
      <c r="G7" s="66">
        <f>F7*7</f>
        <v>245</v>
      </c>
      <c r="H7" s="66">
        <f>G7*2.9/(1000)</f>
        <v>0.71050000000000002</v>
      </c>
      <c r="I7" s="66">
        <f>F7*$D$98/(1000000)*365</f>
        <v>26759.140974999998</v>
      </c>
      <c r="J7" s="74">
        <f>I7/$I$96</f>
        <v>2.1653198836375308E-2</v>
      </c>
    </row>
    <row r="8" spans="2:10" x14ac:dyDescent="0.25">
      <c r="B8" s="173"/>
      <c r="C8" s="3" t="s">
        <v>50</v>
      </c>
      <c r="D8" s="65">
        <f>+[1]Llanero!D7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66">
        <f t="shared" ref="H8:H11" si="2">G8*2.9/(1000)</f>
        <v>0.11534090909090909</v>
      </c>
      <c r="I8" s="66">
        <f>F8*$D$98/(1000000)*365</f>
        <v>4344.0163920454543</v>
      </c>
      <c r="J8" s="74">
        <f>I8/$I$96</f>
        <v>3.5151296812297576E-3</v>
      </c>
    </row>
    <row r="9" spans="2:10" x14ac:dyDescent="0.25">
      <c r="B9" s="173"/>
      <c r="C9" s="3" t="s">
        <v>115</v>
      </c>
      <c r="D9" s="65">
        <f>+[1]Llanero!D8</f>
        <v>30</v>
      </c>
      <c r="E9" s="66">
        <v>100</v>
      </c>
      <c r="F9" s="66">
        <f t="shared" si="0"/>
        <v>30</v>
      </c>
      <c r="G9" s="66">
        <f t="shared" si="1"/>
        <v>210</v>
      </c>
      <c r="H9" s="66">
        <f t="shared" si="2"/>
        <v>0.60899999999999999</v>
      </c>
      <c r="I9" s="66">
        <f>F9*$D$98/(1000000)*365</f>
        <v>22936.40655</v>
      </c>
      <c r="J9" s="74">
        <f>I9/$I$96</f>
        <v>1.855988471689312E-2</v>
      </c>
    </row>
    <row r="10" spans="2:10" x14ac:dyDescent="0.25">
      <c r="B10" s="173"/>
      <c r="C10" s="3" t="s">
        <v>101</v>
      </c>
      <c r="D10" s="65">
        <f>+[1]Llanero!D9</f>
        <v>15</v>
      </c>
      <c r="E10" s="66">
        <v>100</v>
      </c>
      <c r="F10" s="66">
        <f t="shared" si="0"/>
        <v>15</v>
      </c>
      <c r="G10" s="66">
        <f t="shared" si="1"/>
        <v>105</v>
      </c>
      <c r="H10" s="66">
        <f t="shared" si="2"/>
        <v>0.30449999999999999</v>
      </c>
      <c r="I10" s="66">
        <f>F10*$D$98/(1000000)*365</f>
        <v>11468.203275</v>
      </c>
      <c r="J10" s="74">
        <f>I10/$I$96</f>
        <v>9.27994235844656E-3</v>
      </c>
    </row>
    <row r="11" spans="2:10" x14ac:dyDescent="0.25">
      <c r="B11" s="173"/>
      <c r="C11" s="3" t="s">
        <v>49</v>
      </c>
      <c r="D11" s="65">
        <f>+[1]Llanero!D10</f>
        <v>2</v>
      </c>
      <c r="E11" s="66">
        <v>100</v>
      </c>
      <c r="F11" s="66">
        <f t="shared" si="0"/>
        <v>2</v>
      </c>
      <c r="G11" s="66">
        <f t="shared" si="1"/>
        <v>14</v>
      </c>
      <c r="H11" s="66">
        <f t="shared" si="2"/>
        <v>4.0600000000000004E-2</v>
      </c>
      <c r="I11" s="66">
        <f>F11*$D$98/(1000000)*365</f>
        <v>1529.0937699999999</v>
      </c>
      <c r="J11" s="74">
        <f>I11/$I$96</f>
        <v>1.2373256477928747E-3</v>
      </c>
    </row>
    <row r="12" spans="2:10" s="4" customFormat="1" x14ac:dyDescent="0.25">
      <c r="B12" s="173"/>
      <c r="C12" s="42" t="s">
        <v>51</v>
      </c>
      <c r="D12" s="67">
        <f>SUM(D7:D11)</f>
        <v>87</v>
      </c>
      <c r="E12" s="67"/>
      <c r="F12" s="67">
        <f>SUM(F7:F11)</f>
        <v>87.681818181818187</v>
      </c>
      <c r="G12" s="67">
        <f t="shared" ref="G12:I12" si="3">SUM(G7:G11)</f>
        <v>613.77272727272725</v>
      </c>
      <c r="H12" s="67">
        <f t="shared" si="3"/>
        <v>1.7799409090909091</v>
      </c>
      <c r="I12" s="67">
        <f t="shared" si="3"/>
        <v>67036.860962045452</v>
      </c>
      <c r="J12" s="76">
        <f>SUM(J7:J11)</f>
        <v>5.4245481240737622E-2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+[1]Llanero!D13</f>
        <v>130</v>
      </c>
      <c r="E14" s="66">
        <v>86</v>
      </c>
      <c r="F14" s="66">
        <f t="shared" ref="F14:F18" si="4">100*D14/E14</f>
        <v>151.16279069767441</v>
      </c>
      <c r="G14" s="66">
        <f t="shared" ref="G14:G18" si="5">F14*7</f>
        <v>1058.1395348837209</v>
      </c>
      <c r="H14" s="66">
        <f>G14*2.9/(1000)</f>
        <v>3.0686046511627905</v>
      </c>
      <c r="I14" s="66">
        <f>F14*$D$98/(1000000)*365</f>
        <v>115571.04075581394</v>
      </c>
      <c r="J14" s="74">
        <f>I14/$I$96</f>
        <v>9.3518798961089361E-2</v>
      </c>
    </row>
    <row r="15" spans="2:10" x14ac:dyDescent="0.25">
      <c r="B15" s="173"/>
      <c r="C15" s="3" t="s">
        <v>117</v>
      </c>
      <c r="D15" s="65">
        <f>+[1]Llanero!D14</f>
        <v>80</v>
      </c>
      <c r="E15" s="66">
        <v>85</v>
      </c>
      <c r="F15" s="66">
        <f t="shared" si="4"/>
        <v>94.117647058823536</v>
      </c>
      <c r="G15" s="66">
        <f t="shared" si="5"/>
        <v>658.82352941176475</v>
      </c>
      <c r="H15" s="66">
        <f t="shared" ref="H15:H18" si="6">G15*2.9/(1000)</f>
        <v>1.9105882352941177</v>
      </c>
      <c r="I15" s="66">
        <f>F15*$D$98/(1000000)*365</f>
        <v>71957.353882352952</v>
      </c>
      <c r="J15" s="74">
        <f>I15/$I$96</f>
        <v>5.8227089307899993E-2</v>
      </c>
    </row>
    <row r="16" spans="2:10" x14ac:dyDescent="0.25">
      <c r="B16" s="173"/>
      <c r="C16" s="44" t="s">
        <v>118</v>
      </c>
      <c r="D16" s="66">
        <f>+[1]Llanero!D15</f>
        <v>110</v>
      </c>
      <c r="E16" s="66">
        <v>63</v>
      </c>
      <c r="F16" s="66">
        <f t="shared" si="4"/>
        <v>174.60317460317461</v>
      </c>
      <c r="G16" s="66">
        <f t="shared" si="5"/>
        <v>1222.2222222222222</v>
      </c>
      <c r="H16" s="66">
        <f t="shared" si="6"/>
        <v>3.5444444444444443</v>
      </c>
      <c r="I16" s="66">
        <f>F16*$D$98/(1000000)*365</f>
        <v>133492.31325396826</v>
      </c>
      <c r="J16" s="74">
        <f>I16/$I$96</f>
        <v>0.10802049306128271</v>
      </c>
    </row>
    <row r="17" spans="2:10" x14ac:dyDescent="0.25">
      <c r="B17" s="173"/>
      <c r="C17" s="44" t="s">
        <v>119</v>
      </c>
      <c r="D17" s="66">
        <f>+[1]Llanero!D16</f>
        <v>0</v>
      </c>
      <c r="E17" s="66">
        <v>62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6">
        <f>+[1]Llanero!D17</f>
        <v>10</v>
      </c>
      <c r="E18" s="66">
        <v>100</v>
      </c>
      <c r="F18" s="66">
        <f t="shared" si="4"/>
        <v>10</v>
      </c>
      <c r="G18" s="66">
        <f t="shared" si="5"/>
        <v>70</v>
      </c>
      <c r="H18" s="66">
        <f t="shared" si="6"/>
        <v>0.20300000000000001</v>
      </c>
      <c r="I18" s="66">
        <f>F18*$D$98/(1000000)*365</f>
        <v>7645.4688500000002</v>
      </c>
      <c r="J18" s="74">
        <f>I18/$I$96</f>
        <v>6.1866282389643739E-3</v>
      </c>
    </row>
    <row r="19" spans="2:10" s="4" customFormat="1" x14ac:dyDescent="0.25">
      <c r="B19" s="174"/>
      <c r="C19" s="42" t="s">
        <v>51</v>
      </c>
      <c r="D19" s="67">
        <f>SUM(D14:D18)</f>
        <v>330</v>
      </c>
      <c r="E19" s="67"/>
      <c r="F19" s="67">
        <f>SUM(F14:F18)</f>
        <v>429.88361235967255</v>
      </c>
      <c r="G19" s="67">
        <f>SUM(G14:G18)</f>
        <v>3009.1852865177079</v>
      </c>
      <c r="H19" s="67">
        <f>SUM(H14:H18)</f>
        <v>8.726637330901351</v>
      </c>
      <c r="I19" s="67">
        <f>SUM(I14:I18)</f>
        <v>328666.17674213514</v>
      </c>
      <c r="J19" s="76">
        <f>SUM(J14:J18)</f>
        <v>0.26595300956923645</v>
      </c>
    </row>
    <row r="20" spans="2:10" s="45" customFormat="1" ht="30.75" customHeight="1" x14ac:dyDescent="0.25">
      <c r="B20" s="158" t="s">
        <v>53</v>
      </c>
      <c r="C20" s="158"/>
      <c r="D20" s="70">
        <f>D12+D19</f>
        <v>417</v>
      </c>
      <c r="E20" s="70"/>
      <c r="F20" s="70">
        <f>F12+F19</f>
        <v>517.56543054149074</v>
      </c>
      <c r="G20" s="70">
        <f>G12+G19</f>
        <v>3622.958013790435</v>
      </c>
      <c r="H20" s="70">
        <f>H12+H19</f>
        <v>10.50657823999226</v>
      </c>
      <c r="I20" s="70">
        <f>I12+I19</f>
        <v>395703.03770418058</v>
      </c>
      <c r="J20" s="77">
        <f>J12+J19</f>
        <v>0.32019849080997409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+[1]Llanero!D21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71957.353882352952</v>
      </c>
      <c r="J22" s="74">
        <f>I22/$I$96</f>
        <v>5.8227089307899993E-2</v>
      </c>
    </row>
    <row r="23" spans="2:10" x14ac:dyDescent="0.25">
      <c r="B23" s="173"/>
      <c r="C23" s="3" t="s">
        <v>57</v>
      </c>
      <c r="D23" s="65">
        <f>+[1]Llanero!D22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78415.06512820514</v>
      </c>
      <c r="J23" s="74">
        <f>I23/$I$96</f>
        <v>6.3452597322711538E-2</v>
      </c>
    </row>
    <row r="24" spans="2:10" x14ac:dyDescent="0.25">
      <c r="B24" s="173"/>
      <c r="C24" s="3" t="s">
        <v>103</v>
      </c>
      <c r="D24" s="65">
        <f>+[1]Llanero!D23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28670.508187499996</v>
      </c>
      <c r="J24" s="74">
        <f>I24/$I$96</f>
        <v>2.3199855896116398E-2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179042.92719805811</v>
      </c>
      <c r="J25" s="76">
        <f>SUM(J22:J24)</f>
        <v>0.14487954252672794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+[1]Llanero!D26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94098.07815384616</v>
      </c>
      <c r="J27" s="74">
        <f>I27/$I$96</f>
        <v>7.6143116787253828E-2</v>
      </c>
    </row>
    <row r="28" spans="2:10" x14ac:dyDescent="0.25">
      <c r="B28" s="173"/>
      <c r="C28" s="3" t="s">
        <v>102</v>
      </c>
      <c r="D28" s="66">
        <f>+[1]Llanero!D27</f>
        <v>25</v>
      </c>
      <c r="E28" s="66">
        <v>68</v>
      </c>
      <c r="F28" s="66">
        <f t="shared" si="10"/>
        <v>36.764705882352942</v>
      </c>
      <c r="G28" s="66">
        <f t="shared" si="11"/>
        <v>257.35294117647061</v>
      </c>
      <c r="H28" s="66">
        <f t="shared" si="12"/>
        <v>0.74632352941176472</v>
      </c>
      <c r="I28" s="66">
        <f>F28*$D$98/(1000000)*365</f>
        <v>28108.341360294118</v>
      </c>
      <c r="J28" s="74">
        <f>I28/$I$96</f>
        <v>2.2744956760898431E-2</v>
      </c>
    </row>
    <row r="29" spans="2:10" x14ac:dyDescent="0.25">
      <c r="B29" s="173"/>
      <c r="C29" s="3" t="s">
        <v>55</v>
      </c>
      <c r="D29" s="66">
        <f>+[1]Llanero!D28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94098.07815384616</v>
      </c>
      <c r="J29" s="74">
        <f>I29/$I$96</f>
        <v>7.6143116787253828E-2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185</v>
      </c>
      <c r="E30" s="67"/>
      <c r="F30" s="67">
        <f>SUM(F27:F29)</f>
        <v>282.91855203619912</v>
      </c>
      <c r="G30" s="67">
        <f t="shared" ref="G30:J30" si="13">SUM(G27:G29)</f>
        <v>1980.4298642533936</v>
      </c>
      <c r="H30" s="67">
        <f t="shared" si="13"/>
        <v>5.7432466063348429</v>
      </c>
      <c r="I30" s="67">
        <f t="shared" si="13"/>
        <v>216304.49766798643</v>
      </c>
      <c r="J30" s="76">
        <f t="shared" si="13"/>
        <v>0.17503119033540609</v>
      </c>
    </row>
    <row r="31" spans="2:10" s="5" customFormat="1" ht="13.5" customHeight="1" x14ac:dyDescent="0.25">
      <c r="B31" s="159" t="s">
        <v>58</v>
      </c>
      <c r="C31" s="159"/>
      <c r="D31" s="71">
        <f>D25+D30</f>
        <v>375</v>
      </c>
      <c r="E31" s="71"/>
      <c r="F31" s="71">
        <f>F25+F30</f>
        <v>517.10030165912519</v>
      </c>
      <c r="G31" s="71">
        <f t="shared" ref="G31:H31" si="14">G25+G30</f>
        <v>3619.7021116138762</v>
      </c>
      <c r="H31" s="71">
        <f t="shared" si="14"/>
        <v>10.497136123680242</v>
      </c>
      <c r="I31" s="71">
        <f>I25+I30</f>
        <v>395347.42486604454</v>
      </c>
      <c r="J31" s="78">
        <f>J25+J30</f>
        <v>0.31991073286213401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+[1]Llanero!$D$32</f>
        <v>100</v>
      </c>
      <c r="E34" s="66">
        <v>100</v>
      </c>
      <c r="F34" s="66">
        <f t="shared" ref="F34:F42" si="15">100*D34/E34</f>
        <v>100</v>
      </c>
      <c r="G34" s="66">
        <f t="shared" ref="G34:G42" si="16">F34*7</f>
        <v>700</v>
      </c>
      <c r="H34" s="66">
        <f t="shared" ref="H34:H37" si="17">G34*2.9/(1000)</f>
        <v>2.0299999999999998</v>
      </c>
      <c r="I34" s="66">
        <f>F34*$D$98/(1000000)*365</f>
        <v>76454.688500000004</v>
      </c>
      <c r="J34" s="74">
        <f>I34/$I$96</f>
        <v>6.1866282389643742E-2</v>
      </c>
    </row>
    <row r="35" spans="2:10" ht="31.5" x14ac:dyDescent="0.25">
      <c r="B35" s="170"/>
      <c r="C35" s="7" t="s">
        <v>61</v>
      </c>
      <c r="D35" s="66"/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/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+[1]Llanero!$D$37</f>
        <v>35</v>
      </c>
      <c r="E37" s="66">
        <v>100</v>
      </c>
      <c r="F37" s="66">
        <f t="shared" si="15"/>
        <v>35</v>
      </c>
      <c r="G37" s="66">
        <f t="shared" si="16"/>
        <v>245</v>
      </c>
      <c r="H37" s="66">
        <f t="shared" si="17"/>
        <v>0.71050000000000002</v>
      </c>
      <c r="I37" s="66">
        <f>F37*$D$98/(1000000)*365</f>
        <v>26759.140974999998</v>
      </c>
      <c r="J37" s="74">
        <f>I37/$I$96</f>
        <v>2.1653198836375308E-2</v>
      </c>
    </row>
    <row r="38" spans="2:10" s="4" customFormat="1" x14ac:dyDescent="0.25">
      <c r="B38" s="170"/>
      <c r="C38" s="47" t="s">
        <v>51</v>
      </c>
      <c r="D38" s="67">
        <f>SUM(D34:D37)</f>
        <v>135</v>
      </c>
      <c r="E38" s="67"/>
      <c r="F38" s="67">
        <f>SUM(F34:F37)</f>
        <v>135</v>
      </c>
      <c r="G38" s="67">
        <f t="shared" ref="G38:I38" si="18">SUM(G34:G37)</f>
        <v>945</v>
      </c>
      <c r="H38" s="67">
        <f t="shared" si="18"/>
        <v>2.7404999999999999</v>
      </c>
      <c r="I38" s="67">
        <f t="shared" si="18"/>
        <v>103213.82947500001</v>
      </c>
      <c r="J38" s="76">
        <f>SUM(J34:J37)</f>
        <v>8.3519481226019043E-2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/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/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+[1]Llanero!$D$38</f>
        <v>40</v>
      </c>
      <c r="E42" s="66">
        <v>100</v>
      </c>
      <c r="F42" s="66">
        <f t="shared" si="15"/>
        <v>40</v>
      </c>
      <c r="G42" s="66">
        <f t="shared" si="16"/>
        <v>280</v>
      </c>
      <c r="H42" s="66">
        <f t="shared" si="19"/>
        <v>0.81200000000000006</v>
      </c>
      <c r="I42" s="66">
        <f>F42*$D$98/(1000000)*365</f>
        <v>30581.875400000001</v>
      </c>
      <c r="J42" s="74">
        <f>I42/$I$96</f>
        <v>2.4746512955857496E-2</v>
      </c>
    </row>
    <row r="43" spans="2:10" s="4" customFormat="1" x14ac:dyDescent="0.25">
      <c r="B43" s="171"/>
      <c r="C43" s="47" t="s">
        <v>67</v>
      </c>
      <c r="D43" s="67">
        <f>SUM(D40:D42)</f>
        <v>40</v>
      </c>
      <c r="E43" s="67"/>
      <c r="F43" s="67">
        <f>SUM(F40:F42)</f>
        <v>40</v>
      </c>
      <c r="G43" s="67">
        <f>SUM(G40:G42)</f>
        <v>280</v>
      </c>
      <c r="H43" s="67">
        <f>SUM(H40:H42)</f>
        <v>0.81200000000000006</v>
      </c>
      <c r="I43" s="67">
        <f>SUM(I40:I42)</f>
        <v>30581.875400000001</v>
      </c>
      <c r="J43" s="76">
        <f>SUM(J40:J42)</f>
        <v>2.4746512955857496E-2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175</v>
      </c>
      <c r="E44" s="71"/>
      <c r="F44" s="71">
        <f>F38+F43</f>
        <v>175</v>
      </c>
      <c r="G44" s="71">
        <f>G38+G43</f>
        <v>1225</v>
      </c>
      <c r="H44" s="71">
        <f>H38+H43</f>
        <v>3.5525000000000002</v>
      </c>
      <c r="I44" s="71">
        <f>I38+I43</f>
        <v>133795.704875</v>
      </c>
      <c r="J44" s="78">
        <f>J38+J43</f>
        <v>0.10826599418187655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+[1]Llanero!D41</f>
        <v>45</v>
      </c>
      <c r="E46" s="66">
        <v>89</v>
      </c>
      <c r="F46" s="66">
        <f t="shared" ref="F46:F49" si="20">100*D46/E46</f>
        <v>50.561797752808985</v>
      </c>
      <c r="G46" s="66">
        <f t="shared" ref="G46:G49" si="21">F46*7</f>
        <v>353.93258426966293</v>
      </c>
      <c r="H46" s="66">
        <f t="shared" ref="H46:H49" si="22">G46*2.9/(1000)</f>
        <v>1.0264044943820225</v>
      </c>
      <c r="I46" s="66">
        <f>F46*$D$98/(1000000)*365</f>
        <v>38656.864971910109</v>
      </c>
      <c r="J46" s="74">
        <f>I46/$I$96</f>
        <v>3.1280704579033349E-2</v>
      </c>
    </row>
    <row r="47" spans="2:10" x14ac:dyDescent="0.25">
      <c r="B47" s="173"/>
      <c r="C47" s="7" t="s">
        <v>69</v>
      </c>
      <c r="D47" s="66">
        <f>+[1]Llanero!D42</f>
        <v>8</v>
      </c>
      <c r="E47" s="66">
        <v>78</v>
      </c>
      <c r="F47" s="66">
        <f t="shared" si="20"/>
        <v>10.256410256410257</v>
      </c>
      <c r="G47" s="66">
        <f t="shared" si="21"/>
        <v>71.794871794871796</v>
      </c>
      <c r="H47" s="66">
        <f t="shared" si="22"/>
        <v>0.20820512820512821</v>
      </c>
      <c r="I47" s="66">
        <f>F47*$D$98/(1000000)*365</f>
        <v>7841.5065128205124</v>
      </c>
      <c r="J47" s="74">
        <f>I47/$I$96</f>
        <v>6.3452597322711524E-3</v>
      </c>
    </row>
    <row r="48" spans="2:10" x14ac:dyDescent="0.25">
      <c r="B48" s="173"/>
      <c r="C48" s="7" t="s">
        <v>70</v>
      </c>
      <c r="D48" s="66">
        <f>+[1]Llanero!D43</f>
        <v>22</v>
      </c>
      <c r="E48" s="66">
        <v>81</v>
      </c>
      <c r="F48" s="66">
        <f t="shared" si="20"/>
        <v>27.160493827160494</v>
      </c>
      <c r="G48" s="66">
        <f t="shared" si="21"/>
        <v>190.12345679012344</v>
      </c>
      <c r="H48" s="66">
        <f t="shared" si="22"/>
        <v>0.55135802469135797</v>
      </c>
      <c r="I48" s="66">
        <f>F48*$D$98/(1000000)*365</f>
        <v>20765.470950617284</v>
      </c>
      <c r="J48" s="74">
        <f>I48/$I$96</f>
        <v>1.6803187809532865E-2</v>
      </c>
    </row>
    <row r="49" spans="2:10" x14ac:dyDescent="0.25">
      <c r="B49" s="173"/>
      <c r="C49" s="7" t="s">
        <v>71</v>
      </c>
      <c r="D49" s="66">
        <f>+[1]Llanero!D44</f>
        <v>0</v>
      </c>
      <c r="E49" s="66">
        <v>79</v>
      </c>
      <c r="F49" s="66">
        <f t="shared" si="20"/>
        <v>0</v>
      </c>
      <c r="G49" s="66">
        <f t="shared" si="21"/>
        <v>0</v>
      </c>
      <c r="H49" s="66">
        <f t="shared" si="22"/>
        <v>0</v>
      </c>
      <c r="I49" s="66">
        <f>F49*$D$98/(1000000)*365</f>
        <v>0</v>
      </c>
      <c r="J49" s="74">
        <f>I49/$I$96</f>
        <v>0</v>
      </c>
    </row>
    <row r="50" spans="2:10" s="4" customFormat="1" x14ac:dyDescent="0.25">
      <c r="B50" s="173"/>
      <c r="C50" s="47" t="s">
        <v>51</v>
      </c>
      <c r="D50" s="67">
        <f>SUM(D46:D49)</f>
        <v>75</v>
      </c>
      <c r="E50" s="67"/>
      <c r="F50" s="67">
        <f>SUM(F46:F49)</f>
        <v>87.978701836379742</v>
      </c>
      <c r="G50" s="67">
        <f t="shared" ref="G50:I50" si="23">SUM(G46:G49)</f>
        <v>615.85091285465819</v>
      </c>
      <c r="H50" s="67">
        <f t="shared" si="23"/>
        <v>1.7859676472785089</v>
      </c>
      <c r="I50" s="67">
        <f t="shared" si="23"/>
        <v>67263.842435347906</v>
      </c>
      <c r="J50" s="76">
        <f>SUM(J46:J49)</f>
        <v>5.4429152120837362E-2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+[1]Llanero!D47</f>
        <v>5</v>
      </c>
      <c r="E52" s="66">
        <v>66</v>
      </c>
      <c r="F52" s="66">
        <f t="shared" ref="F52:F54" si="24">100*D52/E52</f>
        <v>7.5757575757575761</v>
      </c>
      <c r="G52" s="66">
        <f t="shared" ref="G52:G54" si="25">F52*7</f>
        <v>53.030303030303031</v>
      </c>
      <c r="H52" s="66">
        <f t="shared" ref="H52:H54" si="26">G52*2.9/(1000)</f>
        <v>0.15378787878787878</v>
      </c>
      <c r="I52" s="66">
        <f>F52*$D$98/(1000000)*365</f>
        <v>5792.0218560606063</v>
      </c>
      <c r="J52" s="74">
        <f>I52/$I$96</f>
        <v>4.6868395749730101E-3</v>
      </c>
    </row>
    <row r="53" spans="2:10" x14ac:dyDescent="0.25">
      <c r="B53" s="173"/>
      <c r="C53" s="7" t="s">
        <v>73</v>
      </c>
      <c r="D53" s="66">
        <f>+[1]Llanero!D48</f>
        <v>3</v>
      </c>
      <c r="E53" s="66">
        <v>67</v>
      </c>
      <c r="F53" s="66">
        <f t="shared" si="24"/>
        <v>4.4776119402985071</v>
      </c>
      <c r="G53" s="66">
        <f t="shared" si="25"/>
        <v>31.343283582089548</v>
      </c>
      <c r="H53" s="66">
        <f t="shared" si="26"/>
        <v>9.0895522388059688E-2</v>
      </c>
      <c r="I53" s="66">
        <f>F53*$D$98/(1000000)*365</f>
        <v>3423.3442611940295</v>
      </c>
      <c r="J53" s="74">
        <f>I53/$I$96</f>
        <v>2.7701320472974804E-3</v>
      </c>
    </row>
    <row r="54" spans="2:10" x14ac:dyDescent="0.25">
      <c r="B54" s="173"/>
      <c r="C54" s="7" t="s">
        <v>74</v>
      </c>
      <c r="D54" s="66">
        <f>+[1]Llanero!D49</f>
        <v>3</v>
      </c>
      <c r="E54" s="66">
        <v>76</v>
      </c>
      <c r="F54" s="66">
        <f t="shared" si="24"/>
        <v>3.9473684210526314</v>
      </c>
      <c r="G54" s="66">
        <f t="shared" si="25"/>
        <v>27.631578947368421</v>
      </c>
      <c r="H54" s="66">
        <f t="shared" si="26"/>
        <v>8.0131578947368429E-2</v>
      </c>
      <c r="I54" s="66">
        <f>F54*$D$98/(1000000)*365</f>
        <v>3017.9482302631577</v>
      </c>
      <c r="J54" s="74">
        <f>I54/$I$96</f>
        <v>2.442090094328042E-3</v>
      </c>
    </row>
    <row r="55" spans="2:10" s="4" customFormat="1" x14ac:dyDescent="0.25">
      <c r="B55" s="173"/>
      <c r="C55" s="47" t="s">
        <v>51</v>
      </c>
      <c r="D55" s="67">
        <f>SUM(D52:D54)</f>
        <v>11</v>
      </c>
      <c r="E55" s="67"/>
      <c r="F55" s="67">
        <f>SUM(F52:F54)</f>
        <v>16.000737937108713</v>
      </c>
      <c r="G55" s="67">
        <f t="shared" ref="G55:I55" si="27">SUM(G52:G54)</f>
        <v>112.00516555976101</v>
      </c>
      <c r="H55" s="67">
        <f t="shared" si="27"/>
        <v>0.3248149801233069</v>
      </c>
      <c r="I55" s="67">
        <f t="shared" si="27"/>
        <v>12233.314347517793</v>
      </c>
      <c r="J55" s="76">
        <f>SUM(J52:J54)</f>
        <v>9.8990617165985312E-3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+[1]Llanero!D52</f>
        <v>45</v>
      </c>
      <c r="E57" s="66">
        <v>85</v>
      </c>
      <c r="F57" s="66">
        <f>100*D57/E57</f>
        <v>52.941176470588232</v>
      </c>
      <c r="G57" s="66">
        <f t="shared" ref="G57:G58" si="28">F57*7</f>
        <v>370.58823529411762</v>
      </c>
      <c r="H57" s="66">
        <f t="shared" ref="H57:H58" si="29">G57*2.9/(1000)</f>
        <v>1.074705882352941</v>
      </c>
      <c r="I57" s="66">
        <f>F57*$D$98/(1000000)*365</f>
        <v>40476.011558823528</v>
      </c>
      <c r="J57" s="74">
        <f>I57/$I$96</f>
        <v>3.2752737735693739E-2</v>
      </c>
    </row>
    <row r="58" spans="2:10" x14ac:dyDescent="0.25">
      <c r="B58" s="173"/>
      <c r="C58" s="7" t="s">
        <v>76</v>
      </c>
      <c r="D58" s="66">
        <f>+[1]Llanero!D53</f>
        <v>0</v>
      </c>
      <c r="E58" s="66">
        <v>100</v>
      </c>
      <c r="F58" s="66">
        <f>100*D58/E58</f>
        <v>0</v>
      </c>
      <c r="G58" s="66">
        <f t="shared" si="28"/>
        <v>0</v>
      </c>
      <c r="H58" s="66">
        <f t="shared" si="29"/>
        <v>0</v>
      </c>
      <c r="I58" s="66">
        <f>F58*$D$98/(1000000)*365</f>
        <v>0</v>
      </c>
      <c r="J58" s="74">
        <f>I58/$I$96</f>
        <v>0</v>
      </c>
    </row>
    <row r="59" spans="2:10" s="4" customFormat="1" x14ac:dyDescent="0.25">
      <c r="B59" s="173"/>
      <c r="C59" s="47" t="s">
        <v>51</v>
      </c>
      <c r="D59" s="67">
        <f>SUM(D57:D58)</f>
        <v>45</v>
      </c>
      <c r="E59" s="67"/>
      <c r="F59" s="67">
        <f>SUM(F57:F58)</f>
        <v>52.941176470588232</v>
      </c>
      <c r="G59" s="67">
        <f t="shared" ref="G59:I59" si="30">SUM(G57:G58)</f>
        <v>370.58823529411762</v>
      </c>
      <c r="H59" s="67">
        <f t="shared" si="30"/>
        <v>1.074705882352941</v>
      </c>
      <c r="I59" s="67">
        <f t="shared" si="30"/>
        <v>40476.011558823528</v>
      </c>
      <c r="J59" s="76">
        <f>SUM(J57:J58)</f>
        <v>3.2752737735693739E-2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+[1]Llanero!D56</f>
        <v>3</v>
      </c>
      <c r="E61" s="66">
        <v>88</v>
      </c>
      <c r="F61" s="66">
        <f>100*D61/E61</f>
        <v>3.4090909090909092</v>
      </c>
      <c r="G61" s="66">
        <f t="shared" ref="G61:G64" si="31">F61*7</f>
        <v>23.863636363636363</v>
      </c>
      <c r="H61" s="66">
        <f t="shared" ref="H61:H64" si="32">G61*2.9/(1000)</f>
        <v>6.9204545454545449E-2</v>
      </c>
      <c r="I61" s="66">
        <f>F61*$D$98/(1000000)*365</f>
        <v>2606.4098352272731</v>
      </c>
      <c r="J61" s="74">
        <f>I61/$I$96</f>
        <v>2.1090778087378549E-3</v>
      </c>
    </row>
    <row r="62" spans="2:10" x14ac:dyDescent="0.25">
      <c r="B62" s="173"/>
      <c r="C62" s="99" t="s">
        <v>71</v>
      </c>
      <c r="D62" s="66">
        <f>+[1]Llanero!D57</f>
        <v>4</v>
      </c>
      <c r="E62" s="2">
        <v>92</v>
      </c>
      <c r="F62" s="66">
        <f>100*D62/E62</f>
        <v>4.3478260869565215</v>
      </c>
      <c r="G62" s="66">
        <f t="shared" si="31"/>
        <v>30.434782608695649</v>
      </c>
      <c r="H62" s="66">
        <f t="shared" si="32"/>
        <v>8.8260869565217379E-2</v>
      </c>
      <c r="I62" s="66">
        <f>F62*$D$98/(1000000)*365</f>
        <v>3324.1168913043475</v>
      </c>
      <c r="J62" s="74">
        <f>I62/$I$96</f>
        <v>2.6898383647671188E-3</v>
      </c>
    </row>
    <row r="63" spans="2:10" x14ac:dyDescent="0.25">
      <c r="B63" s="173"/>
      <c r="C63" s="99" t="s">
        <v>72</v>
      </c>
      <c r="D63" s="66">
        <f>+[1]Llanero!D58</f>
        <v>3</v>
      </c>
      <c r="E63" s="66">
        <v>88</v>
      </c>
      <c r="F63" s="66">
        <f>100*D63/E63</f>
        <v>3.4090909090909092</v>
      </c>
      <c r="G63" s="66">
        <f t="shared" si="31"/>
        <v>23.863636363636363</v>
      </c>
      <c r="H63" s="66">
        <f t="shared" si="32"/>
        <v>6.9204545454545449E-2</v>
      </c>
      <c r="I63" s="66">
        <f>F63*$D$98/(1000000)*365</f>
        <v>2606.4098352272731</v>
      </c>
      <c r="J63" s="74">
        <f>I63/$I$96</f>
        <v>2.1090778087378549E-3</v>
      </c>
    </row>
    <row r="64" spans="2:10" x14ac:dyDescent="0.25">
      <c r="B64" s="173"/>
      <c r="C64" s="99" t="s">
        <v>74</v>
      </c>
      <c r="D64" s="66">
        <f>+[1]Llanero!D59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10</v>
      </c>
      <c r="E65" s="67"/>
      <c r="F65" s="67">
        <f>SUM(F61:F62)</f>
        <v>7.7569169960474307</v>
      </c>
      <c r="G65" s="67">
        <f t="shared" ref="G65:H65" si="33">SUM(G61:G62)</f>
        <v>54.298418972332016</v>
      </c>
      <c r="H65" s="67">
        <f t="shared" si="33"/>
        <v>0.15746541501976283</v>
      </c>
      <c r="I65" s="67">
        <f>SUM(I61:I64)</f>
        <v>8536.9365617588937</v>
      </c>
      <c r="J65" s="80">
        <f>SUM(J61:J64)</f>
        <v>6.9079939822428282E-3</v>
      </c>
    </row>
    <row r="66" spans="2:10" s="4" customFormat="1" x14ac:dyDescent="0.25">
      <c r="B66" s="173"/>
      <c r="C66" s="49" t="s">
        <v>13</v>
      </c>
      <c r="D66" s="73">
        <f>D65+D59+D55+D50</f>
        <v>141</v>
      </c>
      <c r="E66" s="73"/>
      <c r="F66" s="73">
        <f>F65+F59+F55+F50</f>
        <v>164.67753324012412</v>
      </c>
      <c r="G66" s="73">
        <f>G65+G59+G55+G50</f>
        <v>1152.7427326808688</v>
      </c>
      <c r="H66" s="73">
        <f>H65+H59+H55+H50</f>
        <v>3.3429539247745197</v>
      </c>
      <c r="I66" s="73">
        <f>I65+I59+I55+I50</f>
        <v>128510.10490344811</v>
      </c>
      <c r="J66" s="79">
        <f>J65+J59+J55+J50</f>
        <v>0.10398894555537247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+[1]Llanero!D62</f>
        <v>20</v>
      </c>
      <c r="E68" s="66">
        <v>89</v>
      </c>
      <c r="F68" s="67">
        <f>100*D68/E68</f>
        <v>22.471910112359552</v>
      </c>
      <c r="G68" s="67">
        <f>F68*7</f>
        <v>157.30337078651687</v>
      </c>
      <c r="H68" s="67">
        <f t="shared" ref="H68" si="34">G68*2.9/(1000)</f>
        <v>0.45617977528089892</v>
      </c>
      <c r="I68" s="67">
        <f>F68*$D$98/(1000000)*365</f>
        <v>17180.828876404496</v>
      </c>
      <c r="J68" s="76">
        <f>I68/$I$96</f>
        <v>1.3902535368459267E-2</v>
      </c>
    </row>
    <row r="69" spans="2:10" s="5" customFormat="1" x14ac:dyDescent="0.25">
      <c r="B69" s="159" t="s">
        <v>111</v>
      </c>
      <c r="C69" s="159"/>
      <c r="D69" s="71">
        <f>+D66+D68</f>
        <v>161</v>
      </c>
      <c r="E69" s="71"/>
      <c r="F69" s="71">
        <f t="shared" ref="F69:H69" si="35">+F66+F68</f>
        <v>187.14944335248367</v>
      </c>
      <c r="G69" s="71">
        <f t="shared" si="35"/>
        <v>1310.0461034673856</v>
      </c>
      <c r="H69" s="71">
        <f t="shared" si="35"/>
        <v>3.7991337000554184</v>
      </c>
      <c r="I69" s="71">
        <f>I66+I68</f>
        <v>145690.93377985261</v>
      </c>
      <c r="J69" s="78">
        <f>J66+J68</f>
        <v>0.11789148092383174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+[1]Llanero!D65</f>
        <v>60</v>
      </c>
      <c r="E71" s="66">
        <v>100</v>
      </c>
      <c r="F71" s="66">
        <f t="shared" ref="F71:F72" si="36">100*D71/E71</f>
        <v>60</v>
      </c>
      <c r="G71" s="66">
        <f>F71*7</f>
        <v>420</v>
      </c>
      <c r="H71" s="66">
        <f t="shared" ref="H71:H72" si="37">G71*2.9/(1000)</f>
        <v>1.218</v>
      </c>
      <c r="I71" s="66">
        <f>F71*$D$98/(1000000)*365</f>
        <v>45872.813099999999</v>
      </c>
      <c r="J71" s="74">
        <f>I71/$I$96</f>
        <v>3.711976943378624E-2</v>
      </c>
    </row>
    <row r="72" spans="2:10" x14ac:dyDescent="0.25">
      <c r="B72" s="173"/>
      <c r="C72" s="7" t="s">
        <v>104</v>
      </c>
      <c r="D72" s="66">
        <f>+[1]Llanero!D66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60</v>
      </c>
      <c r="E73" s="67"/>
      <c r="F73" s="67">
        <f>SUM(F71:F72)</f>
        <v>60</v>
      </c>
      <c r="G73" s="67">
        <f t="shared" ref="G73:J73" si="39">SUM(G71:G72)</f>
        <v>420</v>
      </c>
      <c r="H73" s="67">
        <f t="shared" si="39"/>
        <v>1.218</v>
      </c>
      <c r="I73" s="67">
        <f t="shared" si="39"/>
        <v>45872.813099999999</v>
      </c>
      <c r="J73" s="76">
        <f t="shared" si="39"/>
        <v>3.711976943378624E-2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+[1]Llanero!D69</f>
        <v>30</v>
      </c>
      <c r="E75" s="66">
        <v>81</v>
      </c>
      <c r="F75" s="66">
        <f t="shared" ref="F75:F76" si="40">100*D75/E75</f>
        <v>37.037037037037038</v>
      </c>
      <c r="G75" s="66">
        <f t="shared" ref="G75:G76" si="41">F75*7</f>
        <v>259.25925925925924</v>
      </c>
      <c r="H75" s="66">
        <f t="shared" ref="H75:H76" si="42">G75*2.9/(1000)</f>
        <v>0.75185185185185177</v>
      </c>
      <c r="I75" s="66">
        <f>F75*$D$98/(1000000)*365</f>
        <v>28316.551296296297</v>
      </c>
      <c r="J75" s="74">
        <f t="shared" ref="J75:J76" si="43">I75/$I$96</f>
        <v>2.2913437922090274E-2</v>
      </c>
    </row>
    <row r="76" spans="2:10" x14ac:dyDescent="0.25">
      <c r="B76" s="173"/>
      <c r="C76" s="7" t="s">
        <v>80</v>
      </c>
      <c r="D76" s="66">
        <f>+[1]Llanero!D70</f>
        <v>10</v>
      </c>
      <c r="E76" s="66">
        <v>83</v>
      </c>
      <c r="F76" s="66">
        <f t="shared" si="40"/>
        <v>12.048192771084338</v>
      </c>
      <c r="G76" s="66">
        <f t="shared" si="41"/>
        <v>84.337349397590373</v>
      </c>
      <c r="H76" s="66">
        <f t="shared" si="42"/>
        <v>0.24457831325301208</v>
      </c>
      <c r="I76" s="66">
        <f>F76*$D$98/(1000000)*365</f>
        <v>9211.4082530120486</v>
      </c>
      <c r="J76" s="74">
        <f t="shared" si="43"/>
        <v>7.4537689626076797E-3</v>
      </c>
    </row>
    <row r="77" spans="2:10" s="4" customFormat="1" x14ac:dyDescent="0.25">
      <c r="B77" s="174"/>
      <c r="C77" s="47" t="s">
        <v>51</v>
      </c>
      <c r="D77" s="67">
        <f>SUM(D75:D76)</f>
        <v>40</v>
      </c>
      <c r="E77" s="67"/>
      <c r="F77" s="67">
        <f>SUM(F75:F76)</f>
        <v>49.085229808121376</v>
      </c>
      <c r="G77" s="67">
        <f t="shared" ref="G77:I77" si="44">SUM(G75:G76)</f>
        <v>343.59660865684964</v>
      </c>
      <c r="H77" s="67">
        <f t="shared" si="44"/>
        <v>0.99643016510486382</v>
      </c>
      <c r="I77" s="67">
        <f t="shared" si="44"/>
        <v>37527.959549308347</v>
      </c>
      <c r="J77" s="76">
        <f>SUM(J75:J76)</f>
        <v>3.0367206884697955E-2</v>
      </c>
    </row>
    <row r="78" spans="2:10" s="5" customFormat="1" x14ac:dyDescent="0.25">
      <c r="B78" s="159" t="s">
        <v>112</v>
      </c>
      <c r="C78" s="159"/>
      <c r="D78" s="71">
        <f>+D73+D77</f>
        <v>100</v>
      </c>
      <c r="E78" s="71"/>
      <c r="F78" s="71">
        <f t="shared" ref="F78:H78" si="45">+F73+F77</f>
        <v>109.08522980812137</v>
      </c>
      <c r="G78" s="71">
        <f t="shared" si="45"/>
        <v>763.59660865684964</v>
      </c>
      <c r="H78" s="71">
        <f t="shared" si="45"/>
        <v>2.2144301651048637</v>
      </c>
      <c r="I78" s="71">
        <f>+I73+I77</f>
        <v>83400.772649308346</v>
      </c>
      <c r="J78" s="78">
        <f>+J73+J77</f>
        <v>6.7486976318484188E-2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+[1]Llanero!D74</f>
        <v>15</v>
      </c>
      <c r="E80" s="66">
        <v>100</v>
      </c>
      <c r="F80" s="66">
        <f t="shared" ref="F80:F81" si="46">100*D80/E80</f>
        <v>15</v>
      </c>
      <c r="G80" s="66">
        <f>F80*7</f>
        <v>105</v>
      </c>
      <c r="H80" s="66">
        <f t="shared" ref="H80:H81" si="47">G80*2.9/(1000)</f>
        <v>0.30449999999999999</v>
      </c>
      <c r="I80" s="66">
        <f>F80*$D$98/(1000000)*365</f>
        <v>11468.203275</v>
      </c>
      <c r="J80" s="74">
        <f>I80/$I$96</f>
        <v>9.27994235844656E-3</v>
      </c>
    </row>
    <row r="81" spans="2:11" x14ac:dyDescent="0.25">
      <c r="B81" s="173"/>
      <c r="C81" s="2" t="s">
        <v>106</v>
      </c>
      <c r="D81" s="66">
        <f>+[1]Llanero!D75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3822.7344250000001</v>
      </c>
      <c r="J81" s="74">
        <f>I81/$I$96</f>
        <v>3.093314119482187E-3</v>
      </c>
    </row>
    <row r="82" spans="2:11" s="4" customFormat="1" x14ac:dyDescent="0.25">
      <c r="B82" s="173"/>
      <c r="C82" s="47" t="s">
        <v>51</v>
      </c>
      <c r="D82" s="67">
        <f>SUM(D80:D81)</f>
        <v>20</v>
      </c>
      <c r="E82" s="67"/>
      <c r="F82" s="67">
        <f>SUM(F80:F81)</f>
        <v>20</v>
      </c>
      <c r="G82" s="67">
        <f t="shared" ref="G82:J82" si="48">SUM(G80:G81)</f>
        <v>140</v>
      </c>
      <c r="H82" s="67">
        <f t="shared" si="48"/>
        <v>0.40600000000000003</v>
      </c>
      <c r="I82" s="67">
        <f t="shared" si="48"/>
        <v>15290.9377</v>
      </c>
      <c r="J82" s="76">
        <f t="shared" si="48"/>
        <v>1.2373256477928748E-2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+[1]Llanero!D78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38227.344250000002</v>
      </c>
      <c r="J84" s="76">
        <f>I84/$I$96</f>
        <v>3.0933141194821871E-2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+[1]Llanero!D81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3822.7344250000001</v>
      </c>
      <c r="J86" s="74">
        <f t="shared" ref="J86:J89" si="54">I86/$I$96</f>
        <v>3.093314119482187E-3</v>
      </c>
    </row>
    <row r="87" spans="2:11" x14ac:dyDescent="0.25">
      <c r="B87" s="173"/>
      <c r="C87" s="7" t="s">
        <v>83</v>
      </c>
      <c r="D87" s="66">
        <f>+[1]Llanero!D82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+[1]Llanero!D83</f>
        <v>15</v>
      </c>
      <c r="E88" s="66">
        <v>100</v>
      </c>
      <c r="F88" s="66">
        <f t="shared" si="51"/>
        <v>15</v>
      </c>
      <c r="G88" s="66">
        <f t="shared" si="52"/>
        <v>105</v>
      </c>
      <c r="H88" s="66">
        <f t="shared" si="53"/>
        <v>0.30449999999999999</v>
      </c>
      <c r="I88" s="66">
        <f>F88*$D$98/(1000000)*365</f>
        <v>11468.203275</v>
      </c>
      <c r="J88" s="74">
        <f t="shared" si="54"/>
        <v>9.27994235844656E-3</v>
      </c>
    </row>
    <row r="89" spans="2:11" x14ac:dyDescent="0.25">
      <c r="B89" s="173"/>
      <c r="C89" s="7" t="s">
        <v>85</v>
      </c>
      <c r="D89" s="66">
        <f>+[1]Llanero!D84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3822.7344250000001</v>
      </c>
      <c r="J89" s="74">
        <f t="shared" si="54"/>
        <v>3.093314119482187E-3</v>
      </c>
    </row>
    <row r="90" spans="2:11" s="4" customFormat="1" x14ac:dyDescent="0.25">
      <c r="B90" s="173"/>
      <c r="C90" s="47" t="s">
        <v>51</v>
      </c>
      <c r="D90" s="67">
        <f>SUM(D86:D89)</f>
        <v>25</v>
      </c>
      <c r="E90" s="67"/>
      <c r="F90" s="67">
        <f>SUM(F86:F89)</f>
        <v>25</v>
      </c>
      <c r="G90" s="67">
        <f t="shared" ref="G90:I90" si="55">SUM(G86:G89)</f>
        <v>175</v>
      </c>
      <c r="H90" s="67">
        <f t="shared" si="55"/>
        <v>0.50750000000000006</v>
      </c>
      <c r="I90" s="67">
        <f t="shared" si="55"/>
        <v>19113.672125000001</v>
      </c>
      <c r="J90" s="76">
        <f>SUM(J86:J89)</f>
        <v>1.5466570597410936E-2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+[1]Llanero!D87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6941.9741483583302</v>
      </c>
      <c r="J92" s="74">
        <f t="shared" ref="J92:J93" si="59">I92/$I$96</f>
        <v>5.6173681618484793E-3</v>
      </c>
    </row>
    <row r="93" spans="2:11" x14ac:dyDescent="0.25">
      <c r="B93" s="173"/>
      <c r="C93" s="2" t="s">
        <v>87</v>
      </c>
      <c r="D93" s="66">
        <f>+[1]Llanero!D88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2293.6406550000002</v>
      </c>
      <c r="J93" s="74">
        <f t="shared" si="59"/>
        <v>1.8559884716893122E-3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9235.6148033583304</v>
      </c>
      <c r="J94" s="79">
        <f>SUM(J92:J93)</f>
        <v>7.4733566335377912E-3</v>
      </c>
    </row>
    <row r="95" spans="2:11" s="5" customFormat="1" x14ac:dyDescent="0.25">
      <c r="B95" s="159" t="s">
        <v>113</v>
      </c>
      <c r="C95" s="159"/>
      <c r="D95" s="71">
        <f>+D82+D84+D90+D94</f>
        <v>106</v>
      </c>
      <c r="E95" s="71"/>
      <c r="F95" s="71">
        <f t="shared" ref="F95:H95" si="61">+F82+F84+F90+F94</f>
        <v>107.07985407377382</v>
      </c>
      <c r="G95" s="71">
        <f t="shared" si="61"/>
        <v>749.55897851641669</v>
      </c>
      <c r="H95" s="71">
        <f t="shared" si="61"/>
        <v>2.1737210376976082</v>
      </c>
      <c r="I95" s="71">
        <f>+I82+I84+I90+I94</f>
        <v>81867.568878358332</v>
      </c>
      <c r="J95" s="78">
        <f>+J82+J84+J90+J94</f>
        <v>6.6246324903699347E-2</v>
      </c>
    </row>
    <row r="96" spans="2:11" x14ac:dyDescent="0.25">
      <c r="B96" s="51"/>
      <c r="C96" s="12" t="s">
        <v>24</v>
      </c>
      <c r="D96" s="72">
        <f t="shared" ref="D96:J96" si="62">D95+D78+D69+D44+D31+D20</f>
        <v>1334</v>
      </c>
      <c r="E96" s="72">
        <f t="shared" si="62"/>
        <v>0</v>
      </c>
      <c r="F96" s="72">
        <f t="shared" si="62"/>
        <v>1612.9802594349947</v>
      </c>
      <c r="G96" s="72">
        <f t="shared" si="62"/>
        <v>11290.861816044962</v>
      </c>
      <c r="H96" s="72">
        <f t="shared" si="62"/>
        <v>32.743499266530392</v>
      </c>
      <c r="I96" s="72">
        <f t="shared" si="62"/>
        <v>1235805.4427527445</v>
      </c>
      <c r="J96" s="100">
        <f t="shared" si="62"/>
        <v>0.99999999999999989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+[2]Llanero!$D$24</f>
        <v>2094649</v>
      </c>
      <c r="J98" s="76"/>
    </row>
    <row r="99" spans="3:10" x14ac:dyDescent="0.25">
      <c r="C99" s="2" t="s">
        <v>125</v>
      </c>
    </row>
  </sheetData>
  <mergeCells count="18">
    <mergeCell ref="B44:C44"/>
    <mergeCell ref="B6:B19"/>
    <mergeCell ref="B20:C20"/>
    <mergeCell ref="B21:B30"/>
    <mergeCell ref="B31:C31"/>
    <mergeCell ref="B32:B43"/>
    <mergeCell ref="B2:J2"/>
    <mergeCell ref="B4:B5"/>
    <mergeCell ref="C4:C5"/>
    <mergeCell ref="E4:E5"/>
    <mergeCell ref="F4:I4"/>
    <mergeCell ref="J4:J5"/>
    <mergeCell ref="B95:C95"/>
    <mergeCell ref="B45:B68"/>
    <mergeCell ref="B69:C69"/>
    <mergeCell ref="B70:B77"/>
    <mergeCell ref="B78:C78"/>
    <mergeCell ref="B79:B9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99"/>
  <sheetViews>
    <sheetView topLeftCell="A2" workbookViewId="0">
      <selection activeCell="C92" sqref="C92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128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+'[1]Magdalena medio'!D6</f>
        <v>40</v>
      </c>
      <c r="E7" s="66">
        <v>100</v>
      </c>
      <c r="F7" s="66">
        <f>100*D7/E7</f>
        <v>40</v>
      </c>
      <c r="G7" s="66">
        <f>F7*7</f>
        <v>280</v>
      </c>
      <c r="H7" s="66">
        <f>G7*2.9/(1000)</f>
        <v>0.81200000000000006</v>
      </c>
      <c r="I7" s="66">
        <f>F7*$D$98/(1000000)*365</f>
        <v>14057.405600000002</v>
      </c>
      <c r="J7" s="74">
        <f>I7/$I$96</f>
        <v>2.4461168550521783E-2</v>
      </c>
    </row>
    <row r="8" spans="2:10" x14ac:dyDescent="0.25">
      <c r="B8" s="173"/>
      <c r="C8" s="3" t="s">
        <v>50</v>
      </c>
      <c r="D8" s="65">
        <f>+'[1]Magdalena medio'!D7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66">
        <f t="shared" ref="H8:H11" si="2">G8*2.9/(1000)</f>
        <v>0.11534090909090909</v>
      </c>
      <c r="I8" s="66">
        <f>F8*$D$98/(1000000)*365</f>
        <v>1996.7905681818179</v>
      </c>
      <c r="J8" s="74">
        <f>I8/$I$96</f>
        <v>3.4745978054718431E-3</v>
      </c>
    </row>
    <row r="9" spans="2:10" x14ac:dyDescent="0.25">
      <c r="B9" s="173"/>
      <c r="C9" s="3" t="s">
        <v>115</v>
      </c>
      <c r="D9" s="65">
        <f>+'[1]Magdalena medio'!D8</f>
        <v>40</v>
      </c>
      <c r="E9" s="66">
        <v>100</v>
      </c>
      <c r="F9" s="66">
        <f t="shared" si="0"/>
        <v>40</v>
      </c>
      <c r="G9" s="66">
        <f t="shared" si="1"/>
        <v>280</v>
      </c>
      <c r="H9" s="66">
        <f t="shared" si="2"/>
        <v>0.81200000000000006</v>
      </c>
      <c r="I9" s="66">
        <f>F9*$D$98/(1000000)*365</f>
        <v>14057.405600000002</v>
      </c>
      <c r="J9" s="74">
        <f>I9/$I$96</f>
        <v>2.4461168550521783E-2</v>
      </c>
    </row>
    <row r="10" spans="2:10" x14ac:dyDescent="0.25">
      <c r="B10" s="173"/>
      <c r="C10" s="3" t="s">
        <v>101</v>
      </c>
      <c r="D10" s="65">
        <f>+'[1]Magdalena medio'!D9</f>
        <v>15</v>
      </c>
      <c r="E10" s="66">
        <v>100</v>
      </c>
      <c r="F10" s="66">
        <f t="shared" si="0"/>
        <v>15</v>
      </c>
      <c r="G10" s="66">
        <f t="shared" si="1"/>
        <v>105</v>
      </c>
      <c r="H10" s="66">
        <f t="shared" si="2"/>
        <v>0.30449999999999999</v>
      </c>
      <c r="I10" s="66">
        <f>F10*$D$98/(1000000)*365</f>
        <v>5271.5270999999993</v>
      </c>
      <c r="J10" s="74">
        <f>I10/$I$96</f>
        <v>9.1729382064456664E-3</v>
      </c>
    </row>
    <row r="11" spans="2:10" x14ac:dyDescent="0.25">
      <c r="B11" s="173"/>
      <c r="C11" s="3" t="s">
        <v>49</v>
      </c>
      <c r="D11" s="65">
        <f>+'[1]Magdalena medio'!D10</f>
        <v>2</v>
      </c>
      <c r="E11" s="66">
        <v>100</v>
      </c>
      <c r="F11" s="66">
        <f t="shared" si="0"/>
        <v>2</v>
      </c>
      <c r="G11" s="66">
        <f t="shared" si="1"/>
        <v>14</v>
      </c>
      <c r="H11" s="66">
        <f t="shared" si="2"/>
        <v>4.0600000000000004E-2</v>
      </c>
      <c r="I11" s="66">
        <f>F11*$D$98/(1000000)*365</f>
        <v>702.87027999999998</v>
      </c>
      <c r="J11" s="74">
        <f>I11/$I$96</f>
        <v>1.2230584275260889E-3</v>
      </c>
    </row>
    <row r="12" spans="2:10" s="4" customFormat="1" x14ac:dyDescent="0.25">
      <c r="B12" s="173"/>
      <c r="C12" s="42" t="s">
        <v>51</v>
      </c>
      <c r="D12" s="67">
        <f>SUM(D7:D11)</f>
        <v>102</v>
      </c>
      <c r="E12" s="67"/>
      <c r="F12" s="67">
        <f>SUM(F7:F11)</f>
        <v>102.68181818181819</v>
      </c>
      <c r="G12" s="67">
        <f t="shared" ref="G12:I12" si="3">SUM(G7:G11)</f>
        <v>718.77272727272725</v>
      </c>
      <c r="H12" s="67">
        <f t="shared" si="3"/>
        <v>2.0844409090909091</v>
      </c>
      <c r="I12" s="67">
        <f t="shared" si="3"/>
        <v>36085.999148181822</v>
      </c>
      <c r="J12" s="76">
        <f>SUM(J7:J11)</f>
        <v>6.2792931540487165E-2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+'[1]Magdalena medio'!D13</f>
        <v>130</v>
      </c>
      <c r="E14" s="66">
        <v>86</v>
      </c>
      <c r="F14" s="66">
        <f t="shared" ref="F14:F18" si="4">100*D14/E14</f>
        <v>151.16279069767441</v>
      </c>
      <c r="G14" s="66">
        <f t="shared" ref="G14:G18" si="5">F14*7</f>
        <v>1058.1395348837209</v>
      </c>
      <c r="H14" s="66">
        <f>G14*2.9/(1000)</f>
        <v>3.0686046511627905</v>
      </c>
      <c r="I14" s="66">
        <f>F14*$D$98/(1000000)*365</f>
        <v>53123.916511627904</v>
      </c>
      <c r="J14" s="74">
        <f>I14/$I$96</f>
        <v>9.2440462545576488E-2</v>
      </c>
    </row>
    <row r="15" spans="2:10" x14ac:dyDescent="0.25">
      <c r="B15" s="173"/>
      <c r="C15" s="3" t="s">
        <v>117</v>
      </c>
      <c r="D15" s="65">
        <f>+'[1]Magdalena medio'!D14</f>
        <v>80</v>
      </c>
      <c r="E15" s="66">
        <v>85</v>
      </c>
      <c r="F15" s="66">
        <f t="shared" si="4"/>
        <v>94.117647058823536</v>
      </c>
      <c r="G15" s="66">
        <f t="shared" si="5"/>
        <v>658.82352941176475</v>
      </c>
      <c r="H15" s="66">
        <f t="shared" ref="H15:H18" si="6">G15*2.9/(1000)</f>
        <v>1.9105882352941177</v>
      </c>
      <c r="I15" s="66">
        <f>F15*$D$98/(1000000)*365</f>
        <v>33076.248470588238</v>
      </c>
      <c r="J15" s="74">
        <f>I15/$I$96</f>
        <v>5.7555690707110078E-2</v>
      </c>
    </row>
    <row r="16" spans="2:10" x14ac:dyDescent="0.25">
      <c r="B16" s="173"/>
      <c r="C16" s="44" t="s">
        <v>118</v>
      </c>
      <c r="D16" s="66">
        <f>+'[1]Magdalena medio'!D15</f>
        <v>120</v>
      </c>
      <c r="E16" s="66">
        <v>63</v>
      </c>
      <c r="F16" s="66">
        <f t="shared" si="4"/>
        <v>190.47619047619048</v>
      </c>
      <c r="G16" s="66">
        <f t="shared" si="5"/>
        <v>1333.3333333333335</v>
      </c>
      <c r="H16" s="66">
        <f t="shared" si="6"/>
        <v>3.8666666666666671</v>
      </c>
      <c r="I16" s="66">
        <f>F16*$D$98/(1000000)*365</f>
        <v>66940.026666666672</v>
      </c>
      <c r="J16" s="74">
        <f>I16/$I$96</f>
        <v>0.11648175500248467</v>
      </c>
    </row>
    <row r="17" spans="2:10" x14ac:dyDescent="0.25">
      <c r="B17" s="173"/>
      <c r="C17" s="44" t="s">
        <v>119</v>
      </c>
      <c r="D17" s="66">
        <f>+'[1]Magdalena medio'!D16</f>
        <v>0</v>
      </c>
      <c r="E17" s="66">
        <v>62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6">
        <f>+'[1]Magdalena medio'!D17</f>
        <v>5</v>
      </c>
      <c r="E18" s="66">
        <v>100</v>
      </c>
      <c r="F18" s="66">
        <f t="shared" si="4"/>
        <v>5</v>
      </c>
      <c r="G18" s="66">
        <f t="shared" si="5"/>
        <v>35</v>
      </c>
      <c r="H18" s="66">
        <f t="shared" si="6"/>
        <v>0.10150000000000001</v>
      </c>
      <c r="I18" s="66">
        <f>F18*$D$98/(1000000)*365</f>
        <v>1757.1757000000002</v>
      </c>
      <c r="J18" s="74">
        <f>I18/$I$96</f>
        <v>3.0576460688152229E-3</v>
      </c>
    </row>
    <row r="19" spans="2:10" s="4" customFormat="1" x14ac:dyDescent="0.25">
      <c r="B19" s="174"/>
      <c r="C19" s="42" t="s">
        <v>51</v>
      </c>
      <c r="D19" s="67">
        <f>SUM(D14:D18)</f>
        <v>335</v>
      </c>
      <c r="E19" s="67"/>
      <c r="F19" s="67">
        <f>SUM(F14:F18)</f>
        <v>440.7566282326884</v>
      </c>
      <c r="G19" s="67">
        <f>SUM(G14:G18)</f>
        <v>3085.2963976288192</v>
      </c>
      <c r="H19" s="67">
        <f>SUM(H14:H18)</f>
        <v>8.9473595531235741</v>
      </c>
      <c r="I19" s="67">
        <f>SUM(I14:I18)</f>
        <v>154897.36734888281</v>
      </c>
      <c r="J19" s="76">
        <f>SUM(J14:J18)</f>
        <v>0.26953555432398646</v>
      </c>
    </row>
    <row r="20" spans="2:10" s="45" customFormat="1" ht="30.75" customHeight="1" x14ac:dyDescent="0.25">
      <c r="B20" s="158" t="s">
        <v>53</v>
      </c>
      <c r="C20" s="158"/>
      <c r="D20" s="70">
        <f>D12+D19</f>
        <v>437</v>
      </c>
      <c r="E20" s="70"/>
      <c r="F20" s="70">
        <f>F12+F19</f>
        <v>543.43844641450664</v>
      </c>
      <c r="G20" s="70">
        <f>G12+G19</f>
        <v>3804.0691249015463</v>
      </c>
      <c r="H20" s="70">
        <f>H12+H19</f>
        <v>11.031800462214484</v>
      </c>
      <c r="I20" s="70">
        <f>I12+I19</f>
        <v>190983.36649706462</v>
      </c>
      <c r="J20" s="77">
        <f>J12+J19</f>
        <v>0.33232848586447361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+'[1]Magdalena medio'!D21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33076.248470588238</v>
      </c>
      <c r="J22" s="74">
        <f>I22/$I$96</f>
        <v>5.7555690707110078E-2</v>
      </c>
    </row>
    <row r="23" spans="2:10" x14ac:dyDescent="0.25">
      <c r="B23" s="173"/>
      <c r="C23" s="3" t="s">
        <v>57</v>
      </c>
      <c r="D23" s="65">
        <f>+'[1]Magdalena medio'!D22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36044.629743589743</v>
      </c>
      <c r="J23" s="74">
        <f>I23/$I$96</f>
        <v>6.2720945001337902E-2</v>
      </c>
    </row>
    <row r="24" spans="2:10" x14ac:dyDescent="0.25">
      <c r="B24" s="173"/>
      <c r="C24" s="3" t="s">
        <v>103</v>
      </c>
      <c r="D24" s="65">
        <f>+'[1]Magdalena medio'!D23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13178.81775</v>
      </c>
      <c r="J24" s="74">
        <f>I24/$I$96</f>
        <v>2.2932345516114169E-2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82299.695964177983</v>
      </c>
      <c r="J25" s="76">
        <f>SUM(J22:J24)</f>
        <v>0.14320898122456216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+'[1]Magdalena medio'!D26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43253.555692307695</v>
      </c>
      <c r="J27" s="74">
        <f>I27/$I$96</f>
        <v>7.5265134001605477E-2</v>
      </c>
    </row>
    <row r="28" spans="2:10" x14ac:dyDescent="0.25">
      <c r="B28" s="173"/>
      <c r="C28" s="3" t="s">
        <v>102</v>
      </c>
      <c r="D28" s="66">
        <f>+'[1]Magdalena medio'!D27</f>
        <v>25</v>
      </c>
      <c r="E28" s="66">
        <v>68</v>
      </c>
      <c r="F28" s="66">
        <f t="shared" si="10"/>
        <v>36.764705882352942</v>
      </c>
      <c r="G28" s="66">
        <f t="shared" si="11"/>
        <v>257.35294117647061</v>
      </c>
      <c r="H28" s="66">
        <f t="shared" si="12"/>
        <v>0.74632352941176472</v>
      </c>
      <c r="I28" s="66">
        <f>F28*$D$98/(1000000)*365</f>
        <v>12920.409558823529</v>
      </c>
      <c r="J28" s="74">
        <f>I28/$I$96</f>
        <v>2.2482691682464868E-2</v>
      </c>
    </row>
    <row r="29" spans="2:10" x14ac:dyDescent="0.25">
      <c r="B29" s="173"/>
      <c r="C29" s="3" t="s">
        <v>55</v>
      </c>
      <c r="D29" s="66">
        <f>+'[1]Magdalena medio'!D28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43253.555692307695</v>
      </c>
      <c r="J29" s="74">
        <f>I29/$I$96</f>
        <v>7.5265134001605477E-2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185</v>
      </c>
      <c r="E30" s="67"/>
      <c r="F30" s="67">
        <f>SUM(F27:F29)</f>
        <v>282.91855203619912</v>
      </c>
      <c r="G30" s="67">
        <f t="shared" ref="G30:J30" si="13">SUM(G27:G29)</f>
        <v>1980.4298642533936</v>
      </c>
      <c r="H30" s="67">
        <f t="shared" si="13"/>
        <v>5.7432466063348429</v>
      </c>
      <c r="I30" s="67">
        <f t="shared" si="13"/>
        <v>99427.520943438925</v>
      </c>
      <c r="J30" s="76">
        <f t="shared" si="13"/>
        <v>0.17301295968567582</v>
      </c>
    </row>
    <row r="31" spans="2:10" s="5" customFormat="1" ht="13.5" customHeight="1" x14ac:dyDescent="0.25">
      <c r="B31" s="159" t="s">
        <v>58</v>
      </c>
      <c r="C31" s="159"/>
      <c r="D31" s="71">
        <f>D25+D30</f>
        <v>375</v>
      </c>
      <c r="E31" s="71"/>
      <c r="F31" s="71">
        <f>F25+F30</f>
        <v>517.10030165912519</v>
      </c>
      <c r="G31" s="71">
        <f t="shared" ref="G31:H31" si="14">G25+G30</f>
        <v>3619.7021116138762</v>
      </c>
      <c r="H31" s="71">
        <f t="shared" si="14"/>
        <v>10.497136123680242</v>
      </c>
      <c r="I31" s="71">
        <f>I25+I30</f>
        <v>181727.21690761691</v>
      </c>
      <c r="J31" s="78">
        <f>J25+J30</f>
        <v>0.31622194091023798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+'[1]Magdalena medio'!$D$32</f>
        <v>100</v>
      </c>
      <c r="E34" s="66">
        <v>100</v>
      </c>
      <c r="F34" s="66">
        <f t="shared" ref="F34:F42" si="15">100*D34/E34</f>
        <v>100</v>
      </c>
      <c r="G34" s="66">
        <f t="shared" ref="G34:G42" si="16">F34*7</f>
        <v>700</v>
      </c>
      <c r="H34" s="66">
        <f t="shared" ref="H34:H37" si="17">G34*2.9/(1000)</f>
        <v>2.0299999999999998</v>
      </c>
      <c r="I34" s="66">
        <f>F34*$D$98/(1000000)*365</f>
        <v>35143.514000000003</v>
      </c>
      <c r="J34" s="74">
        <f>I34/$I$96</f>
        <v>6.1152921376304452E-2</v>
      </c>
    </row>
    <row r="35" spans="2:10" ht="31.5" x14ac:dyDescent="0.25">
      <c r="B35" s="170"/>
      <c r="C35" s="7" t="s">
        <v>61</v>
      </c>
      <c r="D35" s="66"/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/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+'[1]Magdalena medio'!$D$37</f>
        <v>38</v>
      </c>
      <c r="E37" s="66">
        <v>100</v>
      </c>
      <c r="F37" s="66">
        <f t="shared" si="15"/>
        <v>38</v>
      </c>
      <c r="G37" s="66">
        <f t="shared" si="16"/>
        <v>266</v>
      </c>
      <c r="H37" s="66">
        <f t="shared" si="17"/>
        <v>0.77139999999999997</v>
      </c>
      <c r="I37" s="66">
        <f>F37*$D$98/(1000000)*365</f>
        <v>13354.535319999999</v>
      </c>
      <c r="J37" s="74">
        <f>I37/$I$96</f>
        <v>2.3238110122995689E-2</v>
      </c>
    </row>
    <row r="38" spans="2:10" s="4" customFormat="1" x14ac:dyDescent="0.25">
      <c r="B38" s="170"/>
      <c r="C38" s="47" t="s">
        <v>51</v>
      </c>
      <c r="D38" s="67">
        <f>SUM(D34:D37)</f>
        <v>138</v>
      </c>
      <c r="E38" s="67"/>
      <c r="F38" s="67">
        <f>SUM(F34:F37)</f>
        <v>138</v>
      </c>
      <c r="G38" s="67">
        <f t="shared" ref="G38:I38" si="18">SUM(G34:G37)</f>
        <v>966</v>
      </c>
      <c r="H38" s="67">
        <f t="shared" si="18"/>
        <v>2.8013999999999997</v>
      </c>
      <c r="I38" s="67">
        <f t="shared" si="18"/>
        <v>48498.049320000006</v>
      </c>
      <c r="J38" s="76">
        <f>SUM(J34:J37)</f>
        <v>8.4391031499300134E-2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/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/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+'[1]Magdalena medio'!$D$38</f>
        <v>40</v>
      </c>
      <c r="E42" s="66">
        <v>100</v>
      </c>
      <c r="F42" s="66">
        <f t="shared" si="15"/>
        <v>40</v>
      </c>
      <c r="G42" s="66">
        <f t="shared" si="16"/>
        <v>280</v>
      </c>
      <c r="H42" s="66">
        <f t="shared" si="19"/>
        <v>0.81200000000000006</v>
      </c>
      <c r="I42" s="66">
        <f>F42*$D$98/(1000000)*365</f>
        <v>14057.405600000002</v>
      </c>
      <c r="J42" s="74">
        <f>I42/$I$96</f>
        <v>2.4461168550521783E-2</v>
      </c>
    </row>
    <row r="43" spans="2:10" s="4" customFormat="1" x14ac:dyDescent="0.25">
      <c r="B43" s="171"/>
      <c r="C43" s="47" t="s">
        <v>67</v>
      </c>
      <c r="D43" s="67">
        <f>SUM(D40:D42)</f>
        <v>40</v>
      </c>
      <c r="E43" s="67"/>
      <c r="F43" s="67">
        <f>SUM(F40:F42)</f>
        <v>40</v>
      </c>
      <c r="G43" s="67">
        <f>SUM(G40:G42)</f>
        <v>280</v>
      </c>
      <c r="H43" s="67">
        <f>SUM(H40:H42)</f>
        <v>0.81200000000000006</v>
      </c>
      <c r="I43" s="67">
        <f>SUM(I40:I42)</f>
        <v>14057.405600000002</v>
      </c>
      <c r="J43" s="76">
        <f>SUM(J40:J42)</f>
        <v>2.4461168550521783E-2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178</v>
      </c>
      <c r="E44" s="71"/>
      <c r="F44" s="71">
        <f>F38+F43</f>
        <v>178</v>
      </c>
      <c r="G44" s="71">
        <f>G38+G43</f>
        <v>1246</v>
      </c>
      <c r="H44" s="71">
        <f>H38+H43</f>
        <v>3.6133999999999995</v>
      </c>
      <c r="I44" s="71">
        <f>I38+I43</f>
        <v>62555.454920000004</v>
      </c>
      <c r="J44" s="78">
        <f>J38+J43</f>
        <v>0.10885220004982192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+'[1]Magdalena medio'!D41</f>
        <v>30</v>
      </c>
      <c r="E46" s="66">
        <v>89</v>
      </c>
      <c r="F46" s="66">
        <f t="shared" ref="F46:F49" si="20">100*D46/E46</f>
        <v>33.707865168539328</v>
      </c>
      <c r="G46" s="66">
        <f t="shared" ref="G46:G49" si="21">F46*7</f>
        <v>235.95505617977528</v>
      </c>
      <c r="H46" s="66">
        <f t="shared" ref="H46:H49" si="22">G46*2.9/(1000)</f>
        <v>0.68426966292134828</v>
      </c>
      <c r="I46" s="66">
        <f>F46*$D$98/(1000000)*365</f>
        <v>11846.128314606742</v>
      </c>
      <c r="J46" s="74">
        <f>I46/$I$96</f>
        <v>2.0613344284147569E-2</v>
      </c>
    </row>
    <row r="47" spans="2:10" x14ac:dyDescent="0.25">
      <c r="B47" s="173"/>
      <c r="C47" s="7" t="s">
        <v>69</v>
      </c>
      <c r="D47" s="66">
        <f>+'[1]Magdalena medio'!D42</f>
        <v>5</v>
      </c>
      <c r="E47" s="66">
        <v>78</v>
      </c>
      <c r="F47" s="66">
        <f t="shared" si="20"/>
        <v>6.4102564102564106</v>
      </c>
      <c r="G47" s="66">
        <f t="shared" si="21"/>
        <v>44.871794871794876</v>
      </c>
      <c r="H47" s="66">
        <f t="shared" si="22"/>
        <v>0.13012820512820514</v>
      </c>
      <c r="I47" s="66">
        <f>F47*$D$98/(1000000)*365</f>
        <v>2252.7893589743589</v>
      </c>
      <c r="J47" s="74">
        <f>I47/$I$96</f>
        <v>3.9200590625836189E-3</v>
      </c>
    </row>
    <row r="48" spans="2:10" x14ac:dyDescent="0.25">
      <c r="B48" s="173"/>
      <c r="C48" s="7" t="s">
        <v>70</v>
      </c>
      <c r="D48" s="66">
        <f>+'[1]Magdalena medio'!D43</f>
        <v>8</v>
      </c>
      <c r="E48" s="66">
        <v>81</v>
      </c>
      <c r="F48" s="66">
        <f t="shared" si="20"/>
        <v>9.8765432098765427</v>
      </c>
      <c r="G48" s="66">
        <f t="shared" si="21"/>
        <v>69.135802469135797</v>
      </c>
      <c r="H48" s="66">
        <f t="shared" si="22"/>
        <v>0.2004938271604938</v>
      </c>
      <c r="I48" s="66">
        <f>F48*$D$98/(1000000)*365</f>
        <v>3470.9643456790118</v>
      </c>
      <c r="J48" s="74">
        <f>I48/$I$96</f>
        <v>6.0397947038325376E-3</v>
      </c>
    </row>
    <row r="49" spans="2:10" x14ac:dyDescent="0.25">
      <c r="B49" s="173"/>
      <c r="C49" s="7" t="s">
        <v>71</v>
      </c>
      <c r="D49" s="66">
        <f>+'[1]Magdalena medio'!D44</f>
        <v>0</v>
      </c>
      <c r="E49" s="66">
        <v>79</v>
      </c>
      <c r="F49" s="66">
        <f t="shared" si="20"/>
        <v>0</v>
      </c>
      <c r="G49" s="66">
        <f t="shared" si="21"/>
        <v>0</v>
      </c>
      <c r="H49" s="66">
        <f t="shared" si="22"/>
        <v>0</v>
      </c>
      <c r="I49" s="66">
        <f>F49*$D$98/(1000000)*365</f>
        <v>0</v>
      </c>
      <c r="J49" s="74">
        <f>I49/$I$96</f>
        <v>0</v>
      </c>
    </row>
    <row r="50" spans="2:10" s="4" customFormat="1" x14ac:dyDescent="0.25">
      <c r="B50" s="173"/>
      <c r="C50" s="47" t="s">
        <v>51</v>
      </c>
      <c r="D50" s="67">
        <f>SUM(D46:D49)</f>
        <v>43</v>
      </c>
      <c r="E50" s="67"/>
      <c r="F50" s="67">
        <f>SUM(F46:F49)</f>
        <v>49.994664788672281</v>
      </c>
      <c r="G50" s="67">
        <f t="shared" ref="G50:I50" si="23">SUM(G46:G49)</f>
        <v>349.96265352070594</v>
      </c>
      <c r="H50" s="67">
        <f t="shared" si="23"/>
        <v>1.0148916952100473</v>
      </c>
      <c r="I50" s="67">
        <f t="shared" si="23"/>
        <v>17569.882019260112</v>
      </c>
      <c r="J50" s="76">
        <f>SUM(J46:J49)</f>
        <v>3.0573198050563726E-2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+'[1]Magdalena medio'!D47</f>
        <v>5</v>
      </c>
      <c r="E52" s="66">
        <v>66</v>
      </c>
      <c r="F52" s="66">
        <f t="shared" ref="F52:F54" si="24">100*D52/E52</f>
        <v>7.5757575757575761</v>
      </c>
      <c r="G52" s="66">
        <f t="shared" ref="G52:G54" si="25">F52*7</f>
        <v>53.030303030303031</v>
      </c>
      <c r="H52" s="66">
        <f t="shared" ref="H52:H54" si="26">G52*2.9/(1000)</f>
        <v>0.15378787878787878</v>
      </c>
      <c r="I52" s="66">
        <f>F52*$D$98/(1000000)*365</f>
        <v>2662.3874242424245</v>
      </c>
      <c r="J52" s="74">
        <f>I52/$I$96</f>
        <v>4.6327970739624587E-3</v>
      </c>
    </row>
    <row r="53" spans="2:10" x14ac:dyDescent="0.25">
      <c r="B53" s="173"/>
      <c r="C53" s="7" t="s">
        <v>73</v>
      </c>
      <c r="D53" s="66">
        <f>+'[1]Magdalena medio'!D48</f>
        <v>2</v>
      </c>
      <c r="E53" s="66">
        <v>67</v>
      </c>
      <c r="F53" s="66">
        <f t="shared" si="24"/>
        <v>2.9850746268656718</v>
      </c>
      <c r="G53" s="66">
        <f t="shared" si="25"/>
        <v>20.895522388059703</v>
      </c>
      <c r="H53" s="66">
        <f t="shared" si="26"/>
        <v>6.0597014925373137E-2</v>
      </c>
      <c r="I53" s="66">
        <f>F53*$D$98/(1000000)*365</f>
        <v>1049.060119402985</v>
      </c>
      <c r="J53" s="74">
        <f>I53/$I$96</f>
        <v>1.8254603395911775E-3</v>
      </c>
    </row>
    <row r="54" spans="2:10" x14ac:dyDescent="0.25">
      <c r="B54" s="173"/>
      <c r="C54" s="7" t="s">
        <v>74</v>
      </c>
      <c r="D54" s="66">
        <f>+'[1]Magdalena medio'!D49</f>
        <v>2</v>
      </c>
      <c r="E54" s="66">
        <v>76</v>
      </c>
      <c r="F54" s="66">
        <f t="shared" si="24"/>
        <v>2.6315789473684212</v>
      </c>
      <c r="G54" s="66">
        <f t="shared" si="25"/>
        <v>18.421052631578949</v>
      </c>
      <c r="H54" s="66">
        <f t="shared" si="26"/>
        <v>5.3421052631578952E-2</v>
      </c>
      <c r="I54" s="66">
        <f>F54*$D$98/(1000000)*365</f>
        <v>924.82931578947364</v>
      </c>
      <c r="J54" s="74">
        <f>I54/$I$96</f>
        <v>1.6092874046395908E-3</v>
      </c>
    </row>
    <row r="55" spans="2:10" s="4" customFormat="1" x14ac:dyDescent="0.25">
      <c r="B55" s="173"/>
      <c r="C55" s="47" t="s">
        <v>51</v>
      </c>
      <c r="D55" s="67">
        <f>SUM(D52:D54)</f>
        <v>9</v>
      </c>
      <c r="E55" s="67"/>
      <c r="F55" s="67">
        <f>SUM(F52:F54)</f>
        <v>13.192411149991669</v>
      </c>
      <c r="G55" s="67">
        <f t="shared" ref="G55:I55" si="27">SUM(G52:G54)</f>
        <v>92.346878049941679</v>
      </c>
      <c r="H55" s="67">
        <f t="shared" si="27"/>
        <v>0.2678059463448309</v>
      </c>
      <c r="I55" s="67">
        <f t="shared" si="27"/>
        <v>4636.2768594348836</v>
      </c>
      <c r="J55" s="76">
        <f>SUM(J52:J54)</f>
        <v>8.0675448181932261E-3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+'[1]Magdalena medio'!D52</f>
        <v>75</v>
      </c>
      <c r="E57" s="66">
        <v>85</v>
      </c>
      <c r="F57" s="66">
        <f>100*D57/E57</f>
        <v>88.235294117647058</v>
      </c>
      <c r="G57" s="66">
        <f t="shared" ref="G57:G58" si="28">F57*7</f>
        <v>617.64705882352939</v>
      </c>
      <c r="H57" s="66">
        <f t="shared" ref="H57:H58" si="29">G57*2.9/(1000)</f>
        <v>1.7911764705882351</v>
      </c>
      <c r="I57" s="66">
        <f>F57*$D$98/(1000000)*365</f>
        <v>31008.982941176473</v>
      </c>
      <c r="J57" s="74">
        <f>I57/$I$96</f>
        <v>5.3958460037915698E-2</v>
      </c>
    </row>
    <row r="58" spans="2:10" x14ac:dyDescent="0.25">
      <c r="B58" s="173"/>
      <c r="C58" s="7" t="s">
        <v>76</v>
      </c>
      <c r="D58" s="66">
        <f>+'[1]Magdalena medio'!D53</f>
        <v>0</v>
      </c>
      <c r="E58" s="66">
        <v>100</v>
      </c>
      <c r="F58" s="66">
        <f>100*D58/E58</f>
        <v>0</v>
      </c>
      <c r="G58" s="66">
        <f t="shared" si="28"/>
        <v>0</v>
      </c>
      <c r="H58" s="66">
        <f t="shared" si="29"/>
        <v>0</v>
      </c>
      <c r="I58" s="66">
        <f>F58*$D$98/(1000000)*365</f>
        <v>0</v>
      </c>
      <c r="J58" s="74">
        <f>I58/$I$96</f>
        <v>0</v>
      </c>
    </row>
    <row r="59" spans="2:10" s="4" customFormat="1" x14ac:dyDescent="0.25">
      <c r="B59" s="173"/>
      <c r="C59" s="47" t="s">
        <v>51</v>
      </c>
      <c r="D59" s="67">
        <f>SUM(D57:D58)</f>
        <v>75</v>
      </c>
      <c r="E59" s="67"/>
      <c r="F59" s="67">
        <f>SUM(F57:F58)</f>
        <v>88.235294117647058</v>
      </c>
      <c r="G59" s="67">
        <f t="shared" ref="G59:I59" si="30">SUM(G57:G58)</f>
        <v>617.64705882352939</v>
      </c>
      <c r="H59" s="67">
        <f t="shared" si="30"/>
        <v>1.7911764705882351</v>
      </c>
      <c r="I59" s="67">
        <f t="shared" si="30"/>
        <v>31008.982941176473</v>
      </c>
      <c r="J59" s="76">
        <f>SUM(J57:J58)</f>
        <v>5.3958460037915698E-2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+'[1]Magdalena medio'!D56</f>
        <v>4</v>
      </c>
      <c r="E61" s="66">
        <v>88</v>
      </c>
      <c r="F61" s="66">
        <f>100*D61/E61</f>
        <v>4.5454545454545459</v>
      </c>
      <c r="G61" s="66">
        <f t="shared" ref="G61:G64" si="31">F61*7</f>
        <v>31.81818181818182</v>
      </c>
      <c r="H61" s="66">
        <f t="shared" ref="H61:H64" si="32">G61*2.9/(1000)</f>
        <v>9.2272727272727284E-2</v>
      </c>
      <c r="I61" s="66">
        <f>F61*$D$98/(1000000)*365</f>
        <v>1597.4324545454547</v>
      </c>
      <c r="J61" s="74">
        <f>I61/$I$96</f>
        <v>2.7796782443774751E-3</v>
      </c>
    </row>
    <row r="62" spans="2:10" x14ac:dyDescent="0.25">
      <c r="B62" s="173"/>
      <c r="C62" s="99" t="s">
        <v>71</v>
      </c>
      <c r="D62" s="66">
        <f>+'[1]Magdalena medio'!D57</f>
        <v>0</v>
      </c>
      <c r="E62" s="2">
        <v>92</v>
      </c>
      <c r="F62" s="66">
        <f>100*D62/E62</f>
        <v>0</v>
      </c>
      <c r="G62" s="66">
        <f t="shared" si="31"/>
        <v>0</v>
      </c>
      <c r="H62" s="66">
        <f t="shared" si="32"/>
        <v>0</v>
      </c>
      <c r="I62" s="66">
        <f>F62*$D$98/(1000000)*365</f>
        <v>0</v>
      </c>
      <c r="J62" s="74">
        <f>I62/$I$96</f>
        <v>0</v>
      </c>
    </row>
    <row r="63" spans="2:10" x14ac:dyDescent="0.25">
      <c r="B63" s="173"/>
      <c r="C63" s="99" t="s">
        <v>72</v>
      </c>
      <c r="D63" s="66">
        <f>+'[1]Magdalena medio'!D58</f>
        <v>4</v>
      </c>
      <c r="E63" s="66">
        <v>88</v>
      </c>
      <c r="F63" s="66">
        <f>100*D63/E63</f>
        <v>4.5454545454545459</v>
      </c>
      <c r="G63" s="66">
        <f t="shared" si="31"/>
        <v>31.81818181818182</v>
      </c>
      <c r="H63" s="66">
        <f t="shared" si="32"/>
        <v>9.2272727272727284E-2</v>
      </c>
      <c r="I63" s="66">
        <f>F63*$D$98/(1000000)*365</f>
        <v>1597.4324545454547</v>
      </c>
      <c r="J63" s="74">
        <f>I63/$I$96</f>
        <v>2.7796782443774751E-3</v>
      </c>
    </row>
    <row r="64" spans="2:10" x14ac:dyDescent="0.25">
      <c r="B64" s="173"/>
      <c r="C64" s="99" t="s">
        <v>74</v>
      </c>
      <c r="D64" s="66">
        <f>+'[1]Magdalena medio'!D59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8</v>
      </c>
      <c r="E65" s="67"/>
      <c r="F65" s="67">
        <f>SUM(F61:F62)</f>
        <v>4.5454545454545459</v>
      </c>
      <c r="G65" s="67">
        <f t="shared" ref="G65:H65" si="33">SUM(G61:G62)</f>
        <v>31.81818181818182</v>
      </c>
      <c r="H65" s="67">
        <f t="shared" si="33"/>
        <v>9.2272727272727284E-2</v>
      </c>
      <c r="I65" s="67">
        <f>SUM(I61:I64)</f>
        <v>3194.8649090909094</v>
      </c>
      <c r="J65" s="80">
        <f>SUM(J61:J64)</f>
        <v>5.5593564887549502E-3</v>
      </c>
    </row>
    <row r="66" spans="2:10" s="4" customFormat="1" x14ac:dyDescent="0.25">
      <c r="B66" s="173"/>
      <c r="C66" s="49" t="s">
        <v>13</v>
      </c>
      <c r="D66" s="73">
        <f>D65+D59+D55+D50</f>
        <v>135</v>
      </c>
      <c r="E66" s="73"/>
      <c r="F66" s="73">
        <f>F65+F59+F55+F50</f>
        <v>155.96782460176556</v>
      </c>
      <c r="G66" s="73">
        <f>G65+G59+G55+G50</f>
        <v>1091.7747722123588</v>
      </c>
      <c r="H66" s="73">
        <f>H65+H59+H55+H50</f>
        <v>3.1661468394158407</v>
      </c>
      <c r="I66" s="73">
        <f>I65+I59+I55+I50</f>
        <v>56410.006728962377</v>
      </c>
      <c r="J66" s="79">
        <f>J65+J59+J55+J50</f>
        <v>9.81585593954276E-2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+'[1]Magdalena medio'!D62</f>
        <v>22</v>
      </c>
      <c r="E68" s="66">
        <v>89</v>
      </c>
      <c r="F68" s="67">
        <f>100*D68/E68</f>
        <v>24.719101123595507</v>
      </c>
      <c r="G68" s="67">
        <f>F68*7</f>
        <v>173.03370786516854</v>
      </c>
      <c r="H68" s="67">
        <f t="shared" ref="H68" si="34">G68*2.9/(1000)</f>
        <v>0.50179775280898875</v>
      </c>
      <c r="I68" s="67">
        <f>F68*$D$98/(1000000)*365</f>
        <v>8687.1607640449438</v>
      </c>
      <c r="J68" s="76">
        <f>I68/$I$96</f>
        <v>1.5116452475041548E-2</v>
      </c>
    </row>
    <row r="69" spans="2:10" s="5" customFormat="1" x14ac:dyDescent="0.25">
      <c r="B69" s="159" t="s">
        <v>111</v>
      </c>
      <c r="C69" s="159"/>
      <c r="D69" s="71">
        <f>+D66+D68</f>
        <v>157</v>
      </c>
      <c r="E69" s="71"/>
      <c r="F69" s="71">
        <f t="shared" ref="F69:H69" si="35">+F66+F68</f>
        <v>180.68692572536105</v>
      </c>
      <c r="G69" s="71">
        <f t="shared" si="35"/>
        <v>1264.8084800775273</v>
      </c>
      <c r="H69" s="71">
        <f t="shared" si="35"/>
        <v>3.6679445922248295</v>
      </c>
      <c r="I69" s="71">
        <f>I66+I68</f>
        <v>65097.16749300732</v>
      </c>
      <c r="J69" s="78">
        <f>J66+J68</f>
        <v>0.11327501187046915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+'[1]Magdalena medio'!D65</f>
        <v>80</v>
      </c>
      <c r="E71" s="66">
        <v>100</v>
      </c>
      <c r="F71" s="66">
        <f t="shared" ref="F71:F72" si="36">100*D71/E71</f>
        <v>80</v>
      </c>
      <c r="G71" s="66">
        <f>F71*7</f>
        <v>560</v>
      </c>
      <c r="H71" s="66">
        <f t="shared" ref="H71:H72" si="37">G71*2.9/(1000)</f>
        <v>1.6240000000000001</v>
      </c>
      <c r="I71" s="66">
        <f>F71*$D$98/(1000000)*365</f>
        <v>28114.811200000004</v>
      </c>
      <c r="J71" s="74">
        <f>I71/$I$96</f>
        <v>4.8922337101043566E-2</v>
      </c>
    </row>
    <row r="72" spans="2:10" x14ac:dyDescent="0.25">
      <c r="B72" s="173"/>
      <c r="C72" s="7" t="s">
        <v>104</v>
      </c>
      <c r="D72" s="66">
        <f>+'[1]Magdalena medio'!D66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80</v>
      </c>
      <c r="E73" s="67"/>
      <c r="F73" s="67">
        <f>SUM(F71:F72)</f>
        <v>80</v>
      </c>
      <c r="G73" s="67">
        <f t="shared" ref="G73:J73" si="39">SUM(G71:G72)</f>
        <v>560</v>
      </c>
      <c r="H73" s="67">
        <f t="shared" si="39"/>
        <v>1.6240000000000001</v>
      </c>
      <c r="I73" s="67">
        <f t="shared" si="39"/>
        <v>28114.811200000004</v>
      </c>
      <c r="J73" s="76">
        <f t="shared" si="39"/>
        <v>4.8922337101043566E-2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+'[1]Magdalena medio'!D69</f>
        <v>10</v>
      </c>
      <c r="E75" s="66">
        <v>81</v>
      </c>
      <c r="F75" s="66">
        <f t="shared" ref="F75:F76" si="40">100*D75/E75</f>
        <v>12.345679012345679</v>
      </c>
      <c r="G75" s="66">
        <f t="shared" ref="G75:G76" si="41">F75*7</f>
        <v>86.419753086419746</v>
      </c>
      <c r="H75" s="66">
        <f t="shared" ref="H75:H76" si="42">G75*2.9/(1000)</f>
        <v>0.25061728395061728</v>
      </c>
      <c r="I75" s="66">
        <f>F75*$D$98/(1000000)*365</f>
        <v>4338.7054320987654</v>
      </c>
      <c r="J75" s="74">
        <f t="shared" ref="J75:J76" si="43">I75/$I$96</f>
        <v>7.5497433797906731E-3</v>
      </c>
    </row>
    <row r="76" spans="2:10" x14ac:dyDescent="0.25">
      <c r="B76" s="173"/>
      <c r="C76" s="7" t="s">
        <v>80</v>
      </c>
      <c r="D76" s="66">
        <f>+'[1]Magdalena medio'!D70</f>
        <v>10</v>
      </c>
      <c r="E76" s="66">
        <v>83</v>
      </c>
      <c r="F76" s="66">
        <f t="shared" si="40"/>
        <v>12.048192771084338</v>
      </c>
      <c r="G76" s="66">
        <f t="shared" si="41"/>
        <v>84.337349397590373</v>
      </c>
      <c r="H76" s="66">
        <f t="shared" si="42"/>
        <v>0.24457831325301208</v>
      </c>
      <c r="I76" s="66">
        <f>F76*$D$98/(1000000)*365</f>
        <v>4234.1583132530122</v>
      </c>
      <c r="J76" s="74">
        <f t="shared" si="43"/>
        <v>7.3678218525668011E-3</v>
      </c>
    </row>
    <row r="77" spans="2:10" s="4" customFormat="1" x14ac:dyDescent="0.25">
      <c r="B77" s="174"/>
      <c r="C77" s="47" t="s">
        <v>51</v>
      </c>
      <c r="D77" s="67">
        <f>SUM(D75:D76)</f>
        <v>20</v>
      </c>
      <c r="E77" s="67"/>
      <c r="F77" s="67">
        <f>SUM(F75:F76)</f>
        <v>24.393871783430015</v>
      </c>
      <c r="G77" s="67">
        <f t="shared" ref="G77:I77" si="44">SUM(G75:G76)</f>
        <v>170.75710248401012</v>
      </c>
      <c r="H77" s="67">
        <f t="shared" si="44"/>
        <v>0.49519559720362938</v>
      </c>
      <c r="I77" s="67">
        <f t="shared" si="44"/>
        <v>8572.8637453517767</v>
      </c>
      <c r="J77" s="76">
        <f>SUM(J75:J76)</f>
        <v>1.4917565232357474E-2</v>
      </c>
    </row>
    <row r="78" spans="2:10" s="5" customFormat="1" x14ac:dyDescent="0.25">
      <c r="B78" s="159" t="s">
        <v>112</v>
      </c>
      <c r="C78" s="159"/>
      <c r="D78" s="71">
        <f>+D73+D77</f>
        <v>100</v>
      </c>
      <c r="E78" s="71"/>
      <c r="F78" s="71">
        <f t="shared" ref="F78:H78" si="45">+F73+F77</f>
        <v>104.39387178343001</v>
      </c>
      <c r="G78" s="71">
        <f t="shared" si="45"/>
        <v>730.75710248401015</v>
      </c>
      <c r="H78" s="71">
        <f t="shared" si="45"/>
        <v>2.1191955972036296</v>
      </c>
      <c r="I78" s="71">
        <f>+I73+I77</f>
        <v>36687.674945351784</v>
      </c>
      <c r="J78" s="78">
        <f>+J73+J77</f>
        <v>6.3839902333401033E-2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+'[1]Magdalena medio'!D74</f>
        <v>15</v>
      </c>
      <c r="E80" s="66">
        <v>100</v>
      </c>
      <c r="F80" s="66">
        <f t="shared" ref="F80:F81" si="46">100*D80/E80</f>
        <v>15</v>
      </c>
      <c r="G80" s="66">
        <f>F80*7</f>
        <v>105</v>
      </c>
      <c r="H80" s="66">
        <f t="shared" ref="H80:H81" si="47">G80*2.9/(1000)</f>
        <v>0.30449999999999999</v>
      </c>
      <c r="I80" s="66">
        <f>F80*$D$98/(1000000)*365</f>
        <v>5271.5270999999993</v>
      </c>
      <c r="J80" s="74">
        <f>I80/$I$96</f>
        <v>9.1729382064456664E-3</v>
      </c>
    </row>
    <row r="81" spans="2:11" x14ac:dyDescent="0.25">
      <c r="B81" s="173"/>
      <c r="C81" s="2" t="s">
        <v>106</v>
      </c>
      <c r="D81" s="66">
        <f>+'[1]Magdalena medio'!D75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1757.1757000000002</v>
      </c>
      <c r="J81" s="74">
        <f>I81/$I$96</f>
        <v>3.0576460688152229E-3</v>
      </c>
    </row>
    <row r="82" spans="2:11" s="4" customFormat="1" x14ac:dyDescent="0.25">
      <c r="B82" s="173"/>
      <c r="C82" s="47" t="s">
        <v>51</v>
      </c>
      <c r="D82" s="67">
        <f>SUM(D80:D81)</f>
        <v>20</v>
      </c>
      <c r="E82" s="67"/>
      <c r="F82" s="67">
        <f>SUM(F80:F81)</f>
        <v>20</v>
      </c>
      <c r="G82" s="67">
        <f t="shared" ref="G82:J82" si="48">SUM(G80:G81)</f>
        <v>140</v>
      </c>
      <c r="H82" s="67">
        <f t="shared" si="48"/>
        <v>0.40600000000000003</v>
      </c>
      <c r="I82" s="67">
        <f t="shared" si="48"/>
        <v>7028.7027999999991</v>
      </c>
      <c r="J82" s="76">
        <f t="shared" si="48"/>
        <v>1.223058427526089E-2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+'[1]Magdalena medio'!D78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17571.757000000001</v>
      </c>
      <c r="J84" s="76">
        <f>I84/$I$96</f>
        <v>3.0576460688152226E-2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+'[1]Magdalena medio'!D81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1757.1757000000002</v>
      </c>
      <c r="J86" s="74">
        <f t="shared" ref="J86:J89" si="54">I86/$I$96</f>
        <v>3.0576460688152229E-3</v>
      </c>
    </row>
    <row r="87" spans="2:11" x14ac:dyDescent="0.25">
      <c r="B87" s="173"/>
      <c r="C87" s="7" t="s">
        <v>83</v>
      </c>
      <c r="D87" s="66">
        <f>+'[1]Magdalena medio'!D82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+'[1]Magdalena medio'!D83</f>
        <v>15</v>
      </c>
      <c r="E88" s="66">
        <v>100</v>
      </c>
      <c r="F88" s="66">
        <f t="shared" si="51"/>
        <v>15</v>
      </c>
      <c r="G88" s="66">
        <f t="shared" si="52"/>
        <v>105</v>
      </c>
      <c r="H88" s="66">
        <f t="shared" si="53"/>
        <v>0.30449999999999999</v>
      </c>
      <c r="I88" s="66">
        <f>F88*$D$98/(1000000)*365</f>
        <v>5271.5270999999993</v>
      </c>
      <c r="J88" s="74">
        <f t="shared" si="54"/>
        <v>9.1729382064456664E-3</v>
      </c>
    </row>
    <row r="89" spans="2:11" x14ac:dyDescent="0.25">
      <c r="B89" s="173"/>
      <c r="C89" s="7" t="s">
        <v>85</v>
      </c>
      <c r="D89" s="66">
        <f>+'[1]Magdalena medio'!D84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1757.1757000000002</v>
      </c>
      <c r="J89" s="74">
        <f t="shared" si="54"/>
        <v>3.0576460688152229E-3</v>
      </c>
    </row>
    <row r="90" spans="2:11" s="4" customFormat="1" x14ac:dyDescent="0.25">
      <c r="B90" s="173"/>
      <c r="C90" s="47" t="s">
        <v>51</v>
      </c>
      <c r="D90" s="67">
        <f>SUM(D86:D89)</f>
        <v>25</v>
      </c>
      <c r="E90" s="67"/>
      <c r="F90" s="67">
        <f>SUM(F86:F89)</f>
        <v>25</v>
      </c>
      <c r="G90" s="67">
        <f t="shared" ref="G90:I90" si="55">SUM(G86:G89)</f>
        <v>175</v>
      </c>
      <c r="H90" s="67">
        <f t="shared" si="55"/>
        <v>0.50750000000000006</v>
      </c>
      <c r="I90" s="67">
        <f t="shared" si="55"/>
        <v>8785.8784999999989</v>
      </c>
      <c r="J90" s="76">
        <f>SUM(J86:J89)</f>
        <v>1.5288230344076113E-2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+'[1]Magdalena medio'!D87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3190.9797875962704</v>
      </c>
      <c r="J92" s="74">
        <f t="shared" ref="J92:J93" si="59">I92/$I$96</f>
        <v>5.5525960228180763E-3</v>
      </c>
    </row>
    <row r="93" spans="2:11" x14ac:dyDescent="0.25">
      <c r="B93" s="173"/>
      <c r="C93" s="2" t="s">
        <v>87</v>
      </c>
      <c r="D93" s="66">
        <f>+'[1]Magdalena medio'!D88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1054.3054199999999</v>
      </c>
      <c r="J93" s="74">
        <f t="shared" si="59"/>
        <v>1.8345876412891333E-3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4245.2852075962701</v>
      </c>
      <c r="J94" s="79">
        <f>SUM(J92:J93)</f>
        <v>7.3871836641072096E-3</v>
      </c>
    </row>
    <row r="95" spans="2:11" s="5" customFormat="1" x14ac:dyDescent="0.25">
      <c r="B95" s="159" t="s">
        <v>113</v>
      </c>
      <c r="C95" s="159"/>
      <c r="D95" s="71">
        <f>+D82+D84+D90+D94</f>
        <v>106</v>
      </c>
      <c r="E95" s="71"/>
      <c r="F95" s="71">
        <f t="shared" ref="F95:H95" si="61">+F82+F84+F90+F94</f>
        <v>107.07985407377382</v>
      </c>
      <c r="G95" s="71">
        <f t="shared" si="61"/>
        <v>749.55897851641669</v>
      </c>
      <c r="H95" s="71">
        <f t="shared" si="61"/>
        <v>2.1737210376976082</v>
      </c>
      <c r="I95" s="71">
        <f>+I82+I84+I90+I94</f>
        <v>37631.623507596276</v>
      </c>
      <c r="J95" s="78">
        <f>+J82+J84+J90+J94</f>
        <v>6.5482458971596436E-2</v>
      </c>
    </row>
    <row r="96" spans="2:11" x14ac:dyDescent="0.25">
      <c r="B96" s="51"/>
      <c r="C96" s="12" t="s">
        <v>24</v>
      </c>
      <c r="D96" s="72">
        <f t="shared" ref="D96:J96" si="62">D95+D78+D69+D44+D31+D20</f>
        <v>1353</v>
      </c>
      <c r="E96" s="72">
        <f t="shared" si="62"/>
        <v>0</v>
      </c>
      <c r="F96" s="72">
        <f t="shared" si="62"/>
        <v>1630.6993996561966</v>
      </c>
      <c r="G96" s="72">
        <f t="shared" si="62"/>
        <v>11414.895797593377</v>
      </c>
      <c r="H96" s="72">
        <f t="shared" si="62"/>
        <v>33.103197813020792</v>
      </c>
      <c r="I96" s="72">
        <f t="shared" si="62"/>
        <v>574682.50427063683</v>
      </c>
      <c r="J96" s="100">
        <f t="shared" si="62"/>
        <v>1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+'[2]Magdalena Medio'!$D$24</f>
        <v>962836</v>
      </c>
      <c r="J98" s="76"/>
    </row>
    <row r="99" spans="3:10" x14ac:dyDescent="0.25">
      <c r="C99" s="2" t="s">
        <v>125</v>
      </c>
    </row>
  </sheetData>
  <mergeCells count="18">
    <mergeCell ref="B44:C44"/>
    <mergeCell ref="B6:B19"/>
    <mergeCell ref="B20:C20"/>
    <mergeCell ref="B21:B30"/>
    <mergeCell ref="B31:C31"/>
    <mergeCell ref="B32:B43"/>
    <mergeCell ref="B2:J2"/>
    <mergeCell ref="B4:B5"/>
    <mergeCell ref="C4:C5"/>
    <mergeCell ref="E4:E5"/>
    <mergeCell ref="F4:I4"/>
    <mergeCell ref="J4:J5"/>
    <mergeCell ref="B95:C95"/>
    <mergeCell ref="B45:B68"/>
    <mergeCell ref="B69:C69"/>
    <mergeCell ref="B70:B77"/>
    <mergeCell ref="B78:C78"/>
    <mergeCell ref="B79:B9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99"/>
  <sheetViews>
    <sheetView topLeftCell="B1" workbookViewId="0">
      <selection activeCell="C1" sqref="C1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127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+[1]Santanderes!D6</f>
        <v>35</v>
      </c>
      <c r="E7" s="66">
        <v>100</v>
      </c>
      <c r="F7" s="66">
        <f>100*D7/E7</f>
        <v>35</v>
      </c>
      <c r="G7" s="66">
        <f>F7*7</f>
        <v>245</v>
      </c>
      <c r="H7" s="66">
        <f>G7*2.9/(1000)</f>
        <v>0.71050000000000002</v>
      </c>
      <c r="I7" s="66">
        <f>F7*$D$98/(1000000)*365</f>
        <v>48092.841650000002</v>
      </c>
      <c r="J7" s="74">
        <f>I7/$I$96</f>
        <v>2.2655332408712415E-2</v>
      </c>
    </row>
    <row r="8" spans="2:10" x14ac:dyDescent="0.25">
      <c r="B8" s="173"/>
      <c r="C8" s="3" t="s">
        <v>50</v>
      </c>
      <c r="D8" s="65">
        <f>+[1]Santanderes!D7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66">
        <f t="shared" ref="H8:H11" si="2">G8*2.9/(1000)</f>
        <v>0.11534090909090909</v>
      </c>
      <c r="I8" s="66">
        <f>F8*$D$98/(1000000)*365</f>
        <v>7807.2794886363636</v>
      </c>
      <c r="J8" s="74">
        <f>I8/$I$96</f>
        <v>3.6778137027130538E-3</v>
      </c>
    </row>
    <row r="9" spans="2:10" x14ac:dyDescent="0.25">
      <c r="B9" s="173"/>
      <c r="C9" s="3" t="s">
        <v>115</v>
      </c>
      <c r="D9" s="65">
        <f>+[1]Santanderes!D8</f>
        <v>35</v>
      </c>
      <c r="E9" s="66">
        <v>100</v>
      </c>
      <c r="F9" s="66">
        <f t="shared" si="0"/>
        <v>35</v>
      </c>
      <c r="G9" s="66">
        <f t="shared" si="1"/>
        <v>245</v>
      </c>
      <c r="H9" s="66">
        <f t="shared" si="2"/>
        <v>0.71050000000000002</v>
      </c>
      <c r="I9" s="66">
        <f>F9*$D$98/(1000000)*365</f>
        <v>48092.841650000002</v>
      </c>
      <c r="J9" s="74">
        <f>I9/$I$96</f>
        <v>2.2655332408712415E-2</v>
      </c>
    </row>
    <row r="10" spans="2:10" x14ac:dyDescent="0.25">
      <c r="B10" s="173"/>
      <c r="C10" s="3" t="s">
        <v>101</v>
      </c>
      <c r="D10" s="65">
        <f>+[1]Santanderes!D9</f>
        <v>12</v>
      </c>
      <c r="E10" s="66">
        <v>100</v>
      </c>
      <c r="F10" s="66">
        <f t="shared" si="0"/>
        <v>12</v>
      </c>
      <c r="G10" s="66">
        <f t="shared" si="1"/>
        <v>84</v>
      </c>
      <c r="H10" s="66">
        <f t="shared" si="2"/>
        <v>0.24359999999999998</v>
      </c>
      <c r="I10" s="66">
        <f>F10*$D$98/(1000000)*365</f>
        <v>16488.974279999999</v>
      </c>
      <c r="J10" s="74">
        <f>I10/$I$96</f>
        <v>7.7675425401299691E-3</v>
      </c>
    </row>
    <row r="11" spans="2:10" x14ac:dyDescent="0.25">
      <c r="B11" s="173"/>
      <c r="C11" s="3" t="s">
        <v>49</v>
      </c>
      <c r="D11" s="65">
        <f>+[1]Santanderes!D10</f>
        <v>2</v>
      </c>
      <c r="E11" s="66">
        <v>100</v>
      </c>
      <c r="F11" s="66">
        <f t="shared" si="0"/>
        <v>2</v>
      </c>
      <c r="G11" s="66">
        <f t="shared" si="1"/>
        <v>14</v>
      </c>
      <c r="H11" s="66">
        <f t="shared" si="2"/>
        <v>4.0600000000000004E-2</v>
      </c>
      <c r="I11" s="66">
        <f>F11*$D$98/(1000000)*365</f>
        <v>2748.1623800000002</v>
      </c>
      <c r="J11" s="74">
        <f>I11/$I$96</f>
        <v>1.2945904233549951E-3</v>
      </c>
    </row>
    <row r="12" spans="2:10" s="4" customFormat="1" x14ac:dyDescent="0.25">
      <c r="B12" s="173"/>
      <c r="C12" s="42" t="s">
        <v>51</v>
      </c>
      <c r="D12" s="67">
        <f>SUM(D7:D11)</f>
        <v>89</v>
      </c>
      <c r="E12" s="67"/>
      <c r="F12" s="67">
        <f>SUM(F7:F11)</f>
        <v>89.681818181818187</v>
      </c>
      <c r="G12" s="67">
        <f t="shared" ref="G12:I12" si="3">SUM(G7:G11)</f>
        <v>627.77272727272725</v>
      </c>
      <c r="H12" s="67">
        <f t="shared" si="3"/>
        <v>1.8205409090909093</v>
      </c>
      <c r="I12" s="67">
        <f t="shared" si="3"/>
        <v>123230.09944863635</v>
      </c>
      <c r="J12" s="76">
        <f>SUM(J7:J11)</f>
        <v>5.8050611483622845E-2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+[1]Santanderes!D13</f>
        <v>100</v>
      </c>
      <c r="E14" s="66">
        <v>86</v>
      </c>
      <c r="F14" s="66">
        <f t="shared" ref="F14:F18" si="4">100*D14/E14</f>
        <v>116.27906976744185</v>
      </c>
      <c r="G14" s="66">
        <f t="shared" ref="G14:G18" si="5">F14*7</f>
        <v>813.95348837209303</v>
      </c>
      <c r="H14" s="66">
        <f>G14*2.9/(1000)</f>
        <v>2.3604651162790695</v>
      </c>
      <c r="I14" s="66">
        <f>F14*$D$98/(1000000)*365</f>
        <v>159776.88255813954</v>
      </c>
      <c r="J14" s="74">
        <f>I14/$I$96</f>
        <v>7.5266885078778781E-2</v>
      </c>
    </row>
    <row r="15" spans="2:10" x14ac:dyDescent="0.25">
      <c r="B15" s="173"/>
      <c r="C15" s="3" t="s">
        <v>117</v>
      </c>
      <c r="D15" s="65">
        <f>+[1]Santanderes!D14</f>
        <v>80</v>
      </c>
      <c r="E15" s="66">
        <v>85</v>
      </c>
      <c r="F15" s="66">
        <f t="shared" si="4"/>
        <v>94.117647058823536</v>
      </c>
      <c r="G15" s="66">
        <f t="shared" si="5"/>
        <v>658.82352941176475</v>
      </c>
      <c r="H15" s="66">
        <f t="shared" ref="H15:H18" si="6">G15*2.9/(1000)</f>
        <v>1.9105882352941177</v>
      </c>
      <c r="I15" s="66">
        <f>F15*$D$98/(1000000)*365</f>
        <v>129325.28847058825</v>
      </c>
      <c r="J15" s="74">
        <f>I15/$I$96</f>
        <v>6.0921902275529183E-2</v>
      </c>
    </row>
    <row r="16" spans="2:10" x14ac:dyDescent="0.25">
      <c r="B16" s="173"/>
      <c r="C16" s="44" t="s">
        <v>118</v>
      </c>
      <c r="D16" s="66">
        <f>+[1]Santanderes!D15</f>
        <v>110</v>
      </c>
      <c r="E16" s="66">
        <v>63</v>
      </c>
      <c r="F16" s="66">
        <f t="shared" si="4"/>
        <v>174.60317460317461</v>
      </c>
      <c r="G16" s="66">
        <f t="shared" si="5"/>
        <v>1222.2222222222222</v>
      </c>
      <c r="H16" s="66">
        <f t="shared" si="6"/>
        <v>3.5444444444444443</v>
      </c>
      <c r="I16" s="66">
        <f>F16*$D$98/(1000000)*365</f>
        <v>239918.93793650795</v>
      </c>
      <c r="J16" s="74">
        <f>I16/$I$96</f>
        <v>0.11301979886432496</v>
      </c>
    </row>
    <row r="17" spans="2:10" x14ac:dyDescent="0.25">
      <c r="B17" s="173"/>
      <c r="C17" s="44" t="s">
        <v>119</v>
      </c>
      <c r="D17" s="66">
        <f>+[1]Santanderes!D16</f>
        <v>0</v>
      </c>
      <c r="E17" s="66">
        <v>62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6">
        <f>+[1]Santanderes!D17</f>
        <v>10</v>
      </c>
      <c r="E18" s="66">
        <v>100</v>
      </c>
      <c r="F18" s="66">
        <f t="shared" si="4"/>
        <v>10</v>
      </c>
      <c r="G18" s="66">
        <f t="shared" si="5"/>
        <v>70</v>
      </c>
      <c r="H18" s="66">
        <f t="shared" si="6"/>
        <v>0.20300000000000001</v>
      </c>
      <c r="I18" s="66">
        <f>F18*$D$98/(1000000)*365</f>
        <v>13740.811899999999</v>
      </c>
      <c r="J18" s="74">
        <f>I18/$I$96</f>
        <v>6.4729521167749748E-3</v>
      </c>
    </row>
    <row r="19" spans="2:10" s="4" customFormat="1" x14ac:dyDescent="0.25">
      <c r="B19" s="174"/>
      <c r="C19" s="42" t="s">
        <v>51</v>
      </c>
      <c r="D19" s="67">
        <f>SUM(D14:D18)</f>
        <v>300</v>
      </c>
      <c r="E19" s="67"/>
      <c r="F19" s="67">
        <f>SUM(F14:F18)</f>
        <v>394.99989142944003</v>
      </c>
      <c r="G19" s="67">
        <f>SUM(G14:G18)</f>
        <v>2764.9992400060801</v>
      </c>
      <c r="H19" s="67">
        <f>SUM(H14:H18)</f>
        <v>8.0184977960176305</v>
      </c>
      <c r="I19" s="67">
        <f>SUM(I14:I18)</f>
        <v>542761.92086523573</v>
      </c>
      <c r="J19" s="76">
        <f>SUM(J14:J18)</f>
        <v>0.25568153833540785</v>
      </c>
    </row>
    <row r="20" spans="2:10" s="45" customFormat="1" ht="30.75" customHeight="1" x14ac:dyDescent="0.25">
      <c r="B20" s="158" t="s">
        <v>53</v>
      </c>
      <c r="C20" s="158"/>
      <c r="D20" s="70">
        <f>D12+D19</f>
        <v>389</v>
      </c>
      <c r="E20" s="70"/>
      <c r="F20" s="70">
        <f>F12+F19</f>
        <v>484.68170961125821</v>
      </c>
      <c r="G20" s="70">
        <f>G12+G19</f>
        <v>3392.7719672788071</v>
      </c>
      <c r="H20" s="70">
        <f>H12+H19</f>
        <v>9.8390387051085391</v>
      </c>
      <c r="I20" s="70">
        <f>I12+I19</f>
        <v>665992.02031387202</v>
      </c>
      <c r="J20" s="77">
        <f>J12+J19</f>
        <v>0.31373214981903069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+[1]Santanderes!D21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129325.28847058825</v>
      </c>
      <c r="J22" s="74">
        <f>I22/$I$96</f>
        <v>6.0921902275529183E-2</v>
      </c>
    </row>
    <row r="23" spans="2:10" x14ac:dyDescent="0.25">
      <c r="B23" s="173"/>
      <c r="C23" s="3" t="s">
        <v>57</v>
      </c>
      <c r="D23" s="65">
        <f>+[1]Santanderes!D22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140931.40410256412</v>
      </c>
      <c r="J23" s="74">
        <f>I23/$I$96</f>
        <v>6.6389252479743338E-2</v>
      </c>
    </row>
    <row r="24" spans="2:10" x14ac:dyDescent="0.25">
      <c r="B24" s="173"/>
      <c r="C24" s="3" t="s">
        <v>103</v>
      </c>
      <c r="D24" s="65">
        <f>+[1]Santanderes!D23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51528.044625000002</v>
      </c>
      <c r="J24" s="74">
        <f>I24/$I$96</f>
        <v>2.4273570437906157E-2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321784.73719815235</v>
      </c>
      <c r="J25" s="76">
        <f>SUM(J22:J24)</f>
        <v>0.15158472519317867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+[1]Santanderes!D26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169117.68492307691</v>
      </c>
      <c r="J27" s="74">
        <f>I27/$I$96</f>
        <v>7.9667102975692003E-2</v>
      </c>
    </row>
    <row r="28" spans="2:10" x14ac:dyDescent="0.25">
      <c r="B28" s="173"/>
      <c r="C28" s="3" t="s">
        <v>102</v>
      </c>
      <c r="D28" s="66">
        <f>+[1]Santanderes!D27</f>
        <v>25</v>
      </c>
      <c r="E28" s="66">
        <v>68</v>
      </c>
      <c r="F28" s="66">
        <f t="shared" si="10"/>
        <v>36.764705882352942</v>
      </c>
      <c r="G28" s="66">
        <f t="shared" si="11"/>
        <v>257.35294117647061</v>
      </c>
      <c r="H28" s="66">
        <f t="shared" si="12"/>
        <v>0.74632352941176472</v>
      </c>
      <c r="I28" s="66">
        <f>F28*$D$98/(1000000)*365</f>
        <v>50517.690808823529</v>
      </c>
      <c r="J28" s="74">
        <f>I28/$I$96</f>
        <v>2.3797618076378584E-2</v>
      </c>
    </row>
    <row r="29" spans="2:10" x14ac:dyDescent="0.25">
      <c r="B29" s="173"/>
      <c r="C29" s="3" t="s">
        <v>55</v>
      </c>
      <c r="D29" s="66">
        <f>+[1]Santanderes!D28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169117.68492307691</v>
      </c>
      <c r="J29" s="74">
        <f>I29/$I$96</f>
        <v>7.9667102975692003E-2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185</v>
      </c>
      <c r="E30" s="67"/>
      <c r="F30" s="67">
        <f>SUM(F27:F29)</f>
        <v>282.91855203619912</v>
      </c>
      <c r="G30" s="67">
        <f t="shared" ref="G30:J30" si="13">SUM(G27:G29)</f>
        <v>1980.4298642533936</v>
      </c>
      <c r="H30" s="67">
        <f t="shared" si="13"/>
        <v>5.7432466063348429</v>
      </c>
      <c r="I30" s="67">
        <f t="shared" si="13"/>
        <v>388753.06065497734</v>
      </c>
      <c r="J30" s="76">
        <f t="shared" si="13"/>
        <v>0.18313182402776257</v>
      </c>
    </row>
    <row r="31" spans="2:10" s="5" customFormat="1" ht="13.5" customHeight="1" x14ac:dyDescent="0.25">
      <c r="B31" s="159" t="s">
        <v>58</v>
      </c>
      <c r="C31" s="159"/>
      <c r="D31" s="71">
        <f>D25+D30</f>
        <v>375</v>
      </c>
      <c r="E31" s="71"/>
      <c r="F31" s="71">
        <f>F25+F30</f>
        <v>517.10030165912519</v>
      </c>
      <c r="G31" s="71">
        <f t="shared" ref="G31:H31" si="14">G25+G30</f>
        <v>3619.7021116138762</v>
      </c>
      <c r="H31" s="71">
        <f t="shared" si="14"/>
        <v>10.497136123680242</v>
      </c>
      <c r="I31" s="71">
        <f>I25+I30</f>
        <v>710537.79785312968</v>
      </c>
      <c r="J31" s="78">
        <f>J25+J30</f>
        <v>0.33471654922094124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+[1]Santanderes!$D$32</f>
        <v>100</v>
      </c>
      <c r="E34" s="66">
        <v>100</v>
      </c>
      <c r="F34" s="66">
        <f t="shared" ref="F34:F42" si="15">100*D34/E34</f>
        <v>100</v>
      </c>
      <c r="G34" s="66">
        <f t="shared" ref="G34:G42" si="16">F34*7</f>
        <v>700</v>
      </c>
      <c r="H34" s="66">
        <f t="shared" ref="H34:H37" si="17">G34*2.9/(1000)</f>
        <v>2.0299999999999998</v>
      </c>
      <c r="I34" s="66">
        <f>F34*$D$98/(1000000)*365</f>
        <v>137408.11900000001</v>
      </c>
      <c r="J34" s="74">
        <f>I34/$I$96</f>
        <v>6.4729521167749757E-2</v>
      </c>
    </row>
    <row r="35" spans="2:10" ht="31.5" x14ac:dyDescent="0.25">
      <c r="B35" s="170"/>
      <c r="C35" s="7" t="s">
        <v>61</v>
      </c>
      <c r="D35" s="66"/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/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+[1]Santanderes!$D$37</f>
        <v>40</v>
      </c>
      <c r="E37" s="66">
        <v>100</v>
      </c>
      <c r="F37" s="66">
        <f t="shared" si="15"/>
        <v>40</v>
      </c>
      <c r="G37" s="66">
        <f t="shared" si="16"/>
        <v>280</v>
      </c>
      <c r="H37" s="66">
        <f t="shared" si="17"/>
        <v>0.81200000000000006</v>
      </c>
      <c r="I37" s="66">
        <f>F37*$D$98/(1000000)*365</f>
        <v>54963.247599999995</v>
      </c>
      <c r="J37" s="74">
        <f>I37/$I$96</f>
        <v>2.5891808467099899E-2</v>
      </c>
    </row>
    <row r="38" spans="2:10" s="4" customFormat="1" x14ac:dyDescent="0.25">
      <c r="B38" s="170"/>
      <c r="C38" s="47" t="s">
        <v>51</v>
      </c>
      <c r="D38" s="67">
        <f>SUM(D34:D37)</f>
        <v>140</v>
      </c>
      <c r="E38" s="67"/>
      <c r="F38" s="67">
        <f>SUM(F34:F37)</f>
        <v>140</v>
      </c>
      <c r="G38" s="67">
        <f t="shared" ref="G38:I38" si="18">SUM(G34:G37)</f>
        <v>980</v>
      </c>
      <c r="H38" s="67">
        <f t="shared" si="18"/>
        <v>2.8419999999999996</v>
      </c>
      <c r="I38" s="67">
        <f t="shared" si="18"/>
        <v>192371.36660000001</v>
      </c>
      <c r="J38" s="76">
        <f>SUM(J34:J37)</f>
        <v>9.0621329634849659E-2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/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/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+[1]Santanderes!$D$38</f>
        <v>35</v>
      </c>
      <c r="E42" s="66">
        <v>100</v>
      </c>
      <c r="F42" s="66">
        <f t="shared" si="15"/>
        <v>35</v>
      </c>
      <c r="G42" s="66">
        <f t="shared" si="16"/>
        <v>245</v>
      </c>
      <c r="H42" s="66">
        <f t="shared" si="19"/>
        <v>0.71050000000000002</v>
      </c>
      <c r="I42" s="66">
        <f>F42*$D$98/(1000000)*365</f>
        <v>48092.841650000002</v>
      </c>
      <c r="J42" s="74">
        <f>I42/$I$96</f>
        <v>2.2655332408712415E-2</v>
      </c>
    </row>
    <row r="43" spans="2:10" s="4" customFormat="1" x14ac:dyDescent="0.25">
      <c r="B43" s="171"/>
      <c r="C43" s="47" t="s">
        <v>67</v>
      </c>
      <c r="D43" s="67">
        <f>SUM(D40:D42)</f>
        <v>35</v>
      </c>
      <c r="E43" s="67"/>
      <c r="F43" s="67">
        <f>SUM(F40:F42)</f>
        <v>35</v>
      </c>
      <c r="G43" s="67">
        <f>SUM(G40:G42)</f>
        <v>245</v>
      </c>
      <c r="H43" s="67">
        <f>SUM(H40:H42)</f>
        <v>0.71050000000000002</v>
      </c>
      <c r="I43" s="67">
        <f>SUM(I40:I42)</f>
        <v>48092.841650000002</v>
      </c>
      <c r="J43" s="76">
        <f>SUM(J40:J42)</f>
        <v>2.2655332408712415E-2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175</v>
      </c>
      <c r="E44" s="71"/>
      <c r="F44" s="71">
        <f>F38+F43</f>
        <v>175</v>
      </c>
      <c r="G44" s="71">
        <f>G38+G43</f>
        <v>1225</v>
      </c>
      <c r="H44" s="71">
        <f>H38+H43</f>
        <v>3.5524999999999998</v>
      </c>
      <c r="I44" s="71">
        <f>I38+I43</f>
        <v>240464.20825000003</v>
      </c>
      <c r="J44" s="78">
        <f>J38+J43</f>
        <v>0.11327666204356207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+[1]Santanderes!D41</f>
        <v>12</v>
      </c>
      <c r="E46" s="66">
        <v>89</v>
      </c>
      <c r="F46" s="66">
        <f t="shared" ref="F46:F49" si="20">100*D46/E46</f>
        <v>13.48314606741573</v>
      </c>
      <c r="G46" s="66">
        <f t="shared" ref="G46:G49" si="21">F46*7</f>
        <v>94.382022471910105</v>
      </c>
      <c r="H46" s="66">
        <f t="shared" ref="H46:H49" si="22">G46*2.9/(1000)</f>
        <v>0.27370786516853929</v>
      </c>
      <c r="I46" s="66">
        <f>F46*$D$98/(1000000)*365</f>
        <v>18526.937393258424</v>
      </c>
      <c r="J46" s="74">
        <f>I46/$I$96</f>
        <v>8.7275758877864811E-3</v>
      </c>
    </row>
    <row r="47" spans="2:10" x14ac:dyDescent="0.25">
      <c r="B47" s="173"/>
      <c r="C47" s="7" t="s">
        <v>69</v>
      </c>
      <c r="D47" s="66">
        <f>+[1]Santanderes!D42</f>
        <v>10</v>
      </c>
      <c r="E47" s="66">
        <v>78</v>
      </c>
      <c r="F47" s="66">
        <f t="shared" si="20"/>
        <v>12.820512820512821</v>
      </c>
      <c r="G47" s="66">
        <f t="shared" si="21"/>
        <v>89.743589743589752</v>
      </c>
      <c r="H47" s="66">
        <f t="shared" si="22"/>
        <v>0.26025641025641028</v>
      </c>
      <c r="I47" s="66">
        <f>F47*$D$98/(1000000)*365</f>
        <v>17616.425512820515</v>
      </c>
      <c r="J47" s="74">
        <f>I47/$I$96</f>
        <v>8.2986565599679173E-3</v>
      </c>
    </row>
    <row r="48" spans="2:10" x14ac:dyDescent="0.25">
      <c r="B48" s="173"/>
      <c r="C48" s="7" t="s">
        <v>70</v>
      </c>
      <c r="D48" s="66">
        <f>+[1]Santanderes!D43</f>
        <v>5</v>
      </c>
      <c r="E48" s="66">
        <v>81</v>
      </c>
      <c r="F48" s="66">
        <f t="shared" si="20"/>
        <v>6.1728395061728394</v>
      </c>
      <c r="G48" s="66">
        <f t="shared" si="21"/>
        <v>43.209876543209873</v>
      </c>
      <c r="H48" s="66">
        <f t="shared" si="22"/>
        <v>0.12530864197530864</v>
      </c>
      <c r="I48" s="66">
        <f>F48*$D$98/(1000000)*365</f>
        <v>8481.9826543209874</v>
      </c>
      <c r="J48" s="74">
        <f>I48/$I$96</f>
        <v>3.995649454799367E-3</v>
      </c>
    </row>
    <row r="49" spans="2:10" x14ac:dyDescent="0.25">
      <c r="B49" s="173"/>
      <c r="C49" s="7" t="s">
        <v>71</v>
      </c>
      <c r="D49" s="66">
        <f>+[1]Santanderes!D44</f>
        <v>10</v>
      </c>
      <c r="E49" s="66">
        <v>79</v>
      </c>
      <c r="F49" s="66">
        <f t="shared" si="20"/>
        <v>12.658227848101266</v>
      </c>
      <c r="G49" s="66">
        <f t="shared" si="21"/>
        <v>88.607594936708864</v>
      </c>
      <c r="H49" s="66">
        <f t="shared" si="22"/>
        <v>0.25696202531645573</v>
      </c>
      <c r="I49" s="66">
        <f>F49*$D$98/(1000000)*365</f>
        <v>17393.432784810127</v>
      </c>
      <c r="J49" s="74">
        <f>I49/$I$96</f>
        <v>8.1936102743987022E-3</v>
      </c>
    </row>
    <row r="50" spans="2:10" s="4" customFormat="1" x14ac:dyDescent="0.25">
      <c r="B50" s="173"/>
      <c r="C50" s="47" t="s">
        <v>51</v>
      </c>
      <c r="D50" s="67">
        <f>SUM(D46:D49)</f>
        <v>37</v>
      </c>
      <c r="E50" s="67"/>
      <c r="F50" s="67">
        <f>SUM(F46:F49)</f>
        <v>45.13472624220266</v>
      </c>
      <c r="G50" s="67">
        <f t="shared" ref="G50:I50" si="23">SUM(G46:G49)</f>
        <v>315.94308369541864</v>
      </c>
      <c r="H50" s="67">
        <f t="shared" si="23"/>
        <v>0.91623494271671402</v>
      </c>
      <c r="I50" s="67">
        <f t="shared" si="23"/>
        <v>62018.778345210056</v>
      </c>
      <c r="J50" s="76">
        <f>SUM(J46:J49)</f>
        <v>2.9215492176952469E-2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+[1]Santanderes!D47</f>
        <v>15</v>
      </c>
      <c r="E52" s="66">
        <v>66</v>
      </c>
      <c r="F52" s="66">
        <f t="shared" ref="F52:F54" si="24">100*D52/E52</f>
        <v>22.727272727272727</v>
      </c>
      <c r="G52" s="66">
        <f t="shared" ref="G52:G54" si="25">F52*7</f>
        <v>159.09090909090909</v>
      </c>
      <c r="H52" s="66">
        <f t="shared" ref="H52:H54" si="26">G52*2.9/(1000)</f>
        <v>0.46136363636363636</v>
      </c>
      <c r="I52" s="66">
        <f>F52*$D$98/(1000000)*365</f>
        <v>31229.117954545454</v>
      </c>
      <c r="J52" s="74">
        <f>I52/$I$96</f>
        <v>1.4711254810852215E-2</v>
      </c>
    </row>
    <row r="53" spans="2:10" x14ac:dyDescent="0.25">
      <c r="B53" s="173"/>
      <c r="C53" s="7" t="s">
        <v>73</v>
      </c>
      <c r="D53" s="66">
        <f>+[1]Santanderes!D48</f>
        <v>3</v>
      </c>
      <c r="E53" s="66">
        <v>67</v>
      </c>
      <c r="F53" s="66">
        <f t="shared" si="24"/>
        <v>4.4776119402985071</v>
      </c>
      <c r="G53" s="66">
        <f t="shared" si="25"/>
        <v>31.343283582089548</v>
      </c>
      <c r="H53" s="66">
        <f t="shared" si="26"/>
        <v>9.0895522388059688E-2</v>
      </c>
      <c r="I53" s="66">
        <f>F53*$D$98/(1000000)*365</f>
        <v>6152.6023432835809</v>
      </c>
      <c r="J53" s="74">
        <f>I53/$I$96</f>
        <v>2.898336768705212E-3</v>
      </c>
    </row>
    <row r="54" spans="2:10" x14ac:dyDescent="0.25">
      <c r="B54" s="173"/>
      <c r="C54" s="7" t="s">
        <v>74</v>
      </c>
      <c r="D54" s="66">
        <f>+[1]Santanderes!D49</f>
        <v>1</v>
      </c>
      <c r="E54" s="66">
        <v>76</v>
      </c>
      <c r="F54" s="66">
        <f t="shared" si="24"/>
        <v>1.3157894736842106</v>
      </c>
      <c r="G54" s="66">
        <f t="shared" si="25"/>
        <v>9.2105263157894743</v>
      </c>
      <c r="H54" s="66">
        <f t="shared" si="26"/>
        <v>2.6710526315789476E-2</v>
      </c>
      <c r="I54" s="66">
        <f>F54*$D$98/(1000000)*365</f>
        <v>1808.0015657894739</v>
      </c>
      <c r="J54" s="74">
        <f>I54/$I$96</f>
        <v>8.5170422589144422E-4</v>
      </c>
    </row>
    <row r="55" spans="2:10" s="4" customFormat="1" x14ac:dyDescent="0.25">
      <c r="B55" s="173"/>
      <c r="C55" s="47" t="s">
        <v>51</v>
      </c>
      <c r="D55" s="67">
        <f>SUM(D52:D54)</f>
        <v>19</v>
      </c>
      <c r="E55" s="67"/>
      <c r="F55" s="67">
        <f>SUM(F52:F54)</f>
        <v>28.520674141255448</v>
      </c>
      <c r="G55" s="67">
        <f t="shared" ref="G55:I55" si="27">SUM(G52:G54)</f>
        <v>199.64471898878813</v>
      </c>
      <c r="H55" s="67">
        <f t="shared" si="27"/>
        <v>0.57896968506748558</v>
      </c>
      <c r="I55" s="67">
        <f t="shared" si="27"/>
        <v>39189.721863618513</v>
      </c>
      <c r="J55" s="76">
        <f>SUM(J52:J54)</f>
        <v>1.846129580544887E-2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+[1]Santanderes!D52</f>
        <v>12</v>
      </c>
      <c r="E57" s="66">
        <v>85</v>
      </c>
      <c r="F57" s="66">
        <f>100*D57/E57</f>
        <v>14.117647058823529</v>
      </c>
      <c r="G57" s="66">
        <f t="shared" ref="G57:G58" si="28">F57*7</f>
        <v>98.823529411764696</v>
      </c>
      <c r="H57" s="66">
        <f t="shared" ref="H57:H58" si="29">G57*2.9/(1000)</f>
        <v>0.28658823529411764</v>
      </c>
      <c r="I57" s="66">
        <f>F57*$D$98/(1000000)*365</f>
        <v>19398.793270588234</v>
      </c>
      <c r="J57" s="74">
        <f>I57/$I$96</f>
        <v>9.1382853413293757E-3</v>
      </c>
    </row>
    <row r="58" spans="2:10" x14ac:dyDescent="0.25">
      <c r="B58" s="173"/>
      <c r="C58" s="7" t="s">
        <v>76</v>
      </c>
      <c r="D58" s="66">
        <f>+[1]Santanderes!D53</f>
        <v>0</v>
      </c>
      <c r="E58" s="66">
        <v>100</v>
      </c>
      <c r="F58" s="66">
        <f>100*D58/E58</f>
        <v>0</v>
      </c>
      <c r="G58" s="66">
        <f t="shared" si="28"/>
        <v>0</v>
      </c>
      <c r="H58" s="66">
        <f t="shared" si="29"/>
        <v>0</v>
      </c>
      <c r="I58" s="66">
        <f>F58*$D$98/(1000000)*365</f>
        <v>0</v>
      </c>
      <c r="J58" s="74">
        <f>I58/$I$96</f>
        <v>0</v>
      </c>
    </row>
    <row r="59" spans="2:10" s="4" customFormat="1" x14ac:dyDescent="0.25">
      <c r="B59" s="173"/>
      <c r="C59" s="47" t="s">
        <v>51</v>
      </c>
      <c r="D59" s="67">
        <f>SUM(D57:D58)</f>
        <v>12</v>
      </c>
      <c r="E59" s="67"/>
      <c r="F59" s="67">
        <f>SUM(F57:F58)</f>
        <v>14.117647058823529</v>
      </c>
      <c r="G59" s="67">
        <f t="shared" ref="G59:I59" si="30">SUM(G57:G58)</f>
        <v>98.823529411764696</v>
      </c>
      <c r="H59" s="67">
        <f t="shared" si="30"/>
        <v>0.28658823529411764</v>
      </c>
      <c r="I59" s="67">
        <f t="shared" si="30"/>
        <v>19398.793270588234</v>
      </c>
      <c r="J59" s="76">
        <f>SUM(J57:J58)</f>
        <v>9.1382853413293757E-3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+[1]Santanderes!D56</f>
        <v>3</v>
      </c>
      <c r="E61" s="66">
        <v>88</v>
      </c>
      <c r="F61" s="66">
        <f>100*D61/E61</f>
        <v>3.4090909090909092</v>
      </c>
      <c r="G61" s="66">
        <f t="shared" ref="G61:G64" si="31">F61*7</f>
        <v>23.863636363636363</v>
      </c>
      <c r="H61" s="66">
        <f t="shared" ref="H61:H64" si="32">G61*2.9/(1000)</f>
        <v>6.9204545454545449E-2</v>
      </c>
      <c r="I61" s="66">
        <f>F61*$D$98/(1000000)*365</f>
        <v>4684.3676931818181</v>
      </c>
      <c r="J61" s="74">
        <f>I61/$I$96</f>
        <v>2.2066882216278325E-3</v>
      </c>
    </row>
    <row r="62" spans="2:10" x14ac:dyDescent="0.25">
      <c r="B62" s="173"/>
      <c r="C62" s="99" t="s">
        <v>71</v>
      </c>
      <c r="D62" s="66">
        <f>+[1]Santanderes!D57</f>
        <v>5</v>
      </c>
      <c r="E62" s="2">
        <v>92</v>
      </c>
      <c r="F62" s="66">
        <f>100*D62/E62</f>
        <v>5.4347826086956523</v>
      </c>
      <c r="G62" s="66">
        <f t="shared" si="31"/>
        <v>38.043478260869563</v>
      </c>
      <c r="H62" s="66">
        <f t="shared" si="32"/>
        <v>0.11032608695652174</v>
      </c>
      <c r="I62" s="66">
        <f>F62*$D$98/(1000000)*365</f>
        <v>7467.8325543478268</v>
      </c>
      <c r="J62" s="74">
        <f>I62/$I$96</f>
        <v>3.5179087591168346E-3</v>
      </c>
    </row>
    <row r="63" spans="2:10" x14ac:dyDescent="0.25">
      <c r="B63" s="173"/>
      <c r="C63" s="99" t="s">
        <v>72</v>
      </c>
      <c r="D63" s="66">
        <f>+[1]Santanderes!D58</f>
        <v>3</v>
      </c>
      <c r="E63" s="66">
        <v>88</v>
      </c>
      <c r="F63" s="66">
        <f>100*D63/E63</f>
        <v>3.4090909090909092</v>
      </c>
      <c r="G63" s="66">
        <f t="shared" si="31"/>
        <v>23.863636363636363</v>
      </c>
      <c r="H63" s="66">
        <f t="shared" si="32"/>
        <v>6.9204545454545449E-2</v>
      </c>
      <c r="I63" s="66">
        <f>F63*$D$98/(1000000)*365</f>
        <v>4684.3676931818181</v>
      </c>
      <c r="J63" s="74">
        <f>I63/$I$96</f>
        <v>2.2066882216278325E-3</v>
      </c>
    </row>
    <row r="64" spans="2:10" x14ac:dyDescent="0.25">
      <c r="B64" s="173"/>
      <c r="C64" s="99" t="s">
        <v>74</v>
      </c>
      <c r="D64" s="66">
        <f>+[1]Santanderes!D59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11</v>
      </c>
      <c r="E65" s="67"/>
      <c r="F65" s="67">
        <f>SUM(F61:F62)</f>
        <v>8.8438735177865624</v>
      </c>
      <c r="G65" s="67">
        <f t="shared" ref="G65:H65" si="33">SUM(G61:G62)</f>
        <v>61.907114624505923</v>
      </c>
      <c r="H65" s="67">
        <f t="shared" si="33"/>
        <v>0.1795306324110672</v>
      </c>
      <c r="I65" s="67">
        <f>SUM(I61:I64)</f>
        <v>16836.567940711462</v>
      </c>
      <c r="J65" s="80">
        <f>SUM(J61:J64)</f>
        <v>7.9312852023725004E-3</v>
      </c>
    </row>
    <row r="66" spans="2:10" s="4" customFormat="1" x14ac:dyDescent="0.25">
      <c r="B66" s="173"/>
      <c r="C66" s="49" t="s">
        <v>13</v>
      </c>
      <c r="D66" s="73">
        <f>D65+D59+D55+D50</f>
        <v>79</v>
      </c>
      <c r="E66" s="73"/>
      <c r="F66" s="73">
        <f>F65+F59+F55+F50</f>
        <v>96.6169209600682</v>
      </c>
      <c r="G66" s="73">
        <f>G65+G59+G55+G50</f>
        <v>676.31844672047737</v>
      </c>
      <c r="H66" s="73">
        <f>H65+H59+H55+H50</f>
        <v>1.9613234954893846</v>
      </c>
      <c r="I66" s="73">
        <f>I65+I59+I55+I50</f>
        <v>137443.86142012826</v>
      </c>
      <c r="J66" s="79">
        <f>J65+J59+J55+J50</f>
        <v>6.474635852610322E-2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+[1]Santanderes!D62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67">
        <f t="shared" ref="H68" si="34">G68*2.9/(1000)</f>
        <v>0.5702247191011236</v>
      </c>
      <c r="I68" s="67">
        <f>F68*$D$98/(1000000)*365</f>
        <v>38597.786235955049</v>
      </c>
      <c r="J68" s="76">
        <f>I68/$I$96</f>
        <v>1.8182449766221836E-2</v>
      </c>
    </row>
    <row r="69" spans="2:10" s="5" customFormat="1" x14ac:dyDescent="0.25">
      <c r="B69" s="159" t="s">
        <v>111</v>
      </c>
      <c r="C69" s="159"/>
      <c r="D69" s="71">
        <f>+D66+D68</f>
        <v>104</v>
      </c>
      <c r="E69" s="71"/>
      <c r="F69" s="71">
        <f t="shared" ref="F69:H69" si="35">+F66+F68</f>
        <v>124.70680860051763</v>
      </c>
      <c r="G69" s="71">
        <f t="shared" si="35"/>
        <v>872.9476602036234</v>
      </c>
      <c r="H69" s="71">
        <f t="shared" si="35"/>
        <v>2.5315482145905079</v>
      </c>
      <c r="I69" s="71">
        <f>I66+I68</f>
        <v>176041.64765608331</v>
      </c>
      <c r="J69" s="78">
        <f>J66+J68</f>
        <v>8.292880829232506E-2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+[1]Santanderes!D65</f>
        <v>90</v>
      </c>
      <c r="E71" s="66">
        <v>100</v>
      </c>
      <c r="F71" s="66">
        <f t="shared" ref="F71:F72" si="36">100*D71/E71</f>
        <v>90</v>
      </c>
      <c r="G71" s="66">
        <f>F71*7</f>
        <v>630</v>
      </c>
      <c r="H71" s="66">
        <f t="shared" ref="H71:H72" si="37">G71*2.9/(1000)</f>
        <v>1.827</v>
      </c>
      <c r="I71" s="66">
        <f>F71*$D$98/(1000000)*365</f>
        <v>123667.30710000001</v>
      </c>
      <c r="J71" s="74">
        <f>I71/$I$96</f>
        <v>5.8256569050974774E-2</v>
      </c>
    </row>
    <row r="72" spans="2:10" x14ac:dyDescent="0.25">
      <c r="B72" s="173"/>
      <c r="C72" s="7" t="s">
        <v>104</v>
      </c>
      <c r="D72" s="66">
        <f>+[1]Santanderes!D66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90</v>
      </c>
      <c r="E73" s="67"/>
      <c r="F73" s="67">
        <f>SUM(F71:F72)</f>
        <v>90</v>
      </c>
      <c r="G73" s="67">
        <f t="shared" ref="G73:J73" si="39">SUM(G71:G72)</f>
        <v>630</v>
      </c>
      <c r="H73" s="67">
        <f t="shared" si="39"/>
        <v>1.827</v>
      </c>
      <c r="I73" s="67">
        <f t="shared" si="39"/>
        <v>123667.30710000001</v>
      </c>
      <c r="J73" s="76">
        <f t="shared" si="39"/>
        <v>5.8256569050974774E-2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+[1]Santanderes!D69</f>
        <v>25</v>
      </c>
      <c r="E75" s="66">
        <v>81</v>
      </c>
      <c r="F75" s="66">
        <f t="shared" ref="F75:F76" si="40">100*D75/E75</f>
        <v>30.864197530864196</v>
      </c>
      <c r="G75" s="66">
        <f t="shared" ref="G75:G76" si="41">F75*7</f>
        <v>216.04938271604937</v>
      </c>
      <c r="H75" s="66">
        <f t="shared" ref="H75:H76" si="42">G75*2.9/(1000)</f>
        <v>0.62654320987654322</v>
      </c>
      <c r="I75" s="66">
        <f>F75*$D$98/(1000000)*365</f>
        <v>42409.913271604935</v>
      </c>
      <c r="J75" s="74">
        <f t="shared" ref="J75:J76" si="43">I75/$I$96</f>
        <v>1.9978247273996837E-2</v>
      </c>
    </row>
    <row r="76" spans="2:10" x14ac:dyDescent="0.25">
      <c r="B76" s="173"/>
      <c r="C76" s="7" t="s">
        <v>80</v>
      </c>
      <c r="D76" s="66">
        <f>+[1]Santanderes!D70</f>
        <v>10</v>
      </c>
      <c r="E76" s="66">
        <v>83</v>
      </c>
      <c r="F76" s="66">
        <f t="shared" si="40"/>
        <v>12.048192771084338</v>
      </c>
      <c r="G76" s="66">
        <f t="shared" si="41"/>
        <v>84.337349397590373</v>
      </c>
      <c r="H76" s="66">
        <f t="shared" si="42"/>
        <v>0.24457831325301208</v>
      </c>
      <c r="I76" s="66">
        <f>F76*$D$98/(1000000)*365</f>
        <v>16555.195060240963</v>
      </c>
      <c r="J76" s="74">
        <f t="shared" si="43"/>
        <v>7.7987374900903312E-3</v>
      </c>
    </row>
    <row r="77" spans="2:10" s="4" customFormat="1" x14ac:dyDescent="0.25">
      <c r="B77" s="174"/>
      <c r="C77" s="47" t="s">
        <v>51</v>
      </c>
      <c r="D77" s="67">
        <f>SUM(D75:D76)</f>
        <v>35</v>
      </c>
      <c r="E77" s="67"/>
      <c r="F77" s="67">
        <f>SUM(F75:F76)</f>
        <v>42.912390301948534</v>
      </c>
      <c r="G77" s="67">
        <f t="shared" ref="G77:I77" si="44">SUM(G75:G76)</f>
        <v>300.38673211363971</v>
      </c>
      <c r="H77" s="67">
        <f t="shared" si="44"/>
        <v>0.87112152312955526</v>
      </c>
      <c r="I77" s="67">
        <f t="shared" si="44"/>
        <v>58965.108331845899</v>
      </c>
      <c r="J77" s="76">
        <f>SUM(J75:J76)</f>
        <v>2.7776984764087166E-2</v>
      </c>
    </row>
    <row r="78" spans="2:10" s="5" customFormat="1" x14ac:dyDescent="0.25">
      <c r="B78" s="159" t="s">
        <v>112</v>
      </c>
      <c r="C78" s="159"/>
      <c r="D78" s="71">
        <f>+D73+D77</f>
        <v>125</v>
      </c>
      <c r="E78" s="71"/>
      <c r="F78" s="71">
        <f t="shared" ref="F78:H78" si="45">+F73+F77</f>
        <v>132.91239030194853</v>
      </c>
      <c r="G78" s="71">
        <f t="shared" si="45"/>
        <v>930.38673211363971</v>
      </c>
      <c r="H78" s="71">
        <f t="shared" si="45"/>
        <v>2.6981215231295552</v>
      </c>
      <c r="I78" s="71">
        <f>+I73+I77</f>
        <v>182632.4154318459</v>
      </c>
      <c r="J78" s="78">
        <f>+J73+J77</f>
        <v>8.6033553815061947E-2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+[1]Santanderes!D74</f>
        <v>15</v>
      </c>
      <c r="E80" s="66">
        <v>100</v>
      </c>
      <c r="F80" s="66">
        <f t="shared" ref="F80:F81" si="46">100*D80/E80</f>
        <v>15</v>
      </c>
      <c r="G80" s="66">
        <f>F80*7</f>
        <v>105</v>
      </c>
      <c r="H80" s="66">
        <f t="shared" ref="H80:H81" si="47">G80*2.9/(1000)</f>
        <v>0.30449999999999999</v>
      </c>
      <c r="I80" s="66">
        <f>F80*$D$98/(1000000)*365</f>
        <v>20611.217850000001</v>
      </c>
      <c r="J80" s="74">
        <f>I80/$I$96</f>
        <v>9.7094281751624635E-3</v>
      </c>
    </row>
    <row r="81" spans="2:11" x14ac:dyDescent="0.25">
      <c r="B81" s="173"/>
      <c r="C81" s="2" t="s">
        <v>106</v>
      </c>
      <c r="D81" s="66">
        <f>+[1]Santanderes!D75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6870.4059499999994</v>
      </c>
      <c r="J81" s="74">
        <f>I81/$I$96</f>
        <v>3.2364760583874874E-3</v>
      </c>
    </row>
    <row r="82" spans="2:11" s="4" customFormat="1" x14ac:dyDescent="0.25">
      <c r="B82" s="173"/>
      <c r="C82" s="47" t="s">
        <v>51</v>
      </c>
      <c r="D82" s="67">
        <f>SUM(D80:D81)</f>
        <v>20</v>
      </c>
      <c r="E82" s="67"/>
      <c r="F82" s="67">
        <f>SUM(F80:F81)</f>
        <v>20</v>
      </c>
      <c r="G82" s="67">
        <f t="shared" ref="G82:J82" si="48">SUM(G80:G81)</f>
        <v>140</v>
      </c>
      <c r="H82" s="67">
        <f t="shared" si="48"/>
        <v>0.40600000000000003</v>
      </c>
      <c r="I82" s="67">
        <f t="shared" si="48"/>
        <v>27481.623800000001</v>
      </c>
      <c r="J82" s="76">
        <f t="shared" si="48"/>
        <v>1.2945904233549951E-2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+[1]Santanderes!D78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68704.059500000003</v>
      </c>
      <c r="J84" s="76">
        <f>I84/$I$96</f>
        <v>3.2364760583874878E-2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+[1]Santanderes!D81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6870.4059499999994</v>
      </c>
      <c r="J86" s="74">
        <f t="shared" ref="J86:J89" si="54">I86/$I$96</f>
        <v>3.2364760583874874E-3</v>
      </c>
    </row>
    <row r="87" spans="2:11" x14ac:dyDescent="0.25">
      <c r="B87" s="173"/>
      <c r="C87" s="7" t="s">
        <v>83</v>
      </c>
      <c r="D87" s="66">
        <f>+[1]Santanderes!D82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+[1]Santanderes!D83</f>
        <v>15</v>
      </c>
      <c r="E88" s="66">
        <v>100</v>
      </c>
      <c r="F88" s="66">
        <f t="shared" si="51"/>
        <v>15</v>
      </c>
      <c r="G88" s="66">
        <f t="shared" si="52"/>
        <v>105</v>
      </c>
      <c r="H88" s="66">
        <f t="shared" si="53"/>
        <v>0.30449999999999999</v>
      </c>
      <c r="I88" s="66">
        <f>F88*$D$98/(1000000)*365</f>
        <v>20611.217850000001</v>
      </c>
      <c r="J88" s="74">
        <f t="shared" si="54"/>
        <v>9.7094281751624635E-3</v>
      </c>
    </row>
    <row r="89" spans="2:11" x14ac:dyDescent="0.25">
      <c r="B89" s="173"/>
      <c r="C89" s="7" t="s">
        <v>85</v>
      </c>
      <c r="D89" s="66">
        <f>+[1]Santanderes!D84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6870.4059499999994</v>
      </c>
      <c r="J89" s="74">
        <f t="shared" si="54"/>
        <v>3.2364760583874874E-3</v>
      </c>
    </row>
    <row r="90" spans="2:11" s="4" customFormat="1" x14ac:dyDescent="0.25">
      <c r="B90" s="173"/>
      <c r="C90" s="47" t="s">
        <v>51</v>
      </c>
      <c r="D90" s="67">
        <f>SUM(D86:D89)</f>
        <v>25</v>
      </c>
      <c r="E90" s="67"/>
      <c r="F90" s="67">
        <f>SUM(F86:F89)</f>
        <v>25</v>
      </c>
      <c r="G90" s="67">
        <f t="shared" ref="G90:I90" si="55">SUM(G86:G89)</f>
        <v>175</v>
      </c>
      <c r="H90" s="67">
        <f t="shared" si="55"/>
        <v>0.50750000000000006</v>
      </c>
      <c r="I90" s="67">
        <f t="shared" si="55"/>
        <v>34352.029750000002</v>
      </c>
      <c r="J90" s="76">
        <f>SUM(J86:J89)</f>
        <v>1.6182380291937439E-2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+[1]Santanderes!D87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12476.456690717469</v>
      </c>
      <c r="J92" s="74">
        <f t="shared" ref="J92:J93" si="59">I92/$I$96</f>
        <v>5.8773460646842079E-3</v>
      </c>
    </row>
    <row r="93" spans="2:11" x14ac:dyDescent="0.25">
      <c r="B93" s="173"/>
      <c r="C93" s="2" t="s">
        <v>87</v>
      </c>
      <c r="D93" s="66">
        <f>+[1]Santanderes!D88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4122.2435699999996</v>
      </c>
      <c r="J93" s="74">
        <f t="shared" si="59"/>
        <v>1.9418856350324923E-3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16598.700260717469</v>
      </c>
      <c r="J94" s="79">
        <f>SUM(J92:J93)</f>
        <v>7.8192316997167007E-3</v>
      </c>
    </row>
    <row r="95" spans="2:11" s="5" customFormat="1" x14ac:dyDescent="0.25">
      <c r="B95" s="159" t="s">
        <v>113</v>
      </c>
      <c r="C95" s="159"/>
      <c r="D95" s="71">
        <f>+D82+D84+D90+D94</f>
        <v>106</v>
      </c>
      <c r="E95" s="71"/>
      <c r="F95" s="71">
        <f t="shared" ref="F95:H95" si="61">+F82+F84+F90+F94</f>
        <v>107.07985407377382</v>
      </c>
      <c r="G95" s="71">
        <f t="shared" si="61"/>
        <v>749.55897851641669</v>
      </c>
      <c r="H95" s="71">
        <f t="shared" si="61"/>
        <v>2.1737210376976082</v>
      </c>
      <c r="I95" s="71">
        <f>+I82+I84+I90+I94</f>
        <v>147136.41331071747</v>
      </c>
      <c r="J95" s="78">
        <f>+J82+J84+J90+J94</f>
        <v>6.9312276809078963E-2</v>
      </c>
    </row>
    <row r="96" spans="2:11" x14ac:dyDescent="0.25">
      <c r="B96" s="51"/>
      <c r="C96" s="12" t="s">
        <v>24</v>
      </c>
      <c r="D96" s="72">
        <f t="shared" ref="D96:J96" si="62">D95+D78+D69+D44+D31+D20</f>
        <v>1274</v>
      </c>
      <c r="E96" s="72">
        <f t="shared" si="62"/>
        <v>0</v>
      </c>
      <c r="F96" s="72">
        <f t="shared" si="62"/>
        <v>1541.4810642466232</v>
      </c>
      <c r="G96" s="72">
        <f t="shared" si="62"/>
        <v>10790.367449726364</v>
      </c>
      <c r="H96" s="72">
        <f t="shared" si="62"/>
        <v>31.292065604206453</v>
      </c>
      <c r="I96" s="72">
        <f t="shared" si="62"/>
        <v>2122804.5028156484</v>
      </c>
      <c r="J96" s="100">
        <f t="shared" si="62"/>
        <v>1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+[2]Santanderes!$D$24</f>
        <v>3764606</v>
      </c>
      <c r="J98" s="76"/>
    </row>
    <row r="99" spans="3:10" x14ac:dyDescent="0.25">
      <c r="C99" s="2" t="s">
        <v>125</v>
      </c>
    </row>
  </sheetData>
  <mergeCells count="18">
    <mergeCell ref="B44:C44"/>
    <mergeCell ref="B6:B19"/>
    <mergeCell ref="B20:C20"/>
    <mergeCell ref="B21:B30"/>
    <mergeCell ref="B31:C31"/>
    <mergeCell ref="B32:B43"/>
    <mergeCell ref="B2:J2"/>
    <mergeCell ref="B4:B5"/>
    <mergeCell ref="C4:C5"/>
    <mergeCell ref="E4:E5"/>
    <mergeCell ref="F4:I4"/>
    <mergeCell ref="J4:J5"/>
    <mergeCell ref="B95:C95"/>
    <mergeCell ref="B45:B68"/>
    <mergeCell ref="B69:C69"/>
    <mergeCell ref="B70:B77"/>
    <mergeCell ref="B78:C78"/>
    <mergeCell ref="B79:B9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99"/>
  <sheetViews>
    <sheetView zoomScale="90" zoomScaleNormal="90" workbookViewId="0">
      <selection activeCell="C65" sqref="C65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7" width="13.28515625" style="2" customWidth="1"/>
    <col min="8" max="8" width="11.42578125" style="2"/>
    <col min="9" max="9" width="19.710937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126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+'[1]Tolima Grande'!D6</f>
        <v>70</v>
      </c>
      <c r="E7" s="66">
        <v>100</v>
      </c>
      <c r="F7" s="66">
        <f>100*D7/E7</f>
        <v>70</v>
      </c>
      <c r="G7" s="66">
        <f>F7*7</f>
        <v>490</v>
      </c>
      <c r="H7" s="66">
        <f>G7*2.9/(1000)</f>
        <v>1.421</v>
      </c>
      <c r="I7" s="66">
        <f>F7*$D$98/(1000000)*365</f>
        <v>73961.424599999998</v>
      </c>
      <c r="J7" s="74">
        <f>I7/$I$96</f>
        <v>4.4658744122088451E-2</v>
      </c>
    </row>
    <row r="8" spans="2:10" x14ac:dyDescent="0.25">
      <c r="B8" s="173"/>
      <c r="C8" s="3" t="s">
        <v>50</v>
      </c>
      <c r="D8" s="65">
        <f>+'[1]Tolima Grande'!D7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66">
        <f t="shared" ref="H8:H11" si="2">G8*2.9/(1000)</f>
        <v>0.11534090909090909</v>
      </c>
      <c r="I8" s="66">
        <f>F8*$D$98/(1000000)*365</f>
        <v>6003.3623863636358</v>
      </c>
      <c r="J8" s="74">
        <f>I8/$I$96</f>
        <v>3.6248980618578284E-3</v>
      </c>
    </row>
    <row r="9" spans="2:10" x14ac:dyDescent="0.25">
      <c r="B9" s="173"/>
      <c r="C9" s="3" t="s">
        <v>115</v>
      </c>
      <c r="D9" s="65">
        <f>+'[1]Tolima Grande'!D8</f>
        <v>30</v>
      </c>
      <c r="E9" s="66">
        <v>100</v>
      </c>
      <c r="F9" s="66">
        <f t="shared" si="0"/>
        <v>30</v>
      </c>
      <c r="G9" s="66">
        <f t="shared" si="1"/>
        <v>210</v>
      </c>
      <c r="H9" s="66">
        <f t="shared" si="2"/>
        <v>0.60899999999999999</v>
      </c>
      <c r="I9" s="66">
        <f>F9*$D$98/(1000000)*365</f>
        <v>31697.753399999998</v>
      </c>
      <c r="J9" s="74">
        <f>I9/$I$96</f>
        <v>1.9139461766609335E-2</v>
      </c>
    </row>
    <row r="10" spans="2:10" x14ac:dyDescent="0.25">
      <c r="B10" s="173"/>
      <c r="C10" s="3" t="s">
        <v>101</v>
      </c>
      <c r="D10" s="65">
        <f>+'[1]Tolima Grande'!D9</f>
        <v>15</v>
      </c>
      <c r="E10" s="66">
        <v>100</v>
      </c>
      <c r="F10" s="66">
        <f t="shared" si="0"/>
        <v>15</v>
      </c>
      <c r="G10" s="66">
        <f t="shared" si="1"/>
        <v>105</v>
      </c>
      <c r="H10" s="66">
        <f t="shared" si="2"/>
        <v>0.30449999999999999</v>
      </c>
      <c r="I10" s="66">
        <f>F10*$D$98/(1000000)*365</f>
        <v>15848.876699999999</v>
      </c>
      <c r="J10" s="74">
        <f>I10/$I$96</f>
        <v>9.5697308833046675E-3</v>
      </c>
    </row>
    <row r="11" spans="2:10" x14ac:dyDescent="0.25">
      <c r="B11" s="173"/>
      <c r="C11" s="3" t="s">
        <v>49</v>
      </c>
      <c r="D11" s="65">
        <f>+'[1]Tolima Grande'!D10</f>
        <v>2</v>
      </c>
      <c r="E11" s="66">
        <v>100</v>
      </c>
      <c r="F11" s="66">
        <f t="shared" si="0"/>
        <v>2</v>
      </c>
      <c r="G11" s="66">
        <f t="shared" si="1"/>
        <v>14</v>
      </c>
      <c r="H11" s="66">
        <f t="shared" si="2"/>
        <v>4.0600000000000004E-2</v>
      </c>
      <c r="I11" s="66">
        <f>F11*$D$98/(1000000)*365</f>
        <v>2113.1835599999999</v>
      </c>
      <c r="J11" s="74">
        <f>I11/$I$96</f>
        <v>1.2759641177739556E-3</v>
      </c>
    </row>
    <row r="12" spans="2:10" s="4" customFormat="1" x14ac:dyDescent="0.25">
      <c r="B12" s="173"/>
      <c r="C12" s="42" t="s">
        <v>51</v>
      </c>
      <c r="D12" s="67">
        <f>SUM(D7:D11)</f>
        <v>122</v>
      </c>
      <c r="E12" s="67"/>
      <c r="F12" s="67">
        <f>SUM(F7:F11)</f>
        <v>122.68181818181819</v>
      </c>
      <c r="G12" s="67">
        <f t="shared" ref="G12:I12" si="3">SUM(G7:G11)</f>
        <v>858.77272727272725</v>
      </c>
      <c r="H12" s="67">
        <f t="shared" si="3"/>
        <v>2.4904409090909092</v>
      </c>
      <c r="I12" s="67">
        <f t="shared" si="3"/>
        <v>129624.60064636363</v>
      </c>
      <c r="J12" s="76">
        <f>SUM(J7:J11)</f>
        <v>7.8268798951634244E-2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+'[1]Tolima Grande'!D13</f>
        <v>90</v>
      </c>
      <c r="E14" s="66">
        <v>86</v>
      </c>
      <c r="F14" s="66">
        <f t="shared" ref="F14:F18" si="4">100*D14/E14</f>
        <v>104.65116279069767</v>
      </c>
      <c r="G14" s="66">
        <f t="shared" ref="G14:G18" si="5">F14*7</f>
        <v>732.55813953488371</v>
      </c>
      <c r="H14" s="66">
        <f>G14*2.9/(1000)</f>
        <v>2.1244186046511628</v>
      </c>
      <c r="I14" s="66">
        <f>F14*$D$98/(1000000)*365</f>
        <v>110573.558372093</v>
      </c>
      <c r="J14" s="74">
        <f>I14/$I$96</f>
        <v>6.6765564302125574E-2</v>
      </c>
    </row>
    <row r="15" spans="2:10" x14ac:dyDescent="0.25">
      <c r="B15" s="173"/>
      <c r="C15" s="3" t="s">
        <v>117</v>
      </c>
      <c r="D15" s="65">
        <f>+'[1]Tolima Grande'!D14</f>
        <v>115</v>
      </c>
      <c r="E15" s="66">
        <v>85</v>
      </c>
      <c r="F15" s="66">
        <f t="shared" si="4"/>
        <v>135.29411764705881</v>
      </c>
      <c r="G15" s="66">
        <f t="shared" si="5"/>
        <v>947.05882352941171</v>
      </c>
      <c r="H15" s="66">
        <f t="shared" ref="H15:H18" si="6">G15*2.9/(1000)</f>
        <v>2.7464705882352938</v>
      </c>
      <c r="I15" s="66">
        <f>F15*$D$98/(1000000)*365</f>
        <v>142950.6525882353</v>
      </c>
      <c r="J15" s="74">
        <f>I15/$I$96</f>
        <v>8.631521973176759E-2</v>
      </c>
    </row>
    <row r="16" spans="2:10" x14ac:dyDescent="0.25">
      <c r="B16" s="173"/>
      <c r="C16" s="44" t="s">
        <v>118</v>
      </c>
      <c r="D16" s="66">
        <f>+'[1]Tolima Grande'!D15</f>
        <v>90</v>
      </c>
      <c r="E16" s="66">
        <v>63</v>
      </c>
      <c r="F16" s="66">
        <f t="shared" si="4"/>
        <v>142.85714285714286</v>
      </c>
      <c r="G16" s="66">
        <f t="shared" si="5"/>
        <v>1000</v>
      </c>
      <c r="H16" s="66">
        <f t="shared" si="6"/>
        <v>2.9</v>
      </c>
      <c r="I16" s="66">
        <f>F16*$D$98/(1000000)*365</f>
        <v>150941.68285714285</v>
      </c>
      <c r="J16" s="74">
        <f>I16/$I$96</f>
        <v>9.1140294126711111E-2</v>
      </c>
    </row>
    <row r="17" spans="2:10" x14ac:dyDescent="0.25">
      <c r="B17" s="173"/>
      <c r="C17" s="44" t="s">
        <v>119</v>
      </c>
      <c r="D17" s="66">
        <f>+'[1]Tolima Grande'!D16</f>
        <v>0</v>
      </c>
      <c r="E17" s="66">
        <v>62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6">
        <f>+'[1]Tolima Grande'!D17</f>
        <v>10</v>
      </c>
      <c r="E18" s="66">
        <v>100</v>
      </c>
      <c r="F18" s="66">
        <f t="shared" si="4"/>
        <v>10</v>
      </c>
      <c r="G18" s="66">
        <f t="shared" si="5"/>
        <v>70</v>
      </c>
      <c r="H18" s="66">
        <f t="shared" si="6"/>
        <v>0.20300000000000001</v>
      </c>
      <c r="I18" s="66">
        <f>F18*$D$98/(1000000)*365</f>
        <v>10565.917799999999</v>
      </c>
      <c r="J18" s="74">
        <f>I18/$I$96</f>
        <v>6.379820588869778E-3</v>
      </c>
    </row>
    <row r="19" spans="2:10" s="4" customFormat="1" x14ac:dyDescent="0.25">
      <c r="B19" s="174"/>
      <c r="C19" s="42" t="s">
        <v>51</v>
      </c>
      <c r="D19" s="67">
        <f>SUM(D14:D18)</f>
        <v>305</v>
      </c>
      <c r="E19" s="67"/>
      <c r="F19" s="67">
        <f>SUM(F14:F18)</f>
        <v>392.80242329489931</v>
      </c>
      <c r="G19" s="67">
        <f>SUM(G14:G18)</f>
        <v>2749.6169630642953</v>
      </c>
      <c r="H19" s="67">
        <f>SUM(H14:H18)</f>
        <v>7.9738891928864577</v>
      </c>
      <c r="I19" s="67">
        <f>SUM(I14:I18)</f>
        <v>415031.8116174711</v>
      </c>
      <c r="J19" s="76">
        <f>SUM(J14:J18)</f>
        <v>0.25060089874947405</v>
      </c>
    </row>
    <row r="20" spans="2:10" s="45" customFormat="1" ht="30.75" customHeight="1" x14ac:dyDescent="0.25">
      <c r="B20" s="158" t="s">
        <v>53</v>
      </c>
      <c r="C20" s="158"/>
      <c r="D20" s="70">
        <f>D12+D19</f>
        <v>427</v>
      </c>
      <c r="E20" s="70"/>
      <c r="F20" s="70">
        <f>F12+F19</f>
        <v>515.48424147671744</v>
      </c>
      <c r="G20" s="70">
        <f>G12+G19</f>
        <v>3608.3896903370223</v>
      </c>
      <c r="H20" s="70">
        <f>H12+H19</f>
        <v>10.464330101977367</v>
      </c>
      <c r="I20" s="70">
        <f>I12+I19</f>
        <v>544656.41226383473</v>
      </c>
      <c r="J20" s="77">
        <f>J12+J19</f>
        <v>0.3288696977011083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+'[1]Tolima Grande'!D21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99443.932235294124</v>
      </c>
      <c r="J22" s="74">
        <f>I22/$I$96</f>
        <v>6.0045370248186153E-2</v>
      </c>
    </row>
    <row r="23" spans="2:10" x14ac:dyDescent="0.25">
      <c r="B23" s="173"/>
      <c r="C23" s="3" t="s">
        <v>57</v>
      </c>
      <c r="D23" s="65">
        <f>+'[1]Tolima Grande'!D22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108368.38769230772</v>
      </c>
      <c r="J23" s="74">
        <f>I23/$I$96</f>
        <v>6.5434057321741332E-2</v>
      </c>
    </row>
    <row r="24" spans="2:10" x14ac:dyDescent="0.25">
      <c r="B24" s="173"/>
      <c r="C24" s="3" t="s">
        <v>103</v>
      </c>
      <c r="D24" s="65">
        <f>+'[1]Tolima Grande'!D23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39622.191749999998</v>
      </c>
      <c r="J24" s="74">
        <f>I24/$I$96</f>
        <v>2.3924327208261667E-2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247434.51167760184</v>
      </c>
      <c r="J25" s="76">
        <f>SUM(J22:J24)</f>
        <v>0.14940375477818912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+'[1]Tolima Grande'!D26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130042.06523076924</v>
      </c>
      <c r="J27" s="74">
        <f>I27/$I$96</f>
        <v>7.852086878608959E-2</v>
      </c>
    </row>
    <row r="28" spans="2:10" x14ac:dyDescent="0.25">
      <c r="B28" s="173"/>
      <c r="C28" s="3" t="s">
        <v>102</v>
      </c>
      <c r="D28" s="66">
        <f>+'[1]Tolima Grande'!D27</f>
        <v>25</v>
      </c>
      <c r="E28" s="66">
        <v>68</v>
      </c>
      <c r="F28" s="66">
        <f t="shared" si="10"/>
        <v>36.764705882352942</v>
      </c>
      <c r="G28" s="66">
        <f t="shared" si="11"/>
        <v>257.35294117647061</v>
      </c>
      <c r="H28" s="66">
        <f t="shared" si="12"/>
        <v>0.74632352941176472</v>
      </c>
      <c r="I28" s="66">
        <f>F28*$D$98/(1000000)*365</f>
        <v>38845.286029411771</v>
      </c>
      <c r="J28" s="74">
        <f>I28/$I$96</f>
        <v>2.3455222753197717E-2</v>
      </c>
    </row>
    <row r="29" spans="2:10" x14ac:dyDescent="0.25">
      <c r="B29" s="173"/>
      <c r="C29" s="3" t="s">
        <v>55</v>
      </c>
      <c r="D29" s="66">
        <f>+'[1]Tolima Grande'!D28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130042.06523076924</v>
      </c>
      <c r="J29" s="74">
        <f>I29/$I$96</f>
        <v>7.852086878608959E-2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185</v>
      </c>
      <c r="E30" s="67"/>
      <c r="F30" s="67">
        <f>SUM(F27:F29)</f>
        <v>282.91855203619912</v>
      </c>
      <c r="G30" s="67">
        <f t="shared" ref="G30:J30" si="13">SUM(G27:G29)</f>
        <v>1980.4298642533936</v>
      </c>
      <c r="H30" s="67">
        <f t="shared" si="13"/>
        <v>5.7432466063348429</v>
      </c>
      <c r="I30" s="67">
        <f t="shared" si="13"/>
        <v>298929.41649095021</v>
      </c>
      <c r="J30" s="76">
        <f t="shared" si="13"/>
        <v>0.18049696032537688</v>
      </c>
    </row>
    <row r="31" spans="2:10" s="5" customFormat="1" ht="13.5" customHeight="1" x14ac:dyDescent="0.25">
      <c r="B31" s="159" t="s">
        <v>58</v>
      </c>
      <c r="C31" s="159"/>
      <c r="D31" s="71">
        <f>D25+D30</f>
        <v>375</v>
      </c>
      <c r="E31" s="71"/>
      <c r="F31" s="71">
        <f>F25+F30</f>
        <v>517.10030165912519</v>
      </c>
      <c r="G31" s="71">
        <f t="shared" ref="G31:H31" si="14">G25+G30</f>
        <v>3619.7021116138762</v>
      </c>
      <c r="H31" s="71">
        <f t="shared" si="14"/>
        <v>10.497136123680242</v>
      </c>
      <c r="I31" s="71">
        <f>I25+I30</f>
        <v>546363.928168552</v>
      </c>
      <c r="J31" s="78">
        <f>J25+J30</f>
        <v>0.329900715103566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+'[1]Tolima Grande'!$D$32</f>
        <v>110</v>
      </c>
      <c r="E34" s="66">
        <v>100</v>
      </c>
      <c r="F34" s="66">
        <f t="shared" ref="F34:F42" si="15">100*D34/E34</f>
        <v>110</v>
      </c>
      <c r="G34" s="66">
        <f t="shared" ref="G34:G42" si="16">F34*7</f>
        <v>770</v>
      </c>
      <c r="H34" s="66">
        <f t="shared" ref="H34:H37" si="17">G34*2.9/(1000)</f>
        <v>2.2330000000000001</v>
      </c>
      <c r="I34" s="66">
        <f>F34*$D$98/(1000000)*365</f>
        <v>116225.0958</v>
      </c>
      <c r="J34" s="74">
        <f>I34/$I$96</f>
        <v>7.0178026477567559E-2</v>
      </c>
    </row>
    <row r="35" spans="2:10" ht="31.5" x14ac:dyDescent="0.25">
      <c r="B35" s="170"/>
      <c r="C35" s="7" t="s">
        <v>61</v>
      </c>
      <c r="D35" s="66"/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/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+'[1]Tolima Grande'!$D$37</f>
        <v>35</v>
      </c>
      <c r="E37" s="66">
        <v>100</v>
      </c>
      <c r="F37" s="66">
        <f t="shared" si="15"/>
        <v>35</v>
      </c>
      <c r="G37" s="66">
        <f t="shared" si="16"/>
        <v>245</v>
      </c>
      <c r="H37" s="66">
        <f t="shared" si="17"/>
        <v>0.71050000000000002</v>
      </c>
      <c r="I37" s="66">
        <f>F37*$D$98/(1000000)*365</f>
        <v>36980.712299999999</v>
      </c>
      <c r="J37" s="74">
        <f>I37/$I$96</f>
        <v>2.2329372061044225E-2</v>
      </c>
    </row>
    <row r="38" spans="2:10" s="4" customFormat="1" x14ac:dyDescent="0.25">
      <c r="B38" s="170"/>
      <c r="C38" s="47" t="s">
        <v>51</v>
      </c>
      <c r="D38" s="67">
        <f>SUM(D34:D37)</f>
        <v>145</v>
      </c>
      <c r="E38" s="67"/>
      <c r="F38" s="67">
        <f>SUM(F34:F37)</f>
        <v>145</v>
      </c>
      <c r="G38" s="67">
        <f t="shared" ref="G38:I38" si="18">SUM(G34:G37)</f>
        <v>1015</v>
      </c>
      <c r="H38" s="67">
        <f t="shared" si="18"/>
        <v>2.9435000000000002</v>
      </c>
      <c r="I38" s="67">
        <f t="shared" si="18"/>
        <v>153205.80809999999</v>
      </c>
      <c r="J38" s="76">
        <f>SUM(J34:J37)</f>
        <v>9.2507398538611785E-2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/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/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+'[1]Tolima Grande'!$D$38</f>
        <v>40</v>
      </c>
      <c r="E42" s="66">
        <v>100</v>
      </c>
      <c r="F42" s="66">
        <f t="shared" si="15"/>
        <v>40</v>
      </c>
      <c r="G42" s="66">
        <f t="shared" si="16"/>
        <v>280</v>
      </c>
      <c r="H42" s="66">
        <f t="shared" si="19"/>
        <v>0.81200000000000006</v>
      </c>
      <c r="I42" s="66">
        <f>F42*$D$98/(1000000)*365</f>
        <v>42263.671199999997</v>
      </c>
      <c r="J42" s="74">
        <f>I42/$I$96</f>
        <v>2.5519282355479112E-2</v>
      </c>
    </row>
    <row r="43" spans="2:10" s="4" customFormat="1" x14ac:dyDescent="0.25">
      <c r="B43" s="171"/>
      <c r="C43" s="47" t="s">
        <v>67</v>
      </c>
      <c r="D43" s="67">
        <f>SUM(D40:D42)</f>
        <v>40</v>
      </c>
      <c r="E43" s="67"/>
      <c r="F43" s="67">
        <f>SUM(F40:F42)</f>
        <v>40</v>
      </c>
      <c r="G43" s="67">
        <f>SUM(G40:G42)</f>
        <v>280</v>
      </c>
      <c r="H43" s="67">
        <f>SUM(H40:H42)</f>
        <v>0.81200000000000006</v>
      </c>
      <c r="I43" s="67">
        <f>SUM(I40:I42)</f>
        <v>42263.671199999997</v>
      </c>
      <c r="J43" s="76">
        <f>SUM(J40:J42)</f>
        <v>2.5519282355479112E-2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185</v>
      </c>
      <c r="E44" s="71"/>
      <c r="F44" s="71">
        <f>F38+F43</f>
        <v>185</v>
      </c>
      <c r="G44" s="71">
        <f>G38+G43</f>
        <v>1295</v>
      </c>
      <c r="H44" s="71">
        <f>H38+H43</f>
        <v>3.7555000000000005</v>
      </c>
      <c r="I44" s="71">
        <f>I38+I43</f>
        <v>195469.47930000001</v>
      </c>
      <c r="J44" s="78">
        <f>J38+J43</f>
        <v>0.11802668089409089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+'[1]Tolima Grande'!D41</f>
        <v>12</v>
      </c>
      <c r="E46" s="66">
        <v>89</v>
      </c>
      <c r="F46" s="66">
        <f t="shared" ref="F46:F49" si="20">100*D46/E46</f>
        <v>13.48314606741573</v>
      </c>
      <c r="G46" s="66">
        <f t="shared" ref="G46:G49" si="21">F46*7</f>
        <v>94.382022471910105</v>
      </c>
      <c r="H46" s="66">
        <f t="shared" ref="H46:H49" si="22">G46*2.9/(1000)</f>
        <v>0.27370786516853929</v>
      </c>
      <c r="I46" s="66">
        <f>F46*$D$98/(1000000)*365</f>
        <v>14246.181303370784</v>
      </c>
      <c r="J46" s="74">
        <f>I46/$I$96</f>
        <v>8.6020052883637454E-3</v>
      </c>
    </row>
    <row r="47" spans="2:10" x14ac:dyDescent="0.25">
      <c r="B47" s="173"/>
      <c r="C47" s="7" t="s">
        <v>69</v>
      </c>
      <c r="D47" s="66">
        <f>+'[1]Tolima Grande'!D42</f>
        <v>25</v>
      </c>
      <c r="E47" s="66">
        <v>78</v>
      </c>
      <c r="F47" s="66">
        <f t="shared" si="20"/>
        <v>32.051282051282051</v>
      </c>
      <c r="G47" s="66">
        <f t="shared" si="21"/>
        <v>224.35897435897436</v>
      </c>
      <c r="H47" s="66">
        <f t="shared" si="22"/>
        <v>0.65064102564102566</v>
      </c>
      <c r="I47" s="66">
        <f>F47*$D$98/(1000000)*365</f>
        <v>33865.12115384615</v>
      </c>
      <c r="J47" s="74">
        <f>I47/$I$96</f>
        <v>2.044814291304416E-2</v>
      </c>
    </row>
    <row r="48" spans="2:10" x14ac:dyDescent="0.25">
      <c r="B48" s="173"/>
      <c r="C48" s="7" t="s">
        <v>70</v>
      </c>
      <c r="D48" s="66">
        <f>+'[1]Tolima Grande'!D43</f>
        <v>8</v>
      </c>
      <c r="E48" s="66">
        <v>81</v>
      </c>
      <c r="F48" s="66">
        <f t="shared" si="20"/>
        <v>9.8765432098765427</v>
      </c>
      <c r="G48" s="66">
        <f t="shared" si="21"/>
        <v>69.135802469135797</v>
      </c>
      <c r="H48" s="66">
        <f t="shared" si="22"/>
        <v>0.2004938271604938</v>
      </c>
      <c r="I48" s="66">
        <f>F48*$D$98/(1000000)*365</f>
        <v>10435.47437037037</v>
      </c>
      <c r="J48" s="74">
        <f>I48/$I$96</f>
        <v>6.3010573717232378E-3</v>
      </c>
    </row>
    <row r="49" spans="2:10" x14ac:dyDescent="0.25">
      <c r="B49" s="173"/>
      <c r="C49" s="7" t="s">
        <v>71</v>
      </c>
      <c r="D49" s="66">
        <f>+'[1]Tolima Grande'!D44</f>
        <v>3</v>
      </c>
      <c r="E49" s="66">
        <v>79</v>
      </c>
      <c r="F49" s="66">
        <f t="shared" si="20"/>
        <v>3.7974683544303796</v>
      </c>
      <c r="G49" s="66">
        <f t="shared" si="21"/>
        <v>26.582278481012658</v>
      </c>
      <c r="H49" s="66">
        <f t="shared" si="22"/>
        <v>7.7088607594936701E-2</v>
      </c>
      <c r="I49" s="66">
        <f>F49*$D$98/(1000000)*365</f>
        <v>4012.3738481012656</v>
      </c>
      <c r="J49" s="74">
        <f>I49/$I$96</f>
        <v>2.4227166793176374E-3</v>
      </c>
    </row>
    <row r="50" spans="2:10" s="4" customFormat="1" x14ac:dyDescent="0.25">
      <c r="B50" s="173"/>
      <c r="C50" s="47" t="s">
        <v>51</v>
      </c>
      <c r="D50" s="67">
        <f>SUM(D46:D49)</f>
        <v>48</v>
      </c>
      <c r="E50" s="67"/>
      <c r="F50" s="67">
        <f>SUM(F46:F49)</f>
        <v>59.208439683004706</v>
      </c>
      <c r="G50" s="67">
        <f t="shared" ref="G50:I50" si="23">SUM(G46:G49)</f>
        <v>414.45907778103293</v>
      </c>
      <c r="H50" s="67">
        <f t="shared" si="23"/>
        <v>1.2019313255649953</v>
      </c>
      <c r="I50" s="67">
        <f t="shared" si="23"/>
        <v>62559.150675688572</v>
      </c>
      <c r="J50" s="76">
        <f>SUM(J46:J49)</f>
        <v>3.7773922252448779E-2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+'[1]Tolima Grande'!D47</f>
        <v>10</v>
      </c>
      <c r="E52" s="66">
        <v>66</v>
      </c>
      <c r="F52" s="66">
        <f t="shared" ref="F52:F54" si="24">100*D52/E52</f>
        <v>15.151515151515152</v>
      </c>
      <c r="G52" s="66">
        <f t="shared" ref="G52:G54" si="25">F52*7</f>
        <v>106.06060606060606</v>
      </c>
      <c r="H52" s="66">
        <f t="shared" ref="H52:H54" si="26">G52*2.9/(1000)</f>
        <v>0.30757575757575756</v>
      </c>
      <c r="I52" s="66">
        <f>F52*$D$98/(1000000)*365</f>
        <v>16008.966363636366</v>
      </c>
      <c r="J52" s="74">
        <f>I52/$I$96</f>
        <v>9.6663948316208781E-3</v>
      </c>
    </row>
    <row r="53" spans="2:10" x14ac:dyDescent="0.25">
      <c r="B53" s="173"/>
      <c r="C53" s="7" t="s">
        <v>73</v>
      </c>
      <c r="D53" s="66">
        <f>+'[1]Tolima Grande'!D48</f>
        <v>3</v>
      </c>
      <c r="E53" s="66">
        <v>67</v>
      </c>
      <c r="F53" s="66">
        <f t="shared" si="24"/>
        <v>4.4776119402985071</v>
      </c>
      <c r="G53" s="66">
        <f t="shared" si="25"/>
        <v>31.343283582089548</v>
      </c>
      <c r="H53" s="66">
        <f t="shared" si="26"/>
        <v>9.0895522388059688E-2</v>
      </c>
      <c r="I53" s="66">
        <f>F53*$D$98/(1000000)*365</f>
        <v>4731.0079701492532</v>
      </c>
      <c r="J53" s="74">
        <f>I53/$I$96</f>
        <v>2.8566360845685571E-3</v>
      </c>
    </row>
    <row r="54" spans="2:10" x14ac:dyDescent="0.25">
      <c r="B54" s="173"/>
      <c r="C54" s="7" t="s">
        <v>74</v>
      </c>
      <c r="D54" s="66">
        <f>+'[1]Tolima Grande'!D49</f>
        <v>0</v>
      </c>
      <c r="E54" s="66">
        <v>76</v>
      </c>
      <c r="F54" s="66">
        <f t="shared" si="24"/>
        <v>0</v>
      </c>
      <c r="G54" s="66">
        <f t="shared" si="25"/>
        <v>0</v>
      </c>
      <c r="H54" s="66">
        <f t="shared" si="26"/>
        <v>0</v>
      </c>
      <c r="I54" s="66">
        <f>F54*$D$98/(1000000)*365</f>
        <v>0</v>
      </c>
      <c r="J54" s="74">
        <f>I54/$I$96</f>
        <v>0</v>
      </c>
    </row>
    <row r="55" spans="2:10" s="4" customFormat="1" x14ac:dyDescent="0.25">
      <c r="B55" s="173"/>
      <c r="C55" s="47" t="s">
        <v>51</v>
      </c>
      <c r="D55" s="67">
        <f>SUM(D52:D54)</f>
        <v>13</v>
      </c>
      <c r="E55" s="67"/>
      <c r="F55" s="67">
        <f>SUM(F52:F54)</f>
        <v>19.629127091813658</v>
      </c>
      <c r="G55" s="67">
        <f t="shared" ref="G55:I55" si="27">SUM(G52:G54)</f>
        <v>137.40388964269562</v>
      </c>
      <c r="H55" s="67">
        <f t="shared" si="27"/>
        <v>0.39847127996381726</v>
      </c>
      <c r="I55" s="67">
        <f t="shared" si="27"/>
        <v>20739.97433378562</v>
      </c>
      <c r="J55" s="76">
        <f>SUM(J52:J54)</f>
        <v>1.2523030916189434E-2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+'[1]Tolima Grande'!D52</f>
        <v>20</v>
      </c>
      <c r="E57" s="66">
        <v>85</v>
      </c>
      <c r="F57" s="66">
        <f>100*D57/E57</f>
        <v>23.529411764705884</v>
      </c>
      <c r="G57" s="66">
        <f t="shared" ref="G57:G58" si="28">F57*7</f>
        <v>164.70588235294119</v>
      </c>
      <c r="H57" s="66">
        <f t="shared" ref="H57:H58" si="29">G57*2.9/(1000)</f>
        <v>0.47764705882352942</v>
      </c>
      <c r="I57" s="66">
        <f>F57*$D$98/(1000000)*365</f>
        <v>24860.983058823531</v>
      </c>
      <c r="J57" s="74">
        <f>I57/$I$96</f>
        <v>1.5011342562046538E-2</v>
      </c>
    </row>
    <row r="58" spans="2:10" x14ac:dyDescent="0.25">
      <c r="B58" s="173"/>
      <c r="C58" s="7" t="s">
        <v>76</v>
      </c>
      <c r="D58" s="66">
        <f>+'[1]Tolima Grande'!D53</f>
        <v>0</v>
      </c>
      <c r="E58" s="66">
        <v>100</v>
      </c>
      <c r="F58" s="66">
        <f>100*D58/E58</f>
        <v>0</v>
      </c>
      <c r="G58" s="66">
        <f t="shared" si="28"/>
        <v>0</v>
      </c>
      <c r="H58" s="66">
        <f t="shared" si="29"/>
        <v>0</v>
      </c>
      <c r="I58" s="66">
        <f>F58*$D$98/(1000000)*365</f>
        <v>0</v>
      </c>
      <c r="J58" s="74">
        <f>I58/$I$96</f>
        <v>0</v>
      </c>
    </row>
    <row r="59" spans="2:10" s="4" customFormat="1" x14ac:dyDescent="0.25">
      <c r="B59" s="173"/>
      <c r="C59" s="47" t="s">
        <v>51</v>
      </c>
      <c r="D59" s="67">
        <f>SUM(D57:D58)</f>
        <v>20</v>
      </c>
      <c r="E59" s="67"/>
      <c r="F59" s="67">
        <f>SUM(F57:F58)</f>
        <v>23.529411764705884</v>
      </c>
      <c r="G59" s="67">
        <f t="shared" ref="G59:I59" si="30">SUM(G57:G58)</f>
        <v>164.70588235294119</v>
      </c>
      <c r="H59" s="67">
        <f t="shared" si="30"/>
        <v>0.47764705882352942</v>
      </c>
      <c r="I59" s="67">
        <f t="shared" si="30"/>
        <v>24860.983058823531</v>
      </c>
      <c r="J59" s="76">
        <f>SUM(J57:J58)</f>
        <v>1.5011342562046538E-2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+'[1]Tolima Grande'!D56</f>
        <v>3</v>
      </c>
      <c r="E61" s="66">
        <v>88</v>
      </c>
      <c r="F61" s="66">
        <f>100*D61/E61</f>
        <v>3.4090909090909092</v>
      </c>
      <c r="G61" s="66">
        <f t="shared" ref="G61:G64" si="31">F61*7</f>
        <v>23.863636363636363</v>
      </c>
      <c r="H61" s="66">
        <f t="shared" ref="H61:H64" si="32">G61*2.9/(1000)</f>
        <v>6.9204545454545449E-2</v>
      </c>
      <c r="I61" s="66">
        <f>F61*$D$98/(1000000)*365</f>
        <v>3602.0174318181821</v>
      </c>
      <c r="J61" s="74">
        <f>I61/$I$96</f>
        <v>2.1749388371146974E-3</v>
      </c>
    </row>
    <row r="62" spans="2:10" x14ac:dyDescent="0.25">
      <c r="B62" s="173"/>
      <c r="C62" s="99" t="s">
        <v>71</v>
      </c>
      <c r="D62" s="66">
        <f>+'[1]Tolima Grande'!D57</f>
        <v>0</v>
      </c>
      <c r="E62" s="2">
        <v>92</v>
      </c>
      <c r="F62" s="66">
        <f>100*D62/E62</f>
        <v>0</v>
      </c>
      <c r="G62" s="66">
        <f t="shared" si="31"/>
        <v>0</v>
      </c>
      <c r="H62" s="66">
        <f t="shared" si="32"/>
        <v>0</v>
      </c>
      <c r="I62" s="66">
        <f>F62*$D$98/(1000000)*365</f>
        <v>0</v>
      </c>
      <c r="J62" s="74">
        <f>I62/$I$96</f>
        <v>0</v>
      </c>
    </row>
    <row r="63" spans="2:10" x14ac:dyDescent="0.25">
      <c r="B63" s="173"/>
      <c r="C63" s="99" t="s">
        <v>72</v>
      </c>
      <c r="D63" s="66">
        <f>+'[1]Tolima Grande'!D58</f>
        <v>3</v>
      </c>
      <c r="E63" s="66">
        <v>88</v>
      </c>
      <c r="F63" s="66">
        <f>100*D63/E63</f>
        <v>3.4090909090909092</v>
      </c>
      <c r="G63" s="66">
        <f t="shared" si="31"/>
        <v>23.863636363636363</v>
      </c>
      <c r="H63" s="66">
        <f t="shared" si="32"/>
        <v>6.9204545454545449E-2</v>
      </c>
      <c r="I63" s="66">
        <f>F63*$D$98/(1000000)*365</f>
        <v>3602.0174318181821</v>
      </c>
      <c r="J63" s="74">
        <f>I63/$I$96</f>
        <v>2.1749388371146974E-3</v>
      </c>
    </row>
    <row r="64" spans="2:10" x14ac:dyDescent="0.25">
      <c r="B64" s="173"/>
      <c r="C64" s="99" t="s">
        <v>74</v>
      </c>
      <c r="D64" s="66">
        <f>+'[1]Tolima Grande'!D59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6</v>
      </c>
      <c r="E65" s="67"/>
      <c r="F65" s="67">
        <f>SUM(F61:F62)</f>
        <v>3.4090909090909092</v>
      </c>
      <c r="G65" s="67">
        <f t="shared" ref="G65:H65" si="33">SUM(G61:G62)</f>
        <v>23.863636363636363</v>
      </c>
      <c r="H65" s="67">
        <f t="shared" si="33"/>
        <v>6.9204545454545449E-2</v>
      </c>
      <c r="I65" s="67">
        <f>SUM(I61:I64)</f>
        <v>7204.0348636363642</v>
      </c>
      <c r="J65" s="80">
        <f>SUM(J61:J64)</f>
        <v>4.3498776742293948E-3</v>
      </c>
    </row>
    <row r="66" spans="2:10" s="4" customFormat="1" x14ac:dyDescent="0.25">
      <c r="B66" s="173"/>
      <c r="C66" s="49" t="s">
        <v>13</v>
      </c>
      <c r="D66" s="73">
        <f>D65+D59+D55+D50</f>
        <v>87</v>
      </c>
      <c r="E66" s="73"/>
      <c r="F66" s="73">
        <f>F65+F59+F55+F50</f>
        <v>105.77606944861515</v>
      </c>
      <c r="G66" s="73">
        <f>G65+G59+G55+G50</f>
        <v>740.43248614030608</v>
      </c>
      <c r="H66" s="73">
        <f>H65+H59+H55+H50</f>
        <v>2.1472542098068876</v>
      </c>
      <c r="I66" s="73">
        <f>I65+I59+I55+I50</f>
        <v>115364.1429319341</v>
      </c>
      <c r="J66" s="79">
        <f>J65+J59+J55+J50</f>
        <v>6.9658173404914148E-2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+'[1]Tolima Grande'!D62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67">
        <f t="shared" ref="H68" si="34">G68*2.9/(1000)</f>
        <v>0.5702247191011236</v>
      </c>
      <c r="I68" s="67">
        <f>F68*$D$98/(1000000)*365</f>
        <v>29679.544382022468</v>
      </c>
      <c r="J68" s="76">
        <f>I68/$I$96</f>
        <v>1.7920844350757803E-2</v>
      </c>
    </row>
    <row r="69" spans="2:10" s="5" customFormat="1" x14ac:dyDescent="0.25">
      <c r="B69" s="159" t="s">
        <v>111</v>
      </c>
      <c r="C69" s="159"/>
      <c r="D69" s="71">
        <f>+D66+D68</f>
        <v>112</v>
      </c>
      <c r="E69" s="71"/>
      <c r="F69" s="71">
        <f t="shared" ref="F69:H69" si="35">+F66+F68</f>
        <v>133.86595708906458</v>
      </c>
      <c r="G69" s="71">
        <f t="shared" si="35"/>
        <v>937.06169962345211</v>
      </c>
      <c r="H69" s="71">
        <f t="shared" si="35"/>
        <v>2.7174789289080112</v>
      </c>
      <c r="I69" s="71">
        <f>I66+I68</f>
        <v>145043.68731395656</v>
      </c>
      <c r="J69" s="78">
        <f>J66+J68</f>
        <v>8.7579017755671951E-2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+'[1]Tolima Grande'!D65</f>
        <v>65</v>
      </c>
      <c r="E71" s="66">
        <v>100</v>
      </c>
      <c r="F71" s="66">
        <f t="shared" ref="F71:F72" si="36">100*D71/E71</f>
        <v>65</v>
      </c>
      <c r="G71" s="66">
        <f>F71*7</f>
        <v>455</v>
      </c>
      <c r="H71" s="66">
        <f t="shared" ref="H71:H72" si="37">G71*2.9/(1000)</f>
        <v>1.3194999999999999</v>
      </c>
      <c r="I71" s="66">
        <f>F71*$D$98/(1000000)*365</f>
        <v>68678.465700000001</v>
      </c>
      <c r="J71" s="74">
        <f>I71/$I$96</f>
        <v>4.146883382765356E-2</v>
      </c>
    </row>
    <row r="72" spans="2:10" x14ac:dyDescent="0.25">
      <c r="B72" s="173"/>
      <c r="C72" s="7" t="s">
        <v>104</v>
      </c>
      <c r="D72" s="66">
        <f>+'[1]Tolima Grande'!D66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65</v>
      </c>
      <c r="E73" s="67"/>
      <c r="F73" s="67">
        <f>SUM(F71:F72)</f>
        <v>65</v>
      </c>
      <c r="G73" s="67">
        <f t="shared" ref="G73:J73" si="39">SUM(G71:G72)</f>
        <v>455</v>
      </c>
      <c r="H73" s="67">
        <f t="shared" si="39"/>
        <v>1.3194999999999999</v>
      </c>
      <c r="I73" s="67">
        <f t="shared" si="39"/>
        <v>68678.465700000001</v>
      </c>
      <c r="J73" s="76">
        <f t="shared" si="39"/>
        <v>4.146883382765356E-2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+'[1]Tolima Grande'!D69</f>
        <v>25</v>
      </c>
      <c r="E75" s="66">
        <v>81</v>
      </c>
      <c r="F75" s="66">
        <f t="shared" ref="F75:F76" si="40">100*D75/E75</f>
        <v>30.864197530864196</v>
      </c>
      <c r="G75" s="66">
        <f t="shared" ref="G75:G76" si="41">F75*7</f>
        <v>216.04938271604937</v>
      </c>
      <c r="H75" s="66">
        <f t="shared" ref="H75:H76" si="42">G75*2.9/(1000)</f>
        <v>0.62654320987654322</v>
      </c>
      <c r="I75" s="66">
        <f>F75*$D$98/(1000000)*365</f>
        <v>32610.857407407406</v>
      </c>
      <c r="J75" s="74">
        <f t="shared" ref="J75:J76" si="43">I75/$I$96</f>
        <v>1.9690804286635118E-2</v>
      </c>
    </row>
    <row r="76" spans="2:10" x14ac:dyDescent="0.25">
      <c r="B76" s="173"/>
      <c r="C76" s="7" t="s">
        <v>80</v>
      </c>
      <c r="D76" s="66">
        <f>+'[1]Tolima Grande'!D70</f>
        <v>8</v>
      </c>
      <c r="E76" s="66">
        <v>83</v>
      </c>
      <c r="F76" s="66">
        <f t="shared" si="40"/>
        <v>9.6385542168674707</v>
      </c>
      <c r="G76" s="66">
        <f t="shared" si="41"/>
        <v>67.46987951807229</v>
      </c>
      <c r="H76" s="66">
        <f t="shared" si="42"/>
        <v>0.19566265060240962</v>
      </c>
      <c r="I76" s="66">
        <f>F76*$D$98/(1000000)*365</f>
        <v>10184.017156626507</v>
      </c>
      <c r="J76" s="74">
        <f t="shared" si="43"/>
        <v>6.1492246639708713E-3</v>
      </c>
    </row>
    <row r="77" spans="2:10" s="4" customFormat="1" x14ac:dyDescent="0.25">
      <c r="B77" s="174"/>
      <c r="C77" s="47" t="s">
        <v>51</v>
      </c>
      <c r="D77" s="67">
        <f>SUM(D75:D76)</f>
        <v>33</v>
      </c>
      <c r="E77" s="67"/>
      <c r="F77" s="67">
        <f>SUM(F75:F76)</f>
        <v>40.502751747731665</v>
      </c>
      <c r="G77" s="67">
        <f t="shared" ref="G77:I77" si="44">SUM(G75:G76)</f>
        <v>283.51926223412164</v>
      </c>
      <c r="H77" s="67">
        <f t="shared" si="44"/>
        <v>0.82220586047895283</v>
      </c>
      <c r="I77" s="67">
        <f t="shared" si="44"/>
        <v>42794.874564033911</v>
      </c>
      <c r="J77" s="76">
        <f>SUM(J75:J76)</f>
        <v>2.5840028950605991E-2</v>
      </c>
    </row>
    <row r="78" spans="2:10" s="5" customFormat="1" x14ac:dyDescent="0.25">
      <c r="B78" s="159" t="s">
        <v>112</v>
      </c>
      <c r="C78" s="159"/>
      <c r="D78" s="71">
        <f>+D73+D77</f>
        <v>98</v>
      </c>
      <c r="E78" s="71"/>
      <c r="F78" s="71">
        <f t="shared" ref="F78:H78" si="45">+F73+F77</f>
        <v>105.50275174773166</v>
      </c>
      <c r="G78" s="71">
        <f t="shared" si="45"/>
        <v>738.5192622341217</v>
      </c>
      <c r="H78" s="71">
        <f t="shared" si="45"/>
        <v>2.1417058604789529</v>
      </c>
      <c r="I78" s="71">
        <f>+I73+I77</f>
        <v>111473.3402640339</v>
      </c>
      <c r="J78" s="78">
        <f>+J73+J77</f>
        <v>6.7308862778259551E-2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+'[1]Tolima Grande'!D74</f>
        <v>15</v>
      </c>
      <c r="E80" s="66">
        <v>100</v>
      </c>
      <c r="F80" s="66">
        <f t="shared" ref="F80:F81" si="46">100*D80/E80</f>
        <v>15</v>
      </c>
      <c r="G80" s="66">
        <f>F80*7</f>
        <v>105</v>
      </c>
      <c r="H80" s="66">
        <f t="shared" ref="H80:H81" si="47">G80*2.9/(1000)</f>
        <v>0.30449999999999999</v>
      </c>
      <c r="I80" s="66">
        <f>F80*$D$98/(1000000)*365</f>
        <v>15848.876699999999</v>
      </c>
      <c r="J80" s="74">
        <f>I80/$I$96</f>
        <v>9.5697308833046675E-3</v>
      </c>
    </row>
    <row r="81" spans="2:11" x14ac:dyDescent="0.25">
      <c r="B81" s="173"/>
      <c r="C81" s="2" t="s">
        <v>106</v>
      </c>
      <c r="D81" s="66">
        <f>+'[1]Tolima Grande'!D75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5282.9588999999996</v>
      </c>
      <c r="J81" s="74">
        <f>I81/$I$96</f>
        <v>3.189910294434889E-3</v>
      </c>
    </row>
    <row r="82" spans="2:11" s="4" customFormat="1" x14ac:dyDescent="0.25">
      <c r="B82" s="173"/>
      <c r="C82" s="47" t="s">
        <v>51</v>
      </c>
      <c r="D82" s="67">
        <f>SUM(D80:D81)</f>
        <v>20</v>
      </c>
      <c r="E82" s="67"/>
      <c r="F82" s="67">
        <f>SUM(F80:F81)</f>
        <v>20</v>
      </c>
      <c r="G82" s="67">
        <f t="shared" ref="G82:J82" si="48">SUM(G80:G81)</f>
        <v>140</v>
      </c>
      <c r="H82" s="67">
        <f t="shared" si="48"/>
        <v>0.40600000000000003</v>
      </c>
      <c r="I82" s="67">
        <f t="shared" si="48"/>
        <v>21131.835599999999</v>
      </c>
      <c r="J82" s="76">
        <f t="shared" si="48"/>
        <v>1.2759641177739556E-2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+'[1]Tolima Grande'!D78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52829.589</v>
      </c>
      <c r="J84" s="76">
        <f>I84/$I$96</f>
        <v>3.1899102944348889E-2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+'[1]Tolima Grande'!D81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5282.9588999999996</v>
      </c>
      <c r="J86" s="74">
        <f t="shared" ref="J86:J89" si="54">I86/$I$96</f>
        <v>3.189910294434889E-3</v>
      </c>
    </row>
    <row r="87" spans="2:11" x14ac:dyDescent="0.25">
      <c r="B87" s="173"/>
      <c r="C87" s="7" t="s">
        <v>83</v>
      </c>
      <c r="D87" s="66">
        <f>+'[1]Tolima Grande'!D82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+'[1]Tolima Grande'!D83</f>
        <v>15</v>
      </c>
      <c r="E88" s="66">
        <v>100</v>
      </c>
      <c r="F88" s="66">
        <f t="shared" si="51"/>
        <v>15</v>
      </c>
      <c r="G88" s="66">
        <f t="shared" si="52"/>
        <v>105</v>
      </c>
      <c r="H88" s="66">
        <f t="shared" si="53"/>
        <v>0.30449999999999999</v>
      </c>
      <c r="I88" s="66">
        <f>F88*$D$98/(1000000)*365</f>
        <v>15848.876699999999</v>
      </c>
      <c r="J88" s="74">
        <f t="shared" si="54"/>
        <v>9.5697308833046675E-3</v>
      </c>
    </row>
    <row r="89" spans="2:11" x14ac:dyDescent="0.25">
      <c r="B89" s="173"/>
      <c r="C89" s="7" t="s">
        <v>85</v>
      </c>
      <c r="D89" s="66">
        <f>+'[1]Tolima Grande'!D84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5282.9588999999996</v>
      </c>
      <c r="J89" s="74">
        <f t="shared" si="54"/>
        <v>3.189910294434889E-3</v>
      </c>
    </row>
    <row r="90" spans="2:11" s="4" customFormat="1" x14ac:dyDescent="0.25">
      <c r="B90" s="173"/>
      <c r="C90" s="47" t="s">
        <v>51</v>
      </c>
      <c r="D90" s="67">
        <f>SUM(D86:D89)</f>
        <v>25</v>
      </c>
      <c r="E90" s="67"/>
      <c r="F90" s="67">
        <f>SUM(F86:F89)</f>
        <v>25</v>
      </c>
      <c r="G90" s="67">
        <f t="shared" ref="G90:I90" si="55">SUM(G86:G89)</f>
        <v>175</v>
      </c>
      <c r="H90" s="67">
        <f t="shared" si="55"/>
        <v>0.50750000000000006</v>
      </c>
      <c r="I90" s="67">
        <f t="shared" si="55"/>
        <v>26414.794499999996</v>
      </c>
      <c r="J90" s="76">
        <f>SUM(J86:J89)</f>
        <v>1.5949551472174445E-2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+'[1]Tolima Grande'!D87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9593.6991779489272</v>
      </c>
      <c r="J92" s="74">
        <f t="shared" ref="J92:J93" si="59">I92/$I$96</f>
        <v>5.792783996379532E-3</v>
      </c>
    </row>
    <row r="93" spans="2:11" x14ac:dyDescent="0.25">
      <c r="B93" s="173"/>
      <c r="C93" s="2" t="s">
        <v>87</v>
      </c>
      <c r="D93" s="66">
        <f>+'[1]Tolima Grande'!D88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3169.7753400000001</v>
      </c>
      <c r="J93" s="74">
        <f t="shared" si="59"/>
        <v>1.9139461766609336E-3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12763.474517948927</v>
      </c>
      <c r="J94" s="79">
        <f>SUM(J92:J93)</f>
        <v>7.7067301730404658E-3</v>
      </c>
    </row>
    <row r="95" spans="2:11" s="5" customFormat="1" x14ac:dyDescent="0.25">
      <c r="B95" s="159" t="s">
        <v>113</v>
      </c>
      <c r="C95" s="159"/>
      <c r="D95" s="71">
        <f>+D82+D84+D90+D94</f>
        <v>106</v>
      </c>
      <c r="E95" s="71"/>
      <c r="F95" s="71">
        <f t="shared" ref="F95:H95" si="61">+F82+F84+F90+F94</f>
        <v>107.07985407377382</v>
      </c>
      <c r="G95" s="71">
        <f t="shared" si="61"/>
        <v>749.55897851641669</v>
      </c>
      <c r="H95" s="71">
        <f t="shared" si="61"/>
        <v>2.1737210376976082</v>
      </c>
      <c r="I95" s="71">
        <f>+I82+I84+I90+I94</f>
        <v>113139.69361794891</v>
      </c>
      <c r="J95" s="78">
        <f>+J82+J84+J90+J94</f>
        <v>6.8315025767303361E-2</v>
      </c>
    </row>
    <row r="96" spans="2:11" x14ac:dyDescent="0.25">
      <c r="B96" s="51"/>
      <c r="C96" s="12" t="s">
        <v>24</v>
      </c>
      <c r="D96" s="72">
        <f t="shared" ref="D96:J96" si="62">D95+D78+D69+D44+D31+D20</f>
        <v>1303</v>
      </c>
      <c r="E96" s="72">
        <f t="shared" si="62"/>
        <v>0</v>
      </c>
      <c r="F96" s="72">
        <f t="shared" si="62"/>
        <v>1564.0331060464125</v>
      </c>
      <c r="G96" s="72">
        <f t="shared" si="62"/>
        <v>10948.23174232489</v>
      </c>
      <c r="H96" s="72">
        <f t="shared" si="62"/>
        <v>31.749872052742184</v>
      </c>
      <c r="I96" s="72">
        <f t="shared" si="62"/>
        <v>1656146.5409283261</v>
      </c>
      <c r="J96" s="100">
        <f t="shared" si="62"/>
        <v>1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+'[2]Tolima Grande'!$D$24</f>
        <v>2894772</v>
      </c>
      <c r="J98" s="76"/>
    </row>
    <row r="99" spans="3:10" x14ac:dyDescent="0.25">
      <c r="C99" s="2" t="s">
        <v>125</v>
      </c>
    </row>
  </sheetData>
  <mergeCells count="18">
    <mergeCell ref="B44:C44"/>
    <mergeCell ref="B6:B19"/>
    <mergeCell ref="B20:C20"/>
    <mergeCell ref="B21:B30"/>
    <mergeCell ref="B31:C31"/>
    <mergeCell ref="B32:B43"/>
    <mergeCell ref="B2:J2"/>
    <mergeCell ref="B4:B5"/>
    <mergeCell ref="C4:C5"/>
    <mergeCell ref="E4:E5"/>
    <mergeCell ref="F4:I4"/>
    <mergeCell ref="J4:J5"/>
    <mergeCell ref="B95:C95"/>
    <mergeCell ref="B45:B68"/>
    <mergeCell ref="B69:C69"/>
    <mergeCell ref="B70:B77"/>
    <mergeCell ref="B78:C78"/>
    <mergeCell ref="B79:B9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J30"/>
  <sheetViews>
    <sheetView workbookViewId="0">
      <selection activeCell="K4" sqref="K4"/>
    </sheetView>
  </sheetViews>
  <sheetFormatPr baseColWidth="10" defaultRowHeight="15.75" x14ac:dyDescent="0.25"/>
  <cols>
    <col min="1" max="1" width="11.42578125" style="2"/>
    <col min="2" max="2" width="26.140625" style="2" customWidth="1"/>
    <col min="3" max="3" width="29.42578125" style="2" bestFit="1" customWidth="1"/>
    <col min="4" max="4" width="14.140625" style="2" customWidth="1"/>
    <col min="5" max="5" width="23.7109375" style="2" bestFit="1" customWidth="1"/>
    <col min="6" max="6" width="20.28515625" style="2" bestFit="1" customWidth="1"/>
    <col min="7" max="7" width="12.85546875" style="2" bestFit="1" customWidth="1"/>
    <col min="8" max="8" width="11.28515625" style="2" customWidth="1"/>
    <col min="9" max="9" width="14.42578125" style="2" customWidth="1"/>
    <col min="10" max="10" width="13.7109375" style="2" customWidth="1"/>
    <col min="11" max="16384" width="11.42578125" style="2"/>
  </cols>
  <sheetData>
    <row r="4" spans="2:10" x14ac:dyDescent="0.25">
      <c r="B4" s="162" t="s">
        <v>0</v>
      </c>
      <c r="C4" s="164" t="s">
        <v>1</v>
      </c>
      <c r="D4" s="162" t="s">
        <v>28</v>
      </c>
      <c r="E4" s="162"/>
      <c r="F4" s="162"/>
      <c r="G4" s="162"/>
      <c r="H4" s="162"/>
      <c r="I4" s="162"/>
      <c r="J4" s="162"/>
    </row>
    <row r="5" spans="2:10" x14ac:dyDescent="0.25">
      <c r="B5" s="175"/>
      <c r="C5" s="181"/>
      <c r="D5" s="175" t="s">
        <v>31</v>
      </c>
      <c r="E5" s="175"/>
      <c r="F5" s="175"/>
      <c r="G5" s="175" t="s">
        <v>32</v>
      </c>
      <c r="H5" s="175"/>
      <c r="I5" s="175" t="s">
        <v>33</v>
      </c>
      <c r="J5" s="175"/>
    </row>
    <row r="6" spans="2:10" ht="31.5" x14ac:dyDescent="0.25">
      <c r="B6" s="168"/>
      <c r="C6" s="165"/>
      <c r="D6" s="18" t="s">
        <v>36</v>
      </c>
      <c r="E6" s="18" t="s">
        <v>37</v>
      </c>
      <c r="F6" s="18" t="s">
        <v>38</v>
      </c>
      <c r="G6" s="18" t="s">
        <v>35</v>
      </c>
      <c r="H6" s="18" t="s">
        <v>39</v>
      </c>
      <c r="I6" s="18" t="s">
        <v>34</v>
      </c>
      <c r="J6" s="18" t="s">
        <v>40</v>
      </c>
    </row>
    <row r="7" spans="2:10" x14ac:dyDescent="0.25">
      <c r="B7" s="180" t="s">
        <v>2</v>
      </c>
      <c r="C7" s="3" t="s">
        <v>3</v>
      </c>
      <c r="D7" s="13">
        <v>277555.88297385332</v>
      </c>
      <c r="E7" s="21">
        <f>D7*1000000</f>
        <v>277555882973.85333</v>
      </c>
      <c r="F7" s="21">
        <f>E7/365</f>
        <v>760427076.64069402</v>
      </c>
      <c r="G7" s="21">
        <f>F7/6845093</f>
        <v>111.09083202239823</v>
      </c>
      <c r="H7" s="21">
        <f>G7*7</f>
        <v>777.63582415678763</v>
      </c>
      <c r="I7" s="21">
        <f>H7*3.3</f>
        <v>2566.1982197173988</v>
      </c>
      <c r="J7" s="20">
        <f>I7/1000</f>
        <v>2.5661982197173989</v>
      </c>
    </row>
    <row r="8" spans="2:10" x14ac:dyDescent="0.25">
      <c r="B8" s="180"/>
      <c r="C8" s="3" t="s">
        <v>25</v>
      </c>
      <c r="D8" s="13">
        <v>1279366.9931757606</v>
      </c>
      <c r="E8" s="21">
        <f t="shared" ref="E8:E27" si="0">D8*1000000</f>
        <v>1279366993175.7605</v>
      </c>
      <c r="F8" s="21">
        <f t="shared" ref="F8:F27" si="1">E8/365</f>
        <v>3505115049.7966042</v>
      </c>
      <c r="G8" s="21">
        <f t="shared" ref="G8:G27" si="2">F8/6845093</f>
        <v>512.06244382605234</v>
      </c>
      <c r="H8" s="21">
        <f t="shared" ref="H8:H27" si="3">G8*7</f>
        <v>3584.4371067823663</v>
      </c>
      <c r="I8" s="21">
        <f t="shared" ref="I8:I27" si="4">H8*3.3</f>
        <v>11828.642452381808</v>
      </c>
      <c r="J8" s="20">
        <f t="shared" ref="J8:J27" si="5">I8/1000</f>
        <v>11.828642452381807</v>
      </c>
    </row>
    <row r="9" spans="2:10" s="5" customFormat="1" x14ac:dyDescent="0.25">
      <c r="B9" s="182"/>
      <c r="C9" s="10" t="s">
        <v>27</v>
      </c>
      <c r="D9" s="22">
        <v>1556922.8761496139</v>
      </c>
      <c r="E9" s="24">
        <f t="shared" si="0"/>
        <v>1556922876149.6138</v>
      </c>
      <c r="F9" s="24">
        <f t="shared" si="1"/>
        <v>4265542126.4372978</v>
      </c>
      <c r="G9" s="24">
        <f t="shared" si="2"/>
        <v>623.15327584845056</v>
      </c>
      <c r="H9" s="24">
        <f t="shared" si="3"/>
        <v>4362.0729309391536</v>
      </c>
      <c r="I9" s="24">
        <f t="shared" si="4"/>
        <v>14394.840672099206</v>
      </c>
      <c r="J9" s="23">
        <f t="shared" si="5"/>
        <v>14.394840672099207</v>
      </c>
    </row>
    <row r="10" spans="2:10" x14ac:dyDescent="0.25">
      <c r="B10" s="179" t="s">
        <v>4</v>
      </c>
      <c r="C10" s="9" t="s">
        <v>5</v>
      </c>
      <c r="D10" s="34">
        <v>476054.66467777512</v>
      </c>
      <c r="E10" s="35">
        <f t="shared" si="0"/>
        <v>476054664677.77509</v>
      </c>
      <c r="F10" s="35">
        <f t="shared" si="1"/>
        <v>1304259355.2815757</v>
      </c>
      <c r="G10" s="35">
        <f t="shared" si="2"/>
        <v>190.53931849889779</v>
      </c>
      <c r="H10" s="35">
        <f t="shared" si="3"/>
        <v>1333.7752294922846</v>
      </c>
      <c r="I10" s="35">
        <f t="shared" si="4"/>
        <v>4401.4582573245389</v>
      </c>
      <c r="J10" s="36">
        <f t="shared" si="5"/>
        <v>4.4014582573245384</v>
      </c>
    </row>
    <row r="11" spans="2:10" x14ac:dyDescent="0.25">
      <c r="B11" s="180"/>
      <c r="C11" s="2" t="s">
        <v>6</v>
      </c>
      <c r="D11" s="33">
        <v>708952.76115254033</v>
      </c>
      <c r="E11" s="21">
        <f t="shared" si="0"/>
        <v>708952761152.54028</v>
      </c>
      <c r="F11" s="21">
        <f t="shared" si="1"/>
        <v>1942336331.924768</v>
      </c>
      <c r="G11" s="21">
        <f t="shared" si="2"/>
        <v>283.75601791309015</v>
      </c>
      <c r="H11" s="21">
        <f t="shared" si="3"/>
        <v>1986.2921253916311</v>
      </c>
      <c r="I11" s="21">
        <f t="shared" si="4"/>
        <v>6554.7640137923827</v>
      </c>
      <c r="J11" s="20">
        <f t="shared" si="5"/>
        <v>6.5547640137923828</v>
      </c>
    </row>
    <row r="12" spans="2:10" s="5" customFormat="1" x14ac:dyDescent="0.25">
      <c r="B12" s="182"/>
      <c r="C12" s="10" t="s">
        <v>27</v>
      </c>
      <c r="D12" s="22">
        <v>1185007.4258303156</v>
      </c>
      <c r="E12" s="24">
        <f t="shared" si="0"/>
        <v>1185007425830.3157</v>
      </c>
      <c r="F12" s="24">
        <f t="shared" si="1"/>
        <v>3246595687.2063441</v>
      </c>
      <c r="G12" s="24">
        <f t="shared" si="2"/>
        <v>474.29533641198799</v>
      </c>
      <c r="H12" s="24">
        <f t="shared" si="3"/>
        <v>3320.0673548839159</v>
      </c>
      <c r="I12" s="24">
        <f t="shared" si="4"/>
        <v>10956.222271116922</v>
      </c>
      <c r="J12" s="23">
        <f t="shared" si="5"/>
        <v>10.956222271116921</v>
      </c>
    </row>
    <row r="13" spans="2:10" x14ac:dyDescent="0.25">
      <c r="B13" s="180" t="s">
        <v>7</v>
      </c>
      <c r="C13" s="2" t="s">
        <v>19</v>
      </c>
      <c r="D13" s="33">
        <v>549765.2120880764</v>
      </c>
      <c r="E13" s="21">
        <f t="shared" si="0"/>
        <v>549765212088.07642</v>
      </c>
      <c r="F13" s="21">
        <f t="shared" si="1"/>
        <v>1506206060.5152779</v>
      </c>
      <c r="G13" s="21">
        <f t="shared" si="2"/>
        <v>220.04172339444881</v>
      </c>
      <c r="H13" s="21">
        <f t="shared" si="3"/>
        <v>1540.2920637611417</v>
      </c>
      <c r="I13" s="21">
        <f t="shared" si="4"/>
        <v>5082.9638104117676</v>
      </c>
      <c r="J13" s="20">
        <f t="shared" si="5"/>
        <v>5.0829638104117674</v>
      </c>
    </row>
    <row r="14" spans="2:10" x14ac:dyDescent="0.25">
      <c r="B14" s="182"/>
      <c r="C14" s="8" t="s">
        <v>20</v>
      </c>
      <c r="D14" s="25">
        <v>124946.63911092645</v>
      </c>
      <c r="E14" s="27">
        <f t="shared" si="0"/>
        <v>124946639110.92645</v>
      </c>
      <c r="F14" s="27">
        <f t="shared" si="1"/>
        <v>342319559.20801771</v>
      </c>
      <c r="G14" s="27">
        <f t="shared" si="2"/>
        <v>50.009482589647462</v>
      </c>
      <c r="H14" s="27">
        <f t="shared" si="3"/>
        <v>350.06637812753223</v>
      </c>
      <c r="I14" s="27">
        <f t="shared" si="4"/>
        <v>1155.2190478208563</v>
      </c>
      <c r="J14" s="26">
        <f t="shared" si="5"/>
        <v>1.1552190478208564</v>
      </c>
    </row>
    <row r="15" spans="2:10" x14ac:dyDescent="0.25">
      <c r="B15" s="179" t="s">
        <v>8</v>
      </c>
      <c r="C15" s="2" t="s">
        <v>9</v>
      </c>
      <c r="D15" s="13">
        <v>109808.78670569547</v>
      </c>
      <c r="E15" s="21">
        <f t="shared" si="0"/>
        <v>109808786705.69547</v>
      </c>
      <c r="F15" s="21">
        <f t="shared" si="1"/>
        <v>300845990.97450811</v>
      </c>
      <c r="G15" s="21">
        <f t="shared" si="2"/>
        <v>43.950606803225043</v>
      </c>
      <c r="H15" s="21">
        <f t="shared" si="3"/>
        <v>307.65424762257533</v>
      </c>
      <c r="I15" s="21">
        <f t="shared" si="4"/>
        <v>1015.2590171544986</v>
      </c>
      <c r="J15" s="20">
        <f t="shared" si="5"/>
        <v>1.0152590171544986</v>
      </c>
    </row>
    <row r="16" spans="2:10" x14ac:dyDescent="0.25">
      <c r="B16" s="180"/>
      <c r="C16" s="2" t="s">
        <v>10</v>
      </c>
      <c r="D16" s="13">
        <v>148658.75158919877</v>
      </c>
      <c r="E16" s="21">
        <f t="shared" si="0"/>
        <v>148658751589.19876</v>
      </c>
      <c r="F16" s="21">
        <f t="shared" si="1"/>
        <v>407284250.92931169</v>
      </c>
      <c r="G16" s="21">
        <f t="shared" si="2"/>
        <v>59.500177854312817</v>
      </c>
      <c r="H16" s="21">
        <f t="shared" si="3"/>
        <v>416.50124498018971</v>
      </c>
      <c r="I16" s="21">
        <f t="shared" si="4"/>
        <v>1374.4541084346261</v>
      </c>
      <c r="J16" s="20">
        <f t="shared" si="5"/>
        <v>1.374454108434626</v>
      </c>
    </row>
    <row r="17" spans="2:10" x14ac:dyDescent="0.25">
      <c r="B17" s="180"/>
      <c r="C17" s="2" t="s">
        <v>11</v>
      </c>
      <c r="D17" s="13">
        <v>51433.515164005192</v>
      </c>
      <c r="E17" s="21">
        <f t="shared" si="0"/>
        <v>51433515164.005188</v>
      </c>
      <c r="F17" s="21">
        <f t="shared" si="1"/>
        <v>140913740.17535669</v>
      </c>
      <c r="G17" s="21">
        <f t="shared" si="2"/>
        <v>20.586095787939868</v>
      </c>
      <c r="H17" s="21">
        <f t="shared" si="3"/>
        <v>144.10267051557906</v>
      </c>
      <c r="I17" s="21">
        <f t="shared" si="4"/>
        <v>475.5388127014109</v>
      </c>
      <c r="J17" s="20">
        <f t="shared" si="5"/>
        <v>0.47553881270141091</v>
      </c>
    </row>
    <row r="18" spans="2:10" x14ac:dyDescent="0.25">
      <c r="B18" s="180"/>
      <c r="C18" s="6" t="s">
        <v>12</v>
      </c>
      <c r="D18" s="13">
        <v>11694.513020234495</v>
      </c>
      <c r="E18" s="21">
        <f t="shared" si="0"/>
        <v>11694513020.234495</v>
      </c>
      <c r="F18" s="21">
        <f t="shared" si="1"/>
        <v>32039761.699272588</v>
      </c>
      <c r="G18" s="21">
        <f t="shared" si="2"/>
        <v>4.6806904886862144</v>
      </c>
      <c r="H18" s="21">
        <f t="shared" si="3"/>
        <v>32.764833420803498</v>
      </c>
      <c r="I18" s="21">
        <f t="shared" si="4"/>
        <v>108.12395028865154</v>
      </c>
      <c r="J18" s="20">
        <f t="shared" si="5"/>
        <v>0.10812395028865154</v>
      </c>
    </row>
    <row r="19" spans="2:10" s="5" customFormat="1" x14ac:dyDescent="0.25">
      <c r="B19" s="180"/>
      <c r="C19" s="11" t="s">
        <v>13</v>
      </c>
      <c r="D19" s="28">
        <v>321595.56647913391</v>
      </c>
      <c r="E19" s="30">
        <f t="shared" si="0"/>
        <v>321595566479.13391</v>
      </c>
      <c r="F19" s="30">
        <f t="shared" si="1"/>
        <v>881083743.77844906</v>
      </c>
      <c r="G19" s="30">
        <f t="shared" si="2"/>
        <v>128.71757093416394</v>
      </c>
      <c r="H19" s="30">
        <f t="shared" si="3"/>
        <v>901.02299653914758</v>
      </c>
      <c r="I19" s="30">
        <f t="shared" si="4"/>
        <v>2973.3758885791867</v>
      </c>
      <c r="J19" s="29">
        <f t="shared" si="5"/>
        <v>2.9733758885791866</v>
      </c>
    </row>
    <row r="20" spans="2:10" x14ac:dyDescent="0.25">
      <c r="B20" s="180"/>
      <c r="C20" s="7" t="s">
        <v>21</v>
      </c>
      <c r="D20" s="13">
        <v>140389.48214710836</v>
      </c>
      <c r="E20" s="21">
        <f t="shared" si="0"/>
        <v>140389482147.10837</v>
      </c>
      <c r="F20" s="21">
        <f t="shared" si="1"/>
        <v>384628718.21125579</v>
      </c>
      <c r="G20" s="21">
        <f t="shared" si="2"/>
        <v>56.190429876008373</v>
      </c>
      <c r="H20" s="21">
        <f t="shared" si="3"/>
        <v>393.33300913205863</v>
      </c>
      <c r="I20" s="21">
        <f t="shared" si="4"/>
        <v>1297.9989301357934</v>
      </c>
      <c r="J20" s="20">
        <f t="shared" si="5"/>
        <v>1.2979989301357935</v>
      </c>
    </row>
    <row r="21" spans="2:10" x14ac:dyDescent="0.25">
      <c r="B21" s="180"/>
      <c r="C21" s="7" t="s">
        <v>14</v>
      </c>
      <c r="D21" s="13">
        <v>32486.126168840878</v>
      </c>
      <c r="E21" s="21">
        <f t="shared" si="0"/>
        <v>32486126168.840878</v>
      </c>
      <c r="F21" s="21">
        <f t="shared" si="1"/>
        <v>89003085.394084603</v>
      </c>
      <c r="G21" s="21">
        <f t="shared" si="2"/>
        <v>13.002465473308339</v>
      </c>
      <c r="H21" s="21">
        <f t="shared" si="3"/>
        <v>91.017258313158379</v>
      </c>
      <c r="I21" s="21">
        <f t="shared" si="4"/>
        <v>300.35695243342263</v>
      </c>
      <c r="J21" s="20">
        <f t="shared" si="5"/>
        <v>0.30035695243342264</v>
      </c>
    </row>
    <row r="22" spans="2:10" x14ac:dyDescent="0.25">
      <c r="B22" s="182"/>
      <c r="C22" s="7" t="s">
        <v>26</v>
      </c>
      <c r="D22" s="13">
        <v>12268.856731976513</v>
      </c>
      <c r="E22" s="21">
        <f t="shared" si="0"/>
        <v>12268856731.976513</v>
      </c>
      <c r="F22" s="21">
        <f t="shared" si="1"/>
        <v>33613306.115004145</v>
      </c>
      <c r="G22" s="21">
        <f t="shared" si="2"/>
        <v>4.9105696759714066</v>
      </c>
      <c r="H22" s="21">
        <f t="shared" si="3"/>
        <v>34.373987731799843</v>
      </c>
      <c r="I22" s="21">
        <f t="shared" si="4"/>
        <v>113.43415951493948</v>
      </c>
      <c r="J22" s="20">
        <f t="shared" si="5"/>
        <v>0.11343415951493949</v>
      </c>
    </row>
    <row r="23" spans="2:10" x14ac:dyDescent="0.25">
      <c r="B23" s="179" t="s">
        <v>15</v>
      </c>
      <c r="C23" s="9" t="s">
        <v>22</v>
      </c>
      <c r="D23" s="34">
        <v>49978.655644370578</v>
      </c>
      <c r="E23" s="35">
        <f t="shared" si="0"/>
        <v>49978655644.370575</v>
      </c>
      <c r="F23" s="35">
        <f t="shared" si="1"/>
        <v>136927823.68320706</v>
      </c>
      <c r="G23" s="35">
        <f t="shared" si="2"/>
        <v>20.003793035858983</v>
      </c>
      <c r="H23" s="35">
        <f t="shared" si="3"/>
        <v>140.02655125101288</v>
      </c>
      <c r="I23" s="35">
        <f t="shared" si="4"/>
        <v>462.08761912834245</v>
      </c>
      <c r="J23" s="36">
        <f t="shared" si="5"/>
        <v>0.46208761912834245</v>
      </c>
    </row>
    <row r="24" spans="2:10" x14ac:dyDescent="0.25">
      <c r="B24" s="180"/>
      <c r="C24" s="7" t="s">
        <v>23</v>
      </c>
      <c r="D24" s="33">
        <v>139940.23580423763</v>
      </c>
      <c r="E24" s="21">
        <f t="shared" si="0"/>
        <v>139940235804.23764</v>
      </c>
      <c r="F24" s="21">
        <f t="shared" si="1"/>
        <v>383397906.31297982</v>
      </c>
      <c r="G24" s="21">
        <f t="shared" si="2"/>
        <v>56.010620500405153</v>
      </c>
      <c r="H24" s="21">
        <f t="shared" si="3"/>
        <v>392.07434350283609</v>
      </c>
      <c r="I24" s="21">
        <f t="shared" si="4"/>
        <v>1293.845333559359</v>
      </c>
      <c r="J24" s="20">
        <f t="shared" si="5"/>
        <v>1.2938453335593589</v>
      </c>
    </row>
    <row r="25" spans="2:10" x14ac:dyDescent="0.25">
      <c r="B25" s="180"/>
      <c r="C25" s="2" t="s">
        <v>16</v>
      </c>
      <c r="D25" s="33">
        <v>30442.645972456736</v>
      </c>
      <c r="E25" s="21">
        <f t="shared" si="0"/>
        <v>30442645972.456738</v>
      </c>
      <c r="F25" s="21">
        <f t="shared" si="1"/>
        <v>83404509.513580099</v>
      </c>
      <c r="G25" s="21">
        <f t="shared" si="2"/>
        <v>12.184569225513824</v>
      </c>
      <c r="H25" s="21">
        <f t="shared" si="3"/>
        <v>85.291984578596768</v>
      </c>
      <c r="I25" s="21">
        <f t="shared" si="4"/>
        <v>281.4635491093693</v>
      </c>
      <c r="J25" s="20">
        <f t="shared" si="5"/>
        <v>0.28146354910936927</v>
      </c>
    </row>
    <row r="26" spans="2:10" x14ac:dyDescent="0.25">
      <c r="B26" s="180"/>
      <c r="C26" s="31" t="s">
        <v>17</v>
      </c>
      <c r="D26" s="25">
        <v>33360.296817829359</v>
      </c>
      <c r="E26" s="27">
        <f t="shared" si="0"/>
        <v>33360296817.829361</v>
      </c>
      <c r="F26" s="27">
        <f t="shared" si="1"/>
        <v>91398073.473505095</v>
      </c>
      <c r="G26" s="27">
        <f t="shared" si="2"/>
        <v>13.352349409059174</v>
      </c>
      <c r="H26" s="27">
        <f t="shared" si="3"/>
        <v>93.466445863414222</v>
      </c>
      <c r="I26" s="27">
        <f t="shared" si="4"/>
        <v>308.4392713492669</v>
      </c>
      <c r="J26" s="26">
        <f t="shared" si="5"/>
        <v>0.30843927134926691</v>
      </c>
    </row>
    <row r="27" spans="2:10" x14ac:dyDescent="0.25">
      <c r="B27" s="12"/>
      <c r="C27" s="19" t="s">
        <v>24</v>
      </c>
      <c r="D27" s="32">
        <f>D7+D8+D10+D11+D13+D14+D15+D16+D17+D18+D20+D21+D22+D23+D24+D25+D26</f>
        <v>4177104.018944886</v>
      </c>
      <c r="E27" s="37">
        <f t="shared" si="0"/>
        <v>4177104018944.8862</v>
      </c>
      <c r="F27" s="37">
        <f t="shared" si="1"/>
        <v>11444120599.849003</v>
      </c>
      <c r="G27" s="37">
        <f t="shared" si="2"/>
        <v>1671.872186374824</v>
      </c>
      <c r="H27" s="37">
        <f t="shared" si="3"/>
        <v>11703.105304623768</v>
      </c>
      <c r="I27" s="37">
        <f t="shared" si="4"/>
        <v>38620.247505258434</v>
      </c>
      <c r="J27" s="38">
        <f t="shared" si="5"/>
        <v>38.620247505258433</v>
      </c>
    </row>
    <row r="29" spans="2:10" x14ac:dyDescent="0.25">
      <c r="C29" s="16" t="s">
        <v>29</v>
      </c>
      <c r="D29" s="16">
        <v>6845093</v>
      </c>
    </row>
    <row r="30" spans="2:10" x14ac:dyDescent="0.25">
      <c r="B30" s="16"/>
      <c r="C30" s="16"/>
    </row>
  </sheetData>
  <mergeCells count="11">
    <mergeCell ref="B23:B26"/>
    <mergeCell ref="G5:H5"/>
    <mergeCell ref="D5:F5"/>
    <mergeCell ref="I5:J5"/>
    <mergeCell ref="D4:J4"/>
    <mergeCell ref="B4:B6"/>
    <mergeCell ref="C4:C6"/>
    <mergeCell ref="B7:B9"/>
    <mergeCell ref="B10:B12"/>
    <mergeCell ref="B13:B14"/>
    <mergeCell ref="B15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99"/>
  <sheetViews>
    <sheetView zoomScaleNormal="100" workbookViewId="0">
      <selection activeCell="I1" sqref="I1:J1048576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1.42578125" style="2"/>
    <col min="5" max="5" width="13.140625" style="2" customWidth="1"/>
    <col min="6" max="6" width="9.710937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124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+[1]Amazonica!D6</f>
        <v>30</v>
      </c>
      <c r="E7" s="66">
        <v>100</v>
      </c>
      <c r="F7" s="66">
        <f>100*D7/E7</f>
        <v>30</v>
      </c>
      <c r="G7" s="66">
        <f>F7*7</f>
        <v>210</v>
      </c>
      <c r="H7" s="133">
        <f>G7*2.9/(1000)</f>
        <v>0.60899999999999999</v>
      </c>
      <c r="I7" s="66">
        <f>F7*$D$98/(1000000)*365</f>
        <v>10187.38725</v>
      </c>
      <c r="J7" s="74">
        <f>I7/$I$96</f>
        <v>1.8374623102294391E-2</v>
      </c>
    </row>
    <row r="8" spans="2:10" x14ac:dyDescent="0.25">
      <c r="B8" s="173"/>
      <c r="C8" s="3" t="s">
        <v>50</v>
      </c>
      <c r="D8" s="65">
        <f>+[1]Amazonica!D7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133">
        <f t="shared" ref="H8:H11" si="2">G8*2.9/(1000)</f>
        <v>0.11534090909090909</v>
      </c>
      <c r="I8" s="66">
        <f>F8*$D$98/(1000000)*365</f>
        <v>1929.4294034090906</v>
      </c>
      <c r="J8" s="74">
        <f>I8/$I$96</f>
        <v>3.4800422542224222E-3</v>
      </c>
    </row>
    <row r="9" spans="2:10" x14ac:dyDescent="0.25">
      <c r="B9" s="173"/>
      <c r="C9" s="3" t="s">
        <v>115</v>
      </c>
      <c r="D9" s="65">
        <f>+[1]Amazonica!D8</f>
        <v>30</v>
      </c>
      <c r="E9" s="66">
        <v>100</v>
      </c>
      <c r="F9" s="66">
        <f t="shared" si="0"/>
        <v>30</v>
      </c>
      <c r="G9" s="66">
        <f t="shared" si="1"/>
        <v>210</v>
      </c>
      <c r="H9" s="133">
        <f t="shared" si="2"/>
        <v>0.60899999999999999</v>
      </c>
      <c r="I9" s="66">
        <f>F9*$D$98/(1000000)*365</f>
        <v>10187.38725</v>
      </c>
      <c r="J9" s="74">
        <f>I9/$I$96</f>
        <v>1.8374623102294391E-2</v>
      </c>
    </row>
    <row r="10" spans="2:10" x14ac:dyDescent="0.25">
      <c r="B10" s="173"/>
      <c r="C10" s="3" t="s">
        <v>101</v>
      </c>
      <c r="D10" s="65">
        <f>+[1]Amazonica!D9</f>
        <v>5</v>
      </c>
      <c r="E10" s="66">
        <v>100</v>
      </c>
      <c r="F10" s="66">
        <f t="shared" si="0"/>
        <v>5</v>
      </c>
      <c r="G10" s="66">
        <f t="shared" si="1"/>
        <v>35</v>
      </c>
      <c r="H10" s="133">
        <f t="shared" si="2"/>
        <v>0.10150000000000001</v>
      </c>
      <c r="I10" s="66">
        <f>F10*$D$98/(1000000)*365</f>
        <v>1697.8978749999999</v>
      </c>
      <c r="J10" s="74">
        <f>I10/$I$96</f>
        <v>3.0624371837157317E-3</v>
      </c>
    </row>
    <row r="11" spans="2:10" x14ac:dyDescent="0.25">
      <c r="B11" s="173"/>
      <c r="C11" s="3" t="s">
        <v>49</v>
      </c>
      <c r="D11" s="65">
        <f>+[1]Amazonica!D10</f>
        <v>0</v>
      </c>
      <c r="E11" s="66">
        <v>100</v>
      </c>
      <c r="F11" s="66">
        <f t="shared" si="0"/>
        <v>0</v>
      </c>
      <c r="G11" s="66">
        <f t="shared" si="1"/>
        <v>0</v>
      </c>
      <c r="H11" s="133">
        <f t="shared" si="2"/>
        <v>0</v>
      </c>
      <c r="I11" s="66">
        <f>F11*$D$98/(1000000)*365</f>
        <v>0</v>
      </c>
      <c r="J11" s="74">
        <f>I11/$I$96</f>
        <v>0</v>
      </c>
    </row>
    <row r="12" spans="2:10" s="4" customFormat="1" x14ac:dyDescent="0.25">
      <c r="B12" s="173"/>
      <c r="C12" s="42" t="s">
        <v>51</v>
      </c>
      <c r="D12" s="67">
        <f>SUM(D7:D11)</f>
        <v>70</v>
      </c>
      <c r="E12" s="67"/>
      <c r="F12" s="67">
        <f>SUM(F7:F11)</f>
        <v>70.681818181818187</v>
      </c>
      <c r="G12" s="67">
        <f t="shared" ref="G12:I12" si="3">SUM(G7:G11)</f>
        <v>494.77272727272725</v>
      </c>
      <c r="H12" s="149">
        <f t="shared" si="3"/>
        <v>1.4348409090909089</v>
      </c>
      <c r="I12" s="67">
        <f t="shared" si="3"/>
        <v>24002.101778409091</v>
      </c>
      <c r="J12" s="76">
        <f>SUM(J7:J11)</f>
        <v>4.3291725642526938E-2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150"/>
      <c r="I13" s="68"/>
      <c r="J13" s="75"/>
    </row>
    <row r="14" spans="2:10" x14ac:dyDescent="0.25">
      <c r="B14" s="173"/>
      <c r="C14" s="43" t="s">
        <v>116</v>
      </c>
      <c r="D14" s="69">
        <f>+[1]Amazonica!D13</f>
        <v>160</v>
      </c>
      <c r="E14" s="66">
        <v>86</v>
      </c>
      <c r="F14" s="66">
        <f t="shared" ref="F14:F18" si="4">100*D14/E14</f>
        <v>186.04651162790697</v>
      </c>
      <c r="G14" s="66">
        <f t="shared" ref="G14:G18" si="5">F14*7</f>
        <v>1302.3255813953488</v>
      </c>
      <c r="H14" s="133">
        <f t="shared" ref="H14:H18" si="6">G14*2.9/(1000)</f>
        <v>3.7767441860465114</v>
      </c>
      <c r="I14" s="66">
        <f>F14*$D$98/(1000000)*365</f>
        <v>63177.595348837203</v>
      </c>
      <c r="J14" s="74">
        <f>I14/$I$96</f>
        <v>0.11395115102198072</v>
      </c>
    </row>
    <row r="15" spans="2:10" x14ac:dyDescent="0.25">
      <c r="B15" s="173"/>
      <c r="C15" s="3" t="s">
        <v>117</v>
      </c>
      <c r="D15" s="69">
        <f>+[1]Amazonica!D14</f>
        <v>80</v>
      </c>
      <c r="E15" s="66">
        <v>85</v>
      </c>
      <c r="F15" s="66">
        <f t="shared" si="4"/>
        <v>94.117647058823536</v>
      </c>
      <c r="G15" s="66">
        <f t="shared" si="5"/>
        <v>658.82352941176475</v>
      </c>
      <c r="H15" s="133">
        <f t="shared" si="6"/>
        <v>1.9105882352941177</v>
      </c>
      <c r="I15" s="66">
        <f>F15*$D$98/(1000000)*365</f>
        <v>31960.430588235296</v>
      </c>
      <c r="J15" s="74">
        <f>I15/$I$96</f>
        <v>5.7645876399354964E-2</v>
      </c>
    </row>
    <row r="16" spans="2:10" x14ac:dyDescent="0.25">
      <c r="B16" s="173"/>
      <c r="C16" s="44" t="s">
        <v>118</v>
      </c>
      <c r="D16" s="69">
        <f>+[1]Amazonica!D15</f>
        <v>80</v>
      </c>
      <c r="E16" s="66">
        <v>63</v>
      </c>
      <c r="F16" s="66">
        <f t="shared" ref="F16" si="7">100*D16/E16</f>
        <v>126.98412698412699</v>
      </c>
      <c r="G16" s="66">
        <f t="shared" ref="G16" si="8">F16*7</f>
        <v>888.88888888888891</v>
      </c>
      <c r="H16" s="133">
        <f t="shared" si="6"/>
        <v>2.5777777777777779</v>
      </c>
      <c r="I16" s="66">
        <f>F16*$D$98/(1000000)*365</f>
        <v>43121.215873015877</v>
      </c>
      <c r="J16" s="74">
        <f>I16/$I$96</f>
        <v>7.7776182443574163E-2</v>
      </c>
    </row>
    <row r="17" spans="2:10" x14ac:dyDescent="0.25">
      <c r="B17" s="173"/>
      <c r="C17" s="44" t="s">
        <v>119</v>
      </c>
      <c r="D17" s="69">
        <f>+[1]Amazonica!D16</f>
        <v>0</v>
      </c>
      <c r="E17" s="66">
        <v>62</v>
      </c>
      <c r="F17" s="66">
        <f t="shared" ref="F17" si="9">100*D17/E17</f>
        <v>0</v>
      </c>
      <c r="G17" s="66">
        <f t="shared" ref="G17" si="10">F17*7</f>
        <v>0</v>
      </c>
      <c r="H17" s="133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9">
        <f>+[1]Amazonica!D17</f>
        <v>30</v>
      </c>
      <c r="E18" s="66">
        <v>100</v>
      </c>
      <c r="F18" s="66">
        <f t="shared" si="4"/>
        <v>30</v>
      </c>
      <c r="G18" s="66">
        <f t="shared" si="5"/>
        <v>210</v>
      </c>
      <c r="H18" s="133">
        <f t="shared" si="6"/>
        <v>0.60899999999999999</v>
      </c>
      <c r="I18" s="66">
        <f>F18*$D$98/(1000000)*365</f>
        <v>10187.38725</v>
      </c>
      <c r="J18" s="74">
        <f>I18/$I$96</f>
        <v>1.8374623102294391E-2</v>
      </c>
    </row>
    <row r="19" spans="2:10" s="4" customFormat="1" x14ac:dyDescent="0.25">
      <c r="B19" s="174"/>
      <c r="C19" s="42" t="s">
        <v>51</v>
      </c>
      <c r="D19" s="67">
        <f>SUM(D14:D18)</f>
        <v>350</v>
      </c>
      <c r="E19" s="67"/>
      <c r="F19" s="67">
        <f>SUM(F14:F18)</f>
        <v>437.14828567085749</v>
      </c>
      <c r="G19" s="67">
        <f>SUM(G14:G18)</f>
        <v>3060.0379996960028</v>
      </c>
      <c r="H19" s="149">
        <f>SUM(H14:H18)</f>
        <v>8.874110199118407</v>
      </c>
      <c r="I19" s="67">
        <f>SUM(I14:I18)</f>
        <v>148446.62906008837</v>
      </c>
      <c r="J19" s="76">
        <f>SUM(J14:J18)</f>
        <v>0.26774783296720422</v>
      </c>
    </row>
    <row r="20" spans="2:10" s="45" customFormat="1" ht="30.75" customHeight="1" x14ac:dyDescent="0.25">
      <c r="B20" s="158" t="s">
        <v>53</v>
      </c>
      <c r="C20" s="158"/>
      <c r="D20" s="70">
        <f>D12+D19</f>
        <v>420</v>
      </c>
      <c r="E20" s="70"/>
      <c r="F20" s="70">
        <f>F12+F19</f>
        <v>507.83010385267568</v>
      </c>
      <c r="G20" s="70">
        <f>G12+G19</f>
        <v>3554.8107269687298</v>
      </c>
      <c r="H20" s="151">
        <f>H12+H19</f>
        <v>10.308951108209316</v>
      </c>
      <c r="I20" s="70">
        <f>I12+I19</f>
        <v>172448.73083849746</v>
      </c>
      <c r="J20" s="77">
        <f>J12+J19</f>
        <v>0.31103955860973115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150"/>
      <c r="I21" s="68"/>
      <c r="J21" s="75"/>
    </row>
    <row r="22" spans="2:10" x14ac:dyDescent="0.25">
      <c r="B22" s="173"/>
      <c r="C22" s="3" t="s">
        <v>56</v>
      </c>
      <c r="D22" s="65">
        <f>+[1]Amazonica!D21</f>
        <v>80</v>
      </c>
      <c r="E22" s="66">
        <v>85</v>
      </c>
      <c r="F22" s="66">
        <f t="shared" ref="F22" si="11">100*D22/E22</f>
        <v>94.117647058823536</v>
      </c>
      <c r="G22" s="66">
        <f t="shared" ref="G22" si="12">F22*7</f>
        <v>658.82352941176475</v>
      </c>
      <c r="H22" s="133">
        <f t="shared" ref="H22:H24" si="13">G22*2.9/(1000)</f>
        <v>1.9105882352941177</v>
      </c>
      <c r="I22" s="66">
        <f>F22*$D$98/(1000000)*365</f>
        <v>31960.430588235296</v>
      </c>
      <c r="J22" s="74">
        <f>I22/$I$96</f>
        <v>5.7645876399354964E-2</v>
      </c>
    </row>
    <row r="23" spans="2:10" x14ac:dyDescent="0.25">
      <c r="B23" s="173"/>
      <c r="C23" s="3" t="s">
        <v>57</v>
      </c>
      <c r="D23" s="65">
        <f>+[1]Amazonica!D22</f>
        <v>100</v>
      </c>
      <c r="E23" s="66">
        <v>78</v>
      </c>
      <c r="F23" s="66">
        <f t="shared" ref="F23:F24" si="14">100*D23/E23</f>
        <v>128.2051282051282</v>
      </c>
      <c r="G23" s="66">
        <f t="shared" ref="G23:G24" si="15">F23*7</f>
        <v>897.43589743589746</v>
      </c>
      <c r="H23" s="133">
        <f t="shared" si="13"/>
        <v>2.6025641025641026</v>
      </c>
      <c r="I23" s="66">
        <f>F23*$D$98/(1000000)*365</f>
        <v>43535.842948717946</v>
      </c>
      <c r="J23" s="74">
        <f>I23/$I$96</f>
        <v>7.8524030351685439E-2</v>
      </c>
    </row>
    <row r="24" spans="2:10" x14ac:dyDescent="0.25">
      <c r="B24" s="173"/>
      <c r="C24" s="3" t="s">
        <v>103</v>
      </c>
      <c r="D24" s="65">
        <f>+[1]Amazonica!D23</f>
        <v>10</v>
      </c>
      <c r="E24" s="66">
        <v>80</v>
      </c>
      <c r="F24" s="66">
        <f t="shared" si="14"/>
        <v>12.5</v>
      </c>
      <c r="G24" s="66">
        <f t="shared" si="15"/>
        <v>87.5</v>
      </c>
      <c r="H24" s="133">
        <f t="shared" si="13"/>
        <v>0.25374999999999998</v>
      </c>
      <c r="I24" s="66">
        <f>F24*$D$98/(1000000)*365</f>
        <v>4244.7446874999996</v>
      </c>
      <c r="J24" s="74">
        <f>I24/$I$96</f>
        <v>7.65609295928933E-3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234.82277526395174</v>
      </c>
      <c r="G25" s="67">
        <f>SUM(G22:G24)</f>
        <v>1643.7594268476623</v>
      </c>
      <c r="H25" s="149">
        <f>SUM(H22:H24)</f>
        <v>4.7669023378582205</v>
      </c>
      <c r="I25" s="67">
        <f>SUM(I22:I24)</f>
        <v>79741.018224453248</v>
      </c>
      <c r="J25" s="76">
        <f>SUM(J22:J24)</f>
        <v>0.14382599971032972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150"/>
      <c r="I26" s="68"/>
      <c r="J26" s="75"/>
    </row>
    <row r="27" spans="2:10" x14ac:dyDescent="0.25">
      <c r="B27" s="173"/>
      <c r="C27" s="3" t="s">
        <v>54</v>
      </c>
      <c r="D27" s="66">
        <f>+[1]Amazonica!D26</f>
        <v>80</v>
      </c>
      <c r="E27" s="66">
        <v>65</v>
      </c>
      <c r="F27" s="66">
        <f t="shared" ref="F27:F29" si="16">100*D27/E27</f>
        <v>123.07692307692308</v>
      </c>
      <c r="G27" s="66">
        <f t="shared" ref="G27:G29" si="17">F27*7</f>
        <v>861.53846153846155</v>
      </c>
      <c r="H27" s="133">
        <f t="shared" ref="H27:H29" si="18">G27*2.9/(1000)</f>
        <v>2.4984615384615387</v>
      </c>
      <c r="I27" s="66">
        <f>F27*$D$98/(1000000)*365</f>
        <v>41794.409230769226</v>
      </c>
      <c r="J27" s="74">
        <f>I27/$I$96</f>
        <v>7.5383069137618011E-2</v>
      </c>
    </row>
    <row r="28" spans="2:10" x14ac:dyDescent="0.25">
      <c r="B28" s="173"/>
      <c r="C28" s="3" t="s">
        <v>102</v>
      </c>
      <c r="D28" s="66">
        <f>+[1]Amazonica!D27</f>
        <v>40</v>
      </c>
      <c r="E28" s="66">
        <v>68</v>
      </c>
      <c r="F28" s="66">
        <f t="shared" ref="F28" si="19">100*D28/E28</f>
        <v>58.823529411764703</v>
      </c>
      <c r="G28" s="66">
        <f t="shared" ref="G28" si="20">F28*7</f>
        <v>411.76470588235293</v>
      </c>
      <c r="H28" s="133">
        <f t="shared" si="18"/>
        <v>1.1941176470588235</v>
      </c>
      <c r="I28" s="66">
        <f>F28*$D$98/(1000000)*365</f>
        <v>19975.269117647054</v>
      </c>
      <c r="J28" s="74">
        <f>I28/$I$96</f>
        <v>3.6028672749596841E-2</v>
      </c>
    </row>
    <row r="29" spans="2:10" x14ac:dyDescent="0.25">
      <c r="B29" s="173"/>
      <c r="C29" s="3" t="s">
        <v>55</v>
      </c>
      <c r="D29" s="66">
        <f>+[1]Amazonica!D28</f>
        <v>80</v>
      </c>
      <c r="E29" s="66">
        <v>65</v>
      </c>
      <c r="F29" s="66">
        <f t="shared" si="16"/>
        <v>123.07692307692308</v>
      </c>
      <c r="G29" s="66">
        <f t="shared" si="17"/>
        <v>861.53846153846155</v>
      </c>
      <c r="H29" s="133">
        <f t="shared" si="18"/>
        <v>2.4984615384615387</v>
      </c>
      <c r="I29" s="66">
        <f>F29*$D$98/(1000000)*365</f>
        <v>41794.409230769226</v>
      </c>
      <c r="J29" s="74">
        <f>I29/$I$96</f>
        <v>7.5383069137618011E-2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200</v>
      </c>
      <c r="E30" s="67"/>
      <c r="F30" s="67">
        <f>SUM(F27:F29)</f>
        <v>304.97737556561088</v>
      </c>
      <c r="G30" s="67">
        <f t="shared" ref="G30:J30" si="21">SUM(G27:G29)</f>
        <v>2134.841628959276</v>
      </c>
      <c r="H30" s="149">
        <f t="shared" si="21"/>
        <v>6.1910407239819012</v>
      </c>
      <c r="I30" s="67">
        <f t="shared" si="21"/>
        <v>103564.08757918551</v>
      </c>
      <c r="J30" s="76">
        <f t="shared" si="21"/>
        <v>0.18679481102483286</v>
      </c>
    </row>
    <row r="31" spans="2:10" s="5" customFormat="1" ht="13.5" customHeight="1" x14ac:dyDescent="0.25">
      <c r="B31" s="159" t="s">
        <v>58</v>
      </c>
      <c r="C31" s="159"/>
      <c r="D31" s="71">
        <f>D25+D30</f>
        <v>390</v>
      </c>
      <c r="E31" s="71"/>
      <c r="F31" s="71">
        <f>F25+F30</f>
        <v>539.80015082956265</v>
      </c>
      <c r="G31" s="71">
        <f t="shared" ref="G31:H31" si="22">G25+G30</f>
        <v>3778.6010558069383</v>
      </c>
      <c r="H31" s="152">
        <f t="shared" si="22"/>
        <v>10.957943061840123</v>
      </c>
      <c r="I31" s="71">
        <f>I25+I30</f>
        <v>183305.10580363875</v>
      </c>
      <c r="J31" s="78">
        <f>J25+J30</f>
        <v>0.33062081073516258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150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133"/>
      <c r="I33" s="66"/>
    </row>
    <row r="34" spans="2:10" ht="20.25" customHeight="1" x14ac:dyDescent="0.25">
      <c r="B34" s="170"/>
      <c r="C34" s="7" t="s">
        <v>60</v>
      </c>
      <c r="D34" s="66">
        <f>+[1]Amazonica!$D$32</f>
        <v>90</v>
      </c>
      <c r="E34" s="66">
        <v>100</v>
      </c>
      <c r="F34" s="66">
        <f t="shared" ref="F34:F42" si="23">100*D34/E34</f>
        <v>90</v>
      </c>
      <c r="G34" s="66">
        <f t="shared" ref="G34:G42" si="24">F34*7</f>
        <v>630</v>
      </c>
      <c r="H34" s="133">
        <f t="shared" ref="H34:H37" si="25">G34*2.9/(1000)</f>
        <v>1.827</v>
      </c>
      <c r="I34" s="66">
        <f>F34*$D$98/(1000000)*365</f>
        <v>30562.161749999999</v>
      </c>
      <c r="J34" s="74">
        <f>I34/$I$96</f>
        <v>5.5123869306883178E-2</v>
      </c>
    </row>
    <row r="35" spans="2:10" ht="31.5" x14ac:dyDescent="0.25">
      <c r="B35" s="170"/>
      <c r="C35" s="7" t="s">
        <v>61</v>
      </c>
      <c r="D35" s="66">
        <f>+[1]Amazonica!$D$34</f>
        <v>0</v>
      </c>
      <c r="E35" s="66">
        <v>100</v>
      </c>
      <c r="F35" s="66">
        <f t="shared" si="23"/>
        <v>0</v>
      </c>
      <c r="G35" s="66">
        <f t="shared" si="24"/>
        <v>0</v>
      </c>
      <c r="H35" s="133">
        <f t="shared" si="25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>
        <f>+[1]Amazonica!$D$35</f>
        <v>0</v>
      </c>
      <c r="E36" s="66">
        <v>100</v>
      </c>
      <c r="F36" s="66">
        <f t="shared" si="23"/>
        <v>0</v>
      </c>
      <c r="G36" s="66">
        <f t="shared" si="24"/>
        <v>0</v>
      </c>
      <c r="H36" s="133">
        <f t="shared" si="25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+[1]Amazonica!$D$37</f>
        <v>40</v>
      </c>
      <c r="E37" s="66">
        <v>100</v>
      </c>
      <c r="F37" s="66">
        <f t="shared" si="23"/>
        <v>40</v>
      </c>
      <c r="G37" s="66">
        <f t="shared" si="24"/>
        <v>280</v>
      </c>
      <c r="H37" s="133">
        <f t="shared" si="25"/>
        <v>0.81200000000000006</v>
      </c>
      <c r="I37" s="66">
        <f>F37*$D$98/(1000000)*365</f>
        <v>13583.182999999999</v>
      </c>
      <c r="J37" s="74">
        <f>I37/$I$96</f>
        <v>2.4499497469725854E-2</v>
      </c>
    </row>
    <row r="38" spans="2:10" s="4" customFormat="1" x14ac:dyDescent="0.25">
      <c r="B38" s="170"/>
      <c r="C38" s="47" t="s">
        <v>51</v>
      </c>
      <c r="D38" s="67">
        <f>SUM(D34:D37)</f>
        <v>130</v>
      </c>
      <c r="E38" s="67"/>
      <c r="F38" s="67">
        <f>SUM(F34:F37)</f>
        <v>130</v>
      </c>
      <c r="G38" s="67">
        <f t="shared" ref="G38:I38" si="26">SUM(G34:G37)</f>
        <v>910</v>
      </c>
      <c r="H38" s="149">
        <f t="shared" si="26"/>
        <v>2.6390000000000002</v>
      </c>
      <c r="I38" s="67">
        <f t="shared" si="26"/>
        <v>44145.344749999997</v>
      </c>
      <c r="J38" s="76">
        <f>SUM(J34:J37)</f>
        <v>7.9623366776609028E-2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133"/>
      <c r="I39" s="66"/>
    </row>
    <row r="40" spans="2:10" ht="31.5" x14ac:dyDescent="0.25">
      <c r="B40" s="170"/>
      <c r="C40" s="7" t="s">
        <v>64</v>
      </c>
      <c r="D40" s="66">
        <f>+[1]Amazonica!$D$33</f>
        <v>0</v>
      </c>
      <c r="E40" s="66">
        <v>100</v>
      </c>
      <c r="F40" s="66">
        <f t="shared" si="23"/>
        <v>0</v>
      </c>
      <c r="G40" s="66">
        <f t="shared" si="24"/>
        <v>0</v>
      </c>
      <c r="H40" s="133">
        <f t="shared" ref="H40:H42" si="27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>
        <f>+[1]Amazonica!$D$36</f>
        <v>0</v>
      </c>
      <c r="E41" s="66">
        <v>100</v>
      </c>
      <c r="F41" s="66">
        <f t="shared" si="23"/>
        <v>0</v>
      </c>
      <c r="G41" s="66">
        <f t="shared" si="24"/>
        <v>0</v>
      </c>
      <c r="H41" s="133">
        <f t="shared" si="27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+[1]Amazonica!$D$38</f>
        <v>15</v>
      </c>
      <c r="E42" s="66">
        <v>100</v>
      </c>
      <c r="F42" s="66">
        <f t="shared" si="23"/>
        <v>15</v>
      </c>
      <c r="G42" s="66">
        <f t="shared" si="24"/>
        <v>105</v>
      </c>
      <c r="H42" s="133">
        <f t="shared" si="27"/>
        <v>0.30449999999999999</v>
      </c>
      <c r="I42" s="66">
        <f>F42*$D$98/(1000000)*365</f>
        <v>5093.6936249999999</v>
      </c>
      <c r="J42" s="74">
        <f>I42/$I$96</f>
        <v>9.1873115511471957E-3</v>
      </c>
    </row>
    <row r="43" spans="2:10" s="4" customFormat="1" x14ac:dyDescent="0.25">
      <c r="B43" s="171"/>
      <c r="C43" s="47" t="s">
        <v>67</v>
      </c>
      <c r="D43" s="67">
        <f>SUM(D40:D42)</f>
        <v>15</v>
      </c>
      <c r="E43" s="67"/>
      <c r="F43" s="67">
        <f>SUM(F40:F42)</f>
        <v>15</v>
      </c>
      <c r="G43" s="67">
        <f>SUM(G40:G42)</f>
        <v>105</v>
      </c>
      <c r="H43" s="149">
        <f>SUM(H40:H42)</f>
        <v>0.30449999999999999</v>
      </c>
      <c r="I43" s="67">
        <f>SUM(I40:I42)</f>
        <v>5093.6936249999999</v>
      </c>
      <c r="J43" s="76">
        <f>SUM(J40:J42)</f>
        <v>9.1873115511471957E-3</v>
      </c>
    </row>
    <row r="44" spans="2:10" s="5" customFormat="1" ht="13.5" customHeight="1" x14ac:dyDescent="0.25">
      <c r="B44" s="159" t="s">
        <v>108</v>
      </c>
      <c r="C44" s="159"/>
      <c r="D44" s="71">
        <f>D38+D43</f>
        <v>145</v>
      </c>
      <c r="E44" s="71"/>
      <c r="F44" s="71">
        <f>F38+F43</f>
        <v>145</v>
      </c>
      <c r="G44" s="71">
        <f>G38+G43</f>
        <v>1015</v>
      </c>
      <c r="H44" s="152">
        <f>H38+H43</f>
        <v>2.9435000000000002</v>
      </c>
      <c r="I44" s="71">
        <f>I38+I43</f>
        <v>49239.038374999996</v>
      </c>
      <c r="J44" s="78">
        <f>J38+J43</f>
        <v>8.8810678327756229E-2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150"/>
      <c r="I45" s="68"/>
      <c r="J45" s="75"/>
    </row>
    <row r="46" spans="2:10" x14ac:dyDescent="0.25">
      <c r="B46" s="173"/>
      <c r="C46" s="7" t="s">
        <v>68</v>
      </c>
      <c r="D46" s="66">
        <f>+[1]Amazonica!D41</f>
        <v>2</v>
      </c>
      <c r="E46" s="66">
        <v>89</v>
      </c>
      <c r="F46" s="66">
        <f t="shared" ref="F46:F49" si="28">100*D46/E46</f>
        <v>2.2471910112359552</v>
      </c>
      <c r="G46" s="66">
        <f t="shared" ref="G46:G49" si="29">F46*7</f>
        <v>15.730337078651687</v>
      </c>
      <c r="H46" s="133">
        <f t="shared" ref="H46:H49" si="30">G46*2.9/(1000)</f>
        <v>4.5617977528089888E-2</v>
      </c>
      <c r="I46" s="66">
        <f>F46*$D$98/(1000000)*365</f>
        <v>763.10016853932575</v>
      </c>
      <c r="J46" s="74">
        <f>I46/$I$96</f>
        <v>1.3763762623441491E-3</v>
      </c>
    </row>
    <row r="47" spans="2:10" x14ac:dyDescent="0.25">
      <c r="B47" s="173"/>
      <c r="C47" s="7" t="s">
        <v>69</v>
      </c>
      <c r="D47" s="66">
        <f>+[1]Amazonica!D42</f>
        <v>8</v>
      </c>
      <c r="E47" s="66">
        <v>78</v>
      </c>
      <c r="F47" s="66">
        <f t="shared" si="28"/>
        <v>10.256410256410257</v>
      </c>
      <c r="G47" s="66">
        <f t="shared" si="29"/>
        <v>71.794871794871796</v>
      </c>
      <c r="H47" s="133">
        <f t="shared" si="30"/>
        <v>0.20820512820512821</v>
      </c>
      <c r="I47" s="66">
        <f>F47*$D$98/(1000000)*365</f>
        <v>3482.8674358974358</v>
      </c>
      <c r="J47" s="74">
        <f>I47/$I$96</f>
        <v>6.2819224281348354E-3</v>
      </c>
    </row>
    <row r="48" spans="2:10" x14ac:dyDescent="0.25">
      <c r="B48" s="173"/>
      <c r="C48" s="7" t="s">
        <v>70</v>
      </c>
      <c r="D48" s="66">
        <f>+[1]Amazonica!D43</f>
        <v>0</v>
      </c>
      <c r="E48" s="66">
        <v>81</v>
      </c>
      <c r="F48" s="66">
        <f t="shared" si="28"/>
        <v>0</v>
      </c>
      <c r="G48" s="66">
        <f t="shared" si="29"/>
        <v>0</v>
      </c>
      <c r="H48" s="133">
        <f t="shared" si="30"/>
        <v>0</v>
      </c>
      <c r="I48" s="66">
        <f>F48*$D$98/(1000000)*365</f>
        <v>0</v>
      </c>
      <c r="J48" s="74">
        <f>I48/$I$96</f>
        <v>0</v>
      </c>
    </row>
    <row r="49" spans="2:10" x14ac:dyDescent="0.25">
      <c r="B49" s="173"/>
      <c r="C49" s="7" t="s">
        <v>71</v>
      </c>
      <c r="D49" s="66">
        <f>+[1]Amazonica!D44</f>
        <v>0</v>
      </c>
      <c r="E49" s="66">
        <v>79</v>
      </c>
      <c r="F49" s="66">
        <f t="shared" si="28"/>
        <v>0</v>
      </c>
      <c r="G49" s="66">
        <f t="shared" si="29"/>
        <v>0</v>
      </c>
      <c r="H49" s="133">
        <f t="shared" si="30"/>
        <v>0</v>
      </c>
      <c r="I49" s="66">
        <f>F49*$D$98/(1000000)*365</f>
        <v>0</v>
      </c>
      <c r="J49" s="74">
        <f>I49/$I$96</f>
        <v>0</v>
      </c>
    </row>
    <row r="50" spans="2:10" s="4" customFormat="1" x14ac:dyDescent="0.25">
      <c r="B50" s="173"/>
      <c r="C50" s="47" t="s">
        <v>51</v>
      </c>
      <c r="D50" s="67">
        <f>SUM(D46:D49)</f>
        <v>10</v>
      </c>
      <c r="E50" s="67"/>
      <c r="F50" s="67">
        <f>SUM(F46:F49)</f>
        <v>12.503601267646212</v>
      </c>
      <c r="G50" s="67">
        <f t="shared" ref="G50:I50" si="31">SUM(G46:G49)</f>
        <v>87.525208873523482</v>
      </c>
      <c r="H50" s="149">
        <f t="shared" si="31"/>
        <v>0.25382310573321809</v>
      </c>
      <c r="I50" s="67">
        <f t="shared" si="31"/>
        <v>4245.9676044367616</v>
      </c>
      <c r="J50" s="76">
        <f>SUM(J46:J49)</f>
        <v>7.6582986904789848E-3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150"/>
      <c r="I51" s="68"/>
      <c r="J51" s="75"/>
    </row>
    <row r="52" spans="2:10" x14ac:dyDescent="0.25">
      <c r="B52" s="173"/>
      <c r="C52" s="7" t="s">
        <v>72</v>
      </c>
      <c r="D52" s="66">
        <f>+[1]Amazonica!D47</f>
        <v>10</v>
      </c>
      <c r="E52" s="66">
        <v>66</v>
      </c>
      <c r="F52" s="66">
        <f t="shared" ref="F52:F54" si="32">100*D52/E52</f>
        <v>15.151515151515152</v>
      </c>
      <c r="G52" s="66">
        <f t="shared" ref="G52:G54" si="33">F52*7</f>
        <v>106.06060606060606</v>
      </c>
      <c r="H52" s="133">
        <f t="shared" ref="H52:H54" si="34">G52*2.9/(1000)</f>
        <v>0.30757575757575756</v>
      </c>
      <c r="I52" s="66">
        <f>F52*$D$98/(1000000)*365</f>
        <v>5145.1450757575758</v>
      </c>
      <c r="J52" s="74">
        <f>I52/$I$96</f>
        <v>9.2801126779264616E-3</v>
      </c>
    </row>
    <row r="53" spans="2:10" x14ac:dyDescent="0.25">
      <c r="B53" s="173"/>
      <c r="C53" s="7" t="s">
        <v>73</v>
      </c>
      <c r="D53" s="66">
        <f>+[1]Amazonica!D48</f>
        <v>10</v>
      </c>
      <c r="E53" s="66">
        <v>67</v>
      </c>
      <c r="F53" s="66">
        <f t="shared" si="32"/>
        <v>14.925373134328359</v>
      </c>
      <c r="G53" s="66">
        <f t="shared" si="33"/>
        <v>104.47761194029852</v>
      </c>
      <c r="H53" s="133">
        <f t="shared" si="34"/>
        <v>0.30298507462686569</v>
      </c>
      <c r="I53" s="66">
        <f>F53*$D$98/(1000000)*365</f>
        <v>5068.3518656716415</v>
      </c>
      <c r="J53" s="74">
        <f>I53/$I$96</f>
        <v>9.1416035334797967E-3</v>
      </c>
    </row>
    <row r="54" spans="2:10" x14ac:dyDescent="0.25">
      <c r="B54" s="173"/>
      <c r="C54" s="7" t="s">
        <v>74</v>
      </c>
      <c r="D54" s="66">
        <f>+[1]Amazonica!D49</f>
        <v>0</v>
      </c>
      <c r="E54" s="66">
        <v>76</v>
      </c>
      <c r="F54" s="66">
        <f t="shared" si="32"/>
        <v>0</v>
      </c>
      <c r="G54" s="66">
        <f t="shared" si="33"/>
        <v>0</v>
      </c>
      <c r="H54" s="133">
        <f t="shared" si="34"/>
        <v>0</v>
      </c>
      <c r="I54" s="66">
        <f>F54*$D$98/(1000000)*365</f>
        <v>0</v>
      </c>
      <c r="J54" s="74">
        <f>I54/$I$96</f>
        <v>0</v>
      </c>
    </row>
    <row r="55" spans="2:10" s="4" customFormat="1" x14ac:dyDescent="0.25">
      <c r="B55" s="173"/>
      <c r="C55" s="47" t="s">
        <v>51</v>
      </c>
      <c r="D55" s="67">
        <f>SUM(D52:D54)</f>
        <v>20</v>
      </c>
      <c r="E55" s="67"/>
      <c r="F55" s="67">
        <f>SUM(F52:F54)</f>
        <v>30.076888285843509</v>
      </c>
      <c r="G55" s="67">
        <f t="shared" ref="G55:I55" si="35">SUM(G52:G54)</f>
        <v>210.53821800090458</v>
      </c>
      <c r="H55" s="149">
        <f t="shared" si="35"/>
        <v>0.61056083220262325</v>
      </c>
      <c r="I55" s="67">
        <f t="shared" si="35"/>
        <v>10213.496941429217</v>
      </c>
      <c r="J55" s="76">
        <f>SUM(J52:J54)</f>
        <v>1.8421716211406258E-2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150"/>
      <c r="I56" s="68"/>
      <c r="J56" s="75"/>
    </row>
    <row r="57" spans="2:10" x14ac:dyDescent="0.25">
      <c r="B57" s="173"/>
      <c r="C57" s="7" t="s">
        <v>75</v>
      </c>
      <c r="D57" s="66">
        <f>+[1]Amazonica!D52</f>
        <v>80</v>
      </c>
      <c r="E57" s="66">
        <v>85</v>
      </c>
      <c r="F57" s="66">
        <f>100*D57/E57</f>
        <v>94.117647058823536</v>
      </c>
      <c r="G57" s="66">
        <f t="shared" ref="G57:G58" si="36">F57*7</f>
        <v>658.82352941176475</v>
      </c>
      <c r="H57" s="133">
        <f t="shared" ref="H57:H58" si="37">G57*3.1/(1000)</f>
        <v>2.0423529411764707</v>
      </c>
      <c r="I57" s="66">
        <f>F57*$D$98/(1000000)*365</f>
        <v>31960.430588235296</v>
      </c>
      <c r="J57" s="74">
        <f>I57/$I$96</f>
        <v>5.7645876399354964E-2</v>
      </c>
    </row>
    <row r="58" spans="2:10" x14ac:dyDescent="0.25">
      <c r="B58" s="173"/>
      <c r="C58" s="7" t="s">
        <v>76</v>
      </c>
      <c r="D58" s="66">
        <v>0</v>
      </c>
      <c r="E58" s="66">
        <v>100</v>
      </c>
      <c r="F58" s="66">
        <f>100*D58/E58</f>
        <v>0</v>
      </c>
      <c r="G58" s="66">
        <f t="shared" si="36"/>
        <v>0</v>
      </c>
      <c r="H58" s="133">
        <f t="shared" si="37"/>
        <v>0</v>
      </c>
      <c r="I58" s="66">
        <f>F58*$D$98/(1000000)*365</f>
        <v>0</v>
      </c>
      <c r="J58" s="74">
        <f>I58/$I$96</f>
        <v>0</v>
      </c>
    </row>
    <row r="59" spans="2:10" s="4" customFormat="1" x14ac:dyDescent="0.25">
      <c r="B59" s="173"/>
      <c r="C59" s="47" t="s">
        <v>51</v>
      </c>
      <c r="D59" s="67">
        <f>SUM(D57:D58)</f>
        <v>80</v>
      </c>
      <c r="E59" s="67"/>
      <c r="F59" s="67">
        <f>SUM(F57:F58)</f>
        <v>94.117647058823536</v>
      </c>
      <c r="G59" s="67">
        <f t="shared" ref="G59:I59" si="38">SUM(G57:G58)</f>
        <v>658.82352941176475</v>
      </c>
      <c r="H59" s="149">
        <f t="shared" si="38"/>
        <v>2.0423529411764707</v>
      </c>
      <c r="I59" s="67">
        <f t="shared" si="38"/>
        <v>31960.430588235296</v>
      </c>
      <c r="J59" s="76">
        <f>SUM(J57:J58)</f>
        <v>5.7645876399354964E-2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150"/>
      <c r="I60" s="68"/>
      <c r="J60" s="75"/>
    </row>
    <row r="61" spans="2:10" x14ac:dyDescent="0.25">
      <c r="B61" s="173"/>
      <c r="C61" s="99" t="s">
        <v>69</v>
      </c>
      <c r="D61" s="66">
        <f>+[1]Amazonica!D56</f>
        <v>5</v>
      </c>
      <c r="E61" s="66">
        <v>88</v>
      </c>
      <c r="F61" s="66">
        <f>100*D61/E61</f>
        <v>5.6818181818181817</v>
      </c>
      <c r="G61" s="66">
        <f t="shared" ref="G61:G62" si="39">F61*7</f>
        <v>39.772727272727273</v>
      </c>
      <c r="H61" s="133">
        <f t="shared" ref="H61:H64" si="40">G61*2.9/(1000)</f>
        <v>0.11534090909090909</v>
      </c>
      <c r="I61" s="66">
        <f>F61*$D$98/(1000000)*365</f>
        <v>1929.4294034090906</v>
      </c>
      <c r="J61" s="74">
        <f>I61/$I$96</f>
        <v>3.4800422542224222E-3</v>
      </c>
    </row>
    <row r="62" spans="2:10" x14ac:dyDescent="0.25">
      <c r="B62" s="173"/>
      <c r="C62" s="99" t="s">
        <v>71</v>
      </c>
      <c r="D62" s="66">
        <f>+[1]Amazonica!D57</f>
        <v>0</v>
      </c>
      <c r="E62" s="2">
        <v>92</v>
      </c>
      <c r="F62" s="66">
        <f>100*D62/E62</f>
        <v>0</v>
      </c>
      <c r="G62" s="66">
        <f t="shared" si="39"/>
        <v>0</v>
      </c>
      <c r="H62" s="133">
        <f t="shared" si="40"/>
        <v>0</v>
      </c>
      <c r="I62" s="66">
        <f>F62*$D$98/(1000000)*365</f>
        <v>0</v>
      </c>
      <c r="J62" s="74">
        <f>I62/$I$96</f>
        <v>0</v>
      </c>
    </row>
    <row r="63" spans="2:10" x14ac:dyDescent="0.25">
      <c r="B63" s="173"/>
      <c r="C63" s="99" t="s">
        <v>72</v>
      </c>
      <c r="D63" s="66">
        <f>+[1]Amazonica!D58</f>
        <v>5</v>
      </c>
      <c r="E63" s="66">
        <v>88</v>
      </c>
      <c r="F63" s="66">
        <f>100*D63/E63</f>
        <v>5.6818181818181817</v>
      </c>
      <c r="G63" s="66">
        <f t="shared" ref="G63:G64" si="41">F63*7</f>
        <v>39.772727272727273</v>
      </c>
      <c r="H63" s="133">
        <f t="shared" si="40"/>
        <v>0.11534090909090909</v>
      </c>
      <c r="I63" s="66">
        <f>F63*$D$98/(1000000)*365</f>
        <v>1929.4294034090906</v>
      </c>
      <c r="J63" s="74">
        <f>I63/$I$96</f>
        <v>3.4800422542224222E-3</v>
      </c>
    </row>
    <row r="64" spans="2:10" x14ac:dyDescent="0.25">
      <c r="B64" s="173"/>
      <c r="C64" s="99" t="s">
        <v>74</v>
      </c>
      <c r="D64" s="66">
        <f>+[1]Amazonica!D59</f>
        <v>0</v>
      </c>
      <c r="E64" s="66">
        <v>100</v>
      </c>
      <c r="F64" s="66">
        <f>100*D64/E64</f>
        <v>0</v>
      </c>
      <c r="G64" s="66">
        <f t="shared" si="41"/>
        <v>0</v>
      </c>
      <c r="H64" s="133">
        <f t="shared" si="40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10</v>
      </c>
      <c r="E65" s="67"/>
      <c r="F65" s="67">
        <f>SUM(F61:F62)</f>
        <v>5.6818181818181817</v>
      </c>
      <c r="G65" s="67">
        <f t="shared" ref="G65:H65" si="42">SUM(G61:G62)</f>
        <v>39.772727272727273</v>
      </c>
      <c r="H65" s="149">
        <f t="shared" si="42"/>
        <v>0.11534090909090909</v>
      </c>
      <c r="I65" s="67">
        <f>SUM(I61:I64)</f>
        <v>3858.8588068181812</v>
      </c>
      <c r="J65" s="80">
        <f>SUM(J61:J64)</f>
        <v>6.9600845084448444E-3</v>
      </c>
    </row>
    <row r="66" spans="2:10" s="4" customFormat="1" x14ac:dyDescent="0.25">
      <c r="B66" s="173"/>
      <c r="C66" s="49" t="s">
        <v>13</v>
      </c>
      <c r="D66" s="73">
        <f>D65+D59+D55+D50</f>
        <v>120</v>
      </c>
      <c r="E66" s="73"/>
      <c r="F66" s="73">
        <f>F65+F59+F55+F50</f>
        <v>142.37995479413144</v>
      </c>
      <c r="G66" s="73">
        <f>G65+G59+G55+G50</f>
        <v>996.65968355892005</v>
      </c>
      <c r="H66" s="153">
        <f>H65+H59+H55+H50</f>
        <v>3.0220777882032213</v>
      </c>
      <c r="I66" s="73">
        <f>I65+I59+I55+I50</f>
        <v>50278.753940919451</v>
      </c>
      <c r="J66" s="79">
        <f>J65+J59+J55+J50</f>
        <v>9.0685975809685057E-2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150"/>
      <c r="I67" s="68"/>
      <c r="J67" s="75"/>
    </row>
    <row r="68" spans="2:10" s="4" customFormat="1" x14ac:dyDescent="0.25">
      <c r="B68" s="173"/>
      <c r="C68" s="7" t="s">
        <v>21</v>
      </c>
      <c r="D68" s="67">
        <f>+[1]Amazonica!$D$62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149">
        <f t="shared" ref="H68" si="43">G68*2.9/(1000)</f>
        <v>0.5702247191011236</v>
      </c>
      <c r="I68" s="67">
        <f>F68*$D$98/(1000000)*365</f>
        <v>9538.7521067415728</v>
      </c>
      <c r="J68" s="76">
        <f>I68/$I$96</f>
        <v>1.7204703279301865E-2</v>
      </c>
    </row>
    <row r="69" spans="2:10" s="5" customFormat="1" x14ac:dyDescent="0.25">
      <c r="B69" s="159" t="s">
        <v>111</v>
      </c>
      <c r="C69" s="159"/>
      <c r="D69" s="71">
        <f>+D66+D68</f>
        <v>145</v>
      </c>
      <c r="E69" s="71"/>
      <c r="F69" s="71">
        <f t="shared" ref="F69:H69" si="44">+F66+F68</f>
        <v>170.46984243458087</v>
      </c>
      <c r="G69" s="71">
        <f t="shared" si="44"/>
        <v>1193.2888970420661</v>
      </c>
      <c r="H69" s="152">
        <f t="shared" si="44"/>
        <v>3.5923025073043449</v>
      </c>
      <c r="I69" s="71">
        <f>I66+I68</f>
        <v>59817.506047661023</v>
      </c>
      <c r="J69" s="78">
        <f>J66+J68</f>
        <v>0.10789067908898692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150"/>
      <c r="I70" s="68"/>
      <c r="J70" s="75"/>
    </row>
    <row r="71" spans="2:10" x14ac:dyDescent="0.25">
      <c r="B71" s="173"/>
      <c r="C71" s="7" t="s">
        <v>14</v>
      </c>
      <c r="D71" s="66">
        <f>+[1]Amazonica!D65</f>
        <v>80</v>
      </c>
      <c r="E71" s="66">
        <v>100</v>
      </c>
      <c r="F71" s="66">
        <f t="shared" ref="F71" si="45">100*D71/E71</f>
        <v>80</v>
      </c>
      <c r="G71" s="66">
        <f>F71*7</f>
        <v>560</v>
      </c>
      <c r="H71" s="133">
        <f t="shared" ref="H71:H72" si="46">G71*2.9/(1000)</f>
        <v>1.6240000000000001</v>
      </c>
      <c r="I71" s="66">
        <f>F71*$D$98/(1000000)*365</f>
        <v>27166.365999999998</v>
      </c>
      <c r="J71" s="74">
        <f>I71/$I$96</f>
        <v>4.8998994939451708E-2</v>
      </c>
    </row>
    <row r="72" spans="2:10" x14ac:dyDescent="0.25">
      <c r="B72" s="173"/>
      <c r="C72" s="7" t="s">
        <v>104</v>
      </c>
      <c r="D72" s="66">
        <f>+[1]Amazonica!D66</f>
        <v>0</v>
      </c>
      <c r="E72" s="66">
        <v>100</v>
      </c>
      <c r="F72" s="66">
        <f t="shared" ref="F72" si="47">100*D72/E72</f>
        <v>0</v>
      </c>
      <c r="G72" s="66">
        <f>F72*7</f>
        <v>0</v>
      </c>
      <c r="H72" s="133">
        <f t="shared" si="46"/>
        <v>0</v>
      </c>
      <c r="I72" s="66">
        <f>F72*$D$98/(1000000)*365</f>
        <v>0</v>
      </c>
      <c r="J72" s="74">
        <f t="shared" ref="J72" si="4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80</v>
      </c>
      <c r="E73" s="67"/>
      <c r="F73" s="67">
        <f>SUM(F71:F72)</f>
        <v>80</v>
      </c>
      <c r="G73" s="67">
        <f t="shared" ref="G73:J73" si="49">SUM(G71:G72)</f>
        <v>560</v>
      </c>
      <c r="H73" s="149">
        <f t="shared" si="49"/>
        <v>1.6240000000000001</v>
      </c>
      <c r="I73" s="67">
        <f t="shared" si="49"/>
        <v>27166.365999999998</v>
      </c>
      <c r="J73" s="76">
        <f t="shared" si="49"/>
        <v>4.8998994939451708E-2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150"/>
      <c r="I74" s="68"/>
      <c r="J74" s="75"/>
    </row>
    <row r="75" spans="2:10" x14ac:dyDescent="0.25">
      <c r="B75" s="173"/>
      <c r="C75" s="7" t="s">
        <v>79</v>
      </c>
      <c r="D75" s="66">
        <f>+[1]Amazonica!D69</f>
        <v>50</v>
      </c>
      <c r="E75" s="66">
        <v>81</v>
      </c>
      <c r="F75" s="66">
        <f t="shared" ref="F75:F76" si="50">100*D75/E75</f>
        <v>61.728395061728392</v>
      </c>
      <c r="G75" s="66">
        <f t="shared" ref="G75:G76" si="51">F75*7</f>
        <v>432.09876543209873</v>
      </c>
      <c r="H75" s="133">
        <f t="shared" ref="H75:H76" si="52">G75*2.9/(1000)</f>
        <v>1.2530864197530864</v>
      </c>
      <c r="I75" s="66">
        <f>F75*$D$98/(1000000)*365</f>
        <v>20961.702160493827</v>
      </c>
      <c r="J75" s="74">
        <f t="shared" ref="J75:J76" si="53">I75/$I$96</f>
        <v>3.7807866465626325E-2</v>
      </c>
    </row>
    <row r="76" spans="2:10" x14ac:dyDescent="0.25">
      <c r="B76" s="173"/>
      <c r="C76" s="7" t="s">
        <v>80</v>
      </c>
      <c r="D76" s="66">
        <f>+[1]Amazonica!D70</f>
        <v>20</v>
      </c>
      <c r="E76" s="66">
        <v>83</v>
      </c>
      <c r="F76" s="66">
        <f t="shared" si="50"/>
        <v>24.096385542168676</v>
      </c>
      <c r="G76" s="66">
        <f t="shared" si="51"/>
        <v>168.67469879518075</v>
      </c>
      <c r="H76" s="133">
        <f t="shared" si="52"/>
        <v>0.48915662650602415</v>
      </c>
      <c r="I76" s="66">
        <f>F76*$D$98/(1000000)*365</f>
        <v>8182.640361445784</v>
      </c>
      <c r="J76" s="74">
        <f t="shared" si="53"/>
        <v>1.4758733415497506E-2</v>
      </c>
    </row>
    <row r="77" spans="2:10" s="4" customFormat="1" x14ac:dyDescent="0.25">
      <c r="B77" s="174"/>
      <c r="C77" s="47" t="s">
        <v>51</v>
      </c>
      <c r="D77" s="67">
        <f>SUM(D75:D76)</f>
        <v>70</v>
      </c>
      <c r="E77" s="67"/>
      <c r="F77" s="67">
        <f>SUM(F75:F76)</f>
        <v>85.824780603897068</v>
      </c>
      <c r="G77" s="67">
        <f t="shared" ref="G77:I77" si="54">SUM(G75:G76)</f>
        <v>600.77346422727942</v>
      </c>
      <c r="H77" s="149">
        <f t="shared" si="54"/>
        <v>1.7422430462591105</v>
      </c>
      <c r="I77" s="67">
        <f t="shared" si="54"/>
        <v>29144.342521939612</v>
      </c>
      <c r="J77" s="76">
        <f>SUM(J75:J76)</f>
        <v>5.2566599881123832E-2</v>
      </c>
    </row>
    <row r="78" spans="2:10" s="5" customFormat="1" x14ac:dyDescent="0.25">
      <c r="B78" s="159" t="s">
        <v>112</v>
      </c>
      <c r="C78" s="159"/>
      <c r="D78" s="71">
        <f>+D73+D77</f>
        <v>150</v>
      </c>
      <c r="E78" s="71"/>
      <c r="F78" s="71">
        <f t="shared" ref="F78:H78" si="55">+F73+F77</f>
        <v>165.82478060389707</v>
      </c>
      <c r="G78" s="71">
        <f t="shared" si="55"/>
        <v>1160.7734642272794</v>
      </c>
      <c r="H78" s="152">
        <f t="shared" si="55"/>
        <v>3.3662430462591106</v>
      </c>
      <c r="I78" s="71">
        <f>+I73+I77</f>
        <v>56310.70852193961</v>
      </c>
      <c r="J78" s="78">
        <f>+J73+J77</f>
        <v>0.10156559482057553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150"/>
      <c r="I79" s="68"/>
      <c r="J79" s="75"/>
    </row>
    <row r="80" spans="2:10" x14ac:dyDescent="0.25">
      <c r="B80" s="173"/>
      <c r="C80" s="2" t="s">
        <v>22</v>
      </c>
      <c r="D80" s="66">
        <f>+[1]Amazonica!D74</f>
        <v>5</v>
      </c>
      <c r="E80" s="66">
        <v>100</v>
      </c>
      <c r="F80" s="66">
        <f t="shared" ref="F80" si="56">100*D80/E80</f>
        <v>5</v>
      </c>
      <c r="G80" s="66">
        <f>F80*7</f>
        <v>35</v>
      </c>
      <c r="H80" s="133">
        <f t="shared" ref="H80:H81" si="57">G80*2.9/(1000)</f>
        <v>0.10150000000000001</v>
      </c>
      <c r="I80" s="66">
        <f>F80*$D$98/(1000000)*365</f>
        <v>1697.8978749999999</v>
      </c>
      <c r="J80" s="74">
        <f>I80/$I$96</f>
        <v>3.0624371837157317E-3</v>
      </c>
    </row>
    <row r="81" spans="2:11" x14ac:dyDescent="0.25">
      <c r="B81" s="173"/>
      <c r="C81" s="2" t="s">
        <v>106</v>
      </c>
      <c r="D81" s="66">
        <f>+[1]Amazonica!D75</f>
        <v>5</v>
      </c>
      <c r="E81" s="66">
        <v>100</v>
      </c>
      <c r="F81" s="66">
        <f t="shared" ref="F81" si="58">100*D81/E81</f>
        <v>5</v>
      </c>
      <c r="G81" s="66">
        <f>F81*7</f>
        <v>35</v>
      </c>
      <c r="H81" s="133">
        <f t="shared" si="57"/>
        <v>0.10150000000000001</v>
      </c>
      <c r="I81" s="66">
        <f>F81*$D$98/(1000000)*365</f>
        <v>1697.8978749999999</v>
      </c>
      <c r="J81" s="74">
        <f>I81/$I$96</f>
        <v>3.0624371837157317E-3</v>
      </c>
    </row>
    <row r="82" spans="2:11" s="4" customFormat="1" x14ac:dyDescent="0.25">
      <c r="B82" s="173"/>
      <c r="C82" s="47" t="s">
        <v>51</v>
      </c>
      <c r="D82" s="67">
        <f>SUM(D80:D81)</f>
        <v>10</v>
      </c>
      <c r="E82" s="67"/>
      <c r="F82" s="67">
        <f>SUM(F80:F81)</f>
        <v>10</v>
      </c>
      <c r="G82" s="67">
        <f t="shared" ref="G82:J82" si="59">SUM(G80:G81)</f>
        <v>70</v>
      </c>
      <c r="H82" s="149">
        <f t="shared" si="59"/>
        <v>0.20300000000000001</v>
      </c>
      <c r="I82" s="67">
        <f t="shared" si="59"/>
        <v>3395.7957499999998</v>
      </c>
      <c r="J82" s="76">
        <f t="shared" si="59"/>
        <v>6.1248743674314635E-3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150"/>
      <c r="I83" s="68"/>
      <c r="J83" s="75"/>
    </row>
    <row r="84" spans="2:11" s="4" customFormat="1" x14ac:dyDescent="0.25">
      <c r="B84" s="173"/>
      <c r="C84" s="7" t="s">
        <v>23</v>
      </c>
      <c r="D84" s="67">
        <f>+[1]Amazonica!D78</f>
        <v>46</v>
      </c>
      <c r="E84" s="66">
        <v>100</v>
      </c>
      <c r="F84" s="67">
        <f t="shared" ref="F84" si="60">100*D84/E84</f>
        <v>46</v>
      </c>
      <c r="G84" s="67">
        <f>F84*7</f>
        <v>322</v>
      </c>
      <c r="H84" s="149">
        <f>G84*3.1/(1000)</f>
        <v>0.99820000000000009</v>
      </c>
      <c r="I84" s="67">
        <f>F84*$D$98/(1000000)*365</f>
        <v>15620.660449999999</v>
      </c>
      <c r="J84" s="76">
        <f>I84/$I$96</f>
        <v>2.8174422090184736E-2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150"/>
      <c r="I85" s="68"/>
      <c r="J85" s="75"/>
    </row>
    <row r="86" spans="2:11" ht="31.5" x14ac:dyDescent="0.25">
      <c r="B86" s="173"/>
      <c r="C86" s="7" t="s">
        <v>82</v>
      </c>
      <c r="D86" s="66">
        <f>+[1]Amazonica!D81</f>
        <v>5</v>
      </c>
      <c r="E86" s="66">
        <v>100</v>
      </c>
      <c r="F86" s="66">
        <f t="shared" ref="F86:F89" si="61">100*D86/E86</f>
        <v>5</v>
      </c>
      <c r="G86" s="66">
        <f t="shared" ref="G86:G89" si="62">F86*7</f>
        <v>35</v>
      </c>
      <c r="H86" s="133">
        <f t="shared" ref="H86:H89" si="63">G86*2.9/(1000)</f>
        <v>0.10150000000000001</v>
      </c>
      <c r="I86" s="66">
        <f>F86*$D$98/(1000000)*365</f>
        <v>1697.8978749999999</v>
      </c>
      <c r="J86" s="74">
        <f t="shared" ref="J86:J89" si="64">I86/$I$96</f>
        <v>3.0624371837157317E-3</v>
      </c>
    </row>
    <row r="87" spans="2:11" x14ac:dyDescent="0.25">
      <c r="B87" s="173"/>
      <c r="C87" s="7" t="s">
        <v>83</v>
      </c>
      <c r="D87" s="66">
        <f>+[1]Amazonica!D82</f>
        <v>0</v>
      </c>
      <c r="E87" s="66">
        <v>100</v>
      </c>
      <c r="F87" s="66">
        <f t="shared" si="61"/>
        <v>0</v>
      </c>
      <c r="G87" s="66">
        <f t="shared" si="62"/>
        <v>0</v>
      </c>
      <c r="H87" s="133">
        <f t="shared" si="63"/>
        <v>0</v>
      </c>
      <c r="I87" s="66">
        <f>F87*$D$98/(1000000)*365</f>
        <v>0</v>
      </c>
      <c r="J87" s="74">
        <f t="shared" si="64"/>
        <v>0</v>
      </c>
    </row>
    <row r="88" spans="2:11" x14ac:dyDescent="0.25">
      <c r="B88" s="173"/>
      <c r="C88" s="7" t="s">
        <v>84</v>
      </c>
      <c r="D88" s="66">
        <f>+[1]Amazonica!D83</f>
        <v>20</v>
      </c>
      <c r="E88" s="66">
        <v>100</v>
      </c>
      <c r="F88" s="66">
        <f t="shared" si="61"/>
        <v>20</v>
      </c>
      <c r="G88" s="66">
        <f t="shared" si="62"/>
        <v>140</v>
      </c>
      <c r="H88" s="133">
        <f t="shared" si="63"/>
        <v>0.40600000000000003</v>
      </c>
      <c r="I88" s="66">
        <f>F88*$D$98/(1000000)*365</f>
        <v>6791.5914999999995</v>
      </c>
      <c r="J88" s="74">
        <f t="shared" si="64"/>
        <v>1.2249748734862927E-2</v>
      </c>
    </row>
    <row r="89" spans="2:11" x14ac:dyDescent="0.25">
      <c r="B89" s="173"/>
      <c r="C89" s="7" t="s">
        <v>85</v>
      </c>
      <c r="D89" s="66">
        <f>+[1]Amazonica!D84</f>
        <v>5</v>
      </c>
      <c r="E89" s="66">
        <v>100</v>
      </c>
      <c r="F89" s="66">
        <f t="shared" si="61"/>
        <v>5</v>
      </c>
      <c r="G89" s="66">
        <f t="shared" si="62"/>
        <v>35</v>
      </c>
      <c r="H89" s="133">
        <f t="shared" si="63"/>
        <v>0.10150000000000001</v>
      </c>
      <c r="I89" s="66">
        <f>F89*$D$98/(1000000)*365</f>
        <v>1697.8978749999999</v>
      </c>
      <c r="J89" s="74">
        <f t="shared" si="64"/>
        <v>3.0624371837157317E-3</v>
      </c>
    </row>
    <row r="90" spans="2:11" s="4" customFormat="1" x14ac:dyDescent="0.25">
      <c r="B90" s="173"/>
      <c r="C90" s="47" t="s">
        <v>51</v>
      </c>
      <c r="D90" s="67">
        <f>SUM(D86:D89)</f>
        <v>30</v>
      </c>
      <c r="E90" s="67"/>
      <c r="F90" s="67">
        <f>SUM(F86:F89)</f>
        <v>30</v>
      </c>
      <c r="G90" s="67">
        <f t="shared" ref="G90:I90" si="65">SUM(G86:G89)</f>
        <v>210</v>
      </c>
      <c r="H90" s="149">
        <f t="shared" si="65"/>
        <v>0.6090000000000001</v>
      </c>
      <c r="I90" s="67">
        <f t="shared" si="65"/>
        <v>10187.38725</v>
      </c>
      <c r="J90" s="76">
        <f>SUM(J86:J89)</f>
        <v>1.8374623102294391E-2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150"/>
      <c r="I91" s="68"/>
      <c r="J91" s="75"/>
    </row>
    <row r="92" spans="2:11" x14ac:dyDescent="0.25">
      <c r="B92" s="173"/>
      <c r="C92" s="2" t="s">
        <v>86</v>
      </c>
      <c r="D92" s="66">
        <f>+[1]Amazonica!D87</f>
        <v>8</v>
      </c>
      <c r="E92" s="66">
        <v>88.107142857142861</v>
      </c>
      <c r="F92" s="66">
        <f t="shared" ref="F92:F93" si="66">100*D92/E92</f>
        <v>9.0798540737738147</v>
      </c>
      <c r="G92" s="66">
        <f t="shared" ref="G92:G93" si="67">F92*7</f>
        <v>63.558978516416701</v>
      </c>
      <c r="H92" s="133">
        <f t="shared" ref="H92:H93" si="68">G92*2.9/(1000)</f>
        <v>0.18432103769760844</v>
      </c>
      <c r="I92" s="66">
        <f>F92*$D$98/(1000000)*365</f>
        <v>3083.3329874341307</v>
      </c>
      <c r="J92" s="74">
        <f t="shared" ref="J92:J93" si="69">I92/$I$96</f>
        <v>5.5612965476475396E-3</v>
      </c>
    </row>
    <row r="93" spans="2:11" x14ac:dyDescent="0.25">
      <c r="B93" s="173"/>
      <c r="C93" s="2" t="s">
        <v>87</v>
      </c>
      <c r="D93" s="66">
        <f>+[1]Amazonica!D88</f>
        <v>3</v>
      </c>
      <c r="E93" s="66">
        <v>100</v>
      </c>
      <c r="F93" s="66">
        <f t="shared" si="66"/>
        <v>3</v>
      </c>
      <c r="G93" s="66">
        <f t="shared" si="67"/>
        <v>21</v>
      </c>
      <c r="H93" s="133">
        <f t="shared" si="68"/>
        <v>6.0899999999999996E-2</v>
      </c>
      <c r="I93" s="66">
        <f>F93*$D$98/(1000000)*365</f>
        <v>1018.738725</v>
      </c>
      <c r="J93" s="74">
        <f t="shared" si="69"/>
        <v>1.8374623102294394E-3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70">SUM(G92:G93)</f>
        <v>84.558978516416701</v>
      </c>
      <c r="H94" s="153">
        <f t="shared" si="70"/>
        <v>0.24522103769760845</v>
      </c>
      <c r="I94" s="73">
        <f t="shared" si="70"/>
        <v>4102.0717124341309</v>
      </c>
      <c r="J94" s="79">
        <f>SUM(J92:J93)</f>
        <v>7.3987588578769787E-3</v>
      </c>
    </row>
    <row r="95" spans="2:11" s="5" customFormat="1" x14ac:dyDescent="0.25">
      <c r="B95" s="159" t="s">
        <v>113</v>
      </c>
      <c r="C95" s="159"/>
      <c r="D95" s="71">
        <f>+D82+D84+D90+D94</f>
        <v>97</v>
      </c>
      <c r="E95" s="71"/>
      <c r="F95" s="71">
        <f t="shared" ref="F95:H95" si="71">+F82+F84+F90+F94</f>
        <v>98.079854073773816</v>
      </c>
      <c r="G95" s="71">
        <f t="shared" si="71"/>
        <v>686.55897851641669</v>
      </c>
      <c r="H95" s="152">
        <f t="shared" si="71"/>
        <v>2.0554210376976085</v>
      </c>
      <c r="I95" s="71">
        <f>+I82+I84+I90+I94</f>
        <v>33305.915162434132</v>
      </c>
      <c r="J95" s="78">
        <f>+J82+J84+J90+J94</f>
        <v>6.0072678417787566E-2</v>
      </c>
    </row>
    <row r="96" spans="2:11" x14ac:dyDescent="0.25">
      <c r="B96" s="51"/>
      <c r="C96" s="12" t="s">
        <v>24</v>
      </c>
      <c r="D96" s="72">
        <f t="shared" ref="D96" si="72">D95+D78+D69+D44+D31+D20</f>
        <v>1347</v>
      </c>
      <c r="E96" s="72">
        <f t="shared" ref="E96" si="73">E95+E78+E69+E44+E31+E20</f>
        <v>0</v>
      </c>
      <c r="F96" s="72">
        <f t="shared" ref="F96" si="74">F95+F78+F69+F44+F31+F20</f>
        <v>1627.00473179449</v>
      </c>
      <c r="G96" s="72">
        <f t="shared" ref="G96" si="75">G95+G78+G69+G44+G31+G20</f>
        <v>11389.03312256143</v>
      </c>
      <c r="H96" s="154">
        <f t="shared" ref="H96" si="76">H95+H78+H69+H44+H31+H20</f>
        <v>33.2243607613105</v>
      </c>
      <c r="I96" s="72">
        <f t="shared" ref="I96" si="77">I95+I78+I69+I44+I31+I20</f>
        <v>554427.00474917097</v>
      </c>
      <c r="J96" s="100">
        <f t="shared" ref="J96" si="78">J95+J78+J69+J44+J31+J20</f>
        <v>1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+[2]Amazonica!$D$24</f>
        <v>930355</v>
      </c>
      <c r="J98" s="76"/>
    </row>
    <row r="99" spans="3:10" x14ac:dyDescent="0.25">
      <c r="C99" s="2" t="s">
        <v>125</v>
      </c>
    </row>
  </sheetData>
  <mergeCells count="18">
    <mergeCell ref="B45:B68"/>
    <mergeCell ref="B70:B77"/>
    <mergeCell ref="B69:C69"/>
    <mergeCell ref="B78:C78"/>
    <mergeCell ref="B95:C95"/>
    <mergeCell ref="B79:B94"/>
    <mergeCell ref="B2:J2"/>
    <mergeCell ref="B4:B5"/>
    <mergeCell ref="C4:C5"/>
    <mergeCell ref="E4:E5"/>
    <mergeCell ref="F4:I4"/>
    <mergeCell ref="J4:J5"/>
    <mergeCell ref="B44:C44"/>
    <mergeCell ref="B6:B19"/>
    <mergeCell ref="B20:C20"/>
    <mergeCell ref="B21:B30"/>
    <mergeCell ref="B31:C31"/>
    <mergeCell ref="B32:B4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99"/>
  <sheetViews>
    <sheetView zoomScale="90" zoomScaleNormal="90" workbookViewId="0">
      <selection activeCell="D86" sqref="D86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3.4257812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137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+'[1]Andina sur'!D6</f>
        <v>30</v>
      </c>
      <c r="E7" s="66">
        <v>100</v>
      </c>
      <c r="F7" s="66">
        <f>100*D7/E7</f>
        <v>30</v>
      </c>
      <c r="G7" s="66">
        <f>F7*7</f>
        <v>210</v>
      </c>
      <c r="H7" s="66">
        <f>G7*2.9/(1000)</f>
        <v>0.60899999999999999</v>
      </c>
      <c r="I7" s="66">
        <f>F7*$D$98/(1000000)*365</f>
        <v>74509.362599999993</v>
      </c>
      <c r="J7" s="74">
        <f>I7/$I$96</f>
        <v>1.8911798028239071E-2</v>
      </c>
    </row>
    <row r="8" spans="2:10" x14ac:dyDescent="0.25">
      <c r="B8" s="173"/>
      <c r="C8" s="3" t="s">
        <v>50</v>
      </c>
      <c r="D8" s="65">
        <f>+'[1]Andina sur'!D7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66">
        <f t="shared" ref="H8:H11" si="2">G8*2.9/(1000)</f>
        <v>0.11534090909090909</v>
      </c>
      <c r="I8" s="66">
        <f>F8*$D$98/(1000000)*365</f>
        <v>14111.62170454545</v>
      </c>
      <c r="J8" s="74">
        <f>I8/$I$96</f>
        <v>3.5817799295907323E-3</v>
      </c>
    </row>
    <row r="9" spans="2:10" x14ac:dyDescent="0.25">
      <c r="B9" s="173"/>
      <c r="C9" s="3" t="s">
        <v>115</v>
      </c>
      <c r="D9" s="65">
        <f>+'[1]Andina sur'!D8</f>
        <v>40</v>
      </c>
      <c r="E9" s="66">
        <v>100</v>
      </c>
      <c r="F9" s="66">
        <f t="shared" si="0"/>
        <v>40</v>
      </c>
      <c r="G9" s="66">
        <f t="shared" si="1"/>
        <v>280</v>
      </c>
      <c r="H9" s="66">
        <f t="shared" si="2"/>
        <v>0.81200000000000006</v>
      </c>
      <c r="I9" s="66">
        <f>F9*$D$98/(1000000)*365</f>
        <v>99345.816799999971</v>
      </c>
      <c r="J9" s="74">
        <f>I9/$I$96</f>
        <v>2.5215730704318755E-2</v>
      </c>
    </row>
    <row r="10" spans="2:10" x14ac:dyDescent="0.25">
      <c r="B10" s="173"/>
      <c r="C10" s="3" t="s">
        <v>101</v>
      </c>
      <c r="D10" s="65">
        <f>+'[1]Andina sur'!D9</f>
        <v>10</v>
      </c>
      <c r="E10" s="66">
        <v>100</v>
      </c>
      <c r="F10" s="66">
        <f t="shared" si="0"/>
        <v>10</v>
      </c>
      <c r="G10" s="66">
        <f t="shared" si="1"/>
        <v>70</v>
      </c>
      <c r="H10" s="66">
        <f t="shared" si="2"/>
        <v>0.20300000000000001</v>
      </c>
      <c r="I10" s="66">
        <f>F10*$D$98/(1000000)*365</f>
        <v>24836.454199999993</v>
      </c>
      <c r="J10" s="74">
        <f>I10/$I$96</f>
        <v>6.3039326760796887E-3</v>
      </c>
    </row>
    <row r="11" spans="2:10" x14ac:dyDescent="0.25">
      <c r="B11" s="173"/>
      <c r="C11" s="3" t="s">
        <v>49</v>
      </c>
      <c r="D11" s="65">
        <f>+'[1]Andina sur'!D10</f>
        <v>5</v>
      </c>
      <c r="E11" s="66">
        <v>100</v>
      </c>
      <c r="F11" s="66">
        <f t="shared" si="0"/>
        <v>5</v>
      </c>
      <c r="G11" s="66">
        <f t="shared" si="1"/>
        <v>35</v>
      </c>
      <c r="H11" s="66">
        <f t="shared" si="2"/>
        <v>0.10150000000000001</v>
      </c>
      <c r="I11" s="66">
        <f>F11*$D$98/(1000000)*365</f>
        <v>12418.227099999996</v>
      </c>
      <c r="J11" s="74">
        <f>I11/$I$96</f>
        <v>3.1519663380398443E-3</v>
      </c>
    </row>
    <row r="12" spans="2:10" s="4" customFormat="1" x14ac:dyDescent="0.25">
      <c r="B12" s="173"/>
      <c r="C12" s="42" t="s">
        <v>51</v>
      </c>
      <c r="D12" s="67">
        <f>SUM(D7:D11)</f>
        <v>90</v>
      </c>
      <c r="E12" s="67"/>
      <c r="F12" s="67">
        <f>SUM(F7:F11)</f>
        <v>90.681818181818187</v>
      </c>
      <c r="G12" s="67">
        <f t="shared" ref="G12:I12" si="3">SUM(G7:G11)</f>
        <v>634.77272727272725</v>
      </c>
      <c r="H12" s="67">
        <f t="shared" si="3"/>
        <v>1.8408409090909092</v>
      </c>
      <c r="I12" s="67">
        <f t="shared" si="3"/>
        <v>225221.48240454539</v>
      </c>
      <c r="J12" s="76">
        <f>SUM(J7:J11)</f>
        <v>5.7165207676268093E-2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+'[1]Andina sur'!D13</f>
        <v>80</v>
      </c>
      <c r="E14" s="66">
        <v>86</v>
      </c>
      <c r="F14" s="66">
        <f t="shared" ref="F14:F18" si="4">100*D14/E14</f>
        <v>93.023255813953483</v>
      </c>
      <c r="G14" s="66">
        <f t="shared" ref="G14:G17" si="5">F14*7</f>
        <v>651.16279069767438</v>
      </c>
      <c r="H14" s="66">
        <f>G14*2.9/(1000)</f>
        <v>1.8883720930232557</v>
      </c>
      <c r="I14" s="66">
        <f>F14*$D$98/(1000000)*365</f>
        <v>231036.78325581388</v>
      </c>
      <c r="J14" s="74">
        <f>I14/$I$96</f>
        <v>5.8641234196090124E-2</v>
      </c>
    </row>
    <row r="15" spans="2:10" x14ac:dyDescent="0.25">
      <c r="B15" s="173"/>
      <c r="C15" s="3" t="s">
        <v>117</v>
      </c>
      <c r="D15" s="69">
        <f>+'[1]Andina sur'!D14</f>
        <v>160</v>
      </c>
      <c r="E15" s="66">
        <v>85</v>
      </c>
      <c r="F15" s="66">
        <f t="shared" si="4"/>
        <v>188.23529411764707</v>
      </c>
      <c r="G15" s="66">
        <f t="shared" si="5"/>
        <v>1317.6470588235295</v>
      </c>
      <c r="H15" s="66">
        <f t="shared" ref="H15:H18" si="6">G15*2.9/(1000)</f>
        <v>3.8211764705882354</v>
      </c>
      <c r="I15" s="66">
        <f>F15*$D$98/(1000000)*365</f>
        <v>467509.72611764708</v>
      </c>
      <c r="J15" s="74">
        <f>I15/$I$96</f>
        <v>0.11866226213797065</v>
      </c>
    </row>
    <row r="16" spans="2:10" x14ac:dyDescent="0.25">
      <c r="B16" s="173"/>
      <c r="C16" s="44" t="s">
        <v>118</v>
      </c>
      <c r="D16" s="69">
        <f>+'[1]Andina sur'!D15</f>
        <v>100</v>
      </c>
      <c r="E16" s="66">
        <v>63</v>
      </c>
      <c r="F16" s="66">
        <f t="shared" si="4"/>
        <v>158.73015873015873</v>
      </c>
      <c r="G16" s="66">
        <f t="shared" si="5"/>
        <v>1111.1111111111111</v>
      </c>
      <c r="H16" s="66">
        <f t="shared" si="6"/>
        <v>3.2222222222222223</v>
      </c>
      <c r="I16" s="66">
        <f>F16*$D$98/(1000000)*365</f>
        <v>394229.43174603168</v>
      </c>
      <c r="J16" s="74">
        <f>I16/$I$96</f>
        <v>0.10006242342983634</v>
      </c>
    </row>
    <row r="17" spans="2:10" x14ac:dyDescent="0.25">
      <c r="B17" s="173"/>
      <c r="C17" s="44" t="s">
        <v>119</v>
      </c>
      <c r="D17" s="69">
        <f>+'[1]Andina sur'!D16</f>
        <v>0</v>
      </c>
      <c r="E17" s="66">
        <v>62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9">
        <f>+'[1]Andina sur'!D17</f>
        <v>10</v>
      </c>
      <c r="E18" s="66">
        <v>100</v>
      </c>
      <c r="F18" s="66">
        <f t="shared" si="4"/>
        <v>10</v>
      </c>
      <c r="G18" s="66">
        <f>F18*7</f>
        <v>70</v>
      </c>
      <c r="H18" s="66">
        <f t="shared" si="6"/>
        <v>0.20300000000000001</v>
      </c>
      <c r="I18" s="66">
        <f>F18*$D$98/(1000000)*365</f>
        <v>24836.454199999993</v>
      </c>
      <c r="J18" s="74">
        <f>I18/$I$96</f>
        <v>6.3039326760796887E-3</v>
      </c>
    </row>
    <row r="19" spans="2:10" s="4" customFormat="1" x14ac:dyDescent="0.25">
      <c r="B19" s="174"/>
      <c r="C19" s="42" t="s">
        <v>51</v>
      </c>
      <c r="D19" s="67">
        <f>SUM(D14:D18)</f>
        <v>350</v>
      </c>
      <c r="E19" s="67"/>
      <c r="F19" s="67">
        <f>SUM(F14:F18)</f>
        <v>449.98870866175929</v>
      </c>
      <c r="G19" s="67">
        <f>SUM(G14:G18)</f>
        <v>3149.9209606323147</v>
      </c>
      <c r="H19" s="67">
        <f>SUM(H14:H18)</f>
        <v>9.1347707858337124</v>
      </c>
      <c r="I19" s="67">
        <f>SUM(I14:I18)</f>
        <v>1117612.3953194926</v>
      </c>
      <c r="J19" s="76">
        <f>SUM(J14:J18)</f>
        <v>0.28366985243997683</v>
      </c>
    </row>
    <row r="20" spans="2:10" s="45" customFormat="1" ht="30.75" customHeight="1" x14ac:dyDescent="0.25">
      <c r="B20" s="158" t="s">
        <v>53</v>
      </c>
      <c r="C20" s="158"/>
      <c r="D20" s="70">
        <f>D12+D19</f>
        <v>440</v>
      </c>
      <c r="E20" s="70"/>
      <c r="F20" s="70">
        <f>F12+F19</f>
        <v>540.67052684357748</v>
      </c>
      <c r="G20" s="70">
        <f>G12+G19</f>
        <v>3784.6936879050418</v>
      </c>
      <c r="H20" s="70">
        <f>H12+H19</f>
        <v>10.975611694924622</v>
      </c>
      <c r="I20" s="70">
        <f>I12+I19</f>
        <v>1342833.877724038</v>
      </c>
      <c r="J20" s="77">
        <f>J12+J19</f>
        <v>0.34083506011624493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+'[1]Andina sur'!D21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233754.86305882354</v>
      </c>
      <c r="J22" s="74">
        <f>I22/$I$96</f>
        <v>5.9331131068985327E-2</v>
      </c>
    </row>
    <row r="23" spans="2:10" x14ac:dyDescent="0.25">
      <c r="B23" s="173"/>
      <c r="C23" s="3" t="s">
        <v>57</v>
      </c>
      <c r="D23" s="65">
        <f>+'[1]Andina sur'!D22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254732.86358974359</v>
      </c>
      <c r="J23" s="74">
        <f>I23/$I$96</f>
        <v>6.4655719754663499E-2</v>
      </c>
    </row>
    <row r="24" spans="2:10" x14ac:dyDescent="0.25">
      <c r="B24" s="173"/>
      <c r="C24" s="3" t="s">
        <v>103</v>
      </c>
      <c r="D24" s="65">
        <f>+'[1]Andina sur'!D23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93136.703249999991</v>
      </c>
      <c r="J24" s="74">
        <f>I24/$I$96</f>
        <v>2.3639747535298836E-2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581624.42989856715</v>
      </c>
      <c r="J25" s="76">
        <f>SUM(J22:J24)</f>
        <v>0.14762659835894765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+'[1]Andina sur'!D26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305679.43630769226</v>
      </c>
      <c r="J27" s="74">
        <f>I27/$I$96</f>
        <v>7.7586863705596185E-2</v>
      </c>
    </row>
    <row r="28" spans="2:10" x14ac:dyDescent="0.25">
      <c r="B28" s="173"/>
      <c r="C28" s="3" t="s">
        <v>102</v>
      </c>
      <c r="D28" s="66">
        <f>+'[1]Andina sur'!D27</f>
        <v>20</v>
      </c>
      <c r="E28" s="66">
        <v>68</v>
      </c>
      <c r="F28" s="66">
        <f t="shared" si="10"/>
        <v>29.411764705882351</v>
      </c>
      <c r="G28" s="66">
        <f t="shared" si="11"/>
        <v>205.88235294117646</v>
      </c>
      <c r="H28" s="66">
        <f t="shared" si="12"/>
        <v>0.59705882352941175</v>
      </c>
      <c r="I28" s="66">
        <f>F28*$D$98/(1000000)*365</f>
        <v>73048.39470588234</v>
      </c>
      <c r="J28" s="74">
        <f>I28/$I$96</f>
        <v>1.8540978459057909E-2</v>
      </c>
    </row>
    <row r="29" spans="2:10" x14ac:dyDescent="0.25">
      <c r="B29" s="173"/>
      <c r="C29" s="3" t="s">
        <v>55</v>
      </c>
      <c r="D29" s="66">
        <f>+'[1]Andina sur'!D28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305679.43630769226</v>
      </c>
      <c r="J29" s="74">
        <f>I29/$I$96</f>
        <v>7.7586863705596185E-2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180</v>
      </c>
      <c r="E30" s="67"/>
      <c r="F30" s="67">
        <f>SUM(F27:F29)</f>
        <v>275.56561085972851</v>
      </c>
      <c r="G30" s="67">
        <f t="shared" ref="G30:J30" si="13">SUM(G27:G29)</f>
        <v>1928.9592760180994</v>
      </c>
      <c r="H30" s="67">
        <f t="shared" si="13"/>
        <v>5.5939819004524889</v>
      </c>
      <c r="I30" s="67">
        <f t="shared" si="13"/>
        <v>684407.26732126693</v>
      </c>
      <c r="J30" s="76">
        <f t="shared" si="13"/>
        <v>0.17371470587025029</v>
      </c>
    </row>
    <row r="31" spans="2:10" s="5" customFormat="1" ht="13.5" customHeight="1" x14ac:dyDescent="0.25">
      <c r="B31" s="159" t="s">
        <v>58</v>
      </c>
      <c r="C31" s="159"/>
      <c r="D31" s="71">
        <f>D25+D30</f>
        <v>370</v>
      </c>
      <c r="E31" s="71"/>
      <c r="F31" s="71">
        <f>F25+F30</f>
        <v>509.74736048265459</v>
      </c>
      <c r="G31" s="71">
        <f t="shared" ref="G31:H31" si="14">G25+G30</f>
        <v>3568.2315233785821</v>
      </c>
      <c r="H31" s="71">
        <f t="shared" si="14"/>
        <v>10.347871417797888</v>
      </c>
      <c r="I31" s="71">
        <f>I25+I30</f>
        <v>1266031.6972198342</v>
      </c>
      <c r="J31" s="78">
        <f>J25+J30</f>
        <v>0.32134130422919793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+'[1]Andina sur'!$D$32</f>
        <v>80</v>
      </c>
      <c r="E34" s="66">
        <v>100</v>
      </c>
      <c r="F34" s="66">
        <f t="shared" ref="F34:F42" si="15">100*D34/E34</f>
        <v>80</v>
      </c>
      <c r="G34" s="66">
        <f t="shared" ref="G34:G42" si="16">F34*7</f>
        <v>560</v>
      </c>
      <c r="H34" s="66">
        <f t="shared" ref="H34:H37" si="17">G34*2.9/(1000)</f>
        <v>1.6240000000000001</v>
      </c>
      <c r="I34" s="66">
        <f>F34*$D$98/(1000000)*365</f>
        <v>198691.63359999994</v>
      </c>
      <c r="J34" s="74">
        <f>I34/$I$96</f>
        <v>5.043146140863751E-2</v>
      </c>
    </row>
    <row r="35" spans="2:10" ht="31.5" x14ac:dyDescent="0.25">
      <c r="B35" s="170"/>
      <c r="C35" s="7" t="s">
        <v>61</v>
      </c>
      <c r="D35" s="66">
        <f>+'[1]Andina sur'!D34</f>
        <v>0</v>
      </c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>
        <f>+'[1]Andina sur'!D35</f>
        <v>0</v>
      </c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+'[1]Andina sur'!D37</f>
        <v>40</v>
      </c>
      <c r="E37" s="66">
        <v>100</v>
      </c>
      <c r="F37" s="66">
        <f t="shared" si="15"/>
        <v>40</v>
      </c>
      <c r="G37" s="66">
        <f t="shared" si="16"/>
        <v>280</v>
      </c>
      <c r="H37" s="66">
        <f t="shared" si="17"/>
        <v>0.81200000000000006</v>
      </c>
      <c r="I37" s="66">
        <f>F37*$D$98/(1000000)*365</f>
        <v>99345.816799999971</v>
      </c>
      <c r="J37" s="74">
        <f>I37/$I$96</f>
        <v>2.5215730704318755E-2</v>
      </c>
    </row>
    <row r="38" spans="2:10" s="4" customFormat="1" x14ac:dyDescent="0.25">
      <c r="B38" s="170"/>
      <c r="C38" s="47" t="s">
        <v>51</v>
      </c>
      <c r="D38" s="67">
        <f>SUM(D34:D37)</f>
        <v>120</v>
      </c>
      <c r="E38" s="67"/>
      <c r="F38" s="67">
        <f>SUM(F34:F37)</f>
        <v>120</v>
      </c>
      <c r="G38" s="67">
        <f t="shared" ref="G38:I38" si="18">SUM(G34:G37)</f>
        <v>840</v>
      </c>
      <c r="H38" s="67">
        <f t="shared" si="18"/>
        <v>2.4359999999999999</v>
      </c>
      <c r="I38" s="67">
        <f t="shared" si="18"/>
        <v>298037.45039999991</v>
      </c>
      <c r="J38" s="76">
        <f>SUM(J34:J37)</f>
        <v>7.5647192112956257E-2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>
        <f>+'[1]Andina sur'!$D$33</f>
        <v>0</v>
      </c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>
        <f>+'[1]Andina sur'!$D$36</f>
        <v>0</v>
      </c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+'[1]Andina sur'!$D$38</f>
        <v>25</v>
      </c>
      <c r="E42" s="66">
        <v>100</v>
      </c>
      <c r="F42" s="66">
        <f t="shared" si="15"/>
        <v>25</v>
      </c>
      <c r="G42" s="66">
        <f t="shared" si="16"/>
        <v>175</v>
      </c>
      <c r="H42" s="66">
        <f t="shared" si="19"/>
        <v>0.50749999999999995</v>
      </c>
      <c r="I42" s="66">
        <f>F42*$D$98/(1000000)*365</f>
        <v>62091.135499999989</v>
      </c>
      <c r="J42" s="74">
        <f>I42/$I$96</f>
        <v>1.5759831690199223E-2</v>
      </c>
    </row>
    <row r="43" spans="2:10" s="4" customFormat="1" x14ac:dyDescent="0.25">
      <c r="B43" s="171"/>
      <c r="C43" s="47" t="s">
        <v>67</v>
      </c>
      <c r="D43" s="67">
        <f>SUM(D40:D42)</f>
        <v>25</v>
      </c>
      <c r="E43" s="67"/>
      <c r="F43" s="67">
        <f>SUM(F40:F42)</f>
        <v>25</v>
      </c>
      <c r="G43" s="67">
        <f>SUM(G40:G42)</f>
        <v>175</v>
      </c>
      <c r="H43" s="67">
        <f>SUM(H40:H42)</f>
        <v>0.50749999999999995</v>
      </c>
      <c r="I43" s="67">
        <f>SUM(I40:I42)</f>
        <v>62091.135499999989</v>
      </c>
      <c r="J43" s="76">
        <f>SUM(J40:J42)</f>
        <v>1.5759831690199223E-2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145</v>
      </c>
      <c r="E44" s="71"/>
      <c r="F44" s="71">
        <f>F38+F43</f>
        <v>145</v>
      </c>
      <c r="G44" s="71">
        <f>G38+G43</f>
        <v>1015</v>
      </c>
      <c r="H44" s="71">
        <f>H38+H43</f>
        <v>2.9434999999999998</v>
      </c>
      <c r="I44" s="71">
        <f>I38+I43</f>
        <v>360128.58589999989</v>
      </c>
      <c r="J44" s="78">
        <f>J38+J43</f>
        <v>9.1407023803155477E-2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+'[1]Andina sur'!D41</f>
        <v>10</v>
      </c>
      <c r="E46" s="66">
        <v>89</v>
      </c>
      <c r="F46" s="66">
        <f t="shared" ref="F46:F49" si="20">100*D46/E46</f>
        <v>11.235955056179776</v>
      </c>
      <c r="G46" s="66">
        <f t="shared" ref="G46:G49" si="21">F46*7</f>
        <v>78.651685393258433</v>
      </c>
      <c r="H46" s="66">
        <f t="shared" ref="H46:H49" si="22">G46*2.9/(1000)</f>
        <v>0.22808988764044946</v>
      </c>
      <c r="I46" s="66">
        <f>F46*$D$98/(1000000)*365</f>
        <v>27906.12831460674</v>
      </c>
      <c r="J46" s="74">
        <f>I46/$I$96</f>
        <v>7.0830704225614497E-3</v>
      </c>
    </row>
    <row r="47" spans="2:10" x14ac:dyDescent="0.25">
      <c r="B47" s="173"/>
      <c r="C47" s="7" t="s">
        <v>69</v>
      </c>
      <c r="D47" s="66">
        <f>+'[1]Andina sur'!D42</f>
        <v>13</v>
      </c>
      <c r="E47" s="66">
        <v>78</v>
      </c>
      <c r="F47" s="66">
        <f t="shared" si="20"/>
        <v>16.666666666666668</v>
      </c>
      <c r="G47" s="66">
        <f t="shared" si="21"/>
        <v>116.66666666666667</v>
      </c>
      <c r="H47" s="66">
        <f t="shared" si="22"/>
        <v>0.33833333333333332</v>
      </c>
      <c r="I47" s="66">
        <f>F47*$D$98/(1000000)*365</f>
        <v>41394.090333333326</v>
      </c>
      <c r="J47" s="74">
        <f>I47/$I$96</f>
        <v>1.0506554460132815E-2</v>
      </c>
    </row>
    <row r="48" spans="2:10" x14ac:dyDescent="0.25">
      <c r="B48" s="173"/>
      <c r="C48" s="7" t="s">
        <v>70</v>
      </c>
      <c r="D48" s="66">
        <f>+'[1]Andina sur'!D43</f>
        <v>8</v>
      </c>
      <c r="E48" s="66">
        <v>81</v>
      </c>
      <c r="F48" s="66">
        <f t="shared" si="20"/>
        <v>9.8765432098765427</v>
      </c>
      <c r="G48" s="66">
        <f t="shared" si="21"/>
        <v>69.135802469135797</v>
      </c>
      <c r="H48" s="66">
        <f t="shared" si="22"/>
        <v>0.2004938271604938</v>
      </c>
      <c r="I48" s="66">
        <f>F48*$D$98/(1000000)*365</f>
        <v>24529.831308641969</v>
      </c>
      <c r="J48" s="74">
        <f>I48/$I$96</f>
        <v>6.2261063467453715E-3</v>
      </c>
    </row>
    <row r="49" spans="2:10" x14ac:dyDescent="0.25">
      <c r="B49" s="173"/>
      <c r="C49" s="7" t="s">
        <v>71</v>
      </c>
      <c r="D49" s="66">
        <f>+'[1]Andina sur'!D44</f>
        <v>0</v>
      </c>
      <c r="E49" s="66">
        <v>79</v>
      </c>
      <c r="F49" s="66">
        <f t="shared" si="20"/>
        <v>0</v>
      </c>
      <c r="G49" s="66">
        <f t="shared" si="21"/>
        <v>0</v>
      </c>
      <c r="H49" s="66">
        <f t="shared" si="22"/>
        <v>0</v>
      </c>
      <c r="I49" s="66">
        <f>F49*$D$98/(1000000)*365</f>
        <v>0</v>
      </c>
      <c r="J49" s="74">
        <f>I49/$I$96</f>
        <v>0</v>
      </c>
    </row>
    <row r="50" spans="2:10" s="4" customFormat="1" x14ac:dyDescent="0.25">
      <c r="B50" s="173"/>
      <c r="C50" s="47" t="s">
        <v>51</v>
      </c>
      <c r="D50" s="67">
        <f>SUM(D46:D49)</f>
        <v>31</v>
      </c>
      <c r="E50" s="67"/>
      <c r="F50" s="67">
        <f>SUM(F46:F49)</f>
        <v>37.779164932722985</v>
      </c>
      <c r="G50" s="67">
        <f t="shared" ref="G50:I50" si="23">SUM(G46:G49)</f>
        <v>264.45415452906093</v>
      </c>
      <c r="H50" s="67">
        <f t="shared" si="23"/>
        <v>0.76691704813427652</v>
      </c>
      <c r="I50" s="67">
        <f t="shared" si="23"/>
        <v>93830.049956582036</v>
      </c>
      <c r="J50" s="76">
        <f>SUM(J46:J49)</f>
        <v>2.3815731229439634E-2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+'[1]Andina sur'!D47</f>
        <v>18</v>
      </c>
      <c r="E52" s="66">
        <v>66</v>
      </c>
      <c r="F52" s="66">
        <f t="shared" ref="F52:F54" si="24">100*D52/E52</f>
        <v>27.272727272727273</v>
      </c>
      <c r="G52" s="66">
        <f t="shared" ref="G52:G54" si="25">F52*7</f>
        <v>190.90909090909091</v>
      </c>
      <c r="H52" s="66">
        <f t="shared" ref="H52:H54" si="26">G52*2.9/(1000)</f>
        <v>0.55363636363636359</v>
      </c>
      <c r="I52" s="66">
        <f>F52*$D$98/(1000000)*365</f>
        <v>67735.784181818162</v>
      </c>
      <c r="J52" s="74">
        <f>I52/$I$96</f>
        <v>1.7192543662035514E-2</v>
      </c>
    </row>
    <row r="53" spans="2:10" x14ac:dyDescent="0.25">
      <c r="B53" s="173"/>
      <c r="C53" s="7" t="s">
        <v>73</v>
      </c>
      <c r="D53" s="66">
        <f>+'[1]Andina sur'!D48</f>
        <v>5</v>
      </c>
      <c r="E53" s="66">
        <v>67</v>
      </c>
      <c r="F53" s="66">
        <f t="shared" si="24"/>
        <v>7.4626865671641793</v>
      </c>
      <c r="G53" s="66">
        <f t="shared" si="25"/>
        <v>52.238805970149258</v>
      </c>
      <c r="H53" s="66">
        <f t="shared" si="26"/>
        <v>0.15149253731343285</v>
      </c>
      <c r="I53" s="66">
        <f>F53*$D$98/(1000000)*365</f>
        <v>18534.66731343283</v>
      </c>
      <c r="J53" s="74">
        <f>I53/$I$96</f>
        <v>4.7044273702087228E-3</v>
      </c>
    </row>
    <row r="54" spans="2:10" x14ac:dyDescent="0.25">
      <c r="B54" s="173"/>
      <c r="C54" s="7" t="s">
        <v>74</v>
      </c>
      <c r="D54" s="66">
        <f>+'[1]Andina sur'!D49</f>
        <v>0</v>
      </c>
      <c r="E54" s="66">
        <v>76</v>
      </c>
      <c r="F54" s="66">
        <f t="shared" si="24"/>
        <v>0</v>
      </c>
      <c r="G54" s="66">
        <f t="shared" si="25"/>
        <v>0</v>
      </c>
      <c r="H54" s="66">
        <f t="shared" si="26"/>
        <v>0</v>
      </c>
      <c r="I54" s="66">
        <f>F54*$D$98/(1000000)*365</f>
        <v>0</v>
      </c>
      <c r="J54" s="74">
        <f>I54/$I$96</f>
        <v>0</v>
      </c>
    </row>
    <row r="55" spans="2:10" s="4" customFormat="1" x14ac:dyDescent="0.25">
      <c r="B55" s="173"/>
      <c r="C55" s="47" t="s">
        <v>51</v>
      </c>
      <c r="D55" s="67">
        <f>SUM(D52:D54)</f>
        <v>23</v>
      </c>
      <c r="E55" s="67"/>
      <c r="F55" s="67">
        <f>SUM(F52:F54)</f>
        <v>34.73541383989145</v>
      </c>
      <c r="G55" s="67">
        <f t="shared" ref="G55:I55" si="27">SUM(G52:G54)</f>
        <v>243.14789687924016</v>
      </c>
      <c r="H55" s="67">
        <f t="shared" si="27"/>
        <v>0.70512890094979641</v>
      </c>
      <c r="I55" s="67">
        <f t="shared" si="27"/>
        <v>86270.451495250993</v>
      </c>
      <c r="J55" s="76">
        <f>SUM(J52:J54)</f>
        <v>2.1896971032244236E-2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+'[1]Andina sur'!D52</f>
        <v>25</v>
      </c>
      <c r="E57" s="66">
        <v>85</v>
      </c>
      <c r="F57" s="66">
        <f>100*D57/E57</f>
        <v>29.411764705882351</v>
      </c>
      <c r="G57" s="66">
        <f t="shared" ref="G57:G58" si="28">F57*7</f>
        <v>205.88235294117646</v>
      </c>
      <c r="H57" s="66">
        <f t="shared" ref="H57:H58" si="29">G57*2.9/(1000)</f>
        <v>0.59705882352941175</v>
      </c>
      <c r="I57" s="66">
        <f>F57*$D$98/(1000000)*365</f>
        <v>73048.39470588234</v>
      </c>
      <c r="J57" s="74">
        <f>I57/$I$96</f>
        <v>1.8540978459057909E-2</v>
      </c>
    </row>
    <row r="58" spans="2:10" x14ac:dyDescent="0.25">
      <c r="B58" s="173"/>
      <c r="C58" s="7" t="s">
        <v>76</v>
      </c>
      <c r="D58" s="66">
        <f>+'[1]Andina sur'!D53</f>
        <v>0</v>
      </c>
      <c r="E58" s="66">
        <v>100</v>
      </c>
      <c r="F58" s="66">
        <f>100*D58/E58</f>
        <v>0</v>
      </c>
      <c r="G58" s="66">
        <f t="shared" si="28"/>
        <v>0</v>
      </c>
      <c r="H58" s="66">
        <f t="shared" si="29"/>
        <v>0</v>
      </c>
      <c r="I58" s="66">
        <f>F58*$D$98/(1000000)*365</f>
        <v>0</v>
      </c>
      <c r="J58" s="74">
        <f>I58/$I$96</f>
        <v>0</v>
      </c>
    </row>
    <row r="59" spans="2:10" s="4" customFormat="1" x14ac:dyDescent="0.25">
      <c r="B59" s="173"/>
      <c r="C59" s="47" t="s">
        <v>51</v>
      </c>
      <c r="D59" s="67">
        <f>SUM(D57:D58)</f>
        <v>25</v>
      </c>
      <c r="E59" s="67"/>
      <c r="F59" s="67">
        <f>SUM(F57:F58)</f>
        <v>29.411764705882351</v>
      </c>
      <c r="G59" s="67">
        <f t="shared" ref="G59:I59" si="30">SUM(G57:G58)</f>
        <v>205.88235294117646</v>
      </c>
      <c r="H59" s="67">
        <f t="shared" si="30"/>
        <v>0.59705882352941175</v>
      </c>
      <c r="I59" s="67">
        <f t="shared" si="30"/>
        <v>73048.39470588234</v>
      </c>
      <c r="J59" s="76">
        <f>SUM(J57:J58)</f>
        <v>1.8540978459057909E-2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+'[1]Andina sur'!D56</f>
        <v>7</v>
      </c>
      <c r="E61" s="66">
        <v>88</v>
      </c>
      <c r="F61" s="66">
        <f>100*D61/E61</f>
        <v>7.9545454545454541</v>
      </c>
      <c r="G61" s="66">
        <f t="shared" ref="G61:G64" si="31">F61*7</f>
        <v>55.68181818181818</v>
      </c>
      <c r="H61" s="66">
        <f t="shared" ref="H61:H64" si="32">G61*2.9/(1000)</f>
        <v>0.16147727272727272</v>
      </c>
      <c r="I61" s="66">
        <f>F61*$D$98/(1000000)*365</f>
        <v>19756.270386363634</v>
      </c>
      <c r="J61" s="74">
        <f>I61/$I$96</f>
        <v>5.0144919014270262E-3</v>
      </c>
    </row>
    <row r="62" spans="2:10" x14ac:dyDescent="0.25">
      <c r="B62" s="173"/>
      <c r="C62" s="99" t="s">
        <v>71</v>
      </c>
      <c r="D62" s="66">
        <f>+'[1]Andina sur'!D57</f>
        <v>0</v>
      </c>
      <c r="E62" s="2">
        <v>92</v>
      </c>
      <c r="F62" s="66">
        <f>100*D62/E62</f>
        <v>0</v>
      </c>
      <c r="G62" s="66">
        <f t="shared" si="31"/>
        <v>0</v>
      </c>
      <c r="H62" s="66">
        <f t="shared" si="32"/>
        <v>0</v>
      </c>
      <c r="I62" s="66">
        <f>F62*$D$98/(1000000)*365</f>
        <v>0</v>
      </c>
      <c r="J62" s="74">
        <f>I62/$I$96</f>
        <v>0</v>
      </c>
    </row>
    <row r="63" spans="2:10" x14ac:dyDescent="0.25">
      <c r="B63" s="173"/>
      <c r="C63" s="99" t="s">
        <v>72</v>
      </c>
      <c r="D63" s="66">
        <f>+'[1]Andina sur'!D58</f>
        <v>7</v>
      </c>
      <c r="E63" s="66">
        <v>88</v>
      </c>
      <c r="F63" s="66">
        <f>100*D63/E63</f>
        <v>7.9545454545454541</v>
      </c>
      <c r="G63" s="66">
        <f t="shared" si="31"/>
        <v>55.68181818181818</v>
      </c>
      <c r="H63" s="66">
        <f t="shared" si="32"/>
        <v>0.16147727272727272</v>
      </c>
      <c r="I63" s="66">
        <f>F63*$D$98/(1000000)*365</f>
        <v>19756.270386363634</v>
      </c>
      <c r="J63" s="74">
        <f>I63/$I$96</f>
        <v>5.0144919014270262E-3</v>
      </c>
    </row>
    <row r="64" spans="2:10" x14ac:dyDescent="0.25">
      <c r="B64" s="173"/>
      <c r="C64" s="99" t="s">
        <v>74</v>
      </c>
      <c r="D64" s="66">
        <f>+'[1]Andina sur'!D59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14</v>
      </c>
      <c r="E65" s="67"/>
      <c r="F65" s="67">
        <f>SUM(F61:F62)</f>
        <v>7.9545454545454541</v>
      </c>
      <c r="G65" s="67">
        <f t="shared" ref="G65:H65" si="33">SUM(G61:G62)</f>
        <v>55.68181818181818</v>
      </c>
      <c r="H65" s="67">
        <f t="shared" si="33"/>
        <v>0.16147727272727272</v>
      </c>
      <c r="I65" s="67">
        <f>SUM(I61:I64)</f>
        <v>39512.540772727269</v>
      </c>
      <c r="J65" s="80">
        <f>SUM(J61:J64)</f>
        <v>1.0028983802854052E-2</v>
      </c>
    </row>
    <row r="66" spans="2:10" s="4" customFormat="1" x14ac:dyDescent="0.25">
      <c r="B66" s="173"/>
      <c r="C66" s="49" t="s">
        <v>13</v>
      </c>
      <c r="D66" s="73">
        <f>D65+D59+D55+D50</f>
        <v>93</v>
      </c>
      <c r="E66" s="73"/>
      <c r="F66" s="73">
        <f>F65+F59+F55+F50</f>
        <v>109.88088893304223</v>
      </c>
      <c r="G66" s="73">
        <f>G65+G59+G55+G50</f>
        <v>769.16622253129572</v>
      </c>
      <c r="H66" s="73">
        <f>H65+H59+H55+H50</f>
        <v>2.2305820453407574</v>
      </c>
      <c r="I66" s="73">
        <f>I65+I59+I55+I50</f>
        <v>292661.43693044264</v>
      </c>
      <c r="J66" s="79">
        <f>J65+J59+J55+J50</f>
        <v>7.4282664523595832E-2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+'[1]Andina sur'!D62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67">
        <f t="shared" ref="H68" si="34">G68*2.9/(1000)</f>
        <v>0.5702247191011236</v>
      </c>
      <c r="I68" s="67">
        <f>F68*$D$98/(1000000)*365</f>
        <v>69765.320786516837</v>
      </c>
      <c r="J68" s="76">
        <f>I68/$I$96</f>
        <v>1.770767605640362E-2</v>
      </c>
    </row>
    <row r="69" spans="2:10" s="5" customFormat="1" x14ac:dyDescent="0.25">
      <c r="B69" s="159" t="s">
        <v>111</v>
      </c>
      <c r="C69" s="159"/>
      <c r="D69" s="71">
        <f>+D66+D68</f>
        <v>118</v>
      </c>
      <c r="E69" s="71"/>
      <c r="F69" s="71">
        <f t="shared" ref="F69:H69" si="35">+F66+F68</f>
        <v>137.97077657349166</v>
      </c>
      <c r="G69" s="71">
        <f t="shared" si="35"/>
        <v>965.79543601444175</v>
      </c>
      <c r="H69" s="71">
        <f t="shared" si="35"/>
        <v>2.800806764441881</v>
      </c>
      <c r="I69" s="71">
        <f>I66+I68</f>
        <v>362426.75771695946</v>
      </c>
      <c r="J69" s="78">
        <f>J66+J68</f>
        <v>9.1990340579999455E-2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+'[1]Andina sur'!D65</f>
        <v>100</v>
      </c>
      <c r="E71" s="66">
        <v>100</v>
      </c>
      <c r="F71" s="66">
        <f t="shared" ref="F71:F72" si="36">100*D71/E71</f>
        <v>100</v>
      </c>
      <c r="G71" s="66">
        <f>F71*7</f>
        <v>700</v>
      </c>
      <c r="H71" s="66">
        <f t="shared" ref="H71:H72" si="37">G71*2.9/(1000)</f>
        <v>2.0299999999999998</v>
      </c>
      <c r="I71" s="66">
        <f>F71*$D$98/(1000000)*365</f>
        <v>248364.54199999996</v>
      </c>
      <c r="J71" s="74">
        <f>I71/$I$96</f>
        <v>6.303932676079689E-2</v>
      </c>
    </row>
    <row r="72" spans="2:10" x14ac:dyDescent="0.25">
      <c r="B72" s="173"/>
      <c r="C72" s="7" t="s">
        <v>104</v>
      </c>
      <c r="D72" s="66">
        <f>+'[1]Andina sur'!D66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100</v>
      </c>
      <c r="E73" s="67"/>
      <c r="F73" s="67">
        <f>SUM(F71:F72)</f>
        <v>100</v>
      </c>
      <c r="G73" s="67">
        <f t="shared" ref="G73:J73" si="39">SUM(G71:G72)</f>
        <v>700</v>
      </c>
      <c r="H73" s="67">
        <f t="shared" si="39"/>
        <v>2.0299999999999998</v>
      </c>
      <c r="I73" s="67">
        <f t="shared" si="39"/>
        <v>248364.54199999996</v>
      </c>
      <c r="J73" s="76">
        <f t="shared" si="39"/>
        <v>6.303932676079689E-2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+'[1]Andina sur'!D69</f>
        <v>25</v>
      </c>
      <c r="E75" s="66">
        <v>81</v>
      </c>
      <c r="F75" s="66">
        <f t="shared" ref="F75:F76" si="40">100*D75/E75</f>
        <v>30.864197530864196</v>
      </c>
      <c r="G75" s="66">
        <f t="shared" ref="G75:G76" si="41">F75*7</f>
        <v>216.04938271604937</v>
      </c>
      <c r="H75" s="66">
        <f t="shared" ref="H75:H76" si="42">G75*2.9/(1000)</f>
        <v>0.62654320987654322</v>
      </c>
      <c r="I75" s="66">
        <f>F75*$D$98/(1000000)*365</f>
        <v>76655.722839506154</v>
      </c>
      <c r="J75" s="74">
        <f t="shared" ref="J75:J76" si="43">I75/$I$96</f>
        <v>1.9456582333579286E-2</v>
      </c>
    </row>
    <row r="76" spans="2:10" x14ac:dyDescent="0.25">
      <c r="B76" s="173"/>
      <c r="C76" s="7" t="s">
        <v>80</v>
      </c>
      <c r="D76" s="66">
        <f>+'[1]Andina sur'!D70</f>
        <v>5</v>
      </c>
      <c r="E76" s="66">
        <v>83</v>
      </c>
      <c r="F76" s="66">
        <f t="shared" si="40"/>
        <v>6.024096385542169</v>
      </c>
      <c r="G76" s="66">
        <f t="shared" si="41"/>
        <v>42.168674698795186</v>
      </c>
      <c r="H76" s="66">
        <f t="shared" si="42"/>
        <v>0.12228915662650604</v>
      </c>
      <c r="I76" s="66">
        <f>F76*$D$98/(1000000)*365</f>
        <v>14961.719397590361</v>
      </c>
      <c r="J76" s="74">
        <f t="shared" si="43"/>
        <v>3.7975498048672834E-3</v>
      </c>
    </row>
    <row r="77" spans="2:10" s="4" customFormat="1" x14ac:dyDescent="0.25">
      <c r="B77" s="174"/>
      <c r="C77" s="47" t="s">
        <v>51</v>
      </c>
      <c r="D77" s="67">
        <f>SUM(D75:D76)</f>
        <v>30</v>
      </c>
      <c r="E77" s="67"/>
      <c r="F77" s="67">
        <f>SUM(F75:F76)</f>
        <v>36.888293916406369</v>
      </c>
      <c r="G77" s="67">
        <f t="shared" ref="G77:I77" si="44">SUM(G75:G76)</f>
        <v>258.21805741484457</v>
      </c>
      <c r="H77" s="67">
        <f t="shared" si="44"/>
        <v>0.7488323665030493</v>
      </c>
      <c r="I77" s="67">
        <f t="shared" si="44"/>
        <v>91617.442237096519</v>
      </c>
      <c r="J77" s="76">
        <f>SUM(J75:J76)</f>
        <v>2.325413213844657E-2</v>
      </c>
    </row>
    <row r="78" spans="2:10" s="5" customFormat="1" x14ac:dyDescent="0.25">
      <c r="B78" s="159" t="s">
        <v>112</v>
      </c>
      <c r="C78" s="159"/>
      <c r="D78" s="71">
        <f>+D73+D77</f>
        <v>130</v>
      </c>
      <c r="E78" s="71"/>
      <c r="F78" s="71">
        <f t="shared" ref="F78:H78" si="45">+F73+F77</f>
        <v>136.88829391640638</v>
      </c>
      <c r="G78" s="71">
        <f t="shared" si="45"/>
        <v>958.21805741484457</v>
      </c>
      <c r="H78" s="71">
        <f t="shared" si="45"/>
        <v>2.7788323665030492</v>
      </c>
      <c r="I78" s="71">
        <f>+I73+I77</f>
        <v>339981.98423709651</v>
      </c>
      <c r="J78" s="78">
        <f>+J73+J77</f>
        <v>8.6293458899243461E-2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+'[1]Andina sur'!D74</f>
        <v>15</v>
      </c>
      <c r="E80" s="66">
        <v>100</v>
      </c>
      <c r="F80" s="66">
        <f t="shared" ref="F80:F81" si="46">100*D80/E80</f>
        <v>15</v>
      </c>
      <c r="G80" s="66">
        <f>F80*7</f>
        <v>105</v>
      </c>
      <c r="H80" s="66">
        <f t="shared" ref="H80:H81" si="47">G80*2.9/(1000)</f>
        <v>0.30449999999999999</v>
      </c>
      <c r="I80" s="66">
        <f>F80*$D$98/(1000000)*365</f>
        <v>37254.681299999997</v>
      </c>
      <c r="J80" s="74">
        <f>I80/$I$96</f>
        <v>9.4558990141195357E-3</v>
      </c>
    </row>
    <row r="81" spans="2:11" x14ac:dyDescent="0.25">
      <c r="B81" s="173"/>
      <c r="C81" s="2" t="s">
        <v>106</v>
      </c>
      <c r="D81" s="66">
        <f>+'[1]Andina sur'!D75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12418.227099999996</v>
      </c>
      <c r="J81" s="74">
        <f>I81/$I$96</f>
        <v>3.1519663380398443E-3</v>
      </c>
    </row>
    <row r="82" spans="2:11" s="4" customFormat="1" x14ac:dyDescent="0.25">
      <c r="B82" s="173"/>
      <c r="C82" s="47" t="s">
        <v>51</v>
      </c>
      <c r="D82" s="67">
        <f>SUM(D80:D81)</f>
        <v>20</v>
      </c>
      <c r="E82" s="67"/>
      <c r="F82" s="67">
        <f>SUM(F80:F81)</f>
        <v>20</v>
      </c>
      <c r="G82" s="67">
        <f t="shared" ref="G82:J82" si="48">SUM(G80:G81)</f>
        <v>140</v>
      </c>
      <c r="H82" s="67">
        <f t="shared" si="48"/>
        <v>0.40600000000000003</v>
      </c>
      <c r="I82" s="67">
        <f t="shared" si="48"/>
        <v>49672.908399999993</v>
      </c>
      <c r="J82" s="76">
        <f t="shared" si="48"/>
        <v>1.2607865352159381E-2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+'[1]Andina sur'!D78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124182.27099999998</v>
      </c>
      <c r="J84" s="76">
        <f>I84/$I$96</f>
        <v>3.1519663380398445E-2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+'[1]Andina sur'!D81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12418.227099999996</v>
      </c>
      <c r="J86" s="74">
        <f t="shared" ref="J86:J89" si="54">I86/$I$96</f>
        <v>3.1519663380398443E-3</v>
      </c>
    </row>
    <row r="87" spans="2:11" x14ac:dyDescent="0.25">
      <c r="B87" s="173"/>
      <c r="C87" s="7" t="s">
        <v>83</v>
      </c>
      <c r="D87" s="66">
        <f>+'[1]Andina sur'!D82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+'[1]Andina sur'!D83</f>
        <v>16</v>
      </c>
      <c r="E88" s="66">
        <v>100</v>
      </c>
      <c r="F88" s="66">
        <f t="shared" si="51"/>
        <v>16</v>
      </c>
      <c r="G88" s="66">
        <f t="shared" si="52"/>
        <v>112</v>
      </c>
      <c r="H88" s="66">
        <f t="shared" si="53"/>
        <v>0.32480000000000003</v>
      </c>
      <c r="I88" s="66">
        <f>F88*$D$98/(1000000)*365</f>
        <v>39738.326719999997</v>
      </c>
      <c r="J88" s="74">
        <f t="shared" si="54"/>
        <v>1.0086292281727504E-2</v>
      </c>
    </row>
    <row r="89" spans="2:11" x14ac:dyDescent="0.25">
      <c r="B89" s="173"/>
      <c r="C89" s="7" t="s">
        <v>85</v>
      </c>
      <c r="D89" s="66">
        <f>+'[1]Andina sur'!D84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12418.227099999996</v>
      </c>
      <c r="J89" s="74">
        <f t="shared" si="54"/>
        <v>3.1519663380398443E-3</v>
      </c>
    </row>
    <row r="90" spans="2:11" s="4" customFormat="1" x14ac:dyDescent="0.25">
      <c r="B90" s="173"/>
      <c r="C90" s="47" t="s">
        <v>51</v>
      </c>
      <c r="D90" s="67">
        <f>SUM(D86:D89)</f>
        <v>26</v>
      </c>
      <c r="E90" s="67"/>
      <c r="F90" s="67">
        <f>SUM(F86:F89)</f>
        <v>26</v>
      </c>
      <c r="G90" s="67">
        <f t="shared" ref="G90:I90" si="55">SUM(G86:G89)</f>
        <v>182</v>
      </c>
      <c r="H90" s="67">
        <f t="shared" si="55"/>
        <v>0.52780000000000005</v>
      </c>
      <c r="I90" s="67">
        <f t="shared" si="55"/>
        <v>64574.78091999999</v>
      </c>
      <c r="J90" s="76">
        <f>SUM(J86:J89)</f>
        <v>1.6390224957807193E-2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+'[1]Andina sur'!D87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22551.137984596673</v>
      </c>
      <c r="J92" s="74">
        <f t="shared" ref="J92:J93" si="59">I92/$I$96</f>
        <v>5.7238788789698031E-3</v>
      </c>
    </row>
    <row r="93" spans="2:11" x14ac:dyDescent="0.25">
      <c r="B93" s="173"/>
      <c r="C93" s="2" t="s">
        <v>87</v>
      </c>
      <c r="D93" s="66">
        <f>+'[1]Andina sur'!D88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7450.9362599999986</v>
      </c>
      <c r="J93" s="74">
        <f t="shared" si="59"/>
        <v>1.8911798028239067E-3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30002.074244596672</v>
      </c>
      <c r="J94" s="79">
        <f>SUM(J92:J93)</f>
        <v>7.6150586817937101E-3</v>
      </c>
    </row>
    <row r="95" spans="2:11" s="5" customFormat="1" x14ac:dyDescent="0.25">
      <c r="B95" s="159" t="s">
        <v>113</v>
      </c>
      <c r="C95" s="159"/>
      <c r="D95" s="71">
        <f>+D82+D84+D90+D94</f>
        <v>107</v>
      </c>
      <c r="E95" s="71"/>
      <c r="F95" s="71">
        <f t="shared" ref="F95:H95" si="61">+F82+F84+F90+F94</f>
        <v>108.07985407377382</v>
      </c>
      <c r="G95" s="71">
        <f t="shared" si="61"/>
        <v>756.55897851641669</v>
      </c>
      <c r="H95" s="71">
        <f t="shared" si="61"/>
        <v>2.1940210376976084</v>
      </c>
      <c r="I95" s="71">
        <f>+I82+I84+I90+I94</f>
        <v>268432.0345645966</v>
      </c>
      <c r="J95" s="78">
        <f>+J82+J84+J90+J94</f>
        <v>6.8132812372158735E-2</v>
      </c>
    </row>
    <row r="96" spans="2:11" x14ac:dyDescent="0.25">
      <c r="B96" s="51"/>
      <c r="C96" s="12" t="s">
        <v>24</v>
      </c>
      <c r="D96" s="72">
        <f t="shared" ref="D96:J96" si="62">D95+D78+D69+D44+D31+D20</f>
        <v>1310</v>
      </c>
      <c r="E96" s="72">
        <f t="shared" si="62"/>
        <v>0</v>
      </c>
      <c r="F96" s="72">
        <f t="shared" si="62"/>
        <v>1578.3568118899038</v>
      </c>
      <c r="G96" s="72">
        <f t="shared" si="62"/>
        <v>11048.497683229327</v>
      </c>
      <c r="H96" s="72">
        <f t="shared" si="62"/>
        <v>32.04064328136505</v>
      </c>
      <c r="I96" s="72">
        <f t="shared" si="62"/>
        <v>3939834.9373625247</v>
      </c>
      <c r="J96" s="100">
        <f t="shared" si="62"/>
        <v>1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+'[2]Andina Sur'!$D$24</f>
        <v>6804507.9999999991</v>
      </c>
      <c r="J98" s="76"/>
    </row>
    <row r="99" spans="3:10" x14ac:dyDescent="0.25">
      <c r="C99" s="2" t="s">
        <v>125</v>
      </c>
    </row>
  </sheetData>
  <mergeCells count="18">
    <mergeCell ref="B44:C44"/>
    <mergeCell ref="B6:B19"/>
    <mergeCell ref="B20:C20"/>
    <mergeCell ref="B21:B30"/>
    <mergeCell ref="B31:C31"/>
    <mergeCell ref="B32:B43"/>
    <mergeCell ref="B2:J2"/>
    <mergeCell ref="B4:B5"/>
    <mergeCell ref="C4:C5"/>
    <mergeCell ref="E4:E5"/>
    <mergeCell ref="F4:I4"/>
    <mergeCell ref="J4:J5"/>
    <mergeCell ref="B95:C95"/>
    <mergeCell ref="B45:B68"/>
    <mergeCell ref="B69:C69"/>
    <mergeCell ref="B70:B77"/>
    <mergeCell ref="B78:C78"/>
    <mergeCell ref="B79:B9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99"/>
  <sheetViews>
    <sheetView topLeftCell="C1" workbookViewId="0">
      <selection activeCell="D92" sqref="D92:D93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136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+'[1]Costa y sabana caribe'!D6</f>
        <v>80</v>
      </c>
      <c r="E7" s="66">
        <v>100</v>
      </c>
      <c r="F7" s="66">
        <f>100*D7/E7</f>
        <v>80</v>
      </c>
      <c r="G7" s="66">
        <f>F7*7</f>
        <v>560</v>
      </c>
      <c r="H7" s="66">
        <f>G7*2.9/(1000)</f>
        <v>1.6240000000000001</v>
      </c>
      <c r="I7" s="66">
        <f>F7*$D$98/(1000000)*365</f>
        <v>313372.15160000004</v>
      </c>
      <c r="J7" s="74">
        <f>I7/$I$96</f>
        <v>5.0092121307488108E-2</v>
      </c>
    </row>
    <row r="8" spans="2:10" x14ac:dyDescent="0.25">
      <c r="B8" s="173"/>
      <c r="C8" s="3" t="s">
        <v>50</v>
      </c>
      <c r="D8" s="65">
        <f>+'[1]Costa y sabana caribe'!D7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66">
        <f t="shared" ref="H8:H11" si="2">G8*2.9/(1000)</f>
        <v>0.11534090909090909</v>
      </c>
      <c r="I8" s="66">
        <f>F8*$D$98/(1000000)*365</f>
        <v>22256.544857954548</v>
      </c>
      <c r="J8" s="74">
        <f>I8/$I$96</f>
        <v>3.5576790701340988E-3</v>
      </c>
    </row>
    <row r="9" spans="2:10" x14ac:dyDescent="0.25">
      <c r="B9" s="173"/>
      <c r="C9" s="3" t="s">
        <v>115</v>
      </c>
      <c r="D9" s="65">
        <f>+'[1]Costa y sabana caribe'!D8</f>
        <v>30</v>
      </c>
      <c r="E9" s="66">
        <v>100</v>
      </c>
      <c r="F9" s="66">
        <f t="shared" si="0"/>
        <v>30</v>
      </c>
      <c r="G9" s="66">
        <f t="shared" si="1"/>
        <v>210</v>
      </c>
      <c r="H9" s="66">
        <f t="shared" si="2"/>
        <v>0.60899999999999999</v>
      </c>
      <c r="I9" s="66">
        <f>F9*$D$98/(1000000)*365</f>
        <v>117514.55685000002</v>
      </c>
      <c r="J9" s="74">
        <f>I9/$I$96</f>
        <v>1.8784545490308044E-2</v>
      </c>
    </row>
    <row r="10" spans="2:10" x14ac:dyDescent="0.25">
      <c r="B10" s="173"/>
      <c r="C10" s="3" t="s">
        <v>101</v>
      </c>
      <c r="D10" s="65">
        <f>+'[1]Costa y sabana caribe'!D9</f>
        <v>10</v>
      </c>
      <c r="E10" s="66">
        <v>100</v>
      </c>
      <c r="F10" s="66">
        <f t="shared" si="0"/>
        <v>10</v>
      </c>
      <c r="G10" s="66">
        <f t="shared" si="1"/>
        <v>70</v>
      </c>
      <c r="H10" s="66">
        <f t="shared" si="2"/>
        <v>0.20300000000000001</v>
      </c>
      <c r="I10" s="66">
        <f>F10*$D$98/(1000000)*365</f>
        <v>39171.518950000005</v>
      </c>
      <c r="J10" s="74">
        <f>I10/$I$96</f>
        <v>6.2615151634360135E-3</v>
      </c>
    </row>
    <row r="11" spans="2:10" x14ac:dyDescent="0.25">
      <c r="B11" s="173"/>
      <c r="C11" s="3" t="s">
        <v>49</v>
      </c>
      <c r="D11" s="65">
        <f>+'[1]Costa y sabana caribe'!D10</f>
        <v>10</v>
      </c>
      <c r="E11" s="66">
        <v>100</v>
      </c>
      <c r="F11" s="66">
        <f t="shared" si="0"/>
        <v>10</v>
      </c>
      <c r="G11" s="66">
        <f t="shared" si="1"/>
        <v>70</v>
      </c>
      <c r="H11" s="66">
        <f t="shared" si="2"/>
        <v>0.20300000000000001</v>
      </c>
      <c r="I11" s="66">
        <f>F11*$D$98/(1000000)*365</f>
        <v>39171.518950000005</v>
      </c>
      <c r="J11" s="74">
        <f>I11/$I$96</f>
        <v>6.2615151634360135E-3</v>
      </c>
    </row>
    <row r="12" spans="2:10" s="4" customFormat="1" x14ac:dyDescent="0.25">
      <c r="B12" s="173"/>
      <c r="C12" s="42" t="s">
        <v>51</v>
      </c>
      <c r="D12" s="67">
        <f>SUM(D7:D11)</f>
        <v>135</v>
      </c>
      <c r="E12" s="67"/>
      <c r="F12" s="67">
        <f>SUM(F7:F11)</f>
        <v>135.68181818181819</v>
      </c>
      <c r="G12" s="67">
        <f t="shared" ref="G12:I12" si="3">SUM(G7:G11)</f>
        <v>949.77272727272725</v>
      </c>
      <c r="H12" s="67">
        <f t="shared" si="3"/>
        <v>2.7543409090909088</v>
      </c>
      <c r="I12" s="67">
        <f t="shared" si="3"/>
        <v>531486.29120795464</v>
      </c>
      <c r="J12" s="76">
        <f>SUM(J7:J11)</f>
        <v>8.4957376194802273E-2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+'[1]Costa y sabana caribe'!D13</f>
        <v>160</v>
      </c>
      <c r="E14" s="66">
        <v>86</v>
      </c>
      <c r="F14" s="66">
        <f t="shared" ref="F14:F18" si="4">100*D14/E14</f>
        <v>186.04651162790697</v>
      </c>
      <c r="G14" s="66">
        <f t="shared" ref="G14:G18" si="5">F14*7</f>
        <v>1302.3255813953488</v>
      </c>
      <c r="H14" s="66">
        <f>G14*2.9/(1000)</f>
        <v>3.7767441860465114</v>
      </c>
      <c r="I14" s="66">
        <f>F14*$D$98/(1000000)*365</f>
        <v>728772.44558139553</v>
      </c>
      <c r="J14" s="74">
        <f>I14/$I$96</f>
        <v>0.11649330536625144</v>
      </c>
    </row>
    <row r="15" spans="2:10" x14ac:dyDescent="0.25">
      <c r="B15" s="173"/>
      <c r="C15" s="3" t="s">
        <v>117</v>
      </c>
      <c r="D15" s="65">
        <f>+'[1]Costa y sabana caribe'!D14</f>
        <v>80</v>
      </c>
      <c r="E15" s="66">
        <v>85</v>
      </c>
      <c r="F15" s="66">
        <f t="shared" si="4"/>
        <v>94.117647058823536</v>
      </c>
      <c r="G15" s="66">
        <f t="shared" si="5"/>
        <v>658.82352941176475</v>
      </c>
      <c r="H15" s="66">
        <f t="shared" ref="H15:H18" si="6">G15*2.9/(1000)</f>
        <v>1.9105882352941177</v>
      </c>
      <c r="I15" s="66">
        <f>F15*$D$98/(1000000)*365</f>
        <v>368673.1195294119</v>
      </c>
      <c r="J15" s="74">
        <f>I15/$I$96</f>
        <v>5.8931907420574262E-2</v>
      </c>
    </row>
    <row r="16" spans="2:10" x14ac:dyDescent="0.25">
      <c r="B16" s="173"/>
      <c r="C16" s="44" t="s">
        <v>118</v>
      </c>
      <c r="D16" s="66">
        <f>+'[1]Costa y sabana caribe'!D15</f>
        <v>100</v>
      </c>
      <c r="E16" s="66">
        <v>63</v>
      </c>
      <c r="F16" s="66">
        <f t="shared" si="4"/>
        <v>158.73015873015873</v>
      </c>
      <c r="G16" s="66">
        <f t="shared" si="5"/>
        <v>1111.1111111111111</v>
      </c>
      <c r="H16" s="66">
        <f t="shared" si="6"/>
        <v>3.2222222222222223</v>
      </c>
      <c r="I16" s="66">
        <f>F16*$D$98/(1000000)*365</f>
        <v>621770.14206349221</v>
      </c>
      <c r="J16" s="74">
        <f>I16/$I$96</f>
        <v>9.9389129578349431E-2</v>
      </c>
    </row>
    <row r="17" spans="2:10" x14ac:dyDescent="0.25">
      <c r="B17" s="173"/>
      <c r="C17" s="44" t="s">
        <v>119</v>
      </c>
      <c r="D17" s="66">
        <f>+'[1]Costa y sabana caribe'!D16</f>
        <v>0</v>
      </c>
      <c r="E17" s="66">
        <v>62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6">
        <f>+'[1]Costa y sabana caribe'!D17</f>
        <v>10</v>
      </c>
      <c r="E18" s="66">
        <v>100</v>
      </c>
      <c r="F18" s="66">
        <f t="shared" si="4"/>
        <v>10</v>
      </c>
      <c r="G18" s="66">
        <f t="shared" si="5"/>
        <v>70</v>
      </c>
      <c r="H18" s="66">
        <f t="shared" si="6"/>
        <v>0.20300000000000001</v>
      </c>
      <c r="I18" s="66">
        <f>F18*$D$98/(1000000)*365</f>
        <v>39171.518950000005</v>
      </c>
      <c r="J18" s="74">
        <f>I18/$I$96</f>
        <v>6.2615151634360135E-3</v>
      </c>
    </row>
    <row r="19" spans="2:10" s="4" customFormat="1" x14ac:dyDescent="0.25">
      <c r="B19" s="174"/>
      <c r="C19" s="42" t="s">
        <v>51</v>
      </c>
      <c r="D19" s="67">
        <f>SUM(D14:D18)</f>
        <v>350</v>
      </c>
      <c r="E19" s="67"/>
      <c r="F19" s="67">
        <f>SUM(F14:F18)</f>
        <v>448.89431741688924</v>
      </c>
      <c r="G19" s="67">
        <f>SUM(G14:G18)</f>
        <v>3142.2602219182245</v>
      </c>
      <c r="H19" s="67">
        <f>SUM(H14:H18)</f>
        <v>9.1125546435628522</v>
      </c>
      <c r="I19" s="67">
        <f>SUM(I14:I18)</f>
        <v>1758387.2261242995</v>
      </c>
      <c r="J19" s="76">
        <f>SUM(J14:J18)</f>
        <v>0.28107585752861119</v>
      </c>
    </row>
    <row r="20" spans="2:10" s="45" customFormat="1" ht="30.75" customHeight="1" x14ac:dyDescent="0.25">
      <c r="B20" s="158" t="s">
        <v>53</v>
      </c>
      <c r="C20" s="158"/>
      <c r="D20" s="70">
        <f>D12+D19</f>
        <v>485</v>
      </c>
      <c r="E20" s="70"/>
      <c r="F20" s="70">
        <f>F12+F19</f>
        <v>584.57613559870742</v>
      </c>
      <c r="G20" s="70">
        <f>G12+G19</f>
        <v>4092.0329491909515</v>
      </c>
      <c r="H20" s="70">
        <f>H12+H19</f>
        <v>11.866895552653761</v>
      </c>
      <c r="I20" s="70">
        <f>I12+I19</f>
        <v>2289873.517332254</v>
      </c>
      <c r="J20" s="77">
        <f>J12+J19</f>
        <v>0.36603323372341345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+'[1]Costa y sabana caribe'!D21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368673.1195294119</v>
      </c>
      <c r="J22" s="74">
        <f>I22/$I$96</f>
        <v>5.8931907420574262E-2</v>
      </c>
    </row>
    <row r="23" spans="2:10" x14ac:dyDescent="0.25">
      <c r="B23" s="173"/>
      <c r="C23" s="3" t="s">
        <v>57</v>
      </c>
      <c r="D23" s="65">
        <f>+'[1]Costa y sabana caribe'!D22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401759.16871794884</v>
      </c>
      <c r="J23" s="74">
        <f>I23/$I$96</f>
        <v>6.4220668342933482E-2</v>
      </c>
    </row>
    <row r="24" spans="2:10" x14ac:dyDescent="0.25">
      <c r="B24" s="173"/>
      <c r="C24" s="3" t="s">
        <v>103</v>
      </c>
      <c r="D24" s="65">
        <f>+'[1]Costa y sabana caribe'!D23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146893.19606250004</v>
      </c>
      <c r="J24" s="74">
        <f>I24/$I$96</f>
        <v>2.3480681862885055E-2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917325.48430986074</v>
      </c>
      <c r="J25" s="76">
        <f>SUM(J22:J24)</f>
        <v>0.14663325762639279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+'[1]Costa y sabana caribe'!D26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482111.00246153848</v>
      </c>
      <c r="J27" s="74">
        <f>I27/$I$96</f>
        <v>7.7064802011520162E-2</v>
      </c>
    </row>
    <row r="28" spans="2:10" x14ac:dyDescent="0.25">
      <c r="B28" s="173"/>
      <c r="C28" s="3" t="s">
        <v>102</v>
      </c>
      <c r="D28" s="66">
        <f>+'[1]Costa y sabana caribe'!D27</f>
        <v>30</v>
      </c>
      <c r="E28" s="66">
        <v>68</v>
      </c>
      <c r="F28" s="66">
        <f t="shared" si="10"/>
        <v>44.117647058823529</v>
      </c>
      <c r="G28" s="66">
        <f t="shared" si="11"/>
        <v>308.8235294117647</v>
      </c>
      <c r="H28" s="66">
        <f t="shared" si="12"/>
        <v>0.89558823529411757</v>
      </c>
      <c r="I28" s="66">
        <f>F28*$D$98/(1000000)*365</f>
        <v>172815.52477941179</v>
      </c>
      <c r="J28" s="74">
        <f>I28/$I$96</f>
        <v>2.7624331603394177E-2</v>
      </c>
    </row>
    <row r="29" spans="2:10" x14ac:dyDescent="0.25">
      <c r="B29" s="173"/>
      <c r="C29" s="3" t="s">
        <v>55</v>
      </c>
      <c r="D29" s="66">
        <f>+'[1]Costa y sabana caribe'!D28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482111.00246153848</v>
      </c>
      <c r="J29" s="74">
        <f>I29/$I$96</f>
        <v>7.7064802011520162E-2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190</v>
      </c>
      <c r="E30" s="67"/>
      <c r="F30" s="67">
        <f>SUM(F27:F29)</f>
        <v>290.27149321266967</v>
      </c>
      <c r="G30" s="67">
        <f t="shared" ref="G30:J30" si="13">SUM(G27:G29)</f>
        <v>2031.9004524886877</v>
      </c>
      <c r="H30" s="67">
        <f t="shared" si="13"/>
        <v>5.892511312217195</v>
      </c>
      <c r="I30" s="67">
        <f t="shared" si="13"/>
        <v>1137037.5297024888</v>
      </c>
      <c r="J30" s="76">
        <f t="shared" si="13"/>
        <v>0.18175393562643449</v>
      </c>
    </row>
    <row r="31" spans="2:10" s="5" customFormat="1" ht="13.5" customHeight="1" x14ac:dyDescent="0.25">
      <c r="B31" s="159" t="s">
        <v>58</v>
      </c>
      <c r="C31" s="159"/>
      <c r="D31" s="71">
        <f>D25+D30</f>
        <v>380</v>
      </c>
      <c r="E31" s="71"/>
      <c r="F31" s="71">
        <f>F25+F30</f>
        <v>524.4532428355958</v>
      </c>
      <c r="G31" s="71">
        <f t="shared" ref="G31:H31" si="14">G25+G30</f>
        <v>3671.1726998491704</v>
      </c>
      <c r="H31" s="71">
        <f t="shared" si="14"/>
        <v>10.646400829562594</v>
      </c>
      <c r="I31" s="71">
        <f>I25+I30</f>
        <v>2054363.0140123495</v>
      </c>
      <c r="J31" s="78">
        <f>J25+J30</f>
        <v>0.32838719325282728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+'[1]Costa y sabana caribe'!$D$32</f>
        <v>80</v>
      </c>
      <c r="E34" s="66">
        <v>100</v>
      </c>
      <c r="F34" s="66">
        <f t="shared" ref="F34:F42" si="15">100*D34/E34</f>
        <v>80</v>
      </c>
      <c r="G34" s="66">
        <f t="shared" ref="G34:G42" si="16">F34*7</f>
        <v>560</v>
      </c>
      <c r="H34" s="66">
        <f t="shared" ref="H34:H37" si="17">G34*2.9/(1000)</f>
        <v>1.6240000000000001</v>
      </c>
      <c r="I34" s="66">
        <f>F34*$D$98/(1000000)*365</f>
        <v>313372.15160000004</v>
      </c>
      <c r="J34" s="74">
        <f>I34/$I$96</f>
        <v>5.0092121307488108E-2</v>
      </c>
    </row>
    <row r="35" spans="2:10" ht="31.5" x14ac:dyDescent="0.25">
      <c r="B35" s="170"/>
      <c r="C35" s="7" t="s">
        <v>61</v>
      </c>
      <c r="D35" s="66">
        <f>+'[1]Costa y sabana caribe'!$D$34</f>
        <v>0</v>
      </c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>
        <f>+'[1]Costa y sabana caribe'!$D$35</f>
        <v>0</v>
      </c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+'[1]Costa y sabana caribe'!$D$37</f>
        <v>40</v>
      </c>
      <c r="E37" s="66">
        <v>100</v>
      </c>
      <c r="F37" s="66">
        <f t="shared" si="15"/>
        <v>40</v>
      </c>
      <c r="G37" s="66">
        <f t="shared" si="16"/>
        <v>280</v>
      </c>
      <c r="H37" s="66">
        <f t="shared" si="17"/>
        <v>0.81200000000000006</v>
      </c>
      <c r="I37" s="66">
        <f>F37*$D$98/(1000000)*365</f>
        <v>156686.07580000002</v>
      </c>
      <c r="J37" s="74">
        <f>I37/$I$96</f>
        <v>2.5046060653744054E-2</v>
      </c>
    </row>
    <row r="38" spans="2:10" s="4" customFormat="1" x14ac:dyDescent="0.25">
      <c r="B38" s="170"/>
      <c r="C38" s="47" t="s">
        <v>51</v>
      </c>
      <c r="D38" s="67">
        <f>SUM(D34:D37)</f>
        <v>120</v>
      </c>
      <c r="E38" s="67"/>
      <c r="F38" s="67">
        <f>SUM(F34:F37)</f>
        <v>120</v>
      </c>
      <c r="G38" s="67">
        <f t="shared" ref="G38:I38" si="18">SUM(G34:G37)</f>
        <v>840</v>
      </c>
      <c r="H38" s="67">
        <f t="shared" si="18"/>
        <v>2.4359999999999999</v>
      </c>
      <c r="I38" s="67">
        <f t="shared" si="18"/>
        <v>470058.22740000009</v>
      </c>
      <c r="J38" s="76">
        <f>SUM(J34:J37)</f>
        <v>7.5138181961232162E-2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>
        <f>+'[1]Costa y sabana caribe'!$D$33</f>
        <v>0</v>
      </c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>
        <f>+'[1]Costa y sabana caribe'!$D$36</f>
        <v>0</v>
      </c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+'[1]Costa y sabana caribe'!$D$38</f>
        <v>40</v>
      </c>
      <c r="E42" s="66">
        <v>100</v>
      </c>
      <c r="F42" s="66">
        <f t="shared" si="15"/>
        <v>40</v>
      </c>
      <c r="G42" s="66">
        <f t="shared" si="16"/>
        <v>280</v>
      </c>
      <c r="H42" s="66">
        <f t="shared" si="19"/>
        <v>0.81200000000000006</v>
      </c>
      <c r="I42" s="66">
        <f>F42*$D$98/(1000000)*365</f>
        <v>156686.07580000002</v>
      </c>
      <c r="J42" s="74">
        <f>I42/$I$96</f>
        <v>2.5046060653744054E-2</v>
      </c>
    </row>
    <row r="43" spans="2:10" s="4" customFormat="1" x14ac:dyDescent="0.25">
      <c r="B43" s="171"/>
      <c r="C43" s="47" t="s">
        <v>67</v>
      </c>
      <c r="D43" s="67">
        <f>SUM(D40:D42)</f>
        <v>40</v>
      </c>
      <c r="E43" s="67"/>
      <c r="F43" s="67">
        <f>SUM(F40:F42)</f>
        <v>40</v>
      </c>
      <c r="G43" s="67">
        <f>SUM(G40:G42)</f>
        <v>280</v>
      </c>
      <c r="H43" s="67">
        <f>SUM(H40:H42)</f>
        <v>0.81200000000000006</v>
      </c>
      <c r="I43" s="67">
        <f>SUM(I40:I42)</f>
        <v>156686.07580000002</v>
      </c>
      <c r="J43" s="76">
        <f>SUM(J40:J42)</f>
        <v>2.5046060653744054E-2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160</v>
      </c>
      <c r="E44" s="71"/>
      <c r="F44" s="71">
        <f>F38+F43</f>
        <v>160</v>
      </c>
      <c r="G44" s="71">
        <f>G38+G43</f>
        <v>1120</v>
      </c>
      <c r="H44" s="71">
        <f>H38+H43</f>
        <v>3.2480000000000002</v>
      </c>
      <c r="I44" s="71">
        <f>I38+I43</f>
        <v>626744.30320000008</v>
      </c>
      <c r="J44" s="78">
        <f>J38+J43</f>
        <v>0.10018424261497622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+'[1]Costa y sabana caribe'!D41</f>
        <v>4</v>
      </c>
      <c r="E46" s="66">
        <v>89</v>
      </c>
      <c r="F46" s="66">
        <f t="shared" ref="F46:F49" si="20">100*D46/E46</f>
        <v>4.4943820224719104</v>
      </c>
      <c r="G46" s="66">
        <f t="shared" ref="G46:G49" si="21">F46*7</f>
        <v>31.460674157303373</v>
      </c>
      <c r="H46" s="66">
        <f t="shared" ref="H46:H49" si="22">G46*2.9/(1000)</f>
        <v>9.1235955056179777E-2</v>
      </c>
      <c r="I46" s="66">
        <f>F46*$D$98/(1000000)*365</f>
        <v>17605.177056179778</v>
      </c>
      <c r="J46" s="74">
        <f>I46/$I$96</f>
        <v>2.8141641183982084E-3</v>
      </c>
    </row>
    <row r="47" spans="2:10" x14ac:dyDescent="0.25">
      <c r="B47" s="173"/>
      <c r="C47" s="7" t="s">
        <v>69</v>
      </c>
      <c r="D47" s="66">
        <f>+'[1]Costa y sabana caribe'!D42</f>
        <v>4</v>
      </c>
      <c r="E47" s="66">
        <v>78</v>
      </c>
      <c r="F47" s="66">
        <f t="shared" si="20"/>
        <v>5.1282051282051286</v>
      </c>
      <c r="G47" s="66">
        <f t="shared" si="21"/>
        <v>35.897435897435898</v>
      </c>
      <c r="H47" s="66">
        <f t="shared" si="22"/>
        <v>0.1041025641025641</v>
      </c>
      <c r="I47" s="66">
        <f>F47*$D$98/(1000000)*365</f>
        <v>20087.958435897439</v>
      </c>
      <c r="J47" s="74">
        <f>I47/$I$96</f>
        <v>3.2110334171466738E-3</v>
      </c>
    </row>
    <row r="48" spans="2:10" x14ac:dyDescent="0.25">
      <c r="B48" s="173"/>
      <c r="C48" s="7" t="s">
        <v>70</v>
      </c>
      <c r="D48" s="66">
        <f>+'[1]Costa y sabana caribe'!D43</f>
        <v>3</v>
      </c>
      <c r="E48" s="66">
        <v>81</v>
      </c>
      <c r="F48" s="66">
        <f t="shared" si="20"/>
        <v>3.7037037037037037</v>
      </c>
      <c r="G48" s="66">
        <f t="shared" si="21"/>
        <v>25.925925925925927</v>
      </c>
      <c r="H48" s="66">
        <f t="shared" si="22"/>
        <v>7.5185185185185188E-2</v>
      </c>
      <c r="I48" s="66">
        <f>F48*$D$98/(1000000)*365</f>
        <v>14507.969981481483</v>
      </c>
      <c r="J48" s="74">
        <f>I48/$I$96</f>
        <v>2.3190796901614865E-3</v>
      </c>
    </row>
    <row r="49" spans="2:10" x14ac:dyDescent="0.25">
      <c r="B49" s="173"/>
      <c r="C49" s="7" t="s">
        <v>71</v>
      </c>
      <c r="D49" s="66">
        <f>+'[1]Costa y sabana caribe'!D44</f>
        <v>4</v>
      </c>
      <c r="E49" s="66">
        <v>79</v>
      </c>
      <c r="F49" s="66">
        <f t="shared" si="20"/>
        <v>5.0632911392405067</v>
      </c>
      <c r="G49" s="66">
        <f t="shared" si="21"/>
        <v>35.443037974683548</v>
      </c>
      <c r="H49" s="66">
        <f t="shared" si="22"/>
        <v>0.10278481012658229</v>
      </c>
      <c r="I49" s="66">
        <f>F49*$D$98/(1000000)*365</f>
        <v>19833.680481012663</v>
      </c>
      <c r="J49" s="74">
        <f>I49/$I$96</f>
        <v>3.1703874245245641E-3</v>
      </c>
    </row>
    <row r="50" spans="2:10" s="4" customFormat="1" x14ac:dyDescent="0.25">
      <c r="B50" s="173"/>
      <c r="C50" s="47" t="s">
        <v>51</v>
      </c>
      <c r="D50" s="67">
        <f>SUM(D46:D49)</f>
        <v>15</v>
      </c>
      <c r="E50" s="67"/>
      <c r="F50" s="67">
        <f>SUM(F46:F49)</f>
        <v>18.389581993621249</v>
      </c>
      <c r="G50" s="67">
        <f t="shared" ref="G50:I50" si="23">SUM(G46:G49)</f>
        <v>128.72707395534874</v>
      </c>
      <c r="H50" s="67">
        <f t="shared" si="23"/>
        <v>0.37330851447051139</v>
      </c>
      <c r="I50" s="67">
        <f t="shared" si="23"/>
        <v>72034.785954571358</v>
      </c>
      <c r="J50" s="76">
        <f>SUM(J46:J49)</f>
        <v>1.1514664650230932E-2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+'[1]Costa y sabana caribe'!D47</f>
        <v>8</v>
      </c>
      <c r="E52" s="66">
        <v>66</v>
      </c>
      <c r="F52" s="66">
        <f t="shared" ref="F52:F54" si="24">100*D52/E52</f>
        <v>12.121212121212121</v>
      </c>
      <c r="G52" s="66">
        <f t="shared" ref="G52:G54" si="25">F52*7</f>
        <v>84.848484848484844</v>
      </c>
      <c r="H52" s="66">
        <f t="shared" ref="H52:H54" si="26">G52*2.9/(1000)</f>
        <v>0.24606060606060604</v>
      </c>
      <c r="I52" s="66">
        <f>F52*$D$98/(1000000)*365</f>
        <v>47480.629030303033</v>
      </c>
      <c r="J52" s="74">
        <f>I52/$I$96</f>
        <v>7.5897153496194102E-3</v>
      </c>
    </row>
    <row r="53" spans="2:10" x14ac:dyDescent="0.25">
      <c r="B53" s="173"/>
      <c r="C53" s="7" t="s">
        <v>73</v>
      </c>
      <c r="D53" s="66">
        <f>+'[1]Costa y sabana caribe'!D48</f>
        <v>2</v>
      </c>
      <c r="E53" s="66">
        <v>67</v>
      </c>
      <c r="F53" s="66">
        <f t="shared" si="24"/>
        <v>2.9850746268656718</v>
      </c>
      <c r="G53" s="66">
        <f t="shared" si="25"/>
        <v>20.895522388059703</v>
      </c>
      <c r="H53" s="66">
        <f t="shared" si="26"/>
        <v>6.0597014925373137E-2</v>
      </c>
      <c r="I53" s="66">
        <f>F53*$D$98/(1000000)*365</f>
        <v>11692.990731343287</v>
      </c>
      <c r="J53" s="74">
        <f>I53/$I$96</f>
        <v>1.8691090040107506E-3</v>
      </c>
    </row>
    <row r="54" spans="2:10" x14ac:dyDescent="0.25">
      <c r="B54" s="173"/>
      <c r="C54" s="7" t="s">
        <v>74</v>
      </c>
      <c r="D54" s="66">
        <f>+'[1]Costa y sabana caribe'!D49</f>
        <v>0</v>
      </c>
      <c r="E54" s="66">
        <v>76</v>
      </c>
      <c r="F54" s="66">
        <f t="shared" si="24"/>
        <v>0</v>
      </c>
      <c r="G54" s="66">
        <f t="shared" si="25"/>
        <v>0</v>
      </c>
      <c r="H54" s="66">
        <f t="shared" si="26"/>
        <v>0</v>
      </c>
      <c r="I54" s="66">
        <f>F54*$D$98/(1000000)*365</f>
        <v>0</v>
      </c>
      <c r="J54" s="74">
        <f>I54/$I$96</f>
        <v>0</v>
      </c>
    </row>
    <row r="55" spans="2:10" s="4" customFormat="1" x14ac:dyDescent="0.25">
      <c r="B55" s="173"/>
      <c r="C55" s="47" t="s">
        <v>51</v>
      </c>
      <c r="D55" s="67">
        <f>SUM(D52:D54)</f>
        <v>10</v>
      </c>
      <c r="E55" s="67"/>
      <c r="F55" s="67">
        <f>SUM(F52:F54)</f>
        <v>15.106286748077792</v>
      </c>
      <c r="G55" s="67">
        <f t="shared" ref="G55:I55" si="27">SUM(G52:G54)</f>
        <v>105.74400723654455</v>
      </c>
      <c r="H55" s="67">
        <f t="shared" si="27"/>
        <v>0.30665762098597915</v>
      </c>
      <c r="I55" s="67">
        <f t="shared" si="27"/>
        <v>59173.619761646318</v>
      </c>
      <c r="J55" s="76">
        <f>SUM(J52:J54)</f>
        <v>9.458824353630161E-3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+'[1]Costa y sabana caribe'!D52</f>
        <v>50</v>
      </c>
      <c r="E57" s="66">
        <v>85</v>
      </c>
      <c r="F57" s="66">
        <f>100*D57/E57</f>
        <v>58.823529411764703</v>
      </c>
      <c r="G57" s="66">
        <f t="shared" ref="G57:G58" si="28">F57*7</f>
        <v>411.76470588235293</v>
      </c>
      <c r="H57" s="66">
        <f t="shared" ref="H57:H58" si="29">G57*2.9/(1000)</f>
        <v>1.1941176470588235</v>
      </c>
      <c r="I57" s="66">
        <f>F57*$D$98/(1000000)*365</f>
        <v>230420.69970588238</v>
      </c>
      <c r="J57" s="74">
        <f>I57/$I$96</f>
        <v>3.6832442137858905E-2</v>
      </c>
    </row>
    <row r="58" spans="2:10" x14ac:dyDescent="0.25">
      <c r="B58" s="173"/>
      <c r="C58" s="7" t="s">
        <v>76</v>
      </c>
      <c r="D58" s="66">
        <f>+'[1]Costa y sabana caribe'!D53</f>
        <v>10</v>
      </c>
      <c r="E58" s="66">
        <v>100</v>
      </c>
      <c r="F58" s="66">
        <f>100*D58/E58</f>
        <v>10</v>
      </c>
      <c r="G58" s="66">
        <f t="shared" si="28"/>
        <v>70</v>
      </c>
      <c r="H58" s="66">
        <f t="shared" si="29"/>
        <v>0.20300000000000001</v>
      </c>
      <c r="I58" s="66">
        <f>F58*$D$98/(1000000)*365</f>
        <v>39171.518950000005</v>
      </c>
      <c r="J58" s="74">
        <f>I58/$I$96</f>
        <v>6.2615151634360135E-3</v>
      </c>
    </row>
    <row r="59" spans="2:10" s="4" customFormat="1" x14ac:dyDescent="0.25">
      <c r="B59" s="173"/>
      <c r="C59" s="47" t="s">
        <v>51</v>
      </c>
      <c r="D59" s="67">
        <f>SUM(D57:D58)</f>
        <v>60</v>
      </c>
      <c r="E59" s="67"/>
      <c r="F59" s="67">
        <f>SUM(F57:F58)</f>
        <v>68.823529411764696</v>
      </c>
      <c r="G59" s="67">
        <f t="shared" ref="G59:I59" si="30">SUM(G57:G58)</f>
        <v>481.76470588235293</v>
      </c>
      <c r="H59" s="67">
        <f t="shared" si="30"/>
        <v>1.3971176470588236</v>
      </c>
      <c r="I59" s="67">
        <f t="shared" si="30"/>
        <v>269592.2186558824</v>
      </c>
      <c r="J59" s="76">
        <f>SUM(J57:J58)</f>
        <v>4.3093957301294922E-2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+'[1]Costa y sabana caribe'!D56</f>
        <v>3</v>
      </c>
      <c r="E61" s="66">
        <v>88</v>
      </c>
      <c r="F61" s="66">
        <f>100*D61/E61</f>
        <v>3.4090909090909092</v>
      </c>
      <c r="G61" s="66">
        <f t="shared" ref="G61:G64" si="31">F61*7</f>
        <v>23.863636363636363</v>
      </c>
      <c r="H61" s="66">
        <f t="shared" ref="H61:H64" si="32">G61*2.9/(1000)</f>
        <v>6.9204545454545449E-2</v>
      </c>
      <c r="I61" s="66">
        <f>F61*$D$98/(1000000)*365</f>
        <v>13353.926914772728</v>
      </c>
      <c r="J61" s="74">
        <f>I61/$I$96</f>
        <v>2.1346074420804592E-3</v>
      </c>
    </row>
    <row r="62" spans="2:10" x14ac:dyDescent="0.25">
      <c r="B62" s="173"/>
      <c r="C62" s="99" t="s">
        <v>71</v>
      </c>
      <c r="D62" s="66">
        <f>+'[1]Costa y sabana caribe'!D57</f>
        <v>3</v>
      </c>
      <c r="E62" s="2">
        <v>92</v>
      </c>
      <c r="F62" s="66">
        <f>100*D62/E62</f>
        <v>3.2608695652173911</v>
      </c>
      <c r="G62" s="66">
        <f t="shared" si="31"/>
        <v>22.826086956521738</v>
      </c>
      <c r="H62" s="66">
        <f t="shared" si="32"/>
        <v>6.619565217391303E-2</v>
      </c>
      <c r="I62" s="66">
        <f>F62*$D$98/(1000000)*365</f>
        <v>12773.321396739133</v>
      </c>
      <c r="J62" s="74">
        <f>I62/$I$96</f>
        <v>2.0417984228595699E-3</v>
      </c>
    </row>
    <row r="63" spans="2:10" x14ac:dyDescent="0.25">
      <c r="B63" s="173"/>
      <c r="C63" s="99" t="s">
        <v>72</v>
      </c>
      <c r="D63" s="66">
        <f>+'[1]Costa y sabana caribe'!D58</f>
        <v>3</v>
      </c>
      <c r="E63" s="66">
        <v>88</v>
      </c>
      <c r="F63" s="66">
        <f>100*D63/E63</f>
        <v>3.4090909090909092</v>
      </c>
      <c r="G63" s="66">
        <f t="shared" si="31"/>
        <v>23.863636363636363</v>
      </c>
      <c r="H63" s="66">
        <f t="shared" si="32"/>
        <v>6.9204545454545449E-2</v>
      </c>
      <c r="I63" s="66">
        <f>F63*$D$98/(1000000)*365</f>
        <v>13353.926914772728</v>
      </c>
      <c r="J63" s="74">
        <f>I63/$I$96</f>
        <v>2.1346074420804592E-3</v>
      </c>
    </row>
    <row r="64" spans="2:10" x14ac:dyDescent="0.25">
      <c r="B64" s="173"/>
      <c r="C64" s="99" t="s">
        <v>74</v>
      </c>
      <c r="D64" s="66">
        <f>+'[1]Costa y sabana caribe'!D59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9</v>
      </c>
      <c r="E65" s="67"/>
      <c r="F65" s="67">
        <f>SUM(F61:F62)</f>
        <v>6.6699604743083007</v>
      </c>
      <c r="G65" s="67">
        <f t="shared" ref="G65:H65" si="33">SUM(G61:G62)</f>
        <v>46.689723320158102</v>
      </c>
      <c r="H65" s="67">
        <f t="shared" si="33"/>
        <v>0.13540019762845848</v>
      </c>
      <c r="I65" s="67">
        <f>SUM(I61:I64)</f>
        <v>39481.175226284584</v>
      </c>
      <c r="J65" s="80">
        <f>SUM(J61:J64)</f>
        <v>6.3110133070204879E-3</v>
      </c>
    </row>
    <row r="66" spans="2:10" s="4" customFormat="1" x14ac:dyDescent="0.25">
      <c r="B66" s="173"/>
      <c r="C66" s="49" t="s">
        <v>13</v>
      </c>
      <c r="D66" s="73">
        <f>D65+D59+D55+D50</f>
        <v>94</v>
      </c>
      <c r="E66" s="73"/>
      <c r="F66" s="73">
        <f>F65+F59+F55+F50</f>
        <v>108.98935862777203</v>
      </c>
      <c r="G66" s="73">
        <f>G65+G59+G55+G50</f>
        <v>762.92551039440434</v>
      </c>
      <c r="H66" s="73">
        <f>H65+H59+H55+H50</f>
        <v>2.2124839801437726</v>
      </c>
      <c r="I66" s="73">
        <f>I65+I59+I55+I50</f>
        <v>440281.79959838465</v>
      </c>
      <c r="J66" s="79">
        <f>J65+J59+J55+J50</f>
        <v>7.0378459612176508E-2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+'[1]Costa y sabana caribe'!D62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67">
        <f t="shared" ref="H68" si="34">G68*2.9/(1000)</f>
        <v>0.5702247191011236</v>
      </c>
      <c r="I68" s="67">
        <f>F68*$D$98/(1000000)*365</f>
        <v>110032.35660112363</v>
      </c>
      <c r="J68" s="76">
        <f>I68/$I$96</f>
        <v>1.7588525739988804E-2</v>
      </c>
    </row>
    <row r="69" spans="2:10" s="5" customFormat="1" x14ac:dyDescent="0.25">
      <c r="B69" s="159" t="s">
        <v>111</v>
      </c>
      <c r="C69" s="159"/>
      <c r="D69" s="71">
        <f>+D66+D68</f>
        <v>119</v>
      </c>
      <c r="E69" s="71"/>
      <c r="F69" s="71">
        <f t="shared" ref="F69:H69" si="35">+F66+F68</f>
        <v>137.07924626822148</v>
      </c>
      <c r="G69" s="71">
        <f t="shared" si="35"/>
        <v>959.55472387755037</v>
      </c>
      <c r="H69" s="71">
        <f t="shared" si="35"/>
        <v>2.7827086992448962</v>
      </c>
      <c r="I69" s="71">
        <f>I66+I68</f>
        <v>550314.15619950823</v>
      </c>
      <c r="J69" s="78">
        <f>J66+J68</f>
        <v>8.7966985352165308E-2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+'[1]Costa y sabana caribe'!D65</f>
        <v>60</v>
      </c>
      <c r="E71" s="66">
        <v>100</v>
      </c>
      <c r="F71" s="66">
        <f t="shared" ref="F71:F72" si="36">100*D71/E71</f>
        <v>60</v>
      </c>
      <c r="G71" s="66">
        <f>F71*7</f>
        <v>420</v>
      </c>
      <c r="H71" s="66">
        <f t="shared" ref="H71:H72" si="37">G71*2.9/(1000)</f>
        <v>1.218</v>
      </c>
      <c r="I71" s="66">
        <f>F71*$D$98/(1000000)*365</f>
        <v>235029.11370000005</v>
      </c>
      <c r="J71" s="74">
        <f>I71/$I$96</f>
        <v>3.7569090980616088E-2</v>
      </c>
    </row>
    <row r="72" spans="2:10" x14ac:dyDescent="0.25">
      <c r="B72" s="173"/>
      <c r="C72" s="7" t="s">
        <v>104</v>
      </c>
      <c r="D72" s="66">
        <f>+'[1]Costa y sabana caribe'!D66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60</v>
      </c>
      <c r="E73" s="67"/>
      <c r="F73" s="67">
        <f>SUM(F71:F72)</f>
        <v>60</v>
      </c>
      <c r="G73" s="67">
        <f t="shared" ref="G73:J73" si="39">SUM(G71:G72)</f>
        <v>420</v>
      </c>
      <c r="H73" s="67">
        <f t="shared" si="39"/>
        <v>1.218</v>
      </c>
      <c r="I73" s="67">
        <f t="shared" si="39"/>
        <v>235029.11370000005</v>
      </c>
      <c r="J73" s="76">
        <f t="shared" si="39"/>
        <v>3.7569090980616088E-2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+'[1]Costa y sabana caribe'!D69</f>
        <v>8</v>
      </c>
      <c r="E75" s="66">
        <v>81</v>
      </c>
      <c r="F75" s="66">
        <f t="shared" ref="F75:F76" si="40">100*D75/E75</f>
        <v>9.8765432098765427</v>
      </c>
      <c r="G75" s="66">
        <f t="shared" ref="G75:G76" si="41">F75*7</f>
        <v>69.135802469135797</v>
      </c>
      <c r="H75" s="66">
        <f t="shared" ref="H75:H76" si="42">G75*2.9/(1000)</f>
        <v>0.2004938271604938</v>
      </c>
      <c r="I75" s="66">
        <f>F75*$D$98/(1000000)*365</f>
        <v>38687.919950617288</v>
      </c>
      <c r="J75" s="74">
        <f t="shared" ref="J75:J76" si="43">I75/$I$96</f>
        <v>6.184212507097297E-3</v>
      </c>
    </row>
    <row r="76" spans="2:10" x14ac:dyDescent="0.25">
      <c r="B76" s="173"/>
      <c r="C76" s="7" t="s">
        <v>80</v>
      </c>
      <c r="D76" s="66">
        <f>+'[1]Costa y sabana caribe'!D70</f>
        <v>8</v>
      </c>
      <c r="E76" s="66">
        <v>83</v>
      </c>
      <c r="F76" s="66">
        <f t="shared" si="40"/>
        <v>9.6385542168674707</v>
      </c>
      <c r="G76" s="66">
        <f t="shared" si="41"/>
        <v>67.46987951807229</v>
      </c>
      <c r="H76" s="66">
        <f t="shared" si="42"/>
        <v>0.19566265060240962</v>
      </c>
      <c r="I76" s="66">
        <f>F76*$D$98/(1000000)*365</f>
        <v>37755.680915662655</v>
      </c>
      <c r="J76" s="74">
        <f t="shared" si="43"/>
        <v>6.0351953382515797E-3</v>
      </c>
    </row>
    <row r="77" spans="2:10" s="4" customFormat="1" x14ac:dyDescent="0.25">
      <c r="B77" s="174"/>
      <c r="C77" s="47" t="s">
        <v>51</v>
      </c>
      <c r="D77" s="67">
        <f>SUM(D75:D76)</f>
        <v>16</v>
      </c>
      <c r="E77" s="67"/>
      <c r="F77" s="67">
        <f>SUM(F75:F76)</f>
        <v>19.515097426744013</v>
      </c>
      <c r="G77" s="67">
        <f t="shared" ref="G77:I77" si="44">SUM(G75:G76)</f>
        <v>136.60568198720807</v>
      </c>
      <c r="H77" s="67">
        <f t="shared" si="44"/>
        <v>0.39615647776290341</v>
      </c>
      <c r="I77" s="67">
        <f t="shared" si="44"/>
        <v>76443.600866279943</v>
      </c>
      <c r="J77" s="76">
        <f>SUM(J75:J76)</f>
        <v>1.2219407845348876E-2</v>
      </c>
    </row>
    <row r="78" spans="2:10" s="5" customFormat="1" x14ac:dyDescent="0.25">
      <c r="B78" s="159" t="s">
        <v>112</v>
      </c>
      <c r="C78" s="159"/>
      <c r="D78" s="71">
        <f>+D73+D77</f>
        <v>76</v>
      </c>
      <c r="E78" s="71"/>
      <c r="F78" s="71">
        <f t="shared" ref="F78:H78" si="45">+F73+F77</f>
        <v>79.515097426744006</v>
      </c>
      <c r="G78" s="71">
        <f t="shared" si="45"/>
        <v>556.60568198720807</v>
      </c>
      <c r="H78" s="71">
        <f t="shared" si="45"/>
        <v>1.6141564777629034</v>
      </c>
      <c r="I78" s="71">
        <f>+I73+I77</f>
        <v>311472.71456628002</v>
      </c>
      <c r="J78" s="78">
        <f>+J73+J77</f>
        <v>4.9788498825964964E-2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+'[1]Costa y sabana caribe'!D74</f>
        <v>19</v>
      </c>
      <c r="E80" s="66">
        <v>100</v>
      </c>
      <c r="F80" s="66">
        <f t="shared" ref="F80:F81" si="46">100*D80/E80</f>
        <v>19</v>
      </c>
      <c r="G80" s="66">
        <f>F80*7</f>
        <v>133</v>
      </c>
      <c r="H80" s="66">
        <f t="shared" ref="H80:H81" si="47">G80*2.9/(1000)</f>
        <v>0.38569999999999999</v>
      </c>
      <c r="I80" s="66">
        <f>F80*$D$98/(1000000)*365</f>
        <v>74425.886005000022</v>
      </c>
      <c r="J80" s="74">
        <f>I80/$I$96</f>
        <v>1.1896878810528429E-2</v>
      </c>
    </row>
    <row r="81" spans="2:11" x14ac:dyDescent="0.25">
      <c r="B81" s="173"/>
      <c r="C81" s="2" t="s">
        <v>106</v>
      </c>
      <c r="D81" s="66">
        <f>+'[1]Costa y sabana caribe'!D75</f>
        <v>4</v>
      </c>
      <c r="E81" s="66">
        <v>100</v>
      </c>
      <c r="F81" s="66">
        <f t="shared" si="46"/>
        <v>4</v>
      </c>
      <c r="G81" s="66">
        <f>F81*7</f>
        <v>28</v>
      </c>
      <c r="H81" s="66">
        <f t="shared" si="47"/>
        <v>8.1200000000000008E-2</v>
      </c>
      <c r="I81" s="66">
        <f>F81*$D$98/(1000000)*365</f>
        <v>15668.607580000004</v>
      </c>
      <c r="J81" s="74">
        <f>I81/$I$96</f>
        <v>2.5046060653744059E-3</v>
      </c>
    </row>
    <row r="82" spans="2:11" s="4" customFormat="1" x14ac:dyDescent="0.25">
      <c r="B82" s="173"/>
      <c r="C82" s="47" t="s">
        <v>51</v>
      </c>
      <c r="D82" s="67">
        <f>SUM(D80:D81)</f>
        <v>23</v>
      </c>
      <c r="E82" s="67"/>
      <c r="F82" s="67">
        <f>SUM(F80:F81)</f>
        <v>23</v>
      </c>
      <c r="G82" s="67">
        <f t="shared" ref="G82:J82" si="48">SUM(G80:G81)</f>
        <v>161</v>
      </c>
      <c r="H82" s="67">
        <f t="shared" si="48"/>
        <v>0.46689999999999998</v>
      </c>
      <c r="I82" s="67">
        <f t="shared" si="48"/>
        <v>90094.493585000018</v>
      </c>
      <c r="J82" s="76">
        <f t="shared" si="48"/>
        <v>1.4401484875902835E-2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+'[1]Costa y sabana caribe'!D78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195857.59475000002</v>
      </c>
      <c r="J84" s="76">
        <f>I84/$I$96</f>
        <v>3.1307575817180064E-2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+'[1]Costa y sabana caribe'!D81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19585.759475000003</v>
      </c>
      <c r="J86" s="74">
        <f t="shared" ref="J86:J89" si="54">I86/$I$96</f>
        <v>3.1307575817180067E-3</v>
      </c>
    </row>
    <row r="87" spans="2:11" x14ac:dyDescent="0.25">
      <c r="B87" s="173"/>
      <c r="C87" s="7" t="s">
        <v>83</v>
      </c>
      <c r="D87" s="66">
        <f>+'[1]Costa y sabana caribe'!D82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+'[1]Costa y sabana caribe'!D83</f>
        <v>5</v>
      </c>
      <c r="E88" s="66">
        <v>100</v>
      </c>
      <c r="F88" s="66">
        <f t="shared" si="51"/>
        <v>5</v>
      </c>
      <c r="G88" s="66">
        <f t="shared" si="52"/>
        <v>35</v>
      </c>
      <c r="H88" s="66">
        <f t="shared" si="53"/>
        <v>0.10150000000000001</v>
      </c>
      <c r="I88" s="66">
        <f>F88*$D$98/(1000000)*365</f>
        <v>19585.759475000003</v>
      </c>
      <c r="J88" s="74">
        <f t="shared" si="54"/>
        <v>3.1307575817180067E-3</v>
      </c>
    </row>
    <row r="89" spans="2:11" x14ac:dyDescent="0.25">
      <c r="B89" s="173"/>
      <c r="C89" s="7" t="s">
        <v>85</v>
      </c>
      <c r="D89" s="66">
        <f>+'[1]Costa y sabana caribe'!D84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19585.759475000003</v>
      </c>
      <c r="J89" s="74">
        <f t="shared" si="54"/>
        <v>3.1307575817180067E-3</v>
      </c>
    </row>
    <row r="90" spans="2:11" s="4" customFormat="1" x14ac:dyDescent="0.25">
      <c r="B90" s="173"/>
      <c r="C90" s="47" t="s">
        <v>51</v>
      </c>
      <c r="D90" s="67">
        <f>SUM(D86:D89)</f>
        <v>15</v>
      </c>
      <c r="E90" s="67"/>
      <c r="F90" s="67">
        <f>SUM(F86:F89)</f>
        <v>15</v>
      </c>
      <c r="G90" s="67">
        <f t="shared" ref="G90:I90" si="55">SUM(G86:G89)</f>
        <v>105</v>
      </c>
      <c r="H90" s="67">
        <f t="shared" si="55"/>
        <v>0.30449999999999999</v>
      </c>
      <c r="I90" s="67">
        <f t="shared" si="55"/>
        <v>58757.278425000011</v>
      </c>
      <c r="J90" s="76">
        <f>SUM(J86:J89)</f>
        <v>9.3922727451540202E-3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+'[1]Costa y sabana caribe'!D87</f>
        <v>15</v>
      </c>
      <c r="E92" s="66">
        <v>88.107142857142861</v>
      </c>
      <c r="F92" s="66">
        <f t="shared" ref="F92:F93" si="56">100*D92/E92</f>
        <v>17.024726388325902</v>
      </c>
      <c r="G92" s="66">
        <f t="shared" ref="G92:G93" si="57">F92*7</f>
        <v>119.17308471828132</v>
      </c>
      <c r="H92" s="66">
        <f t="shared" ref="H92:H93" si="58">G92*2.9/(1000)</f>
        <v>0.34560194568301578</v>
      </c>
      <c r="I92" s="66">
        <f>F92*$D$98/(1000000)*365</f>
        <v>66688.439233887315</v>
      </c>
      <c r="J92" s="74">
        <f t="shared" ref="J92:J93" si="59">I92/$I$96</f>
        <v>1.0660058243385187E-2</v>
      </c>
    </row>
    <row r="93" spans="2:11" x14ac:dyDescent="0.25">
      <c r="B93" s="173"/>
      <c r="C93" s="2" t="s">
        <v>87</v>
      </c>
      <c r="D93" s="66">
        <f>+'[1]Costa y sabana caribe'!D88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11751.455685000003</v>
      </c>
      <c r="J93" s="74">
        <f t="shared" si="59"/>
        <v>1.8784545490308042E-3</v>
      </c>
    </row>
    <row r="94" spans="2:11" s="4" customFormat="1" x14ac:dyDescent="0.25">
      <c r="B94" s="174"/>
      <c r="C94" s="49" t="s">
        <v>51</v>
      </c>
      <c r="D94" s="73">
        <f>SUM(D92:D93)</f>
        <v>18</v>
      </c>
      <c r="E94" s="73"/>
      <c r="F94" s="73">
        <f>SUM(F92:F93)</f>
        <v>20.024726388325902</v>
      </c>
      <c r="G94" s="73">
        <f t="shared" ref="G94:I94" si="60">SUM(G92:G93)</f>
        <v>140.1730847182813</v>
      </c>
      <c r="H94" s="73">
        <f t="shared" si="60"/>
        <v>0.40650194568301579</v>
      </c>
      <c r="I94" s="73">
        <f t="shared" si="60"/>
        <v>78439.894918887323</v>
      </c>
      <c r="J94" s="79">
        <f>SUM(J92:J93)</f>
        <v>1.2538512792415992E-2</v>
      </c>
    </row>
    <row r="95" spans="2:11" s="5" customFormat="1" x14ac:dyDescent="0.25">
      <c r="B95" s="159" t="s">
        <v>113</v>
      </c>
      <c r="C95" s="159"/>
      <c r="D95" s="71">
        <f>+D82+D84+D90+D94</f>
        <v>106</v>
      </c>
      <c r="E95" s="71"/>
      <c r="F95" s="71">
        <f t="shared" ref="F95:H95" si="61">+F82+F84+F90+F94</f>
        <v>108.0247263883259</v>
      </c>
      <c r="G95" s="71">
        <f t="shared" si="61"/>
        <v>756.1730847182813</v>
      </c>
      <c r="H95" s="71">
        <f t="shared" si="61"/>
        <v>2.1929019456830159</v>
      </c>
      <c r="I95" s="71">
        <f>+I82+I84+I90+I94</f>
        <v>423149.26167888741</v>
      </c>
      <c r="J95" s="78">
        <f>+J82+J84+J90+J94</f>
        <v>6.7639846230652917E-2</v>
      </c>
    </row>
    <row r="96" spans="2:11" x14ac:dyDescent="0.25">
      <c r="B96" s="51"/>
      <c r="C96" s="12" t="s">
        <v>24</v>
      </c>
      <c r="D96" s="72">
        <f t="shared" ref="D96:J96" si="62">D95+D78+D69+D44+D31+D20</f>
        <v>1326</v>
      </c>
      <c r="E96" s="72">
        <f t="shared" si="62"/>
        <v>0</v>
      </c>
      <c r="F96" s="72">
        <f t="shared" si="62"/>
        <v>1593.6484485175947</v>
      </c>
      <c r="G96" s="72">
        <f t="shared" si="62"/>
        <v>11155.539139623161</v>
      </c>
      <c r="H96" s="72">
        <f t="shared" si="62"/>
        <v>32.351063504907174</v>
      </c>
      <c r="I96" s="72">
        <f t="shared" si="62"/>
        <v>6255916.9669892788</v>
      </c>
      <c r="J96" s="100">
        <f t="shared" si="62"/>
        <v>1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+'[2]Costa y Sabana Caribe'!$D$24</f>
        <v>10731923.000000002</v>
      </c>
      <c r="J98" s="76"/>
    </row>
    <row r="99" spans="3:10" x14ac:dyDescent="0.25">
      <c r="C99" s="2" t="s">
        <v>125</v>
      </c>
    </row>
  </sheetData>
  <mergeCells count="18">
    <mergeCell ref="B44:C44"/>
    <mergeCell ref="B6:B19"/>
    <mergeCell ref="B20:C20"/>
    <mergeCell ref="B21:B30"/>
    <mergeCell ref="B31:C31"/>
    <mergeCell ref="B32:B43"/>
    <mergeCell ref="B2:J2"/>
    <mergeCell ref="B4:B5"/>
    <mergeCell ref="C4:C5"/>
    <mergeCell ref="E4:E5"/>
    <mergeCell ref="F4:I4"/>
    <mergeCell ref="J4:J5"/>
    <mergeCell ref="B95:C95"/>
    <mergeCell ref="B45:B68"/>
    <mergeCell ref="B69:C69"/>
    <mergeCell ref="B70:B77"/>
    <mergeCell ref="B78:C78"/>
    <mergeCell ref="B79:B9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2ABF3-CC84-4E5C-AA6D-93F906A4304A}">
  <dimension ref="B1:K99"/>
  <sheetViews>
    <sheetView topLeftCell="B2" workbookViewId="0">
      <selection activeCell="C88" sqref="C88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135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+[1]Cundiboyacense!D6</f>
        <v>30</v>
      </c>
      <c r="E7" s="66">
        <v>100</v>
      </c>
      <c r="F7" s="66">
        <f>100*D7/E7</f>
        <v>30</v>
      </c>
      <c r="G7" s="66">
        <f>F7*7</f>
        <v>210</v>
      </c>
      <c r="H7" s="66">
        <f>G7*2.9/(1000)</f>
        <v>0.60899999999999999</v>
      </c>
      <c r="I7" s="66">
        <f>F7*$D$98/(1000000)*365</f>
        <v>49426.252350000002</v>
      </c>
      <c r="J7" s="74">
        <f>I7/$I$96</f>
        <v>1.9325077588303288E-2</v>
      </c>
    </row>
    <row r="8" spans="2:10" x14ac:dyDescent="0.25">
      <c r="B8" s="173"/>
      <c r="C8" s="3" t="s">
        <v>50</v>
      </c>
      <c r="D8" s="65">
        <f>+[1]Cundiboyacense!D7</f>
        <v>10</v>
      </c>
      <c r="E8" s="66">
        <v>88</v>
      </c>
      <c r="F8" s="66">
        <f t="shared" ref="F8:F11" si="0">100*D8/E8</f>
        <v>11.363636363636363</v>
      </c>
      <c r="G8" s="66">
        <f t="shared" ref="G8:G11" si="1">F8*7</f>
        <v>79.545454545454547</v>
      </c>
      <c r="H8" s="66">
        <f t="shared" ref="H8:H11" si="2">G8*2.9/(1000)</f>
        <v>0.23068181818181818</v>
      </c>
      <c r="I8" s="66">
        <f>F8*$D$98/(1000000)*365</f>
        <v>18722.06528409091</v>
      </c>
      <c r="J8" s="74">
        <f>I8/$I$96</f>
        <v>7.3201051470845784E-3</v>
      </c>
    </row>
    <row r="9" spans="2:10" x14ac:dyDescent="0.25">
      <c r="B9" s="173"/>
      <c r="C9" s="3" t="s">
        <v>115</v>
      </c>
      <c r="D9" s="65">
        <f>+[1]Cundiboyacense!D8</f>
        <v>40</v>
      </c>
      <c r="E9" s="66">
        <v>100</v>
      </c>
      <c r="F9" s="66">
        <f t="shared" si="0"/>
        <v>40</v>
      </c>
      <c r="G9" s="66">
        <f t="shared" si="1"/>
        <v>280</v>
      </c>
      <c r="H9" s="66">
        <f t="shared" si="2"/>
        <v>0.81200000000000006</v>
      </c>
      <c r="I9" s="66">
        <f>F9*$D$98/(1000000)*365</f>
        <v>65901.669799999989</v>
      </c>
      <c r="J9" s="74">
        <f>I9/$I$96</f>
        <v>2.576677011773771E-2</v>
      </c>
    </row>
    <row r="10" spans="2:10" x14ac:dyDescent="0.25">
      <c r="B10" s="173"/>
      <c r="C10" s="3" t="s">
        <v>101</v>
      </c>
      <c r="D10" s="65">
        <f>+[1]Cundiboyacense!D9</f>
        <v>12</v>
      </c>
      <c r="E10" s="66">
        <v>100</v>
      </c>
      <c r="F10" s="66">
        <f t="shared" si="0"/>
        <v>12</v>
      </c>
      <c r="G10" s="66">
        <f t="shared" si="1"/>
        <v>84</v>
      </c>
      <c r="H10" s="66">
        <f t="shared" si="2"/>
        <v>0.24359999999999998</v>
      </c>
      <c r="I10" s="66">
        <f>F10*$D$98/(1000000)*365</f>
        <v>19770.500940000002</v>
      </c>
      <c r="J10" s="74">
        <f>I10/$I$96</f>
        <v>7.7300310353213154E-3</v>
      </c>
    </row>
    <row r="11" spans="2:10" x14ac:dyDescent="0.25">
      <c r="B11" s="173"/>
      <c r="C11" s="3" t="s">
        <v>49</v>
      </c>
      <c r="D11" s="65">
        <f>+[1]Cundiboyacense!D10</f>
        <v>10</v>
      </c>
      <c r="E11" s="66">
        <v>100</v>
      </c>
      <c r="F11" s="66">
        <f t="shared" si="0"/>
        <v>10</v>
      </c>
      <c r="G11" s="66">
        <f t="shared" si="1"/>
        <v>70</v>
      </c>
      <c r="H11" s="66">
        <f t="shared" si="2"/>
        <v>0.20300000000000001</v>
      </c>
      <c r="I11" s="66">
        <f>F11*$D$98/(1000000)*365</f>
        <v>16475.417449999997</v>
      </c>
      <c r="J11" s="74">
        <f>I11/$I$96</f>
        <v>6.4416925294344275E-3</v>
      </c>
    </row>
    <row r="12" spans="2:10" s="4" customFormat="1" x14ac:dyDescent="0.25">
      <c r="B12" s="173"/>
      <c r="C12" s="42" t="s">
        <v>51</v>
      </c>
      <c r="D12" s="67">
        <f>SUM(D7:D11)</f>
        <v>102</v>
      </c>
      <c r="E12" s="67"/>
      <c r="F12" s="67">
        <f>SUM(F7:F11)</f>
        <v>103.36363636363636</v>
      </c>
      <c r="G12" s="67">
        <f t="shared" ref="G12:I12" si="3">SUM(G7:G11)</f>
        <v>723.5454545454545</v>
      </c>
      <c r="H12" s="67">
        <f t="shared" si="3"/>
        <v>2.0982818181818184</v>
      </c>
      <c r="I12" s="67">
        <f t="shared" si="3"/>
        <v>170295.90582409091</v>
      </c>
      <c r="J12" s="76">
        <f>SUM(J7:J11)</f>
        <v>6.6583676417881321E-2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+[1]Cundiboyacense!D13</f>
        <v>90</v>
      </c>
      <c r="E14" s="66">
        <v>86</v>
      </c>
      <c r="F14" s="66">
        <f t="shared" ref="F14:F18" si="4">100*D14/E14</f>
        <v>104.65116279069767</v>
      </c>
      <c r="G14" s="66">
        <f t="shared" ref="G14:G18" si="5">F14*7</f>
        <v>732.55813953488371</v>
      </c>
      <c r="H14" s="66">
        <f>G14*2.9/(1000)</f>
        <v>2.1244186046511628</v>
      </c>
      <c r="I14" s="66">
        <f>F14*$D$98/(1000000)*365</f>
        <v>172417.1593604651</v>
      </c>
      <c r="J14" s="74">
        <f>I14/$I$96</f>
        <v>6.7413061354546333E-2</v>
      </c>
    </row>
    <row r="15" spans="2:10" x14ac:dyDescent="0.25">
      <c r="B15" s="173"/>
      <c r="C15" s="3" t="s">
        <v>117</v>
      </c>
      <c r="D15" s="65">
        <f>+[1]Cundiboyacense!D14</f>
        <v>180</v>
      </c>
      <c r="E15" s="66">
        <v>85</v>
      </c>
      <c r="F15" s="66">
        <f t="shared" si="4"/>
        <v>211.76470588235293</v>
      </c>
      <c r="G15" s="66">
        <f t="shared" si="5"/>
        <v>1482.3529411764705</v>
      </c>
      <c r="H15" s="66">
        <f t="shared" ref="H15:H18" si="6">G15*2.9/(1000)</f>
        <v>4.2988235294117638</v>
      </c>
      <c r="I15" s="66">
        <f>F15*$D$98/(1000000)*365</f>
        <v>348891.19305882353</v>
      </c>
      <c r="J15" s="74">
        <f>I15/$I$96</f>
        <v>0.1364123123880232</v>
      </c>
    </row>
    <row r="16" spans="2:10" x14ac:dyDescent="0.25">
      <c r="B16" s="173"/>
      <c r="C16" s="44" t="s">
        <v>118</v>
      </c>
      <c r="D16" s="66">
        <f>+[1]Cundiboyacense!D15</f>
        <v>50</v>
      </c>
      <c r="E16" s="66">
        <v>63</v>
      </c>
      <c r="F16" s="66">
        <f t="shared" si="4"/>
        <v>79.365079365079367</v>
      </c>
      <c r="G16" s="66">
        <f t="shared" si="5"/>
        <v>555.55555555555554</v>
      </c>
      <c r="H16" s="66">
        <f t="shared" si="6"/>
        <v>1.6111111111111112</v>
      </c>
      <c r="I16" s="66">
        <f>F16*$D$98/(1000000)*365</f>
        <v>130757.28134920634</v>
      </c>
      <c r="J16" s="74">
        <f>I16/$I$96</f>
        <v>5.1124543884400228E-2</v>
      </c>
    </row>
    <row r="17" spans="2:10" x14ac:dyDescent="0.25">
      <c r="B17" s="173"/>
      <c r="C17" s="44" t="s">
        <v>119</v>
      </c>
      <c r="D17" s="66">
        <f>+[1]Cundiboyacense!D16</f>
        <v>0</v>
      </c>
      <c r="E17" s="66">
        <v>62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6">
        <f>+[1]Cundiboyacense!D17</f>
        <v>10</v>
      </c>
      <c r="E18" s="66">
        <v>100</v>
      </c>
      <c r="F18" s="66">
        <f t="shared" si="4"/>
        <v>10</v>
      </c>
      <c r="G18" s="66">
        <f t="shared" si="5"/>
        <v>70</v>
      </c>
      <c r="H18" s="66">
        <f t="shared" si="6"/>
        <v>0.20300000000000001</v>
      </c>
      <c r="I18" s="66">
        <f>F18*$D$98/(1000000)*365</f>
        <v>16475.417449999997</v>
      </c>
      <c r="J18" s="74">
        <f>I18/$I$96</f>
        <v>6.4416925294344275E-3</v>
      </c>
    </row>
    <row r="19" spans="2:10" s="4" customFormat="1" x14ac:dyDescent="0.25">
      <c r="B19" s="174"/>
      <c r="C19" s="42" t="s">
        <v>51</v>
      </c>
      <c r="D19" s="67">
        <f>SUM(D14:D18)</f>
        <v>330</v>
      </c>
      <c r="E19" s="67"/>
      <c r="F19" s="67">
        <f>SUM(F14:F18)</f>
        <v>405.78094803812996</v>
      </c>
      <c r="G19" s="67">
        <f>SUM(G14:G18)</f>
        <v>2840.46663626691</v>
      </c>
      <c r="H19" s="67">
        <f>SUM(H14:H18)</f>
        <v>8.2373532451740363</v>
      </c>
      <c r="I19" s="67">
        <f>SUM(I14:I18)</f>
        <v>668541.05121849489</v>
      </c>
      <c r="J19" s="76">
        <f>SUM(J14:J18)</f>
        <v>0.26139161015640422</v>
      </c>
    </row>
    <row r="20" spans="2:10" s="45" customFormat="1" ht="30.75" customHeight="1" x14ac:dyDescent="0.25">
      <c r="B20" s="158" t="s">
        <v>53</v>
      </c>
      <c r="C20" s="158"/>
      <c r="D20" s="70">
        <f>D12+D19</f>
        <v>432</v>
      </c>
      <c r="E20" s="70"/>
      <c r="F20" s="70">
        <f>F12+F19</f>
        <v>509.14458440176634</v>
      </c>
      <c r="G20" s="70">
        <f>G12+G19</f>
        <v>3564.0120908123645</v>
      </c>
      <c r="H20" s="70">
        <f>H12+H19</f>
        <v>10.335635063355856</v>
      </c>
      <c r="I20" s="70">
        <f>I12+I19</f>
        <v>838836.95704258583</v>
      </c>
      <c r="J20" s="77">
        <f>J12+J19</f>
        <v>0.32797528657428554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+[1]Cundiboyacense!D21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155062.75247058825</v>
      </c>
      <c r="J22" s="74">
        <f>I22/$I$96</f>
        <v>6.0627694394676981E-2</v>
      </c>
    </row>
    <row r="23" spans="2:10" x14ac:dyDescent="0.25">
      <c r="B23" s="173"/>
      <c r="C23" s="3" t="s">
        <v>57</v>
      </c>
      <c r="D23" s="65">
        <f>+[1]Cundiboyacense!D22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168978.64051282054</v>
      </c>
      <c r="J23" s="74">
        <f>I23/$I$96</f>
        <v>6.606864132753261E-2</v>
      </c>
    </row>
    <row r="24" spans="2:10" x14ac:dyDescent="0.25">
      <c r="B24" s="173"/>
      <c r="C24" s="3" t="s">
        <v>103</v>
      </c>
      <c r="D24" s="65">
        <f>+[1]Cundiboyacense!D23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61782.815437500001</v>
      </c>
      <c r="J24" s="74">
        <f>I24/$I$96</f>
        <v>2.4156346985379107E-2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385824.20842090878</v>
      </c>
      <c r="J25" s="76">
        <f>SUM(J22:J24)</f>
        <v>0.1508526827075887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+[1]Cundiboyacense!D26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202774.36861538462</v>
      </c>
      <c r="J27" s="74">
        <f>I27/$I$96</f>
        <v>7.9282369593039123E-2</v>
      </c>
    </row>
    <row r="28" spans="2:10" x14ac:dyDescent="0.25">
      <c r="B28" s="173"/>
      <c r="C28" s="3" t="s">
        <v>102</v>
      </c>
      <c r="D28" s="66">
        <f>+[1]Cundiboyacense!D27</f>
        <v>30</v>
      </c>
      <c r="E28" s="66">
        <v>68</v>
      </c>
      <c r="F28" s="66">
        <f t="shared" si="10"/>
        <v>44.117647058823529</v>
      </c>
      <c r="G28" s="66">
        <f t="shared" si="11"/>
        <v>308.8235294117647</v>
      </c>
      <c r="H28" s="66">
        <f t="shared" si="12"/>
        <v>0.89558823529411757</v>
      </c>
      <c r="I28" s="66">
        <f>F28*$D$98/(1000000)*365</f>
        <v>72685.665220588242</v>
      </c>
      <c r="J28" s="74">
        <f>I28/$I$96</f>
        <v>2.8419231747504835E-2</v>
      </c>
    </row>
    <row r="29" spans="2:10" x14ac:dyDescent="0.25">
      <c r="B29" s="173"/>
      <c r="C29" s="3" t="s">
        <v>55</v>
      </c>
      <c r="D29" s="66">
        <f>+[1]Cundiboyacense!D28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202774.36861538462</v>
      </c>
      <c r="J29" s="74">
        <f>I29/$I$96</f>
        <v>7.9282369593039123E-2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190</v>
      </c>
      <c r="E30" s="67"/>
      <c r="F30" s="67">
        <f>SUM(F27:F29)</f>
        <v>290.27149321266967</v>
      </c>
      <c r="G30" s="67">
        <f t="shared" ref="G30:J30" si="13">SUM(G27:G29)</f>
        <v>2031.9004524886877</v>
      </c>
      <c r="H30" s="67">
        <f t="shared" si="13"/>
        <v>5.892511312217195</v>
      </c>
      <c r="I30" s="67">
        <f t="shared" si="13"/>
        <v>478234.40245135751</v>
      </c>
      <c r="J30" s="76">
        <f t="shared" si="13"/>
        <v>0.1869839709335831</v>
      </c>
    </row>
    <row r="31" spans="2:10" s="5" customFormat="1" ht="13.5" customHeight="1" x14ac:dyDescent="0.25">
      <c r="B31" s="159" t="s">
        <v>58</v>
      </c>
      <c r="C31" s="159"/>
      <c r="D31" s="71">
        <f>D25+D30</f>
        <v>380</v>
      </c>
      <c r="E31" s="71"/>
      <c r="F31" s="71">
        <f>F25+F30</f>
        <v>524.4532428355958</v>
      </c>
      <c r="G31" s="71">
        <f t="shared" ref="G31:H31" si="14">G25+G30</f>
        <v>3671.1726998491704</v>
      </c>
      <c r="H31" s="71">
        <f t="shared" si="14"/>
        <v>10.646400829562594</v>
      </c>
      <c r="I31" s="71">
        <f>I25+I30</f>
        <v>864058.61087226635</v>
      </c>
      <c r="J31" s="78">
        <f>J25+J30</f>
        <v>0.33783665364117177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+[1]Cundiboyacense!$D$32</f>
        <v>90</v>
      </c>
      <c r="E34" s="66">
        <v>100</v>
      </c>
      <c r="F34" s="66">
        <f t="shared" ref="F34:F42" si="15">100*D34/E34</f>
        <v>90</v>
      </c>
      <c r="G34" s="66">
        <f t="shared" ref="G34:G42" si="16">F34*7</f>
        <v>630</v>
      </c>
      <c r="H34" s="66">
        <f t="shared" ref="H34:H37" si="17">G34*2.9/(1000)</f>
        <v>1.827</v>
      </c>
      <c r="I34" s="66">
        <f>F34*$D$98/(1000000)*365</f>
        <v>148278.75705000001</v>
      </c>
      <c r="J34" s="74">
        <f>I34/$I$96</f>
        <v>5.7975232764909866E-2</v>
      </c>
    </row>
    <row r="35" spans="2:10" ht="31.5" x14ac:dyDescent="0.25">
      <c r="B35" s="170"/>
      <c r="C35" s="7" t="s">
        <v>61</v>
      </c>
      <c r="D35" s="66">
        <f>+[1]Cundiboyacense!$D$34</f>
        <v>0</v>
      </c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>
        <f>+[1]Cundiboyacense!$D$35</f>
        <v>0</v>
      </c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+[1]Cundiboyacense!$D$37</f>
        <v>35</v>
      </c>
      <c r="E37" s="66">
        <v>100</v>
      </c>
      <c r="F37" s="66">
        <f t="shared" si="15"/>
        <v>35</v>
      </c>
      <c r="G37" s="66">
        <f t="shared" si="16"/>
        <v>245</v>
      </c>
      <c r="H37" s="66">
        <f t="shared" si="17"/>
        <v>0.71050000000000002</v>
      </c>
      <c r="I37" s="66">
        <f>F37*$D$98/(1000000)*365</f>
        <v>57663.961074999999</v>
      </c>
      <c r="J37" s="74">
        <f>I37/$I$96</f>
        <v>2.25459238530205E-2</v>
      </c>
    </row>
    <row r="38" spans="2:10" s="4" customFormat="1" x14ac:dyDescent="0.25">
      <c r="B38" s="170"/>
      <c r="C38" s="47" t="s">
        <v>51</v>
      </c>
      <c r="D38" s="67">
        <f>SUM(D34:D37)</f>
        <v>125</v>
      </c>
      <c r="E38" s="67"/>
      <c r="F38" s="67">
        <f>SUM(F34:F37)</f>
        <v>125</v>
      </c>
      <c r="G38" s="67">
        <f t="shared" ref="G38:I38" si="18">SUM(G34:G37)</f>
        <v>875</v>
      </c>
      <c r="H38" s="67">
        <f t="shared" si="18"/>
        <v>2.5375000000000001</v>
      </c>
      <c r="I38" s="67">
        <f t="shared" si="18"/>
        <v>205942.71812500001</v>
      </c>
      <c r="J38" s="76">
        <f>SUM(J34:J37)</f>
        <v>8.052115661793037E-2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>
        <f>+[1]Cundiboyacense!$D$33</f>
        <v>0</v>
      </c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>
        <f>+[1]Cundiboyacense!$D$36</f>
        <v>0</v>
      </c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+[1]Cundiboyacense!$D$38</f>
        <v>35</v>
      </c>
      <c r="E42" s="66">
        <v>100</v>
      </c>
      <c r="F42" s="66">
        <f t="shared" si="15"/>
        <v>35</v>
      </c>
      <c r="G42" s="66">
        <f t="shared" si="16"/>
        <v>245</v>
      </c>
      <c r="H42" s="66">
        <f t="shared" si="19"/>
        <v>0.71050000000000002</v>
      </c>
      <c r="I42" s="66">
        <f>F42*$D$98/(1000000)*365</f>
        <v>57663.961074999999</v>
      </c>
      <c r="J42" s="74">
        <f>I42/$I$96</f>
        <v>2.25459238530205E-2</v>
      </c>
    </row>
    <row r="43" spans="2:10" s="4" customFormat="1" x14ac:dyDescent="0.25">
      <c r="B43" s="171"/>
      <c r="C43" s="47" t="s">
        <v>67</v>
      </c>
      <c r="D43" s="67">
        <f>SUM(D40:D42)</f>
        <v>35</v>
      </c>
      <c r="E43" s="67"/>
      <c r="F43" s="67">
        <f>SUM(F40:F42)</f>
        <v>35</v>
      </c>
      <c r="G43" s="67">
        <f>SUM(G40:G42)</f>
        <v>245</v>
      </c>
      <c r="H43" s="67">
        <f>SUM(H40:H42)</f>
        <v>0.71050000000000002</v>
      </c>
      <c r="I43" s="67">
        <f>SUM(I40:I42)</f>
        <v>57663.961074999999</v>
      </c>
      <c r="J43" s="76">
        <f>SUM(J40:J42)</f>
        <v>2.25459238530205E-2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160</v>
      </c>
      <c r="E44" s="71"/>
      <c r="F44" s="71">
        <f>F38+F43</f>
        <v>160</v>
      </c>
      <c r="G44" s="71">
        <f>G38+G43</f>
        <v>1120</v>
      </c>
      <c r="H44" s="71">
        <f>H38+H43</f>
        <v>3.2480000000000002</v>
      </c>
      <c r="I44" s="71">
        <f>I38+I43</f>
        <v>263606.67920000001</v>
      </c>
      <c r="J44" s="78">
        <f>J38+J43</f>
        <v>0.10306708047095087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+[1]Cundiboyacense!D41</f>
        <v>15</v>
      </c>
      <c r="E46" s="66">
        <v>89</v>
      </c>
      <c r="F46" s="66">
        <f t="shared" ref="F46:F49" si="20">100*D46/E46</f>
        <v>16.853932584269664</v>
      </c>
      <c r="G46" s="66">
        <f t="shared" ref="G46:G49" si="21">F46*7</f>
        <v>117.97752808988764</v>
      </c>
      <c r="H46" s="66">
        <f t="shared" ref="H46:H49" si="22">G46*2.9/(1000)</f>
        <v>0.34213483146067414</v>
      </c>
      <c r="I46" s="66">
        <f>F46*$D$98/(1000000)*365</f>
        <v>27767.557500000003</v>
      </c>
      <c r="J46" s="74">
        <f>I46/$I$96</f>
        <v>1.0856785161968139E-2</v>
      </c>
    </row>
    <row r="47" spans="2:10" x14ac:dyDescent="0.25">
      <c r="B47" s="173"/>
      <c r="C47" s="7" t="s">
        <v>69</v>
      </c>
      <c r="D47" s="66">
        <f>+[1]Cundiboyacense!D42</f>
        <v>15</v>
      </c>
      <c r="E47" s="66">
        <v>78</v>
      </c>
      <c r="F47" s="66">
        <f t="shared" si="20"/>
        <v>19.23076923076923</v>
      </c>
      <c r="G47" s="66">
        <f t="shared" si="21"/>
        <v>134.61538461538461</v>
      </c>
      <c r="H47" s="66">
        <f t="shared" si="22"/>
        <v>0.39038461538461539</v>
      </c>
      <c r="I47" s="66">
        <f>F47*$D$98/(1000000)*365</f>
        <v>31683.495096153842</v>
      </c>
      <c r="J47" s="74">
        <f>I47/$I$96</f>
        <v>1.2387870248912362E-2</v>
      </c>
    </row>
    <row r="48" spans="2:10" x14ac:dyDescent="0.25">
      <c r="B48" s="173"/>
      <c r="C48" s="7" t="s">
        <v>70</v>
      </c>
      <c r="D48" s="66">
        <f>+[1]Cundiboyacense!D43</f>
        <v>8</v>
      </c>
      <c r="E48" s="66">
        <v>81</v>
      </c>
      <c r="F48" s="66">
        <f t="shared" si="20"/>
        <v>9.8765432098765427</v>
      </c>
      <c r="G48" s="66">
        <f t="shared" si="21"/>
        <v>69.135802469135797</v>
      </c>
      <c r="H48" s="66">
        <f t="shared" si="22"/>
        <v>0.2004938271604938</v>
      </c>
      <c r="I48" s="66">
        <f>F48*$D$98/(1000000)*365</f>
        <v>16272.017234567902</v>
      </c>
      <c r="J48" s="74">
        <f>I48/$I$96</f>
        <v>6.3621654611698067E-3</v>
      </c>
    </row>
    <row r="49" spans="2:10" x14ac:dyDescent="0.25">
      <c r="B49" s="173"/>
      <c r="C49" s="7" t="s">
        <v>71</v>
      </c>
      <c r="D49" s="66">
        <f>+[1]Cundiboyacense!D44</f>
        <v>0</v>
      </c>
      <c r="E49" s="66">
        <v>79</v>
      </c>
      <c r="F49" s="66">
        <f t="shared" si="20"/>
        <v>0</v>
      </c>
      <c r="G49" s="66">
        <f t="shared" si="21"/>
        <v>0</v>
      </c>
      <c r="H49" s="66">
        <f t="shared" si="22"/>
        <v>0</v>
      </c>
      <c r="I49" s="66">
        <f>F49*$D$98/(1000000)*365</f>
        <v>0</v>
      </c>
      <c r="J49" s="74">
        <f>I49/$I$96</f>
        <v>0</v>
      </c>
    </row>
    <row r="50" spans="2:10" s="4" customFormat="1" x14ac:dyDescent="0.25">
      <c r="B50" s="173"/>
      <c r="C50" s="47" t="s">
        <v>51</v>
      </c>
      <c r="D50" s="67">
        <f>SUM(D46:D49)</f>
        <v>38</v>
      </c>
      <c r="E50" s="67"/>
      <c r="F50" s="67">
        <f>SUM(F46:F49)</f>
        <v>45.961245024915442</v>
      </c>
      <c r="G50" s="67">
        <f t="shared" ref="G50:I50" si="23">SUM(G46:G49)</f>
        <v>321.72871517440808</v>
      </c>
      <c r="H50" s="67">
        <f t="shared" si="23"/>
        <v>0.93301327400578338</v>
      </c>
      <c r="I50" s="67">
        <f t="shared" si="23"/>
        <v>75723.069830721739</v>
      </c>
      <c r="J50" s="76">
        <f>SUM(J46:J49)</f>
        <v>2.9606820872050306E-2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+[1]Cundiboyacense!D47</f>
        <v>18</v>
      </c>
      <c r="E52" s="66">
        <v>66</v>
      </c>
      <c r="F52" s="66">
        <f t="shared" ref="F52:F54" si="24">100*D52/E52</f>
        <v>27.272727272727273</v>
      </c>
      <c r="G52" s="66">
        <f t="shared" ref="G52:G54" si="25">F52*7</f>
        <v>190.90909090909091</v>
      </c>
      <c r="H52" s="66">
        <f t="shared" ref="H52:H54" si="26">G52*2.9/(1000)</f>
        <v>0.55363636363636359</v>
      </c>
      <c r="I52" s="66">
        <f>F52*$D$98/(1000000)*365</f>
        <v>44932.956681818185</v>
      </c>
      <c r="J52" s="74">
        <f>I52/$I$96</f>
        <v>1.7568252353002987E-2</v>
      </c>
    </row>
    <row r="53" spans="2:10" x14ac:dyDescent="0.25">
      <c r="B53" s="173"/>
      <c r="C53" s="7" t="s">
        <v>73</v>
      </c>
      <c r="D53" s="66">
        <f>+[1]Cundiboyacense!D48</f>
        <v>3</v>
      </c>
      <c r="E53" s="66">
        <v>67</v>
      </c>
      <c r="F53" s="66">
        <f t="shared" si="24"/>
        <v>4.4776119402985071</v>
      </c>
      <c r="G53" s="66">
        <f t="shared" si="25"/>
        <v>31.343283582089548</v>
      </c>
      <c r="H53" s="66">
        <f t="shared" si="26"/>
        <v>9.0895522388059688E-2</v>
      </c>
      <c r="I53" s="66">
        <f>F53*$D$98/(1000000)*365</f>
        <v>7377.0525895522378</v>
      </c>
      <c r="J53" s="74">
        <f>I53/$I$96</f>
        <v>2.8843399385527287E-3</v>
      </c>
    </row>
    <row r="54" spans="2:10" x14ac:dyDescent="0.25">
      <c r="B54" s="173"/>
      <c r="C54" s="7" t="s">
        <v>74</v>
      </c>
      <c r="D54" s="66">
        <f>+[1]Cundiboyacense!D49</f>
        <v>3</v>
      </c>
      <c r="E54" s="66">
        <v>76</v>
      </c>
      <c r="F54" s="66">
        <f t="shared" si="24"/>
        <v>3.9473684210526314</v>
      </c>
      <c r="G54" s="66">
        <f t="shared" si="25"/>
        <v>27.631578947368421</v>
      </c>
      <c r="H54" s="66">
        <f t="shared" si="26"/>
        <v>8.0131578947368429E-2</v>
      </c>
      <c r="I54" s="66">
        <f>F54*$D$98/(1000000)*365</f>
        <v>6503.454256578947</v>
      </c>
      <c r="J54" s="74">
        <f>I54/$I$96</f>
        <v>2.5427733668820112E-3</v>
      </c>
    </row>
    <row r="55" spans="2:10" s="4" customFormat="1" x14ac:dyDescent="0.25">
      <c r="B55" s="173"/>
      <c r="C55" s="47" t="s">
        <v>51</v>
      </c>
      <c r="D55" s="67">
        <f>SUM(D52:D54)</f>
        <v>24</v>
      </c>
      <c r="E55" s="67"/>
      <c r="F55" s="67">
        <f>SUM(F52:F54)</f>
        <v>35.697707634078412</v>
      </c>
      <c r="G55" s="67">
        <f t="shared" ref="G55:I55" si="27">SUM(G52:G54)</f>
        <v>249.88395343854887</v>
      </c>
      <c r="H55" s="67">
        <f t="shared" si="27"/>
        <v>0.72466346497179168</v>
      </c>
      <c r="I55" s="67">
        <f t="shared" si="27"/>
        <v>58813.463527949367</v>
      </c>
      <c r="J55" s="76">
        <f>SUM(J52:J54)</f>
        <v>2.2995365658437728E-2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+[1]Cundiboyacense!D52</f>
        <v>8</v>
      </c>
      <c r="E57" s="66">
        <v>85</v>
      </c>
      <c r="F57" s="66">
        <f>100*D57/E57</f>
        <v>9.4117647058823533</v>
      </c>
      <c r="G57" s="66">
        <f t="shared" ref="G57:G58" si="28">F57*7</f>
        <v>65.882352941176478</v>
      </c>
      <c r="H57" s="66">
        <f t="shared" ref="H57:H58" si="29">G57*2.9/(1000)</f>
        <v>0.19105882352941178</v>
      </c>
      <c r="I57" s="66">
        <f>F57*$D$98/(1000000)*365</f>
        <v>15506.275247058824</v>
      </c>
      <c r="J57" s="74">
        <f>I57/$I$96</f>
        <v>6.0627694394676974E-3</v>
      </c>
    </row>
    <row r="58" spans="2:10" x14ac:dyDescent="0.25">
      <c r="B58" s="173"/>
      <c r="C58" s="7" t="s">
        <v>76</v>
      </c>
      <c r="D58" s="66">
        <f>+[1]Cundiboyacense!D53</f>
        <v>0</v>
      </c>
      <c r="E58" s="66">
        <v>100</v>
      </c>
      <c r="F58" s="66">
        <f>100*D58/E58</f>
        <v>0</v>
      </c>
      <c r="G58" s="66">
        <f t="shared" si="28"/>
        <v>0</v>
      </c>
      <c r="H58" s="66">
        <f t="shared" si="29"/>
        <v>0</v>
      </c>
      <c r="I58" s="66">
        <f>F58*$D$98/(1000000)*365</f>
        <v>0</v>
      </c>
      <c r="J58" s="74">
        <f>I58/$I$96</f>
        <v>0</v>
      </c>
    </row>
    <row r="59" spans="2:10" s="4" customFormat="1" x14ac:dyDescent="0.25">
      <c r="B59" s="173"/>
      <c r="C59" s="47" t="s">
        <v>51</v>
      </c>
      <c r="D59" s="67">
        <f>SUM(D57:D58)</f>
        <v>8</v>
      </c>
      <c r="E59" s="67"/>
      <c r="F59" s="67">
        <f>SUM(F57:F58)</f>
        <v>9.4117647058823533</v>
      </c>
      <c r="G59" s="67">
        <f t="shared" ref="G59:I59" si="30">SUM(G57:G58)</f>
        <v>65.882352941176478</v>
      </c>
      <c r="H59" s="67">
        <f t="shared" si="30"/>
        <v>0.19105882352941178</v>
      </c>
      <c r="I59" s="67">
        <f t="shared" si="30"/>
        <v>15506.275247058824</v>
      </c>
      <c r="J59" s="76">
        <f>SUM(J57:J58)</f>
        <v>6.0627694394676974E-3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+[1]Cundiboyacense!D56</f>
        <v>8</v>
      </c>
      <c r="E61" s="66">
        <v>88</v>
      </c>
      <c r="F61" s="66">
        <f>100*D61/E61</f>
        <v>9.0909090909090917</v>
      </c>
      <c r="G61" s="66">
        <f t="shared" ref="G61:G64" si="31">F61*7</f>
        <v>63.63636363636364</v>
      </c>
      <c r="H61" s="66">
        <f t="shared" ref="H61:H64" si="32">G61*2.9/(1000)</f>
        <v>0.18454545454545457</v>
      </c>
      <c r="I61" s="66">
        <f>F61*$D$98/(1000000)*365</f>
        <v>14977.652227272729</v>
      </c>
      <c r="J61" s="74">
        <f>I61/$I$96</f>
        <v>5.8560841176676631E-3</v>
      </c>
    </row>
    <row r="62" spans="2:10" x14ac:dyDescent="0.25">
      <c r="B62" s="173"/>
      <c r="C62" s="99" t="s">
        <v>71</v>
      </c>
      <c r="D62" s="66">
        <f>+[1]Cundiboyacense!D57</f>
        <v>0</v>
      </c>
      <c r="E62" s="2">
        <v>92</v>
      </c>
      <c r="F62" s="66">
        <f>100*D62/E62</f>
        <v>0</v>
      </c>
      <c r="G62" s="66">
        <f t="shared" si="31"/>
        <v>0</v>
      </c>
      <c r="H62" s="66">
        <f t="shared" si="32"/>
        <v>0</v>
      </c>
      <c r="I62" s="66">
        <f>F62*$D$98/(1000000)*365</f>
        <v>0</v>
      </c>
      <c r="J62" s="74">
        <f>I62/$I$96</f>
        <v>0</v>
      </c>
    </row>
    <row r="63" spans="2:10" x14ac:dyDescent="0.25">
      <c r="B63" s="173"/>
      <c r="C63" s="99" t="s">
        <v>72</v>
      </c>
      <c r="D63" s="66">
        <f>+[1]Cundiboyacense!D58</f>
        <v>4</v>
      </c>
      <c r="E63" s="66">
        <v>88</v>
      </c>
      <c r="F63" s="66">
        <f>100*D63/E63</f>
        <v>4.5454545454545459</v>
      </c>
      <c r="G63" s="66">
        <f t="shared" si="31"/>
        <v>31.81818181818182</v>
      </c>
      <c r="H63" s="66">
        <f t="shared" si="32"/>
        <v>9.2272727272727284E-2</v>
      </c>
      <c r="I63" s="66">
        <f>F63*$D$98/(1000000)*365</f>
        <v>7488.8261136363644</v>
      </c>
      <c r="J63" s="74">
        <f>I63/$I$96</f>
        <v>2.9280420588338315E-3</v>
      </c>
    </row>
    <row r="64" spans="2:10" x14ac:dyDescent="0.25">
      <c r="B64" s="173"/>
      <c r="C64" s="99" t="s">
        <v>74</v>
      </c>
      <c r="D64" s="66">
        <f>+[1]Cundiboyacense!D59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12</v>
      </c>
      <c r="E65" s="67"/>
      <c r="F65" s="67">
        <f>SUM(F61:F62)</f>
        <v>9.0909090909090917</v>
      </c>
      <c r="G65" s="67">
        <f t="shared" ref="G65:H65" si="33">SUM(G61:G62)</f>
        <v>63.63636363636364</v>
      </c>
      <c r="H65" s="67">
        <f t="shared" si="33"/>
        <v>0.18454545454545457</v>
      </c>
      <c r="I65" s="67">
        <f>SUM(I61:I64)</f>
        <v>22466.478340909092</v>
      </c>
      <c r="J65" s="80">
        <f>SUM(J61:J64)</f>
        <v>8.7841261765014937E-3</v>
      </c>
    </row>
    <row r="66" spans="2:10" s="4" customFormat="1" x14ac:dyDescent="0.25">
      <c r="B66" s="173"/>
      <c r="C66" s="49" t="s">
        <v>13</v>
      </c>
      <c r="D66" s="73">
        <f>D65+D59+D55+D50</f>
        <v>82</v>
      </c>
      <c r="E66" s="73"/>
      <c r="F66" s="73">
        <f>F65+F59+F55+F50</f>
        <v>100.1616264557853</v>
      </c>
      <c r="G66" s="73">
        <f>G65+G59+G55+G50</f>
        <v>701.1313851904971</v>
      </c>
      <c r="H66" s="73">
        <f>H65+H59+H55+H50</f>
        <v>2.0332810170524414</v>
      </c>
      <c r="I66" s="73">
        <f>I65+I59+I55+I50</f>
        <v>172509.28694663901</v>
      </c>
      <c r="J66" s="79">
        <f>J65+J59+J55+J50</f>
        <v>6.7449082146457229E-2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+[1]Cundiboyacense!D62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67">
        <f t="shared" ref="H68" si="34">G68*2.9/(1000)</f>
        <v>0.5702247191011236</v>
      </c>
      <c r="I68" s="67">
        <f>F68*$D$98/(1000000)*365</f>
        <v>46279.262500000004</v>
      </c>
      <c r="J68" s="76">
        <f>I68/$I$96</f>
        <v>1.8094641936613566E-2</v>
      </c>
    </row>
    <row r="69" spans="2:10" s="5" customFormat="1" x14ac:dyDescent="0.25">
      <c r="B69" s="159" t="s">
        <v>111</v>
      </c>
      <c r="C69" s="159"/>
      <c r="D69" s="71">
        <f>+D66+D68</f>
        <v>107</v>
      </c>
      <c r="E69" s="71"/>
      <c r="F69" s="71">
        <f t="shared" ref="F69:H69" si="35">+F66+F68</f>
        <v>128.25151409623473</v>
      </c>
      <c r="G69" s="71">
        <f t="shared" si="35"/>
        <v>897.76059867364313</v>
      </c>
      <c r="H69" s="71">
        <f t="shared" si="35"/>
        <v>2.603505736153565</v>
      </c>
      <c r="I69" s="71">
        <f>I66+I68</f>
        <v>218788.54944663902</v>
      </c>
      <c r="J69" s="78">
        <f>J66+J68</f>
        <v>8.5543724083070788E-2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+[1]Cundiboyacense!D65</f>
        <v>80</v>
      </c>
      <c r="E71" s="66">
        <v>100</v>
      </c>
      <c r="F71" s="66">
        <f t="shared" ref="F71:F72" si="36">100*D71/E71</f>
        <v>80</v>
      </c>
      <c r="G71" s="66">
        <f>F71*7</f>
        <v>560</v>
      </c>
      <c r="H71" s="66">
        <f t="shared" ref="H71:H72" si="37">G71*2.9/(1000)</f>
        <v>1.6240000000000001</v>
      </c>
      <c r="I71" s="66">
        <f>F71*$D$98/(1000000)*365</f>
        <v>131803.33959999998</v>
      </c>
      <c r="J71" s="74">
        <f>I71/$I$96</f>
        <v>5.153354023547542E-2</v>
      </c>
    </row>
    <row r="72" spans="2:10" x14ac:dyDescent="0.25">
      <c r="B72" s="173"/>
      <c r="C72" s="7" t="s">
        <v>104</v>
      </c>
      <c r="D72" s="66">
        <f>+[1]Cundiboyacense!D66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80</v>
      </c>
      <c r="E73" s="67"/>
      <c r="F73" s="67">
        <f>SUM(F71:F72)</f>
        <v>80</v>
      </c>
      <c r="G73" s="67">
        <f t="shared" ref="G73:J73" si="39">SUM(G71:G72)</f>
        <v>560</v>
      </c>
      <c r="H73" s="67">
        <f t="shared" si="39"/>
        <v>1.6240000000000001</v>
      </c>
      <c r="I73" s="67">
        <f t="shared" si="39"/>
        <v>131803.33959999998</v>
      </c>
      <c r="J73" s="76">
        <f t="shared" si="39"/>
        <v>5.153354023547542E-2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+[1]Cundiboyacense!D69</f>
        <v>25</v>
      </c>
      <c r="E75" s="66">
        <v>81</v>
      </c>
      <c r="F75" s="66">
        <f t="shared" ref="F75:F76" si="40">100*D75/E75</f>
        <v>30.864197530864196</v>
      </c>
      <c r="G75" s="66">
        <f t="shared" ref="G75:G76" si="41">F75*7</f>
        <v>216.04938271604937</v>
      </c>
      <c r="H75" s="66">
        <f t="shared" ref="H75:H76" si="42">G75*2.9/(1000)</f>
        <v>0.62654320987654322</v>
      </c>
      <c r="I75" s="66">
        <f>F75*$D$98/(1000000)*365</f>
        <v>50850.053858024687</v>
      </c>
      <c r="J75" s="74">
        <f t="shared" ref="J75:J76" si="43">I75/$I$96</f>
        <v>1.9881767066155642E-2</v>
      </c>
    </row>
    <row r="76" spans="2:10" x14ac:dyDescent="0.25">
      <c r="B76" s="173"/>
      <c r="C76" s="7" t="s">
        <v>80</v>
      </c>
      <c r="D76" s="66">
        <f>+[1]Cundiboyacense!D70</f>
        <v>10</v>
      </c>
      <c r="E76" s="66">
        <v>83</v>
      </c>
      <c r="F76" s="66">
        <f t="shared" si="40"/>
        <v>12.048192771084338</v>
      </c>
      <c r="G76" s="66">
        <f t="shared" si="41"/>
        <v>84.337349397590373</v>
      </c>
      <c r="H76" s="66">
        <f t="shared" si="42"/>
        <v>0.24457831325301208</v>
      </c>
      <c r="I76" s="66">
        <f>F76*$D$98/(1000000)*365</f>
        <v>19849.900542168678</v>
      </c>
      <c r="J76" s="74">
        <f t="shared" si="43"/>
        <v>7.7610753366679879E-3</v>
      </c>
    </row>
    <row r="77" spans="2:10" s="4" customFormat="1" x14ac:dyDescent="0.25">
      <c r="B77" s="174"/>
      <c r="C77" s="47" t="s">
        <v>51</v>
      </c>
      <c r="D77" s="67">
        <f>SUM(D75:D76)</f>
        <v>35</v>
      </c>
      <c r="E77" s="67"/>
      <c r="F77" s="67">
        <f>SUM(F75:F76)</f>
        <v>42.912390301948534</v>
      </c>
      <c r="G77" s="67">
        <f t="shared" ref="G77:I77" si="44">SUM(G75:G76)</f>
        <v>300.38673211363971</v>
      </c>
      <c r="H77" s="67">
        <f t="shared" si="44"/>
        <v>0.87112152312955526</v>
      </c>
      <c r="I77" s="67">
        <f t="shared" si="44"/>
        <v>70699.954400193368</v>
      </c>
      <c r="J77" s="76">
        <f>SUM(J75:J76)</f>
        <v>2.7642842402823629E-2</v>
      </c>
    </row>
    <row r="78" spans="2:10" s="5" customFormat="1" x14ac:dyDescent="0.25">
      <c r="B78" s="159" t="s">
        <v>112</v>
      </c>
      <c r="C78" s="159"/>
      <c r="D78" s="71">
        <f>+D73+D77</f>
        <v>115</v>
      </c>
      <c r="E78" s="71"/>
      <c r="F78" s="71">
        <f t="shared" ref="F78:H78" si="45">+F73+F77</f>
        <v>122.91239030194853</v>
      </c>
      <c r="G78" s="71">
        <f t="shared" si="45"/>
        <v>860.38673211363971</v>
      </c>
      <c r="H78" s="71">
        <f t="shared" si="45"/>
        <v>2.4951215231295554</v>
      </c>
      <c r="I78" s="71">
        <f>+I73+I77</f>
        <v>202503.29400019336</v>
      </c>
      <c r="J78" s="78">
        <f>+J73+J77</f>
        <v>7.9176382638299042E-2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+[1]Cundiboyacense!D74</f>
        <v>10</v>
      </c>
      <c r="E80" s="66">
        <v>100</v>
      </c>
      <c r="F80" s="66">
        <f t="shared" ref="F80:F81" si="46">100*D80/E80</f>
        <v>10</v>
      </c>
      <c r="G80" s="66">
        <f>F80*7</f>
        <v>70</v>
      </c>
      <c r="H80" s="66">
        <f t="shared" ref="H80:H81" si="47">G80*2.9/(1000)</f>
        <v>0.20300000000000001</v>
      </c>
      <c r="I80" s="66">
        <f>F80*$D$98/(1000000)*365</f>
        <v>16475.417449999997</v>
      </c>
      <c r="J80" s="74">
        <f>I80/$I$96</f>
        <v>6.4416925294344275E-3</v>
      </c>
    </row>
    <row r="81" spans="2:11" x14ac:dyDescent="0.25">
      <c r="B81" s="173"/>
      <c r="C81" s="2" t="s">
        <v>106</v>
      </c>
      <c r="D81" s="66">
        <f>+[1]Cundiboyacense!D75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8237.7087249999986</v>
      </c>
      <c r="J81" s="74">
        <f>I81/$I$96</f>
        <v>3.2208462647172137E-3</v>
      </c>
    </row>
    <row r="82" spans="2:11" s="4" customFormat="1" x14ac:dyDescent="0.25">
      <c r="B82" s="173"/>
      <c r="C82" s="47" t="s">
        <v>51</v>
      </c>
      <c r="D82" s="67">
        <f>SUM(D80:D81)</f>
        <v>15</v>
      </c>
      <c r="E82" s="67"/>
      <c r="F82" s="67">
        <f>SUM(F80:F81)</f>
        <v>15</v>
      </c>
      <c r="G82" s="67">
        <f t="shared" ref="G82:J82" si="48">SUM(G80:G81)</f>
        <v>105</v>
      </c>
      <c r="H82" s="67">
        <f t="shared" si="48"/>
        <v>0.30449999999999999</v>
      </c>
      <c r="I82" s="67">
        <f t="shared" si="48"/>
        <v>24713.126174999998</v>
      </c>
      <c r="J82" s="76">
        <f t="shared" si="48"/>
        <v>9.662538794151642E-3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+[1]Cundiboyacense!D78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82377.087249999997</v>
      </c>
      <c r="J84" s="76">
        <f>I84/$I$96</f>
        <v>3.2208462647172142E-2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+[1]Cundiboyacense!D81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8237.7087249999986</v>
      </c>
      <c r="J86" s="74">
        <f t="shared" ref="J86:J89" si="54">I86/$I$96</f>
        <v>3.2208462647172137E-3</v>
      </c>
    </row>
    <row r="87" spans="2:11" x14ac:dyDescent="0.25">
      <c r="B87" s="173"/>
      <c r="C87" s="7" t="s">
        <v>83</v>
      </c>
      <c r="D87" s="66">
        <f>+[1]Cundiboyacense!D82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+[1]Cundiboyacense!D83</f>
        <v>16</v>
      </c>
      <c r="E88" s="66">
        <v>100</v>
      </c>
      <c r="F88" s="66">
        <f t="shared" si="51"/>
        <v>16</v>
      </c>
      <c r="G88" s="66">
        <f t="shared" si="52"/>
        <v>112</v>
      </c>
      <c r="H88" s="66">
        <f t="shared" si="53"/>
        <v>0.32480000000000003</v>
      </c>
      <c r="I88" s="66">
        <f>F88*$D$98/(1000000)*365</f>
        <v>26360.66792</v>
      </c>
      <c r="J88" s="74">
        <f t="shared" si="54"/>
        <v>1.0306708047095086E-2</v>
      </c>
    </row>
    <row r="89" spans="2:11" x14ac:dyDescent="0.25">
      <c r="B89" s="173"/>
      <c r="C89" s="7" t="s">
        <v>85</v>
      </c>
      <c r="D89" s="66">
        <f>+[1]Cundiboyacense!D84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8237.7087249999986</v>
      </c>
      <c r="J89" s="74">
        <f t="shared" si="54"/>
        <v>3.2208462647172137E-3</v>
      </c>
    </row>
    <row r="90" spans="2:11" s="4" customFormat="1" x14ac:dyDescent="0.25">
      <c r="B90" s="173"/>
      <c r="C90" s="47" t="s">
        <v>51</v>
      </c>
      <c r="D90" s="67">
        <f>SUM(D86:D89)</f>
        <v>26</v>
      </c>
      <c r="E90" s="67"/>
      <c r="F90" s="67">
        <f>SUM(F86:F89)</f>
        <v>26</v>
      </c>
      <c r="G90" s="67">
        <f t="shared" ref="G90:I90" si="55">SUM(G86:G89)</f>
        <v>182</v>
      </c>
      <c r="H90" s="67">
        <f t="shared" si="55"/>
        <v>0.52780000000000005</v>
      </c>
      <c r="I90" s="67">
        <f t="shared" si="55"/>
        <v>42836.085369999993</v>
      </c>
      <c r="J90" s="76">
        <f>SUM(J86:J89)</f>
        <v>1.6748400576529512E-2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+[1]Cundiboyacense!D87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14959.43862505067</v>
      </c>
      <c r="J92" s="74">
        <f t="shared" ref="J92:J93" si="59">I92/$I$96</f>
        <v>5.8489628155383548E-3</v>
      </c>
    </row>
    <row r="93" spans="2:11" x14ac:dyDescent="0.25">
      <c r="B93" s="173"/>
      <c r="C93" s="2" t="s">
        <v>87</v>
      </c>
      <c r="D93" s="66">
        <f>+[1]Cundiboyacense!D88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4942.6252350000004</v>
      </c>
      <c r="J93" s="74">
        <f t="shared" si="59"/>
        <v>1.9325077588303288E-3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19902.063860050672</v>
      </c>
      <c r="J94" s="79">
        <f>SUM(J92:J93)</f>
        <v>7.7814705743686832E-3</v>
      </c>
    </row>
    <row r="95" spans="2:11" s="5" customFormat="1" x14ac:dyDescent="0.25">
      <c r="B95" s="159" t="s">
        <v>113</v>
      </c>
      <c r="C95" s="159"/>
      <c r="D95" s="71">
        <f>+D82+D84+D90+D94</f>
        <v>102</v>
      </c>
      <c r="E95" s="71"/>
      <c r="F95" s="71">
        <f t="shared" ref="F95:H95" si="61">+F82+F84+F90+F94</f>
        <v>103.07985407377382</v>
      </c>
      <c r="G95" s="71">
        <f t="shared" si="61"/>
        <v>721.55897851641669</v>
      </c>
      <c r="H95" s="71">
        <f t="shared" si="61"/>
        <v>2.0925210376976082</v>
      </c>
      <c r="I95" s="71">
        <f>+I82+I84+I90+I94</f>
        <v>169828.36265505065</v>
      </c>
      <c r="J95" s="78">
        <f>+J82+J84+J90+J94</f>
        <v>6.6400872592221993E-2</v>
      </c>
    </row>
    <row r="96" spans="2:11" x14ac:dyDescent="0.25">
      <c r="B96" s="51"/>
      <c r="C96" s="12" t="s">
        <v>24</v>
      </c>
      <c r="D96" s="72">
        <f t="shared" ref="D96:J96" si="62">D95+D78+D69+D44+D31+D20</f>
        <v>1296</v>
      </c>
      <c r="E96" s="72">
        <f t="shared" si="62"/>
        <v>0</v>
      </c>
      <c r="F96" s="72">
        <f t="shared" si="62"/>
        <v>1547.8415857093191</v>
      </c>
      <c r="G96" s="72">
        <f t="shared" si="62"/>
        <v>10834.891099965234</v>
      </c>
      <c r="H96" s="72">
        <f t="shared" si="62"/>
        <v>31.421184189899179</v>
      </c>
      <c r="I96" s="72">
        <f t="shared" si="62"/>
        <v>2557622.4532167353</v>
      </c>
      <c r="J96" s="100">
        <f t="shared" si="62"/>
        <v>1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+[2]Cundiboyacense!$D$24</f>
        <v>4513813</v>
      </c>
      <c r="J98" s="76"/>
    </row>
    <row r="99" spans="3:10" x14ac:dyDescent="0.25">
      <c r="C99" s="2" t="s">
        <v>125</v>
      </c>
    </row>
  </sheetData>
  <mergeCells count="18">
    <mergeCell ref="B69:C69"/>
    <mergeCell ref="B70:B77"/>
    <mergeCell ref="B78:C78"/>
    <mergeCell ref="B79:B94"/>
    <mergeCell ref="B95:C95"/>
    <mergeCell ref="B2:J2"/>
    <mergeCell ref="B4:B5"/>
    <mergeCell ref="C4:C5"/>
    <mergeCell ref="E4:E5"/>
    <mergeCell ref="F4:I4"/>
    <mergeCell ref="J4:J5"/>
    <mergeCell ref="B44:C44"/>
    <mergeCell ref="B45:B68"/>
    <mergeCell ref="B6:B19"/>
    <mergeCell ref="B20:C20"/>
    <mergeCell ref="B21:B30"/>
    <mergeCell ref="B31:C31"/>
    <mergeCell ref="B32:B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BFDB-CC5B-455D-A773-EE6798B4F210}">
  <dimension ref="B1:K99"/>
  <sheetViews>
    <sheetView topLeftCell="A3" workbookViewId="0">
      <selection activeCell="D7" sqref="D7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134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+'[1]Depresión momposina'!D6</f>
        <v>40</v>
      </c>
      <c r="E7" s="66">
        <v>100</v>
      </c>
      <c r="F7" s="66">
        <f>100*D7/E7</f>
        <v>40</v>
      </c>
      <c r="G7" s="66">
        <f>F7*7</f>
        <v>280</v>
      </c>
      <c r="H7" s="66">
        <f>G7*2.9/(1000)</f>
        <v>0.81200000000000006</v>
      </c>
      <c r="I7" s="66">
        <f>F7*$D$98/(1000000)*365</f>
        <v>25957.2232</v>
      </c>
      <c r="J7" s="74">
        <f>I7/$I$96</f>
        <v>2.4136592947688898E-2</v>
      </c>
    </row>
    <row r="8" spans="2:10" x14ac:dyDescent="0.25">
      <c r="B8" s="173"/>
      <c r="C8" s="3" t="s">
        <v>50</v>
      </c>
      <c r="D8" s="65">
        <f>+'[1]Depresión momposina'!D7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66">
        <f t="shared" ref="H8:H11" si="2">G8*2.9/(1000)</f>
        <v>0.11534090909090909</v>
      </c>
      <c r="I8" s="66">
        <f>F8*$D$98/(1000000)*365</f>
        <v>3687.1055681818179</v>
      </c>
      <c r="J8" s="74">
        <f>I8/$I$96</f>
        <v>3.4284933164330819E-3</v>
      </c>
    </row>
    <row r="9" spans="2:10" x14ac:dyDescent="0.25">
      <c r="B9" s="173"/>
      <c r="C9" s="3" t="s">
        <v>115</v>
      </c>
      <c r="D9" s="65">
        <f>+'[1]Depresión momposina'!D8</f>
        <v>30</v>
      </c>
      <c r="E9" s="66">
        <v>100</v>
      </c>
      <c r="F9" s="66">
        <f t="shared" si="0"/>
        <v>30</v>
      </c>
      <c r="G9" s="66">
        <f t="shared" si="1"/>
        <v>210</v>
      </c>
      <c r="H9" s="66">
        <f t="shared" si="2"/>
        <v>0.60899999999999999</v>
      </c>
      <c r="I9" s="66">
        <f>F9*$D$98/(1000000)*365</f>
        <v>19467.917399999998</v>
      </c>
      <c r="J9" s="74">
        <f>I9/$I$96</f>
        <v>1.810244471076667E-2</v>
      </c>
    </row>
    <row r="10" spans="2:10" x14ac:dyDescent="0.25">
      <c r="B10" s="173"/>
      <c r="C10" s="3" t="s">
        <v>101</v>
      </c>
      <c r="D10" s="65">
        <f>+'[1]Depresión momposina'!D9</f>
        <v>5</v>
      </c>
      <c r="E10" s="66">
        <v>100</v>
      </c>
      <c r="F10" s="66">
        <f t="shared" si="0"/>
        <v>5</v>
      </c>
      <c r="G10" s="66">
        <f t="shared" si="1"/>
        <v>35</v>
      </c>
      <c r="H10" s="66">
        <f t="shared" si="2"/>
        <v>0.10150000000000001</v>
      </c>
      <c r="I10" s="66">
        <f>F10*$D$98/(1000000)*365</f>
        <v>3244.6529</v>
      </c>
      <c r="J10" s="74">
        <f>I10/$I$96</f>
        <v>3.0170741184611122E-3</v>
      </c>
    </row>
    <row r="11" spans="2:10" x14ac:dyDescent="0.25">
      <c r="B11" s="173"/>
      <c r="C11" s="3" t="s">
        <v>49</v>
      </c>
      <c r="D11" s="65">
        <f>+'[1]Depresión momposina'!D10</f>
        <v>10</v>
      </c>
      <c r="E11" s="66">
        <v>100</v>
      </c>
      <c r="F11" s="66">
        <f t="shared" si="0"/>
        <v>10</v>
      </c>
      <c r="G11" s="66">
        <f t="shared" si="1"/>
        <v>70</v>
      </c>
      <c r="H11" s="66">
        <f t="shared" si="2"/>
        <v>0.20300000000000001</v>
      </c>
      <c r="I11" s="66">
        <f>F11*$D$98/(1000000)*365</f>
        <v>6489.3058000000001</v>
      </c>
      <c r="J11" s="74">
        <f>I11/$I$96</f>
        <v>6.0341482369222245E-3</v>
      </c>
    </row>
    <row r="12" spans="2:10" s="4" customFormat="1" x14ac:dyDescent="0.25">
      <c r="B12" s="173"/>
      <c r="C12" s="42" t="s">
        <v>51</v>
      </c>
      <c r="D12" s="67">
        <f>SUM(D7:D11)</f>
        <v>90</v>
      </c>
      <c r="E12" s="67"/>
      <c r="F12" s="67">
        <f>SUM(F7:F11)</f>
        <v>90.681818181818187</v>
      </c>
      <c r="G12" s="67">
        <f t="shared" ref="G12:I12" si="3">SUM(G7:G11)</f>
        <v>634.77272727272725</v>
      </c>
      <c r="H12" s="67">
        <f t="shared" si="3"/>
        <v>1.8408409090909092</v>
      </c>
      <c r="I12" s="67">
        <f t="shared" si="3"/>
        <v>58846.20486818182</v>
      </c>
      <c r="J12" s="76">
        <f>SUM(J7:J11)</f>
        <v>5.4718753330271985E-2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+'[1]Depresión momposina'!D13</f>
        <v>180</v>
      </c>
      <c r="E14" s="66">
        <v>86</v>
      </c>
      <c r="F14" s="66">
        <f t="shared" ref="F14:F18" si="4">100*D14/E14</f>
        <v>209.30232558139534</v>
      </c>
      <c r="G14" s="66">
        <f t="shared" ref="G14:G18" si="5">F14*7</f>
        <v>1465.1162790697674</v>
      </c>
      <c r="H14" s="66">
        <f>G14*2.9/(1000)</f>
        <v>4.2488372093023257</v>
      </c>
      <c r="I14" s="66">
        <f>F14*$D$98/(1000000)*365</f>
        <v>135822.6795348837</v>
      </c>
      <c r="J14" s="74">
        <f>I14/$I$96</f>
        <v>0.1262961258890698</v>
      </c>
    </row>
    <row r="15" spans="2:10" x14ac:dyDescent="0.25">
      <c r="B15" s="173"/>
      <c r="C15" s="3" t="s">
        <v>117</v>
      </c>
      <c r="D15" s="65">
        <f>+'[1]Depresión momposina'!D14</f>
        <v>50</v>
      </c>
      <c r="E15" s="66">
        <v>85</v>
      </c>
      <c r="F15" s="66">
        <f t="shared" si="4"/>
        <v>58.823529411764703</v>
      </c>
      <c r="G15" s="66">
        <f t="shared" si="5"/>
        <v>411.76470588235293</v>
      </c>
      <c r="H15" s="66">
        <f t="shared" ref="H15:H18" si="6">G15*2.9/(1000)</f>
        <v>1.1941176470588235</v>
      </c>
      <c r="I15" s="66">
        <f>F15*$D$98/(1000000)*365</f>
        <v>38172.387058823522</v>
      </c>
      <c r="J15" s="74">
        <f>I15/$I$96</f>
        <v>3.5494989628954254E-2</v>
      </c>
    </row>
    <row r="16" spans="2:10" x14ac:dyDescent="0.25">
      <c r="B16" s="173"/>
      <c r="C16" s="44" t="s">
        <v>118</v>
      </c>
      <c r="D16" s="66">
        <f>+'[1]Depresión momposina'!D15</f>
        <v>160</v>
      </c>
      <c r="E16" s="66">
        <v>63</v>
      </c>
      <c r="F16" s="66">
        <f t="shared" si="4"/>
        <v>253.96825396825398</v>
      </c>
      <c r="G16" s="66">
        <f t="shared" si="5"/>
        <v>1777.7777777777778</v>
      </c>
      <c r="H16" s="66">
        <f t="shared" si="6"/>
        <v>5.1555555555555559</v>
      </c>
      <c r="I16" s="66">
        <f>F16*$D$98/(1000000)*365</f>
        <v>164807.76634920636</v>
      </c>
      <c r="J16" s="74">
        <f>I16/$I$96</f>
        <v>0.15324820919167556</v>
      </c>
    </row>
    <row r="17" spans="2:10" x14ac:dyDescent="0.25">
      <c r="B17" s="173"/>
      <c r="C17" s="44" t="s">
        <v>119</v>
      </c>
      <c r="D17" s="66">
        <f>+'[1]Depresión momposina'!D16</f>
        <v>5</v>
      </c>
      <c r="E17" s="66">
        <v>62</v>
      </c>
      <c r="F17" s="66">
        <f t="shared" si="4"/>
        <v>8.064516129032258</v>
      </c>
      <c r="G17" s="66">
        <f t="shared" si="5"/>
        <v>56.451612903225808</v>
      </c>
      <c r="H17" s="66">
        <f t="shared" si="6"/>
        <v>0.16370967741935485</v>
      </c>
      <c r="I17" s="66">
        <f>F17*$D$98/(1000000)*365</f>
        <v>5233.3111290322577</v>
      </c>
      <c r="J17" s="74">
        <f>I17/$I$96</f>
        <v>4.8662485781630835E-3</v>
      </c>
    </row>
    <row r="18" spans="2:10" x14ac:dyDescent="0.25">
      <c r="B18" s="173"/>
      <c r="C18" s="44" t="s">
        <v>101</v>
      </c>
      <c r="D18" s="66">
        <f>+'[1]Depresión momposina'!D17</f>
        <v>10</v>
      </c>
      <c r="E18" s="66">
        <v>100</v>
      </c>
      <c r="F18" s="66">
        <f t="shared" si="4"/>
        <v>10</v>
      </c>
      <c r="G18" s="66">
        <f t="shared" si="5"/>
        <v>70</v>
      </c>
      <c r="H18" s="66">
        <f t="shared" si="6"/>
        <v>0.20300000000000001</v>
      </c>
      <c r="I18" s="66">
        <f>F18*$D$98/(1000000)*365</f>
        <v>6489.3058000000001</v>
      </c>
      <c r="J18" s="74">
        <f>I18/$I$96</f>
        <v>6.0341482369222245E-3</v>
      </c>
    </row>
    <row r="19" spans="2:10" s="4" customFormat="1" x14ac:dyDescent="0.25">
      <c r="B19" s="174"/>
      <c r="C19" s="42" t="s">
        <v>51</v>
      </c>
      <c r="D19" s="67">
        <f>SUM(D14:D18)</f>
        <v>405</v>
      </c>
      <c r="E19" s="67"/>
      <c r="F19" s="67">
        <f>SUM(F14:F18)</f>
        <v>540.15862509044632</v>
      </c>
      <c r="G19" s="67">
        <f>SUM(G14:G18)</f>
        <v>3781.110375633124</v>
      </c>
      <c r="H19" s="67">
        <f>SUM(H14:H18)</f>
        <v>10.965220089336061</v>
      </c>
      <c r="I19" s="67">
        <f>SUM(I14:I18)</f>
        <v>350525.44987194584</v>
      </c>
      <c r="J19" s="76">
        <f>SUM(J14:J18)</f>
        <v>0.32593972152478495</v>
      </c>
    </row>
    <row r="20" spans="2:10" s="45" customFormat="1" ht="30.75" customHeight="1" x14ac:dyDescent="0.25">
      <c r="B20" s="158" t="s">
        <v>53</v>
      </c>
      <c r="C20" s="158"/>
      <c r="D20" s="70">
        <f>D12+D19</f>
        <v>495</v>
      </c>
      <c r="E20" s="70"/>
      <c r="F20" s="70">
        <f>F12+F19</f>
        <v>630.84044327226457</v>
      </c>
      <c r="G20" s="70">
        <f>G12+G19</f>
        <v>4415.883102905851</v>
      </c>
      <c r="H20" s="70">
        <f>H12+H19</f>
        <v>12.80606099842697</v>
      </c>
      <c r="I20" s="70">
        <f>I12+I19</f>
        <v>409371.65474012768</v>
      </c>
      <c r="J20" s="77">
        <f>J12+J19</f>
        <v>0.38065847485505694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+'[1]Depresión momposina'!D21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61075.819294117653</v>
      </c>
      <c r="J22" s="74">
        <f>I22/$I$96</f>
        <v>5.6791983406326824E-2</v>
      </c>
    </row>
    <row r="23" spans="2:10" x14ac:dyDescent="0.25">
      <c r="B23" s="173"/>
      <c r="C23" s="3" t="s">
        <v>57</v>
      </c>
      <c r="D23" s="65">
        <f>+'[1]Depresión momposina'!D22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66556.982564102567</v>
      </c>
      <c r="J23" s="74">
        <f>I23/$I$96</f>
        <v>6.1888699865868972E-2</v>
      </c>
    </row>
    <row r="24" spans="2:10" x14ac:dyDescent="0.25">
      <c r="B24" s="173"/>
      <c r="C24" s="3" t="s">
        <v>103</v>
      </c>
      <c r="D24" s="65">
        <f>+'[1]Depresión momposina'!D23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24334.896750000004</v>
      </c>
      <c r="J24" s="74">
        <f>I24/$I$96</f>
        <v>2.2628055888458346E-2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151967.69860822023</v>
      </c>
      <c r="J25" s="76">
        <f>SUM(J22:J24)</f>
        <v>0.14130873916065415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+'[1]Depresión momposina'!D26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79868.379076923084</v>
      </c>
      <c r="J27" s="74">
        <f>I27/$I$96</f>
        <v>7.4266439839042769E-2</v>
      </c>
    </row>
    <row r="28" spans="2:10" x14ac:dyDescent="0.25">
      <c r="B28" s="173"/>
      <c r="C28" s="3" t="s">
        <v>102</v>
      </c>
      <c r="D28" s="66">
        <f>+'[1]Depresión momposina'!D27</f>
        <v>25</v>
      </c>
      <c r="E28" s="66">
        <v>68</v>
      </c>
      <c r="F28" s="66">
        <f t="shared" si="10"/>
        <v>36.764705882352942</v>
      </c>
      <c r="G28" s="66">
        <f t="shared" si="11"/>
        <v>257.35294117647061</v>
      </c>
      <c r="H28" s="66">
        <f t="shared" si="12"/>
        <v>0.74632352941176472</v>
      </c>
      <c r="I28" s="66">
        <f>F28*$D$98/(1000000)*365</f>
        <v>23857.741911764704</v>
      </c>
      <c r="J28" s="74">
        <f>I28/$I$96</f>
        <v>2.2184368518096412E-2</v>
      </c>
    </row>
    <row r="29" spans="2:10" x14ac:dyDescent="0.25">
      <c r="B29" s="173"/>
      <c r="C29" s="3" t="s">
        <v>55</v>
      </c>
      <c r="D29" s="66">
        <f>+'[1]Depresión momposina'!D28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79868.379076923084</v>
      </c>
      <c r="J29" s="74">
        <f>I29/$I$96</f>
        <v>7.4266439839042769E-2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185</v>
      </c>
      <c r="E30" s="67"/>
      <c r="F30" s="67">
        <f>SUM(F27:F29)</f>
        <v>282.91855203619912</v>
      </c>
      <c r="G30" s="67">
        <f t="shared" ref="G30:J30" si="13">SUM(G27:G29)</f>
        <v>1980.4298642533936</v>
      </c>
      <c r="H30" s="67">
        <f t="shared" si="13"/>
        <v>5.7432466063348429</v>
      </c>
      <c r="I30" s="67">
        <f t="shared" si="13"/>
        <v>183594.50006561086</v>
      </c>
      <c r="J30" s="76">
        <f t="shared" si="13"/>
        <v>0.17071724819618195</v>
      </c>
    </row>
    <row r="31" spans="2:10" s="5" customFormat="1" ht="13.5" customHeight="1" x14ac:dyDescent="0.25">
      <c r="B31" s="159" t="s">
        <v>58</v>
      </c>
      <c r="C31" s="159"/>
      <c r="D31" s="71">
        <f>D25+D30</f>
        <v>375</v>
      </c>
      <c r="E31" s="71"/>
      <c r="F31" s="71">
        <f>F25+F30</f>
        <v>517.10030165912519</v>
      </c>
      <c r="G31" s="71">
        <f t="shared" ref="G31:H31" si="14">G25+G30</f>
        <v>3619.7021116138762</v>
      </c>
      <c r="H31" s="71">
        <f t="shared" si="14"/>
        <v>10.497136123680242</v>
      </c>
      <c r="I31" s="71">
        <f>I25+I30</f>
        <v>335562.19867383107</v>
      </c>
      <c r="J31" s="78">
        <f>J25+J30</f>
        <v>0.31202598735683607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+'[1]Depresión momposina'!$D$32</f>
        <v>70</v>
      </c>
      <c r="E34" s="66">
        <v>100</v>
      </c>
      <c r="F34" s="66">
        <f t="shared" ref="F34:F42" si="15">100*D34/E34</f>
        <v>70</v>
      </c>
      <c r="G34" s="66">
        <f t="shared" ref="G34:G42" si="16">F34*7</f>
        <v>490</v>
      </c>
      <c r="H34" s="66">
        <f t="shared" ref="H34:H37" si="17">G34*2.9/(1000)</f>
        <v>1.421</v>
      </c>
      <c r="I34" s="66">
        <f>F34*$D$98/(1000000)*365</f>
        <v>45425.140599999999</v>
      </c>
      <c r="J34" s="74">
        <f>I34/$I$96</f>
        <v>4.2239037658455568E-2</v>
      </c>
    </row>
    <row r="35" spans="2:10" ht="31.5" x14ac:dyDescent="0.25">
      <c r="B35" s="170"/>
      <c r="C35" s="7" t="s">
        <v>61</v>
      </c>
      <c r="D35" s="66">
        <f>+'[1]Depresión momposina'!$D$34</f>
        <v>0</v>
      </c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>
        <f>+'[1]Depresión momposina'!$D$35</f>
        <v>0</v>
      </c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+'[1]Depresión momposina'!$D$37</f>
        <v>35</v>
      </c>
      <c r="E37" s="66">
        <v>100</v>
      </c>
      <c r="F37" s="66">
        <f t="shared" si="15"/>
        <v>35</v>
      </c>
      <c r="G37" s="66">
        <f t="shared" si="16"/>
        <v>245</v>
      </c>
      <c r="H37" s="66">
        <f t="shared" si="17"/>
        <v>0.71050000000000002</v>
      </c>
      <c r="I37" s="66">
        <f>F37*$D$98/(1000000)*365</f>
        <v>22712.570299999999</v>
      </c>
      <c r="J37" s="74">
        <f>I37/$I$96</f>
        <v>2.1119518829227784E-2</v>
      </c>
    </row>
    <row r="38" spans="2:10" s="4" customFormat="1" x14ac:dyDescent="0.25">
      <c r="B38" s="170"/>
      <c r="C38" s="47" t="s">
        <v>51</v>
      </c>
      <c r="D38" s="67">
        <f>SUM(D34:D37)</f>
        <v>105</v>
      </c>
      <c r="E38" s="67"/>
      <c r="F38" s="67">
        <f>SUM(F34:F37)</f>
        <v>105</v>
      </c>
      <c r="G38" s="67">
        <f t="shared" ref="G38:I38" si="18">SUM(G34:G37)</f>
        <v>735</v>
      </c>
      <c r="H38" s="67">
        <f t="shared" si="18"/>
        <v>2.1315</v>
      </c>
      <c r="I38" s="67">
        <f t="shared" si="18"/>
        <v>68137.710900000005</v>
      </c>
      <c r="J38" s="76">
        <f>SUM(J34:J37)</f>
        <v>6.3358556487683348E-2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>
        <f>+'[1]Depresión momposina'!$D$33</f>
        <v>0</v>
      </c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>
        <f>+'[1]Depresión momposina'!$D$36</f>
        <v>0</v>
      </c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+'[1]Depresión momposina'!$D$38</f>
        <v>45</v>
      </c>
      <c r="E42" s="66">
        <v>100</v>
      </c>
      <c r="F42" s="66">
        <f t="shared" si="15"/>
        <v>45</v>
      </c>
      <c r="G42" s="66">
        <f t="shared" si="16"/>
        <v>315</v>
      </c>
      <c r="H42" s="66">
        <f t="shared" si="19"/>
        <v>0.91349999999999998</v>
      </c>
      <c r="I42" s="66">
        <f>F42*$D$98/(1000000)*365</f>
        <v>29201.876099999998</v>
      </c>
      <c r="J42" s="74">
        <f>I42/$I$96</f>
        <v>2.7153667066150008E-2</v>
      </c>
    </row>
    <row r="43" spans="2:10" s="4" customFormat="1" x14ac:dyDescent="0.25">
      <c r="B43" s="171"/>
      <c r="C43" s="47" t="s">
        <v>67</v>
      </c>
      <c r="D43" s="67">
        <f>SUM(D40:D42)</f>
        <v>45</v>
      </c>
      <c r="E43" s="67"/>
      <c r="F43" s="67">
        <f>SUM(F40:F42)</f>
        <v>45</v>
      </c>
      <c r="G43" s="67">
        <f>SUM(G40:G42)</f>
        <v>315</v>
      </c>
      <c r="H43" s="67">
        <f>SUM(H40:H42)</f>
        <v>0.91349999999999998</v>
      </c>
      <c r="I43" s="67">
        <f>SUM(I40:I42)</f>
        <v>29201.876099999998</v>
      </c>
      <c r="J43" s="76">
        <f>SUM(J40:J42)</f>
        <v>2.7153667066150008E-2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150</v>
      </c>
      <c r="E44" s="71"/>
      <c r="F44" s="71">
        <f>F38+F43</f>
        <v>150</v>
      </c>
      <c r="G44" s="71">
        <f>G38+G43</f>
        <v>1050</v>
      </c>
      <c r="H44" s="71">
        <f>H38+H43</f>
        <v>3.0449999999999999</v>
      </c>
      <c r="I44" s="71">
        <f>I38+I43</f>
        <v>97339.587</v>
      </c>
      <c r="J44" s="78">
        <f>J38+J43</f>
        <v>9.0512223553833357E-2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+'[1]Depresión momposina'!D41</f>
        <v>18</v>
      </c>
      <c r="E46" s="66">
        <v>89</v>
      </c>
      <c r="F46" s="66">
        <f t="shared" ref="F46:F49" si="20">100*D46/E46</f>
        <v>20.224719101123597</v>
      </c>
      <c r="G46" s="66">
        <f t="shared" ref="G46:G49" si="21">F46*7</f>
        <v>141.57303370786519</v>
      </c>
      <c r="H46" s="66">
        <f t="shared" ref="H46:H49" si="22">G46*2.9/(1000)</f>
        <v>0.41056179775280904</v>
      </c>
      <c r="I46" s="66">
        <f>F46*$D$98/(1000000)*365</f>
        <v>13124.438696629215</v>
      </c>
      <c r="J46" s="74">
        <f>I46/$I$96</f>
        <v>1.220389531062922E-2</v>
      </c>
    </row>
    <row r="47" spans="2:10" x14ac:dyDescent="0.25">
      <c r="B47" s="173"/>
      <c r="C47" s="7" t="s">
        <v>69</v>
      </c>
      <c r="D47" s="66">
        <f>+'[1]Depresión momposina'!D42</f>
        <v>5</v>
      </c>
      <c r="E47" s="66">
        <v>78</v>
      </c>
      <c r="F47" s="66">
        <f t="shared" si="20"/>
        <v>6.4102564102564106</v>
      </c>
      <c r="G47" s="66">
        <f t="shared" si="21"/>
        <v>44.871794871794876</v>
      </c>
      <c r="H47" s="66">
        <f t="shared" si="22"/>
        <v>0.13012820512820514</v>
      </c>
      <c r="I47" s="66">
        <f>F47*$D$98/(1000000)*365</f>
        <v>4159.8114102564105</v>
      </c>
      <c r="J47" s="74">
        <f>I47/$I$96</f>
        <v>3.8680437416168108E-3</v>
      </c>
    </row>
    <row r="48" spans="2:10" x14ac:dyDescent="0.25">
      <c r="B48" s="173"/>
      <c r="C48" s="7" t="s">
        <v>70</v>
      </c>
      <c r="D48" s="66">
        <f>+'[1]Depresión momposina'!D43</f>
        <v>8</v>
      </c>
      <c r="E48" s="66">
        <v>81</v>
      </c>
      <c r="F48" s="66">
        <f t="shared" si="20"/>
        <v>9.8765432098765427</v>
      </c>
      <c r="G48" s="66">
        <f t="shared" si="21"/>
        <v>69.135802469135797</v>
      </c>
      <c r="H48" s="66">
        <f t="shared" si="22"/>
        <v>0.2004938271604938</v>
      </c>
      <c r="I48" s="66">
        <f>F48*$D$98/(1000000)*365</f>
        <v>6409.1909135802462</v>
      </c>
      <c r="J48" s="74">
        <f>I48/$I$96</f>
        <v>5.9596525796762707E-3</v>
      </c>
    </row>
    <row r="49" spans="2:10" x14ac:dyDescent="0.25">
      <c r="B49" s="173"/>
      <c r="C49" s="7" t="s">
        <v>71</v>
      </c>
      <c r="D49" s="66">
        <f>+'[1]Depresión momposina'!D44</f>
        <v>0</v>
      </c>
      <c r="E49" s="66">
        <v>79</v>
      </c>
      <c r="F49" s="66">
        <f t="shared" si="20"/>
        <v>0</v>
      </c>
      <c r="G49" s="66">
        <f t="shared" si="21"/>
        <v>0</v>
      </c>
      <c r="H49" s="66">
        <f t="shared" si="22"/>
        <v>0</v>
      </c>
      <c r="I49" s="66">
        <f>F49*$D$98/(1000000)*365</f>
        <v>0</v>
      </c>
      <c r="J49" s="74">
        <f>I49/$I$96</f>
        <v>0</v>
      </c>
    </row>
    <row r="50" spans="2:10" s="4" customFormat="1" x14ac:dyDescent="0.25">
      <c r="B50" s="173"/>
      <c r="C50" s="47" t="s">
        <v>51</v>
      </c>
      <c r="D50" s="67">
        <f>SUM(D46:D49)</f>
        <v>31</v>
      </c>
      <c r="E50" s="67"/>
      <c r="F50" s="67">
        <f>SUM(F46:F49)</f>
        <v>36.51151872125655</v>
      </c>
      <c r="G50" s="67">
        <f t="shared" ref="G50:I50" si="23">SUM(G46:G49)</f>
        <v>255.58063104879585</v>
      </c>
      <c r="H50" s="67">
        <f t="shared" si="23"/>
        <v>0.74118383004150801</v>
      </c>
      <c r="I50" s="67">
        <f t="shared" si="23"/>
        <v>23693.441020465871</v>
      </c>
      <c r="J50" s="76">
        <f>SUM(J46:J49)</f>
        <v>2.2031591631922302E-2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+'[1]Depresión momposina'!D47</f>
        <v>4</v>
      </c>
      <c r="E52" s="66">
        <v>66</v>
      </c>
      <c r="F52" s="66">
        <f t="shared" ref="F52:F54" si="24">100*D52/E52</f>
        <v>6.0606060606060606</v>
      </c>
      <c r="G52" s="66">
        <f t="shared" ref="G52:G54" si="25">F52*7</f>
        <v>42.424242424242422</v>
      </c>
      <c r="H52" s="66">
        <f t="shared" ref="H52:H54" si="26">G52*2.9/(1000)</f>
        <v>0.12303030303030302</v>
      </c>
      <c r="I52" s="66">
        <f>F52*$D$98/(1000000)*365</f>
        <v>3932.9126060606054</v>
      </c>
      <c r="J52" s="74">
        <f>I52/$I$96</f>
        <v>3.6570595375286204E-3</v>
      </c>
    </row>
    <row r="53" spans="2:10" x14ac:dyDescent="0.25">
      <c r="B53" s="173"/>
      <c r="C53" s="7" t="s">
        <v>73</v>
      </c>
      <c r="D53" s="66">
        <f>+'[1]Depresión momposina'!D48</f>
        <v>4</v>
      </c>
      <c r="E53" s="66">
        <v>67</v>
      </c>
      <c r="F53" s="66">
        <f t="shared" si="24"/>
        <v>5.9701492537313436</v>
      </c>
      <c r="G53" s="66">
        <f t="shared" si="25"/>
        <v>41.791044776119406</v>
      </c>
      <c r="H53" s="66">
        <f t="shared" si="26"/>
        <v>0.12119402985074627</v>
      </c>
      <c r="I53" s="66">
        <f>F53*$D$98/(1000000)*365</f>
        <v>3874.2124179104485</v>
      </c>
      <c r="J53" s="74">
        <f>I53/$I$96</f>
        <v>3.6024765593565527E-3</v>
      </c>
    </row>
    <row r="54" spans="2:10" x14ac:dyDescent="0.25">
      <c r="B54" s="173"/>
      <c r="C54" s="7" t="s">
        <v>74</v>
      </c>
      <c r="D54" s="66">
        <f>+'[1]Depresión momposina'!D49</f>
        <v>4</v>
      </c>
      <c r="E54" s="66">
        <v>76</v>
      </c>
      <c r="F54" s="66">
        <f t="shared" si="24"/>
        <v>5.2631578947368425</v>
      </c>
      <c r="G54" s="66">
        <f t="shared" si="25"/>
        <v>36.842105263157897</v>
      </c>
      <c r="H54" s="66">
        <f t="shared" si="26"/>
        <v>0.1068421052631579</v>
      </c>
      <c r="I54" s="66">
        <f>F54*$D$98/(1000000)*365</f>
        <v>3415.4241052631583</v>
      </c>
      <c r="J54" s="74">
        <f>I54/$I$96</f>
        <v>3.1758674931169606E-3</v>
      </c>
    </row>
    <row r="55" spans="2:10" s="4" customFormat="1" x14ac:dyDescent="0.25">
      <c r="B55" s="173"/>
      <c r="C55" s="47" t="s">
        <v>51</v>
      </c>
      <c r="D55" s="67">
        <f>SUM(D52:D54)</f>
        <v>12</v>
      </c>
      <c r="E55" s="67"/>
      <c r="F55" s="67">
        <f>SUM(F52:F54)</f>
        <v>17.293913209074248</v>
      </c>
      <c r="G55" s="67">
        <f t="shared" ref="G55:I55" si="27">SUM(G52:G54)</f>
        <v>121.05739246351973</v>
      </c>
      <c r="H55" s="67">
        <f t="shared" si="27"/>
        <v>0.35106643814420718</v>
      </c>
      <c r="I55" s="67">
        <f t="shared" si="27"/>
        <v>11222.549129234212</v>
      </c>
      <c r="J55" s="76">
        <f>SUM(J52:J54)</f>
        <v>1.0435403590002133E-2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+'[1]Depresión momposina'!D52</f>
        <v>60</v>
      </c>
      <c r="E57" s="66">
        <v>85</v>
      </c>
      <c r="F57" s="66">
        <f>100*D57/E57</f>
        <v>70.588235294117652</v>
      </c>
      <c r="G57" s="66">
        <f t="shared" ref="G57:G58" si="28">F57*7</f>
        <v>494.11764705882354</v>
      </c>
      <c r="H57" s="66">
        <f t="shared" ref="H57:H58" si="29">G57*2.9/(1000)</f>
        <v>1.4329411764705884</v>
      </c>
      <c r="I57" s="66">
        <f>F57*$D$98/(1000000)*365</f>
        <v>45806.86447058824</v>
      </c>
      <c r="J57" s="74">
        <f>I57/$I$96</f>
        <v>4.2593987554745118E-2</v>
      </c>
    </row>
    <row r="58" spans="2:10" x14ac:dyDescent="0.25">
      <c r="B58" s="173"/>
      <c r="C58" s="7" t="s">
        <v>76</v>
      </c>
      <c r="D58" s="66">
        <f>+'[1]Depresión momposina'!D53</f>
        <v>0</v>
      </c>
      <c r="E58" s="66">
        <v>100</v>
      </c>
      <c r="F58" s="66">
        <f>100*D58/E58</f>
        <v>0</v>
      </c>
      <c r="G58" s="66">
        <f t="shared" si="28"/>
        <v>0</v>
      </c>
      <c r="H58" s="66">
        <f t="shared" si="29"/>
        <v>0</v>
      </c>
      <c r="I58" s="66">
        <f>F58*$D$98/(1000000)*365</f>
        <v>0</v>
      </c>
      <c r="J58" s="74">
        <f>I58/$I$96</f>
        <v>0</v>
      </c>
    </row>
    <row r="59" spans="2:10" s="4" customFormat="1" x14ac:dyDescent="0.25">
      <c r="B59" s="173"/>
      <c r="C59" s="47" t="s">
        <v>51</v>
      </c>
      <c r="D59" s="67">
        <f>SUM(D57:D58)</f>
        <v>60</v>
      </c>
      <c r="E59" s="67"/>
      <c r="F59" s="67">
        <f>SUM(F57:F58)</f>
        <v>70.588235294117652</v>
      </c>
      <c r="G59" s="67">
        <f t="shared" ref="G59:I59" si="30">SUM(G57:G58)</f>
        <v>494.11764705882354</v>
      </c>
      <c r="H59" s="67">
        <f t="shared" si="30"/>
        <v>1.4329411764705884</v>
      </c>
      <c r="I59" s="67">
        <f t="shared" si="30"/>
        <v>45806.86447058824</v>
      </c>
      <c r="J59" s="76">
        <f>SUM(J57:J58)</f>
        <v>4.2593987554745118E-2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+'[1]Depresión momposina'!D56</f>
        <v>3</v>
      </c>
      <c r="E61" s="66">
        <v>88</v>
      </c>
      <c r="F61" s="66">
        <f>100*D61/E61</f>
        <v>3.4090909090909092</v>
      </c>
      <c r="G61" s="66">
        <f t="shared" ref="G61:G64" si="31">F61*7</f>
        <v>23.863636363636363</v>
      </c>
      <c r="H61" s="66">
        <f t="shared" ref="H61:H64" si="32">G61*2.9/(1000)</f>
        <v>6.9204545454545449E-2</v>
      </c>
      <c r="I61" s="66">
        <f>F61*$D$98/(1000000)*365</f>
        <v>2212.2633409090909</v>
      </c>
      <c r="J61" s="74">
        <f>I61/$I$96</f>
        <v>2.0570959898598491E-3</v>
      </c>
    </row>
    <row r="62" spans="2:10" x14ac:dyDescent="0.25">
      <c r="B62" s="173"/>
      <c r="C62" s="99" t="s">
        <v>71</v>
      </c>
      <c r="D62" s="66">
        <f>+'[1]Depresión momposina'!D57</f>
        <v>0</v>
      </c>
      <c r="E62" s="2">
        <v>92</v>
      </c>
      <c r="F62" s="66">
        <f>100*D62/E62</f>
        <v>0</v>
      </c>
      <c r="G62" s="66">
        <f t="shared" si="31"/>
        <v>0</v>
      </c>
      <c r="H62" s="66">
        <f t="shared" si="32"/>
        <v>0</v>
      </c>
      <c r="I62" s="66">
        <f>F62*$D$98/(1000000)*365</f>
        <v>0</v>
      </c>
      <c r="J62" s="74">
        <f>I62/$I$96</f>
        <v>0</v>
      </c>
    </row>
    <row r="63" spans="2:10" x14ac:dyDescent="0.25">
      <c r="B63" s="173"/>
      <c r="C63" s="99" t="s">
        <v>72</v>
      </c>
      <c r="D63" s="66">
        <f>+'[1]Depresión momposina'!D58</f>
        <v>3</v>
      </c>
      <c r="E63" s="66">
        <v>88</v>
      </c>
      <c r="F63" s="66">
        <f>100*D63/E63</f>
        <v>3.4090909090909092</v>
      </c>
      <c r="G63" s="66">
        <f t="shared" si="31"/>
        <v>23.863636363636363</v>
      </c>
      <c r="H63" s="66">
        <f t="shared" si="32"/>
        <v>6.9204545454545449E-2</v>
      </c>
      <c r="I63" s="66">
        <f>F63*$D$98/(1000000)*365</f>
        <v>2212.2633409090909</v>
      </c>
      <c r="J63" s="74">
        <f>I63/$I$96</f>
        <v>2.0570959898598491E-3</v>
      </c>
    </row>
    <row r="64" spans="2:10" x14ac:dyDescent="0.25">
      <c r="B64" s="173"/>
      <c r="C64" s="99" t="s">
        <v>74</v>
      </c>
      <c r="D64" s="66">
        <f>+'[1]Depresión momposina'!D59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6</v>
      </c>
      <c r="E65" s="67"/>
      <c r="F65" s="67">
        <f>SUM(F61:F62)</f>
        <v>3.4090909090909092</v>
      </c>
      <c r="G65" s="67">
        <f t="shared" ref="G65:H65" si="33">SUM(G61:G62)</f>
        <v>23.863636363636363</v>
      </c>
      <c r="H65" s="67">
        <f t="shared" si="33"/>
        <v>6.9204545454545449E-2</v>
      </c>
      <c r="I65" s="67">
        <f>SUM(I61:I64)</f>
        <v>4424.5266818181817</v>
      </c>
      <c r="J65" s="80">
        <f>SUM(J61:J64)</f>
        <v>4.1141919797196983E-3</v>
      </c>
    </row>
    <row r="66" spans="2:10" s="4" customFormat="1" x14ac:dyDescent="0.25">
      <c r="B66" s="173"/>
      <c r="C66" s="49" t="s">
        <v>13</v>
      </c>
      <c r="D66" s="73">
        <f>D65+D59+D55+D50</f>
        <v>109</v>
      </c>
      <c r="E66" s="73"/>
      <c r="F66" s="73">
        <f>F65+F59+F55+F50</f>
        <v>127.80275813353936</v>
      </c>
      <c r="G66" s="73">
        <f>G65+G59+G55+G50</f>
        <v>894.61930693477552</v>
      </c>
      <c r="H66" s="73">
        <f>H65+H59+H55+H50</f>
        <v>2.5943959901108489</v>
      </c>
      <c r="I66" s="73">
        <f>I65+I59+I55+I50</f>
        <v>85147.381302106514</v>
      </c>
      <c r="J66" s="79">
        <f>J65+J59+J55+J50</f>
        <v>7.9175174756389244E-2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+'[1]Depresión momposina'!D62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67">
        <f t="shared" ref="H68" si="34">G68*2.9/(1000)</f>
        <v>0.5702247191011236</v>
      </c>
      <c r="I68" s="67">
        <f>F68*$D$98/(1000000)*365</f>
        <v>18228.387078651682</v>
      </c>
      <c r="J68" s="76">
        <f>I68/$I$96</f>
        <v>1.6949854598096132E-2</v>
      </c>
    </row>
    <row r="69" spans="2:10" s="5" customFormat="1" x14ac:dyDescent="0.25">
      <c r="B69" s="159" t="s">
        <v>111</v>
      </c>
      <c r="C69" s="159"/>
      <c r="D69" s="71">
        <f>+D66+D68</f>
        <v>134</v>
      </c>
      <c r="E69" s="71"/>
      <c r="F69" s="71">
        <f t="shared" ref="F69:H69" si="35">+F66+F68</f>
        <v>155.89264577398879</v>
      </c>
      <c r="G69" s="71">
        <f t="shared" si="35"/>
        <v>1091.2485204179216</v>
      </c>
      <c r="H69" s="71">
        <f t="shared" si="35"/>
        <v>3.1646207092119725</v>
      </c>
      <c r="I69" s="71">
        <f>I66+I68</f>
        <v>103375.76838075819</v>
      </c>
      <c r="J69" s="78">
        <f>J66+J68</f>
        <v>9.6125029354485372E-2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+'[1]Depresión momposina'!D65</f>
        <v>60</v>
      </c>
      <c r="E71" s="66">
        <v>100</v>
      </c>
      <c r="F71" s="66">
        <f t="shared" ref="F71:F72" si="36">100*D71/E71</f>
        <v>60</v>
      </c>
      <c r="G71" s="66">
        <f>F71*7</f>
        <v>420</v>
      </c>
      <c r="H71" s="66">
        <f t="shared" ref="H71:H72" si="37">G71*2.9/(1000)</f>
        <v>1.218</v>
      </c>
      <c r="I71" s="66">
        <f>F71*$D$98/(1000000)*365</f>
        <v>38935.834799999997</v>
      </c>
      <c r="J71" s="74">
        <f>I71/$I$96</f>
        <v>3.620488942153334E-2</v>
      </c>
    </row>
    <row r="72" spans="2:10" x14ac:dyDescent="0.25">
      <c r="B72" s="173"/>
      <c r="C72" s="7" t="s">
        <v>104</v>
      </c>
      <c r="D72" s="66">
        <f>+'[1]Depresión momposina'!D66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60</v>
      </c>
      <c r="E73" s="67"/>
      <c r="F73" s="67">
        <f>SUM(F71:F72)</f>
        <v>60</v>
      </c>
      <c r="G73" s="67">
        <f t="shared" ref="G73:J73" si="39">SUM(G71:G72)</f>
        <v>420</v>
      </c>
      <c r="H73" s="67">
        <f t="shared" si="39"/>
        <v>1.218</v>
      </c>
      <c r="I73" s="67">
        <f t="shared" si="39"/>
        <v>38935.834799999997</v>
      </c>
      <c r="J73" s="76">
        <f t="shared" si="39"/>
        <v>3.620488942153334E-2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+'[1]Depresión momposina'!D69</f>
        <v>25</v>
      </c>
      <c r="E75" s="66">
        <v>81</v>
      </c>
      <c r="F75" s="66">
        <f t="shared" ref="F75:F76" si="40">100*D75/E75</f>
        <v>30.864197530864196</v>
      </c>
      <c r="G75" s="66">
        <f t="shared" ref="G75:G76" si="41">F75*7</f>
        <v>216.04938271604937</v>
      </c>
      <c r="H75" s="66">
        <f t="shared" ref="H75:H76" si="42">G75*2.9/(1000)</f>
        <v>0.62654320987654322</v>
      </c>
      <c r="I75" s="66">
        <f>F75*$D$98/(1000000)*365</f>
        <v>20028.72160493827</v>
      </c>
      <c r="J75" s="74">
        <f t="shared" ref="J75:J76" si="43">I75/$I$96</f>
        <v>1.8623914311488344E-2</v>
      </c>
    </row>
    <row r="76" spans="2:10" x14ac:dyDescent="0.25">
      <c r="B76" s="173"/>
      <c r="C76" s="7" t="s">
        <v>80</v>
      </c>
      <c r="D76" s="66">
        <f>+'[1]Depresión momposina'!D70</f>
        <v>10</v>
      </c>
      <c r="E76" s="66">
        <v>83</v>
      </c>
      <c r="F76" s="66">
        <f t="shared" si="40"/>
        <v>12.048192771084338</v>
      </c>
      <c r="G76" s="66">
        <f t="shared" si="41"/>
        <v>84.337349397590373</v>
      </c>
      <c r="H76" s="66">
        <f t="shared" si="42"/>
        <v>0.24457831325301208</v>
      </c>
      <c r="I76" s="66">
        <f>F76*$D$98/(1000000)*365</f>
        <v>7818.440722891567</v>
      </c>
      <c r="J76" s="74">
        <f t="shared" si="43"/>
        <v>7.2700581167737654E-3</v>
      </c>
    </row>
    <row r="77" spans="2:10" s="4" customFormat="1" x14ac:dyDescent="0.25">
      <c r="B77" s="174"/>
      <c r="C77" s="47" t="s">
        <v>51</v>
      </c>
      <c r="D77" s="67">
        <f>SUM(D75:D76)</f>
        <v>35</v>
      </c>
      <c r="E77" s="67"/>
      <c r="F77" s="67">
        <f>SUM(F75:F76)</f>
        <v>42.912390301948534</v>
      </c>
      <c r="G77" s="67">
        <f t="shared" ref="G77:I77" si="44">SUM(G75:G76)</f>
        <v>300.38673211363971</v>
      </c>
      <c r="H77" s="67">
        <f t="shared" si="44"/>
        <v>0.87112152312955526</v>
      </c>
      <c r="I77" s="67">
        <f t="shared" si="44"/>
        <v>27847.162327829836</v>
      </c>
      <c r="J77" s="76">
        <f>SUM(J75:J76)</f>
        <v>2.5893972428262108E-2</v>
      </c>
    </row>
    <row r="78" spans="2:10" s="5" customFormat="1" x14ac:dyDescent="0.25">
      <c r="B78" s="159" t="s">
        <v>112</v>
      </c>
      <c r="C78" s="159"/>
      <c r="D78" s="71">
        <f>+D73+D77</f>
        <v>95</v>
      </c>
      <c r="E78" s="71"/>
      <c r="F78" s="71">
        <f t="shared" ref="F78:H78" si="45">+F73+F77</f>
        <v>102.91239030194853</v>
      </c>
      <c r="G78" s="71">
        <f t="shared" si="45"/>
        <v>720.38673211363971</v>
      </c>
      <c r="H78" s="71">
        <f t="shared" si="45"/>
        <v>2.0891215231295552</v>
      </c>
      <c r="I78" s="71">
        <f>+I73+I77</f>
        <v>66782.997127829833</v>
      </c>
      <c r="J78" s="78">
        <f>+J73+J77</f>
        <v>6.2098861849795448E-2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+'[1]Depresión momposina'!D74</f>
        <v>15</v>
      </c>
      <c r="E80" s="66">
        <v>100</v>
      </c>
      <c r="F80" s="66">
        <f t="shared" ref="F80:F81" si="46">100*D80/E80</f>
        <v>15</v>
      </c>
      <c r="G80" s="66">
        <f>F80*7</f>
        <v>105</v>
      </c>
      <c r="H80" s="66">
        <f t="shared" ref="H80:H81" si="47">G80*2.9/(1000)</f>
        <v>0.30449999999999999</v>
      </c>
      <c r="I80" s="66">
        <f>F80*$D$98/(1000000)*365</f>
        <v>9733.9586999999992</v>
      </c>
      <c r="J80" s="74">
        <f>I80/$I$96</f>
        <v>9.051222355383335E-3</v>
      </c>
    </row>
    <row r="81" spans="2:11" x14ac:dyDescent="0.25">
      <c r="B81" s="173"/>
      <c r="C81" s="2" t="s">
        <v>106</v>
      </c>
      <c r="D81" s="66">
        <f>+'[1]Depresión momposina'!D75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3244.6529</v>
      </c>
      <c r="J81" s="74">
        <f>I81/$I$96</f>
        <v>3.0170741184611122E-3</v>
      </c>
    </row>
    <row r="82" spans="2:11" s="4" customFormat="1" x14ac:dyDescent="0.25">
      <c r="B82" s="173"/>
      <c r="C82" s="47" t="s">
        <v>51</v>
      </c>
      <c r="D82" s="67">
        <f>SUM(D80:D81)</f>
        <v>20</v>
      </c>
      <c r="E82" s="67"/>
      <c r="F82" s="67">
        <f>SUM(F80:F81)</f>
        <v>20</v>
      </c>
      <c r="G82" s="67">
        <f t="shared" ref="G82:J82" si="48">SUM(G80:G81)</f>
        <v>140</v>
      </c>
      <c r="H82" s="67">
        <f t="shared" si="48"/>
        <v>0.40600000000000003</v>
      </c>
      <c r="I82" s="67">
        <f t="shared" si="48"/>
        <v>12978.6116</v>
      </c>
      <c r="J82" s="76">
        <f t="shared" si="48"/>
        <v>1.2068296473844447E-2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+'[1]Depresión momposina'!D78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32446.528999999999</v>
      </c>
      <c r="J84" s="76">
        <f>I84/$I$96</f>
        <v>3.0170741184611119E-2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+'[1]Depresión momposina'!D81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3244.6529</v>
      </c>
      <c r="J86" s="74">
        <f t="shared" ref="J86:J89" si="54">I86/$I$96</f>
        <v>3.0170741184611122E-3</v>
      </c>
    </row>
    <row r="87" spans="2:11" x14ac:dyDescent="0.25">
      <c r="B87" s="173"/>
      <c r="C87" s="7" t="s">
        <v>83</v>
      </c>
      <c r="D87" s="66">
        <f>+'[1]Depresión momposina'!D82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+'[1]Depresión momposina'!D83</f>
        <v>5</v>
      </c>
      <c r="E88" s="66">
        <v>100</v>
      </c>
      <c r="F88" s="66">
        <f t="shared" si="51"/>
        <v>5</v>
      </c>
      <c r="G88" s="66">
        <f t="shared" si="52"/>
        <v>35</v>
      </c>
      <c r="H88" s="66">
        <f t="shared" si="53"/>
        <v>0.10150000000000001</v>
      </c>
      <c r="I88" s="66">
        <f>F88*$D$98/(1000000)*365</f>
        <v>3244.6529</v>
      </c>
      <c r="J88" s="74">
        <f t="shared" si="54"/>
        <v>3.0170741184611122E-3</v>
      </c>
    </row>
    <row r="89" spans="2:11" x14ac:dyDescent="0.25">
      <c r="B89" s="173"/>
      <c r="C89" s="7" t="s">
        <v>85</v>
      </c>
      <c r="D89" s="66">
        <f>+'[1]Depresión momposina'!D84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3244.6529</v>
      </c>
      <c r="J89" s="74">
        <f t="shared" si="54"/>
        <v>3.0170741184611122E-3</v>
      </c>
    </row>
    <row r="90" spans="2:11" s="4" customFormat="1" x14ac:dyDescent="0.25">
      <c r="B90" s="173"/>
      <c r="C90" s="47" t="s">
        <v>51</v>
      </c>
      <c r="D90" s="67">
        <f>SUM(D86:D89)</f>
        <v>15</v>
      </c>
      <c r="E90" s="67"/>
      <c r="F90" s="67">
        <f>SUM(F86:F89)</f>
        <v>15</v>
      </c>
      <c r="G90" s="67">
        <f t="shared" ref="G90:I90" si="55">SUM(G86:G89)</f>
        <v>105</v>
      </c>
      <c r="H90" s="67">
        <f t="shared" si="55"/>
        <v>0.30449999999999999</v>
      </c>
      <c r="I90" s="67">
        <f t="shared" si="55"/>
        <v>9733.9586999999992</v>
      </c>
      <c r="J90" s="76">
        <f>SUM(J86:J89)</f>
        <v>9.0512223553833367E-3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+'[1]Depresión momposina'!D87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5892.194970409404</v>
      </c>
      <c r="J92" s="74">
        <f t="shared" ref="J92:J93" si="59">I92/$I$96</f>
        <v>5.4789185450773341E-3</v>
      </c>
    </row>
    <row r="93" spans="2:11" x14ac:dyDescent="0.25">
      <c r="B93" s="173"/>
      <c r="C93" s="2" t="s">
        <v>87</v>
      </c>
      <c r="D93" s="66">
        <f>+'[1]Depresión momposina'!D88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1946.7917399999999</v>
      </c>
      <c r="J93" s="74">
        <f t="shared" si="59"/>
        <v>1.8102444710766672E-3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7838.9867104094037</v>
      </c>
      <c r="J94" s="79">
        <f>SUM(J92:J93)</f>
        <v>7.2891630161540013E-3</v>
      </c>
    </row>
    <row r="95" spans="2:11" s="5" customFormat="1" x14ac:dyDescent="0.25">
      <c r="B95" s="159" t="s">
        <v>113</v>
      </c>
      <c r="C95" s="159"/>
      <c r="D95" s="71">
        <f>+D82+D84+D90+D94</f>
        <v>96</v>
      </c>
      <c r="E95" s="71"/>
      <c r="F95" s="71">
        <f t="shared" ref="F95:H95" si="61">+F82+F84+F90+F94</f>
        <v>97.079854073773816</v>
      </c>
      <c r="G95" s="71">
        <f t="shared" si="61"/>
        <v>679.55897851641669</v>
      </c>
      <c r="H95" s="71">
        <f t="shared" si="61"/>
        <v>1.9707210376976083</v>
      </c>
      <c r="I95" s="71">
        <f>+I82+I84+I90+I94</f>
        <v>62998.086010409403</v>
      </c>
      <c r="J95" s="78">
        <f>+J82+J84+J90+J94</f>
        <v>5.8579423029992909E-2</v>
      </c>
    </row>
    <row r="96" spans="2:11" x14ac:dyDescent="0.25">
      <c r="B96" s="51"/>
      <c r="C96" s="12" t="s">
        <v>24</v>
      </c>
      <c r="D96" s="72">
        <f t="shared" ref="D96:J96" si="62">D95+D78+D69+D44+D31+D20</f>
        <v>1345</v>
      </c>
      <c r="E96" s="72">
        <f t="shared" si="62"/>
        <v>0</v>
      </c>
      <c r="F96" s="72">
        <f t="shared" si="62"/>
        <v>1653.8256350811009</v>
      </c>
      <c r="G96" s="72">
        <f t="shared" si="62"/>
        <v>11576.779445567705</v>
      </c>
      <c r="H96" s="72">
        <f t="shared" si="62"/>
        <v>33.572660392146346</v>
      </c>
      <c r="I96" s="72">
        <f t="shared" si="62"/>
        <v>1075430.2919329561</v>
      </c>
      <c r="J96" s="100">
        <f t="shared" si="62"/>
        <v>1.0000000000000002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+'[2]D Momposina Mojana'!$D$24</f>
        <v>1777892</v>
      </c>
      <c r="J98" s="76"/>
    </row>
    <row r="99" spans="3:10" x14ac:dyDescent="0.25">
      <c r="C99" s="2" t="s">
        <v>125</v>
      </c>
    </row>
  </sheetData>
  <mergeCells count="18">
    <mergeCell ref="B69:C69"/>
    <mergeCell ref="B70:B77"/>
    <mergeCell ref="B78:C78"/>
    <mergeCell ref="B79:B94"/>
    <mergeCell ref="B95:C95"/>
    <mergeCell ref="B2:J2"/>
    <mergeCell ref="B4:B5"/>
    <mergeCell ref="C4:C5"/>
    <mergeCell ref="E4:E5"/>
    <mergeCell ref="F4:I4"/>
    <mergeCell ref="J4:J5"/>
    <mergeCell ref="B44:C44"/>
    <mergeCell ref="B45:B68"/>
    <mergeCell ref="B6:B19"/>
    <mergeCell ref="B20:C20"/>
    <mergeCell ref="B21:B30"/>
    <mergeCell ref="B31:C31"/>
    <mergeCell ref="B32:B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99"/>
  <sheetViews>
    <sheetView workbookViewId="0">
      <selection activeCell="C88" sqref="C88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133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+'[1]Distrito capital'!D6</f>
        <v>40</v>
      </c>
      <c r="E7" s="66">
        <v>100</v>
      </c>
      <c r="F7" s="66">
        <f>100*D7/E7</f>
        <v>40</v>
      </c>
      <c r="G7" s="66">
        <f>F7*7</f>
        <v>280</v>
      </c>
      <c r="H7" s="66">
        <f>G7*2.9/(1000)</f>
        <v>0.81200000000000006</v>
      </c>
      <c r="I7" s="66">
        <f>F7*$D$98/(1000000)*365</f>
        <v>115771.26940000002</v>
      </c>
      <c r="J7" s="74">
        <f>I7/$I$96</f>
        <v>2.5431760216382746E-2</v>
      </c>
    </row>
    <row r="8" spans="2:10" x14ac:dyDescent="0.25">
      <c r="B8" s="173"/>
      <c r="C8" s="3" t="s">
        <v>50</v>
      </c>
      <c r="D8" s="65">
        <f>+'[1]Distrito capital'!D7</f>
        <v>15</v>
      </c>
      <c r="E8" s="66">
        <v>88</v>
      </c>
      <c r="F8" s="66">
        <f t="shared" ref="F8:F11" si="0">100*D8/E8</f>
        <v>17.045454545454547</v>
      </c>
      <c r="G8" s="66">
        <f t="shared" ref="G8:G11" si="1">F8*7</f>
        <v>119.31818181818183</v>
      </c>
      <c r="H8" s="66">
        <f t="shared" ref="H8:H11" si="2">G8*2.9/(1000)</f>
        <v>0.34602272727272732</v>
      </c>
      <c r="I8" s="66">
        <f>F8*$D$98/(1000000)*365</f>
        <v>49334.347755681825</v>
      </c>
      <c r="J8" s="74">
        <f>I8/$I$96</f>
        <v>1.0837397819481284E-2</v>
      </c>
    </row>
    <row r="9" spans="2:10" x14ac:dyDescent="0.25">
      <c r="B9" s="173"/>
      <c r="C9" s="3" t="s">
        <v>115</v>
      </c>
      <c r="D9" s="65">
        <f>+'[1]Distrito capital'!D8</f>
        <v>40</v>
      </c>
      <c r="E9" s="66">
        <v>100</v>
      </c>
      <c r="F9" s="66">
        <f t="shared" si="0"/>
        <v>40</v>
      </c>
      <c r="G9" s="66">
        <f t="shared" si="1"/>
        <v>280</v>
      </c>
      <c r="H9" s="66">
        <f t="shared" si="2"/>
        <v>0.81200000000000006</v>
      </c>
      <c r="I9" s="66">
        <f>F9*$D$98/(1000000)*365</f>
        <v>115771.26940000002</v>
      </c>
      <c r="J9" s="74">
        <f>I9/$I$96</f>
        <v>2.5431760216382746E-2</v>
      </c>
    </row>
    <row r="10" spans="2:10" x14ac:dyDescent="0.25">
      <c r="B10" s="173"/>
      <c r="C10" s="3" t="s">
        <v>101</v>
      </c>
      <c r="D10" s="65">
        <f>+'[1]Distrito capital'!D9</f>
        <v>20</v>
      </c>
      <c r="E10" s="66">
        <v>100</v>
      </c>
      <c r="F10" s="66">
        <f t="shared" si="0"/>
        <v>20</v>
      </c>
      <c r="G10" s="66">
        <f t="shared" si="1"/>
        <v>140</v>
      </c>
      <c r="H10" s="66">
        <f t="shared" si="2"/>
        <v>0.40600000000000003</v>
      </c>
      <c r="I10" s="66">
        <f>F10*$D$98/(1000000)*365</f>
        <v>57885.63470000001</v>
      </c>
      <c r="J10" s="74">
        <f>I10/$I$96</f>
        <v>1.2715880108191373E-2</v>
      </c>
    </row>
    <row r="11" spans="2:10" x14ac:dyDescent="0.25">
      <c r="B11" s="173"/>
      <c r="C11" s="3" t="s">
        <v>49</v>
      </c>
      <c r="D11" s="65">
        <f>+'[1]Distrito capital'!D10</f>
        <v>0</v>
      </c>
      <c r="E11" s="66">
        <v>100</v>
      </c>
      <c r="F11" s="66">
        <f t="shared" si="0"/>
        <v>0</v>
      </c>
      <c r="G11" s="66">
        <f t="shared" si="1"/>
        <v>0</v>
      </c>
      <c r="H11" s="66">
        <f t="shared" si="2"/>
        <v>0</v>
      </c>
      <c r="I11" s="66">
        <f>F11*$D$98/(1000000)*365</f>
        <v>0</v>
      </c>
      <c r="J11" s="74">
        <f>I11/$I$96</f>
        <v>0</v>
      </c>
    </row>
    <row r="12" spans="2:10" s="4" customFormat="1" x14ac:dyDescent="0.25">
      <c r="B12" s="173"/>
      <c r="C12" s="42" t="s">
        <v>51</v>
      </c>
      <c r="D12" s="67">
        <f>SUM(D7:D11)</f>
        <v>115</v>
      </c>
      <c r="E12" s="67"/>
      <c r="F12" s="67">
        <f>SUM(F7:F11)</f>
        <v>117.04545454545455</v>
      </c>
      <c r="G12" s="67">
        <f t="shared" ref="G12:I12" si="3">SUM(G7:G11)</f>
        <v>819.31818181818176</v>
      </c>
      <c r="H12" s="67">
        <f t="shared" si="3"/>
        <v>2.3760227272727272</v>
      </c>
      <c r="I12" s="67">
        <f t="shared" si="3"/>
        <v>338762.52125568182</v>
      </c>
      <c r="J12" s="76">
        <f>SUM(J7:J11)</f>
        <v>7.4416798360438144E-2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+'[1]Distrito capital'!D13</f>
        <v>80</v>
      </c>
      <c r="E14" s="66">
        <v>86</v>
      </c>
      <c r="F14" s="66">
        <f t="shared" ref="F14:F18" si="4">100*D14/E14</f>
        <v>93.023255813953483</v>
      </c>
      <c r="G14" s="66">
        <f t="shared" ref="G14:G18" si="5">F14*7</f>
        <v>651.16279069767438</v>
      </c>
      <c r="H14" s="66">
        <f>G14*2.9/(1000)</f>
        <v>1.8883720930232557</v>
      </c>
      <c r="I14" s="66">
        <f>F14*$D$98/(1000000)*365</f>
        <v>269235.51023255818</v>
      </c>
      <c r="J14" s="74">
        <f>I14/$I$96</f>
        <v>5.9143628410192439E-2</v>
      </c>
    </row>
    <row r="15" spans="2:10" x14ac:dyDescent="0.25">
      <c r="B15" s="173"/>
      <c r="C15" s="3" t="s">
        <v>117</v>
      </c>
      <c r="D15" s="65">
        <f>+'[1]Distrito capital'!D14</f>
        <v>200</v>
      </c>
      <c r="E15" s="66">
        <v>85</v>
      </c>
      <c r="F15" s="66">
        <f t="shared" si="4"/>
        <v>235.29411764705881</v>
      </c>
      <c r="G15" s="66">
        <f t="shared" si="5"/>
        <v>1647.0588235294117</v>
      </c>
      <c r="H15" s="66">
        <f t="shared" ref="H15:H18" si="6">G15*2.9/(1000)</f>
        <v>4.776470588235294</v>
      </c>
      <c r="I15" s="66">
        <f>F15*$D$98/(1000000)*365</f>
        <v>681007.46705882356</v>
      </c>
      <c r="J15" s="74">
        <f>I15/$I$96</f>
        <v>0.14959858950813379</v>
      </c>
    </row>
    <row r="16" spans="2:10" x14ac:dyDescent="0.25">
      <c r="B16" s="173"/>
      <c r="C16" s="44" t="s">
        <v>118</v>
      </c>
      <c r="D16" s="66">
        <f>+'[1]Distrito capital'!D15</f>
        <v>50</v>
      </c>
      <c r="E16" s="66">
        <v>63</v>
      </c>
      <c r="F16" s="66">
        <f t="shared" si="4"/>
        <v>79.365079365079367</v>
      </c>
      <c r="G16" s="66">
        <f t="shared" si="5"/>
        <v>555.55555555555554</v>
      </c>
      <c r="H16" s="66">
        <f t="shared" si="6"/>
        <v>1.6111111111111112</v>
      </c>
      <c r="I16" s="66">
        <f>F16*$D$98/(1000000)*365</f>
        <v>229704.89960317462</v>
      </c>
      <c r="J16" s="74">
        <f>I16/$I$96</f>
        <v>5.0459841699172114E-2</v>
      </c>
    </row>
    <row r="17" spans="2:10" x14ac:dyDescent="0.25">
      <c r="B17" s="173"/>
      <c r="C17" s="44" t="s">
        <v>119</v>
      </c>
      <c r="D17" s="66">
        <f>+'[1]Distrito capital'!D16</f>
        <v>0</v>
      </c>
      <c r="E17" s="66">
        <v>62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6">
        <f>+'[1]Distrito capital'!D17</f>
        <v>10</v>
      </c>
      <c r="E18" s="66">
        <v>100</v>
      </c>
      <c r="F18" s="66">
        <f t="shared" si="4"/>
        <v>10</v>
      </c>
      <c r="G18" s="66">
        <f t="shared" si="5"/>
        <v>70</v>
      </c>
      <c r="H18" s="66">
        <f t="shared" si="6"/>
        <v>0.20300000000000001</v>
      </c>
      <c r="I18" s="66">
        <f>F18*$D$98/(1000000)*365</f>
        <v>28942.817350000005</v>
      </c>
      <c r="J18" s="74">
        <f>I18/$I$96</f>
        <v>6.3579400540956866E-3</v>
      </c>
    </row>
    <row r="19" spans="2:10" s="4" customFormat="1" x14ac:dyDescent="0.25">
      <c r="B19" s="174"/>
      <c r="C19" s="42" t="s">
        <v>51</v>
      </c>
      <c r="D19" s="67">
        <f>SUM(D14:D18)</f>
        <v>340</v>
      </c>
      <c r="E19" s="67"/>
      <c r="F19" s="67">
        <f>SUM(F14:F18)</f>
        <v>417.68245282609166</v>
      </c>
      <c r="G19" s="67">
        <f>SUM(G14:G18)</f>
        <v>2923.777169782642</v>
      </c>
      <c r="H19" s="67">
        <f>SUM(H14:H18)</f>
        <v>8.4789537923696603</v>
      </c>
      <c r="I19" s="67">
        <f>SUM(I14:I18)</f>
        <v>1208890.6942445561</v>
      </c>
      <c r="J19" s="76">
        <f>SUM(J14:J18)</f>
        <v>0.26555999967159399</v>
      </c>
    </row>
    <row r="20" spans="2:10" s="45" customFormat="1" ht="30.75" customHeight="1" x14ac:dyDescent="0.25">
      <c r="B20" s="158" t="s">
        <v>53</v>
      </c>
      <c r="C20" s="158"/>
      <c r="D20" s="70">
        <f>D12+D19</f>
        <v>455</v>
      </c>
      <c r="E20" s="70"/>
      <c r="F20" s="70">
        <f>F12+F19</f>
        <v>534.72790737154617</v>
      </c>
      <c r="G20" s="70">
        <f>G12+G19</f>
        <v>3743.095351600824</v>
      </c>
      <c r="H20" s="70">
        <f>H12+H19</f>
        <v>10.854976519642388</v>
      </c>
      <c r="I20" s="70">
        <f>I12+I19</f>
        <v>1547653.2155002379</v>
      </c>
      <c r="J20" s="77">
        <f>J12+J19</f>
        <v>0.33997679803203212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+'[1]Distrito capital'!D21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272402.98682352947</v>
      </c>
      <c r="J22" s="74">
        <f>I22/$I$96</f>
        <v>5.983943580325353E-2</v>
      </c>
    </row>
    <row r="23" spans="2:10" x14ac:dyDescent="0.25">
      <c r="B23" s="173"/>
      <c r="C23" s="3" t="s">
        <v>57</v>
      </c>
      <c r="D23" s="65">
        <f>+'[1]Distrito capital'!D22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296849.40871794877</v>
      </c>
      <c r="J23" s="74">
        <f>I23/$I$96</f>
        <v>6.5209641580468589E-2</v>
      </c>
    </row>
    <row r="24" spans="2:10" x14ac:dyDescent="0.25">
      <c r="B24" s="173"/>
      <c r="C24" s="3" t="s">
        <v>103</v>
      </c>
      <c r="D24" s="65">
        <f>+'[1]Distrito capital'!D23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108535.56506250001</v>
      </c>
      <c r="J24" s="74">
        <f>I24/$I$96</f>
        <v>2.3842275202858823E-2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677787.96060397825</v>
      </c>
      <c r="J25" s="76">
        <f>SUM(J22:J24)</f>
        <v>0.14889135258658093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+'[1]Distrito capital'!D26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356219.29046153853</v>
      </c>
      <c r="J27" s="74">
        <f>I27/$I$96</f>
        <v>7.8251569896562304E-2</v>
      </c>
    </row>
    <row r="28" spans="2:10" x14ac:dyDescent="0.25">
      <c r="B28" s="173"/>
      <c r="C28" s="3" t="s">
        <v>102</v>
      </c>
      <c r="D28" s="66">
        <f>+'[1]Distrito capital'!D27</f>
        <v>30</v>
      </c>
      <c r="E28" s="66">
        <v>68</v>
      </c>
      <c r="F28" s="66">
        <f t="shared" si="10"/>
        <v>44.117647058823529</v>
      </c>
      <c r="G28" s="66">
        <f t="shared" si="11"/>
        <v>308.8235294117647</v>
      </c>
      <c r="H28" s="66">
        <f t="shared" si="12"/>
        <v>0.89558823529411757</v>
      </c>
      <c r="I28" s="66">
        <f>F28*$D$98/(1000000)*365</f>
        <v>127688.90007352944</v>
      </c>
      <c r="J28" s="74">
        <f>I28/$I$96</f>
        <v>2.8049735532775091E-2</v>
      </c>
    </row>
    <row r="29" spans="2:10" x14ac:dyDescent="0.25">
      <c r="B29" s="173"/>
      <c r="C29" s="3" t="s">
        <v>55</v>
      </c>
      <c r="D29" s="66">
        <f>+'[1]Distrito capital'!D28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356219.29046153853</v>
      </c>
      <c r="J29" s="74">
        <f>I29/$I$96</f>
        <v>7.8251569896562304E-2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190</v>
      </c>
      <c r="E30" s="67"/>
      <c r="F30" s="67">
        <f>SUM(F27:F29)</f>
        <v>290.27149321266967</v>
      </c>
      <c r="G30" s="67">
        <f t="shared" ref="G30:J30" si="13">SUM(G27:G29)</f>
        <v>2031.9004524886877</v>
      </c>
      <c r="H30" s="67">
        <f t="shared" si="13"/>
        <v>5.892511312217195</v>
      </c>
      <c r="I30" s="67">
        <f t="shared" si="13"/>
        <v>840127.48099660652</v>
      </c>
      <c r="J30" s="76">
        <f t="shared" si="13"/>
        <v>0.1845528753258997</v>
      </c>
    </row>
    <row r="31" spans="2:10" s="5" customFormat="1" ht="13.5" customHeight="1" x14ac:dyDescent="0.25">
      <c r="B31" s="159" t="s">
        <v>58</v>
      </c>
      <c r="C31" s="159"/>
      <c r="D31" s="71">
        <f>D25+D30</f>
        <v>380</v>
      </c>
      <c r="E31" s="71"/>
      <c r="F31" s="71">
        <f>F25+F30</f>
        <v>524.4532428355958</v>
      </c>
      <c r="G31" s="71">
        <f t="shared" ref="G31:H31" si="14">G25+G30</f>
        <v>3671.1726998491704</v>
      </c>
      <c r="H31" s="71">
        <f t="shared" si="14"/>
        <v>10.646400829562594</v>
      </c>
      <c r="I31" s="71">
        <f>I25+I30</f>
        <v>1517915.4416005849</v>
      </c>
      <c r="J31" s="78">
        <f>J25+J30</f>
        <v>0.33344422791248063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+'[1]Distrito capital'!$D$32</f>
        <v>100</v>
      </c>
      <c r="E34" s="66">
        <v>100</v>
      </c>
      <c r="F34" s="66">
        <f t="shared" ref="F34:F42" si="15">100*D34/E34</f>
        <v>100</v>
      </c>
      <c r="G34" s="66">
        <f t="shared" ref="G34:G42" si="16">F34*7</f>
        <v>700</v>
      </c>
      <c r="H34" s="66">
        <f t="shared" ref="H34:H37" si="17">G34*2.9/(1000)</f>
        <v>2.0299999999999998</v>
      </c>
      <c r="I34" s="66">
        <f>F34*$D$98/(1000000)*365</f>
        <v>289428.17350000003</v>
      </c>
      <c r="J34" s="74">
        <f>I34/$I$96</f>
        <v>6.3579400540956871E-2</v>
      </c>
    </row>
    <row r="35" spans="2:10" ht="31.5" x14ac:dyDescent="0.25">
      <c r="B35" s="170"/>
      <c r="C35" s="7" t="s">
        <v>61</v>
      </c>
      <c r="D35" s="66">
        <f>+'[1]Distrito capital'!$D$34</f>
        <v>0</v>
      </c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>
        <f>+'[1]Distrito capital'!$D$35</f>
        <v>0</v>
      </c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+'[1]Distrito capital'!$D$37</f>
        <v>35</v>
      </c>
      <c r="E37" s="66">
        <v>100</v>
      </c>
      <c r="F37" s="66">
        <f t="shared" si="15"/>
        <v>35</v>
      </c>
      <c r="G37" s="66">
        <f t="shared" si="16"/>
        <v>245</v>
      </c>
      <c r="H37" s="66">
        <f t="shared" si="17"/>
        <v>0.71050000000000002</v>
      </c>
      <c r="I37" s="66">
        <f>F37*$D$98/(1000000)*365</f>
        <v>101299.86072500002</v>
      </c>
      <c r="J37" s="74">
        <f>I37/$I$96</f>
        <v>2.2252790189334903E-2</v>
      </c>
    </row>
    <row r="38" spans="2:10" s="4" customFormat="1" x14ac:dyDescent="0.25">
      <c r="B38" s="170"/>
      <c r="C38" s="47" t="s">
        <v>51</v>
      </c>
      <c r="D38" s="67">
        <f>SUM(D34:D37)</f>
        <v>135</v>
      </c>
      <c r="E38" s="67"/>
      <c r="F38" s="67">
        <f>SUM(F34:F37)</f>
        <v>135</v>
      </c>
      <c r="G38" s="67">
        <f t="shared" ref="G38:I38" si="18">SUM(G34:G37)</f>
        <v>945</v>
      </c>
      <c r="H38" s="67">
        <f t="shared" si="18"/>
        <v>2.7404999999999999</v>
      </c>
      <c r="I38" s="67">
        <f t="shared" si="18"/>
        <v>390728.03422500007</v>
      </c>
      <c r="J38" s="76">
        <f>SUM(J34:J37)</f>
        <v>8.5832190730291774E-2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>
        <f>+'[1]Distrito capital'!$D$33</f>
        <v>0</v>
      </c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>
        <f>+'[1]Distrito capital'!$D$36</f>
        <v>0</v>
      </c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+'[1]Distrito capital'!$D$38</f>
        <v>35</v>
      </c>
      <c r="E42" s="66">
        <v>100</v>
      </c>
      <c r="F42" s="66">
        <f t="shared" si="15"/>
        <v>35</v>
      </c>
      <c r="G42" s="66">
        <f t="shared" si="16"/>
        <v>245</v>
      </c>
      <c r="H42" s="66">
        <f t="shared" si="19"/>
        <v>0.71050000000000002</v>
      </c>
      <c r="I42" s="66">
        <f>F42*$D$98/(1000000)*365</f>
        <v>101299.86072500002</v>
      </c>
      <c r="J42" s="74">
        <f>I42/$I$96</f>
        <v>2.2252790189334903E-2</v>
      </c>
    </row>
    <row r="43" spans="2:10" s="4" customFormat="1" x14ac:dyDescent="0.25">
      <c r="B43" s="171"/>
      <c r="C43" s="47" t="s">
        <v>67</v>
      </c>
      <c r="D43" s="67">
        <f>SUM(D40:D42)</f>
        <v>35</v>
      </c>
      <c r="E43" s="67"/>
      <c r="F43" s="67">
        <f>SUM(F40:F42)</f>
        <v>35</v>
      </c>
      <c r="G43" s="67">
        <f>SUM(G40:G42)</f>
        <v>245</v>
      </c>
      <c r="H43" s="67">
        <f>SUM(H40:H42)</f>
        <v>0.71050000000000002</v>
      </c>
      <c r="I43" s="67">
        <f>SUM(I40:I42)</f>
        <v>101299.86072500002</v>
      </c>
      <c r="J43" s="76">
        <f>SUM(J40:J42)</f>
        <v>2.2252790189334903E-2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170</v>
      </c>
      <c r="E44" s="71"/>
      <c r="F44" s="71">
        <f>F38+F43</f>
        <v>170</v>
      </c>
      <c r="G44" s="71">
        <f>G38+G43</f>
        <v>1190</v>
      </c>
      <c r="H44" s="71">
        <f>H38+H43</f>
        <v>3.4510000000000001</v>
      </c>
      <c r="I44" s="71">
        <f>I38+I43</f>
        <v>492027.8949500001</v>
      </c>
      <c r="J44" s="78">
        <f>J38+J43</f>
        <v>0.10808498091962668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+'[1]Distrito capital'!D41</f>
        <v>9</v>
      </c>
      <c r="E46" s="66">
        <v>89</v>
      </c>
      <c r="F46" s="66">
        <f t="shared" ref="F46:F49" si="20">100*D46/E46</f>
        <v>10.112359550561798</v>
      </c>
      <c r="G46" s="66">
        <f t="shared" ref="G46:G49" si="21">F46*7</f>
        <v>70.786516853932596</v>
      </c>
      <c r="H46" s="66">
        <f t="shared" ref="H46:H49" si="22">G46*2.9/(1000)</f>
        <v>0.20528089887640452</v>
      </c>
      <c r="I46" s="66">
        <f>F46*$D$98/(1000000)*365</f>
        <v>29268.017544943825</v>
      </c>
      <c r="J46" s="74">
        <f>I46/$I$96</f>
        <v>6.4293775827933908E-3</v>
      </c>
    </row>
    <row r="47" spans="2:10" x14ac:dyDescent="0.25">
      <c r="B47" s="173"/>
      <c r="C47" s="7" t="s">
        <v>69</v>
      </c>
      <c r="D47" s="66">
        <f>+'[1]Distrito capital'!D42</f>
        <v>9</v>
      </c>
      <c r="E47" s="66">
        <v>78</v>
      </c>
      <c r="F47" s="66">
        <f t="shared" si="20"/>
        <v>11.538461538461538</v>
      </c>
      <c r="G47" s="66">
        <f t="shared" si="21"/>
        <v>80.769230769230774</v>
      </c>
      <c r="H47" s="66">
        <f t="shared" si="22"/>
        <v>0.23423076923076921</v>
      </c>
      <c r="I47" s="66">
        <f>F47*$D$98/(1000000)*365</f>
        <v>33395.558480769236</v>
      </c>
      <c r="J47" s="74">
        <f>I47/$I$96</f>
        <v>7.3360846778027155E-3</v>
      </c>
    </row>
    <row r="48" spans="2:10" x14ac:dyDescent="0.25">
      <c r="B48" s="173"/>
      <c r="C48" s="7" t="s">
        <v>70</v>
      </c>
      <c r="D48" s="66">
        <f>+'[1]Distrito capital'!D43</f>
        <v>5</v>
      </c>
      <c r="E48" s="66">
        <v>81</v>
      </c>
      <c r="F48" s="66">
        <f t="shared" si="20"/>
        <v>6.1728395061728394</v>
      </c>
      <c r="G48" s="66">
        <f t="shared" si="21"/>
        <v>43.209876543209873</v>
      </c>
      <c r="H48" s="66">
        <f t="shared" si="22"/>
        <v>0.12530864197530864</v>
      </c>
      <c r="I48" s="66">
        <f>F48*$D$98/(1000000)*365</f>
        <v>17865.936635802471</v>
      </c>
      <c r="J48" s="74">
        <f>I48/$I$96</f>
        <v>3.9246543543800536E-3</v>
      </c>
    </row>
    <row r="49" spans="2:10" x14ac:dyDescent="0.25">
      <c r="B49" s="173"/>
      <c r="C49" s="7" t="s">
        <v>71</v>
      </c>
      <c r="D49" s="66">
        <f>+'[1]Distrito capital'!D44</f>
        <v>4</v>
      </c>
      <c r="E49" s="66">
        <v>79</v>
      </c>
      <c r="F49" s="66">
        <f t="shared" si="20"/>
        <v>5.0632911392405067</v>
      </c>
      <c r="G49" s="66">
        <f t="shared" si="21"/>
        <v>35.443037974683548</v>
      </c>
      <c r="H49" s="66">
        <f t="shared" si="22"/>
        <v>0.10278481012658229</v>
      </c>
      <c r="I49" s="66">
        <f>F49*$D$98/(1000000)*365</f>
        <v>14654.591063291142</v>
      </c>
      <c r="J49" s="74">
        <f>I49/$I$96</f>
        <v>3.2192101539724998E-3</v>
      </c>
    </row>
    <row r="50" spans="2:10" s="4" customFormat="1" x14ac:dyDescent="0.25">
      <c r="B50" s="173"/>
      <c r="C50" s="47" t="s">
        <v>51</v>
      </c>
      <c r="D50" s="67">
        <f>SUM(D46:D49)</f>
        <v>27</v>
      </c>
      <c r="E50" s="67"/>
      <c r="F50" s="67">
        <f>SUM(F46:F49)</f>
        <v>32.886951734436686</v>
      </c>
      <c r="G50" s="67">
        <f t="shared" ref="G50:I50" si="23">SUM(G46:G49)</f>
        <v>230.20866214105678</v>
      </c>
      <c r="H50" s="67">
        <f t="shared" si="23"/>
        <v>0.6676051202090646</v>
      </c>
      <c r="I50" s="67">
        <f t="shared" si="23"/>
        <v>95184.103724806671</v>
      </c>
      <c r="J50" s="76">
        <f>SUM(J46:J49)</f>
        <v>2.0909326768948661E-2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+'[1]Distrito capital'!D47</f>
        <v>25</v>
      </c>
      <c r="E52" s="66">
        <v>66</v>
      </c>
      <c r="F52" s="66">
        <f t="shared" ref="F52:F54" si="24">100*D52/E52</f>
        <v>37.878787878787875</v>
      </c>
      <c r="G52" s="66">
        <f t="shared" ref="G52:G54" si="25">F52*7</f>
        <v>265.15151515151513</v>
      </c>
      <c r="H52" s="66">
        <f t="shared" ref="H52:H54" si="26">G52*2.9/(1000)</f>
        <v>0.76893939393939392</v>
      </c>
      <c r="I52" s="66">
        <f>F52*$D$98/(1000000)*365</f>
        <v>109631.88390151515</v>
      </c>
      <c r="J52" s="74">
        <f>I52/$I$96</f>
        <v>2.4083106265513961E-2</v>
      </c>
    </row>
    <row r="53" spans="2:10" x14ac:dyDescent="0.25">
      <c r="B53" s="173"/>
      <c r="C53" s="7" t="s">
        <v>73</v>
      </c>
      <c r="D53" s="66">
        <f>+'[1]Distrito capital'!D48</f>
        <v>3</v>
      </c>
      <c r="E53" s="66">
        <v>67</v>
      </c>
      <c r="F53" s="66">
        <f t="shared" si="24"/>
        <v>4.4776119402985071</v>
      </c>
      <c r="G53" s="66">
        <f t="shared" si="25"/>
        <v>31.343283582089548</v>
      </c>
      <c r="H53" s="66">
        <f t="shared" si="26"/>
        <v>9.0895522388059688E-2</v>
      </c>
      <c r="I53" s="66">
        <f>F53*$D$98/(1000000)*365</f>
        <v>12959.47045522388</v>
      </c>
      <c r="J53" s="74">
        <f>I53/$I$96</f>
        <v>2.8468388301920982E-3</v>
      </c>
    </row>
    <row r="54" spans="2:10" x14ac:dyDescent="0.25">
      <c r="B54" s="173"/>
      <c r="C54" s="7" t="s">
        <v>74</v>
      </c>
      <c r="D54" s="66">
        <f>+'[1]Distrito capital'!D49</f>
        <v>3</v>
      </c>
      <c r="E54" s="66">
        <v>76</v>
      </c>
      <c r="F54" s="66">
        <f t="shared" si="24"/>
        <v>3.9473684210526314</v>
      </c>
      <c r="G54" s="66">
        <f t="shared" si="25"/>
        <v>27.631578947368421</v>
      </c>
      <c r="H54" s="66">
        <f t="shared" si="26"/>
        <v>8.0131578947368429E-2</v>
      </c>
      <c r="I54" s="66">
        <f>F54*$D$98/(1000000)*365</f>
        <v>11424.796322368422</v>
      </c>
      <c r="J54" s="74">
        <f>I54/$I$96</f>
        <v>2.5097131792482974E-3</v>
      </c>
    </row>
    <row r="55" spans="2:10" s="4" customFormat="1" x14ac:dyDescent="0.25">
      <c r="B55" s="173"/>
      <c r="C55" s="47" t="s">
        <v>51</v>
      </c>
      <c r="D55" s="67">
        <f>SUM(D52:D54)</f>
        <v>31</v>
      </c>
      <c r="E55" s="67"/>
      <c r="F55" s="67">
        <f>SUM(F52:F54)</f>
        <v>46.303768240139014</v>
      </c>
      <c r="G55" s="67">
        <f t="shared" ref="G55:I55" si="27">SUM(G52:G54)</f>
        <v>324.12637768097312</v>
      </c>
      <c r="H55" s="67">
        <f t="shared" si="27"/>
        <v>0.93996649527482201</v>
      </c>
      <c r="I55" s="67">
        <f t="shared" si="27"/>
        <v>134016.15067910746</v>
      </c>
      <c r="J55" s="76">
        <f>SUM(J52:J54)</f>
        <v>2.9439658274954355E-2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+'[1]Distrito capital'!D52</f>
        <v>12</v>
      </c>
      <c r="E57" s="66">
        <v>85</v>
      </c>
      <c r="F57" s="66">
        <f>100*D57/E57</f>
        <v>14.117647058823529</v>
      </c>
      <c r="G57" s="66">
        <f t="shared" ref="G57:G58" si="28">F57*7</f>
        <v>98.823529411764696</v>
      </c>
      <c r="H57" s="66">
        <f t="shared" ref="H57:H58" si="29">G57*2.9/(1000)</f>
        <v>0.28658823529411764</v>
      </c>
      <c r="I57" s="66">
        <f>F57*$D$98/(1000000)*365</f>
        <v>40860.44802352941</v>
      </c>
      <c r="J57" s="74">
        <f>I57/$I$96</f>
        <v>8.9759153704880267E-3</v>
      </c>
    </row>
    <row r="58" spans="2:10" x14ac:dyDescent="0.25">
      <c r="B58" s="173"/>
      <c r="C58" s="7" t="s">
        <v>76</v>
      </c>
      <c r="D58" s="66">
        <f>+'[1]Distrito capital'!D53</f>
        <v>3</v>
      </c>
      <c r="E58" s="66">
        <v>100</v>
      </c>
      <c r="F58" s="66">
        <f>100*D58/E58</f>
        <v>3</v>
      </c>
      <c r="G58" s="66">
        <f t="shared" si="28"/>
        <v>21</v>
      </c>
      <c r="H58" s="66">
        <f t="shared" si="29"/>
        <v>6.0899999999999996E-2</v>
      </c>
      <c r="I58" s="66">
        <f>F58*$D$98/(1000000)*365</f>
        <v>8682.8452050000014</v>
      </c>
      <c r="J58" s="74">
        <f>I58/$I$96</f>
        <v>1.9073820162287061E-3</v>
      </c>
    </row>
    <row r="59" spans="2:10" s="4" customFormat="1" x14ac:dyDescent="0.25">
      <c r="B59" s="173"/>
      <c r="C59" s="47" t="s">
        <v>51</v>
      </c>
      <c r="D59" s="67">
        <f>SUM(D57:D58)</f>
        <v>15</v>
      </c>
      <c r="E59" s="67"/>
      <c r="F59" s="67">
        <f>SUM(F57:F58)</f>
        <v>17.117647058823529</v>
      </c>
      <c r="G59" s="67">
        <f t="shared" ref="G59:I59" si="30">SUM(G57:G58)</f>
        <v>119.8235294117647</v>
      </c>
      <c r="H59" s="67">
        <f t="shared" si="30"/>
        <v>0.34748823529411765</v>
      </c>
      <c r="I59" s="67">
        <f t="shared" si="30"/>
        <v>49543.293228529408</v>
      </c>
      <c r="J59" s="76">
        <f>SUM(J57:J58)</f>
        <v>1.0883297386716733E-2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+'[1]Distrito capital'!D56</f>
        <v>4</v>
      </c>
      <c r="E61" s="66">
        <v>88</v>
      </c>
      <c r="F61" s="66">
        <f>100*D61/E61</f>
        <v>4.5454545454545459</v>
      </c>
      <c r="G61" s="66">
        <f t="shared" ref="G61:G64" si="31">F61*7</f>
        <v>31.81818181818182</v>
      </c>
      <c r="H61" s="66">
        <f t="shared" ref="H61:H64" si="32">G61*2.9/(1000)</f>
        <v>9.2272727272727284E-2</v>
      </c>
      <c r="I61" s="66">
        <f>F61*$D$98/(1000000)*365</f>
        <v>13155.826068181821</v>
      </c>
      <c r="J61" s="74">
        <f>I61/$I$96</f>
        <v>2.889972751861676E-3</v>
      </c>
    </row>
    <row r="62" spans="2:10" x14ac:dyDescent="0.25">
      <c r="B62" s="173"/>
      <c r="C62" s="99" t="s">
        <v>71</v>
      </c>
      <c r="D62" s="66">
        <f>+'[1]Distrito capital'!D57</f>
        <v>2</v>
      </c>
      <c r="E62" s="2">
        <v>92</v>
      </c>
      <c r="F62" s="66">
        <f>100*D62/E62</f>
        <v>2.1739130434782608</v>
      </c>
      <c r="G62" s="66">
        <f t="shared" si="31"/>
        <v>15.217391304347824</v>
      </c>
      <c r="H62" s="66">
        <f t="shared" si="32"/>
        <v>4.4130434782608689E-2</v>
      </c>
      <c r="I62" s="66">
        <f>F62*$D$98/(1000000)*365</f>
        <v>6291.9168152173916</v>
      </c>
      <c r="J62" s="74">
        <f>I62/$I$96</f>
        <v>1.3821608813251493E-3</v>
      </c>
    </row>
    <row r="63" spans="2:10" x14ac:dyDescent="0.25">
      <c r="B63" s="173"/>
      <c r="C63" s="99" t="s">
        <v>72</v>
      </c>
      <c r="D63" s="66">
        <f>+'[1]Distrito capital'!D58</f>
        <v>4</v>
      </c>
      <c r="E63" s="66">
        <v>88</v>
      </c>
      <c r="F63" s="66">
        <f>100*D63/E63</f>
        <v>4.5454545454545459</v>
      </c>
      <c r="G63" s="66">
        <f t="shared" si="31"/>
        <v>31.81818181818182</v>
      </c>
      <c r="H63" s="66">
        <f t="shared" si="32"/>
        <v>9.2272727272727284E-2</v>
      </c>
      <c r="I63" s="66">
        <f>F63*$D$98/(1000000)*365</f>
        <v>13155.826068181821</v>
      </c>
      <c r="J63" s="74">
        <f>I63/$I$96</f>
        <v>2.889972751861676E-3</v>
      </c>
    </row>
    <row r="64" spans="2:10" x14ac:dyDescent="0.25">
      <c r="B64" s="173"/>
      <c r="C64" s="99" t="s">
        <v>74</v>
      </c>
      <c r="D64" s="66">
        <f>+'[1]Distrito capital'!D59</f>
        <v>2</v>
      </c>
      <c r="E64" s="66">
        <v>100</v>
      </c>
      <c r="F64" s="66">
        <f>100*D64/E64</f>
        <v>2</v>
      </c>
      <c r="G64" s="66">
        <f t="shared" si="31"/>
        <v>14</v>
      </c>
      <c r="H64" s="66">
        <f t="shared" si="32"/>
        <v>4.0600000000000004E-2</v>
      </c>
      <c r="I64" s="66">
        <f>F64*$D$98/(1000000)*365</f>
        <v>5788.563470000001</v>
      </c>
      <c r="J64" s="74">
        <f>I64/$I$96</f>
        <v>1.2715880108191374E-3</v>
      </c>
    </row>
    <row r="65" spans="2:10" s="4" customFormat="1" x14ac:dyDescent="0.25">
      <c r="B65" s="173"/>
      <c r="C65" s="47" t="s">
        <v>51</v>
      </c>
      <c r="D65" s="67">
        <f>SUM(D61:D64)</f>
        <v>12</v>
      </c>
      <c r="E65" s="67"/>
      <c r="F65" s="67">
        <f>SUM(F61:F62)</f>
        <v>6.7193675889328066</v>
      </c>
      <c r="G65" s="67">
        <f t="shared" ref="G65:H65" si="33">SUM(G61:G62)</f>
        <v>47.035573122529641</v>
      </c>
      <c r="H65" s="67">
        <f t="shared" si="33"/>
        <v>0.13640316205533598</v>
      </c>
      <c r="I65" s="67">
        <f>SUM(I61:I64)</f>
        <v>38392.132421581031</v>
      </c>
      <c r="J65" s="80">
        <f>SUM(J61:J64)</f>
        <v>8.4336943958676393E-3</v>
      </c>
    </row>
    <row r="66" spans="2:10" s="4" customFormat="1" x14ac:dyDescent="0.25">
      <c r="B66" s="173"/>
      <c r="C66" s="49" t="s">
        <v>13</v>
      </c>
      <c r="D66" s="73">
        <f>D65+D59+D55+D50</f>
        <v>85</v>
      </c>
      <c r="E66" s="73"/>
      <c r="F66" s="73">
        <f>F65+F59+F55+F50</f>
        <v>103.02773462233202</v>
      </c>
      <c r="G66" s="73">
        <f>G65+G59+G55+G50</f>
        <v>721.19414235632416</v>
      </c>
      <c r="H66" s="73">
        <f>H65+H59+H55+H50</f>
        <v>2.0914630128333402</v>
      </c>
      <c r="I66" s="73">
        <f>I65+I59+I55+I50</f>
        <v>317135.68005402456</v>
      </c>
      <c r="J66" s="79">
        <f>J65+J59+J55+J50</f>
        <v>6.9665976826487383E-2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+'[1]Distrito capital'!D62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67">
        <f t="shared" ref="H68" si="34">G68*2.9/(1000)</f>
        <v>0.5702247191011236</v>
      </c>
      <c r="I68" s="67">
        <f>F68*$D$98/(1000000)*365</f>
        <v>81300.048735955061</v>
      </c>
      <c r="J68" s="76">
        <f>I68/$I$96</f>
        <v>1.7859382174426085E-2</v>
      </c>
    </row>
    <row r="69" spans="2:10" s="5" customFormat="1" x14ac:dyDescent="0.25">
      <c r="B69" s="159" t="s">
        <v>111</v>
      </c>
      <c r="C69" s="159"/>
      <c r="D69" s="71">
        <f>+D66+D68</f>
        <v>110</v>
      </c>
      <c r="E69" s="71"/>
      <c r="F69" s="71">
        <f t="shared" ref="F69:H69" si="35">+F66+F68</f>
        <v>131.11762226278145</v>
      </c>
      <c r="G69" s="71">
        <f t="shared" si="35"/>
        <v>917.8233558394702</v>
      </c>
      <c r="H69" s="71">
        <f t="shared" si="35"/>
        <v>2.6616877319344638</v>
      </c>
      <c r="I69" s="71">
        <f>I66+I68</f>
        <v>398435.72878997959</v>
      </c>
      <c r="J69" s="78">
        <f>J66+J68</f>
        <v>8.7525359000913461E-2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+'[1]Distrito capital'!D65</f>
        <v>60</v>
      </c>
      <c r="E71" s="66">
        <v>100</v>
      </c>
      <c r="F71" s="66">
        <f t="shared" ref="F71:F72" si="36">100*D71/E71</f>
        <v>60</v>
      </c>
      <c r="G71" s="66">
        <f>F71*7</f>
        <v>420</v>
      </c>
      <c r="H71" s="66">
        <f t="shared" ref="H71:H72" si="37">G71*2.9/(1000)</f>
        <v>1.218</v>
      </c>
      <c r="I71" s="66">
        <f>F71*$D$98/(1000000)*365</f>
        <v>173656.90410000001</v>
      </c>
      <c r="J71" s="74">
        <f>I71/$I$96</f>
        <v>3.8147640324574121E-2</v>
      </c>
    </row>
    <row r="72" spans="2:10" x14ac:dyDescent="0.25">
      <c r="B72" s="173"/>
      <c r="C72" s="7" t="s">
        <v>104</v>
      </c>
      <c r="D72" s="66">
        <f>+'[1]Distrito capital'!D66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60</v>
      </c>
      <c r="E73" s="67"/>
      <c r="F73" s="67">
        <f>SUM(F71:F72)</f>
        <v>60</v>
      </c>
      <c r="G73" s="67">
        <f t="shared" ref="G73:J73" si="39">SUM(G71:G72)</f>
        <v>420</v>
      </c>
      <c r="H73" s="67">
        <f t="shared" si="39"/>
        <v>1.218</v>
      </c>
      <c r="I73" s="67">
        <f t="shared" si="39"/>
        <v>173656.90410000001</v>
      </c>
      <c r="J73" s="76">
        <f t="shared" si="39"/>
        <v>3.8147640324574121E-2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+'[1]Distrito capital'!D69</f>
        <v>25</v>
      </c>
      <c r="E75" s="66">
        <v>81</v>
      </c>
      <c r="F75" s="66">
        <f t="shared" ref="F75:F76" si="40">100*D75/E75</f>
        <v>30.864197530864196</v>
      </c>
      <c r="G75" s="66">
        <f t="shared" ref="G75:G76" si="41">F75*7</f>
        <v>216.04938271604937</v>
      </c>
      <c r="H75" s="66">
        <f t="shared" ref="H75:H76" si="42">G75*2.9/(1000)</f>
        <v>0.62654320987654322</v>
      </c>
      <c r="I75" s="66">
        <f>F75*$D$98/(1000000)*365</f>
        <v>89329.683179012354</v>
      </c>
      <c r="J75" s="74">
        <f t="shared" ref="J75:J76" si="43">I75/$I$96</f>
        <v>1.9623271771900267E-2</v>
      </c>
    </row>
    <row r="76" spans="2:10" x14ac:dyDescent="0.25">
      <c r="B76" s="173"/>
      <c r="C76" s="7" t="s">
        <v>80</v>
      </c>
      <c r="D76" s="66">
        <f>+'[1]Distrito capital'!D70</f>
        <v>10</v>
      </c>
      <c r="E76" s="66">
        <v>83</v>
      </c>
      <c r="F76" s="66">
        <f t="shared" si="40"/>
        <v>12.048192771084338</v>
      </c>
      <c r="G76" s="66">
        <f t="shared" si="41"/>
        <v>84.337349397590373</v>
      </c>
      <c r="H76" s="66">
        <f t="shared" si="42"/>
        <v>0.24457831325301208</v>
      </c>
      <c r="I76" s="66">
        <f>F76*$D$98/(1000000)*365</f>
        <v>34870.864277108434</v>
      </c>
      <c r="J76" s="74">
        <f t="shared" si="43"/>
        <v>7.6601687398743208E-3</v>
      </c>
    </row>
    <row r="77" spans="2:10" s="4" customFormat="1" x14ac:dyDescent="0.25">
      <c r="B77" s="174"/>
      <c r="C77" s="47" t="s">
        <v>51</v>
      </c>
      <c r="D77" s="67">
        <f>SUM(D75:D76)</f>
        <v>35</v>
      </c>
      <c r="E77" s="67"/>
      <c r="F77" s="67">
        <f>SUM(F75:F76)</f>
        <v>42.912390301948534</v>
      </c>
      <c r="G77" s="67">
        <f t="shared" ref="G77:I77" si="44">SUM(G75:G76)</f>
        <v>300.38673211363971</v>
      </c>
      <c r="H77" s="67">
        <f t="shared" si="44"/>
        <v>0.87112152312955526</v>
      </c>
      <c r="I77" s="67">
        <f t="shared" si="44"/>
        <v>124200.54745612078</v>
      </c>
      <c r="J77" s="76">
        <f>SUM(J75:J76)</f>
        <v>2.7283440511774587E-2</v>
      </c>
    </row>
    <row r="78" spans="2:10" s="5" customFormat="1" x14ac:dyDescent="0.25">
      <c r="B78" s="159" t="s">
        <v>112</v>
      </c>
      <c r="C78" s="159"/>
      <c r="D78" s="71">
        <f>+D73+D77</f>
        <v>95</v>
      </c>
      <c r="E78" s="71"/>
      <c r="F78" s="71">
        <f t="shared" ref="F78:H78" si="45">+F73+F77</f>
        <v>102.91239030194853</v>
      </c>
      <c r="G78" s="71">
        <f t="shared" si="45"/>
        <v>720.38673211363971</v>
      </c>
      <c r="H78" s="71">
        <f t="shared" si="45"/>
        <v>2.0891215231295552</v>
      </c>
      <c r="I78" s="71">
        <f>+I73+I77</f>
        <v>297857.45155612077</v>
      </c>
      <c r="J78" s="78">
        <f>+J73+J77</f>
        <v>6.5431080836348715E-2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+'[1]Distrito capital'!D74</f>
        <v>10</v>
      </c>
      <c r="E80" s="66">
        <v>100</v>
      </c>
      <c r="F80" s="66">
        <f t="shared" ref="F80:F81" si="46">100*D80/E80</f>
        <v>10</v>
      </c>
      <c r="G80" s="66">
        <f>F80*7</f>
        <v>70</v>
      </c>
      <c r="H80" s="66">
        <f t="shared" ref="H80:H81" si="47">G80*2.9/(1000)</f>
        <v>0.20300000000000001</v>
      </c>
      <c r="I80" s="66">
        <f>F80*$D$98/(1000000)*365</f>
        <v>28942.817350000005</v>
      </c>
      <c r="J80" s="74">
        <f>I80/$I$96</f>
        <v>6.3579400540956866E-3</v>
      </c>
    </row>
    <row r="81" spans="2:11" x14ac:dyDescent="0.25">
      <c r="B81" s="173"/>
      <c r="C81" s="2" t="s">
        <v>106</v>
      </c>
      <c r="D81" s="66">
        <f>+'[1]Distrito capital'!D75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14471.408675000002</v>
      </c>
      <c r="J81" s="74">
        <f>I81/$I$96</f>
        <v>3.1789700270478433E-3</v>
      </c>
    </row>
    <row r="82" spans="2:11" s="4" customFormat="1" x14ac:dyDescent="0.25">
      <c r="B82" s="173"/>
      <c r="C82" s="47" t="s">
        <v>51</v>
      </c>
      <c r="D82" s="67">
        <f>SUM(D80:D81)</f>
        <v>15</v>
      </c>
      <c r="E82" s="67"/>
      <c r="F82" s="67">
        <f>SUM(F80:F81)</f>
        <v>15</v>
      </c>
      <c r="G82" s="67">
        <f t="shared" ref="G82:J82" si="48">SUM(G80:G81)</f>
        <v>105</v>
      </c>
      <c r="H82" s="67">
        <f t="shared" si="48"/>
        <v>0.30449999999999999</v>
      </c>
      <c r="I82" s="67">
        <f t="shared" si="48"/>
        <v>43414.226025000011</v>
      </c>
      <c r="J82" s="76">
        <f t="shared" si="48"/>
        <v>9.5369100811435303E-3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+'[1]Distrito capital'!D78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144714.08675000002</v>
      </c>
      <c r="J84" s="76">
        <f>I84/$I$96</f>
        <v>3.1789700270478435E-2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+'[1]Distrito capital'!D81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14471.408675000002</v>
      </c>
      <c r="J86" s="74">
        <f t="shared" ref="J86:J89" si="54">I86/$I$96</f>
        <v>3.1789700270478433E-3</v>
      </c>
    </row>
    <row r="87" spans="2:11" x14ac:dyDescent="0.25">
      <c r="B87" s="173"/>
      <c r="C87" s="7" t="s">
        <v>83</v>
      </c>
      <c r="D87" s="66">
        <f>+'[1]Distrito capital'!D82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+'[1]Distrito capital'!D83</f>
        <v>16</v>
      </c>
      <c r="E88" s="66">
        <v>100</v>
      </c>
      <c r="F88" s="66">
        <f t="shared" si="51"/>
        <v>16</v>
      </c>
      <c r="G88" s="66">
        <f t="shared" si="52"/>
        <v>112</v>
      </c>
      <c r="H88" s="66">
        <f t="shared" si="53"/>
        <v>0.32480000000000003</v>
      </c>
      <c r="I88" s="66">
        <f>F88*$D$98/(1000000)*365</f>
        <v>46308.507760000008</v>
      </c>
      <c r="J88" s="74">
        <f t="shared" si="54"/>
        <v>1.0172704086553099E-2</v>
      </c>
    </row>
    <row r="89" spans="2:11" x14ac:dyDescent="0.25">
      <c r="B89" s="173"/>
      <c r="C89" s="7" t="s">
        <v>85</v>
      </c>
      <c r="D89" s="66">
        <f>+'[1]Distrito capital'!D84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14471.408675000002</v>
      </c>
      <c r="J89" s="74">
        <f t="shared" si="54"/>
        <v>3.1789700270478433E-3</v>
      </c>
    </row>
    <row r="90" spans="2:11" s="4" customFormat="1" x14ac:dyDescent="0.25">
      <c r="B90" s="173"/>
      <c r="C90" s="47" t="s">
        <v>51</v>
      </c>
      <c r="D90" s="67">
        <f>SUM(D86:D89)</f>
        <v>26</v>
      </c>
      <c r="E90" s="67"/>
      <c r="F90" s="67">
        <f>SUM(F86:F89)</f>
        <v>26</v>
      </c>
      <c r="G90" s="67">
        <f t="shared" ref="G90:I90" si="55">SUM(G86:G89)</f>
        <v>182</v>
      </c>
      <c r="H90" s="67">
        <f t="shared" si="55"/>
        <v>0.52780000000000005</v>
      </c>
      <c r="I90" s="67">
        <f t="shared" si="55"/>
        <v>75251.325110000005</v>
      </c>
      <c r="J90" s="76">
        <f>SUM(J86:J89)</f>
        <v>1.6530644140648785E-2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+'[1]Distrito capital'!D87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26279.655802188896</v>
      </c>
      <c r="J92" s="74">
        <f t="shared" ref="J92:J93" si="59">I92/$I$96</f>
        <v>5.7729167900990421E-3</v>
      </c>
    </row>
    <row r="93" spans="2:11" x14ac:dyDescent="0.25">
      <c r="B93" s="173"/>
      <c r="C93" s="2" t="s">
        <v>87</v>
      </c>
      <c r="D93" s="66">
        <f>+'[1]Distrito capital'!D88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8682.8452050000014</v>
      </c>
      <c r="J93" s="74">
        <f t="shared" si="59"/>
        <v>1.9073820162287061E-3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34962.501007188897</v>
      </c>
      <c r="J94" s="79">
        <f>SUM(J92:J93)</f>
        <v>7.680298806327748E-3</v>
      </c>
    </row>
    <row r="95" spans="2:11" s="5" customFormat="1" x14ac:dyDescent="0.25">
      <c r="B95" s="159" t="s">
        <v>113</v>
      </c>
      <c r="C95" s="159"/>
      <c r="D95" s="71">
        <f>+D82+D84+D90+D94</f>
        <v>102</v>
      </c>
      <c r="E95" s="71"/>
      <c r="F95" s="71">
        <f t="shared" ref="F95:H95" si="61">+F82+F84+F90+F94</f>
        <v>103.07985407377382</v>
      </c>
      <c r="G95" s="71">
        <f t="shared" si="61"/>
        <v>721.55897851641669</v>
      </c>
      <c r="H95" s="71">
        <f t="shared" si="61"/>
        <v>2.0925210376976082</v>
      </c>
      <c r="I95" s="71">
        <f>+I82+I84+I90+I94</f>
        <v>298342.1388921889</v>
      </c>
      <c r="J95" s="78">
        <f>+J82+J84+J90+J94</f>
        <v>6.5537553298598492E-2</v>
      </c>
    </row>
    <row r="96" spans="2:11" x14ac:dyDescent="0.25">
      <c r="B96" s="51"/>
      <c r="C96" s="12" t="s">
        <v>24</v>
      </c>
      <c r="D96" s="72">
        <f t="shared" ref="D96:J96" si="62">D95+D78+D69+D44+D31+D20</f>
        <v>1312</v>
      </c>
      <c r="E96" s="72">
        <f t="shared" si="62"/>
        <v>0</v>
      </c>
      <c r="F96" s="72">
        <f t="shared" si="62"/>
        <v>1566.291016845646</v>
      </c>
      <c r="G96" s="72">
        <f t="shared" si="62"/>
        <v>10964.037117919521</v>
      </c>
      <c r="H96" s="72">
        <f t="shared" si="62"/>
        <v>31.795707641966612</v>
      </c>
      <c r="I96" s="72">
        <f t="shared" si="62"/>
        <v>4552231.8712891117</v>
      </c>
      <c r="J96" s="100">
        <f t="shared" si="62"/>
        <v>1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+'[2]Distrito Capital'!$D$24</f>
        <v>7929539.0000000009</v>
      </c>
      <c r="J98" s="76"/>
    </row>
    <row r="99" spans="3:10" x14ac:dyDescent="0.25">
      <c r="C99" s="2" t="s">
        <v>125</v>
      </c>
    </row>
  </sheetData>
  <mergeCells count="18">
    <mergeCell ref="B44:C44"/>
    <mergeCell ref="B6:B19"/>
    <mergeCell ref="B20:C20"/>
    <mergeCell ref="B21:B30"/>
    <mergeCell ref="B31:C31"/>
    <mergeCell ref="B32:B43"/>
    <mergeCell ref="B2:J2"/>
    <mergeCell ref="B4:B5"/>
    <mergeCell ref="C4:C5"/>
    <mergeCell ref="E4:E5"/>
    <mergeCell ref="F4:I4"/>
    <mergeCell ref="J4:J5"/>
    <mergeCell ref="B95:C95"/>
    <mergeCell ref="B45:B68"/>
    <mergeCell ref="B69:C69"/>
    <mergeCell ref="B70:B77"/>
    <mergeCell ref="B78:C78"/>
    <mergeCell ref="B79:B9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FC73-9E49-4991-B3E0-FBA89E170547}">
  <dimension ref="B1:K99"/>
  <sheetViews>
    <sheetView topLeftCell="A88" workbookViewId="0">
      <selection activeCell="D98" sqref="D98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132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+'[1]Eje cafetero'!D6</f>
        <v>30</v>
      </c>
      <c r="E7" s="66">
        <v>100</v>
      </c>
      <c r="F7" s="66">
        <f>100*D7/E7</f>
        <v>30</v>
      </c>
      <c r="G7" s="66">
        <f>F7*7</f>
        <v>210</v>
      </c>
      <c r="H7" s="66">
        <f>G7*2.9/(1000)</f>
        <v>0.60899999999999999</v>
      </c>
      <c r="I7" s="66">
        <f>F7*$D$98/(1000000)*365</f>
        <v>95892.237899999978</v>
      </c>
      <c r="J7" s="74">
        <f>I7/$I$96</f>
        <v>1.9001762580329009E-2</v>
      </c>
    </row>
    <row r="8" spans="2:10" x14ac:dyDescent="0.25">
      <c r="B8" s="173"/>
      <c r="C8" s="3" t="s">
        <v>50</v>
      </c>
      <c r="D8" s="65">
        <f>+'[1]Eje cafetero'!D7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66">
        <f t="shared" ref="H8:H11" si="2">G8*2.9/(1000)</f>
        <v>0.11534090909090909</v>
      </c>
      <c r="I8" s="66">
        <f>F8*$D$98/(1000000)*365</f>
        <v>18161.408693181816</v>
      </c>
      <c r="J8" s="74">
        <f>I8/$I$96</f>
        <v>3.5988186705168579E-3</v>
      </c>
    </row>
    <row r="9" spans="2:10" x14ac:dyDescent="0.25">
      <c r="B9" s="173"/>
      <c r="C9" s="3" t="s">
        <v>115</v>
      </c>
      <c r="D9" s="65">
        <f>+'[1]Eje cafetero'!D8</f>
        <v>40</v>
      </c>
      <c r="E9" s="66">
        <v>100</v>
      </c>
      <c r="F9" s="66">
        <f t="shared" si="0"/>
        <v>40</v>
      </c>
      <c r="G9" s="66">
        <f t="shared" si="1"/>
        <v>280</v>
      </c>
      <c r="H9" s="66">
        <f t="shared" si="2"/>
        <v>0.81200000000000006</v>
      </c>
      <c r="I9" s="66">
        <f>F9*$D$98/(1000000)*365</f>
        <v>127856.31719999998</v>
      </c>
      <c r="J9" s="74">
        <f>I9/$I$96</f>
        <v>2.533568344043868E-2</v>
      </c>
    </row>
    <row r="10" spans="2:10" x14ac:dyDescent="0.25">
      <c r="B10" s="173"/>
      <c r="C10" s="3" t="s">
        <v>101</v>
      </c>
      <c r="D10" s="65">
        <f>+'[1]Eje cafetero'!D9</f>
        <v>10</v>
      </c>
      <c r="E10" s="66">
        <v>100</v>
      </c>
      <c r="F10" s="66">
        <f t="shared" si="0"/>
        <v>10</v>
      </c>
      <c r="G10" s="66">
        <f t="shared" si="1"/>
        <v>70</v>
      </c>
      <c r="H10" s="66">
        <f t="shared" si="2"/>
        <v>0.20300000000000001</v>
      </c>
      <c r="I10" s="66">
        <f>F10*$D$98/(1000000)*365</f>
        <v>31964.079299999994</v>
      </c>
      <c r="J10" s="74">
        <f>I10/$I$96</f>
        <v>6.3339208601096699E-3</v>
      </c>
    </row>
    <row r="11" spans="2:10" x14ac:dyDescent="0.25">
      <c r="B11" s="173"/>
      <c r="C11" s="3" t="s">
        <v>49</v>
      </c>
      <c r="D11" s="65">
        <f>+'[1]Eje cafetero'!D10</f>
        <v>2</v>
      </c>
      <c r="E11" s="66">
        <v>100</v>
      </c>
      <c r="F11" s="66">
        <f t="shared" si="0"/>
        <v>2</v>
      </c>
      <c r="G11" s="66">
        <f t="shared" si="1"/>
        <v>14</v>
      </c>
      <c r="H11" s="66">
        <f t="shared" si="2"/>
        <v>4.0600000000000004E-2</v>
      </c>
      <c r="I11" s="66">
        <f>F11*$D$98/(1000000)*365</f>
        <v>6392.8158599999988</v>
      </c>
      <c r="J11" s="74">
        <f>I11/$I$96</f>
        <v>1.266784172021934E-3</v>
      </c>
    </row>
    <row r="12" spans="2:10" s="4" customFormat="1" x14ac:dyDescent="0.25">
      <c r="B12" s="173"/>
      <c r="C12" s="42" t="s">
        <v>51</v>
      </c>
      <c r="D12" s="67">
        <f>SUM(D7:D11)</f>
        <v>87</v>
      </c>
      <c r="E12" s="67"/>
      <c r="F12" s="67">
        <f>SUM(F7:F11)</f>
        <v>87.681818181818187</v>
      </c>
      <c r="G12" s="67">
        <f t="shared" ref="G12:I12" si="3">SUM(G7:G11)</f>
        <v>613.77272727272725</v>
      </c>
      <c r="H12" s="67">
        <f t="shared" si="3"/>
        <v>1.7799409090909093</v>
      </c>
      <c r="I12" s="67">
        <f t="shared" si="3"/>
        <v>280266.85895318171</v>
      </c>
      <c r="J12" s="76">
        <f>SUM(J7:J11)</f>
        <v>5.5536969723416152E-2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+'[1]Eje cafetero'!D13</f>
        <v>110</v>
      </c>
      <c r="E14" s="66">
        <v>86</v>
      </c>
      <c r="F14" s="66">
        <f t="shared" ref="F14:F18" si="4">100*D14/E14</f>
        <v>127.90697674418605</v>
      </c>
      <c r="G14" s="66">
        <f t="shared" ref="G14:G18" si="5">F14*7</f>
        <v>895.34883720930236</v>
      </c>
      <c r="H14" s="66">
        <f>G14*2.9/(1000)</f>
        <v>2.5965116279069766</v>
      </c>
      <c r="I14" s="66">
        <f>F14*$D$98/(1000000)*365</f>
        <v>408842.87476744183</v>
      </c>
      <c r="J14" s="74">
        <f>I14/$I$96</f>
        <v>8.1015266815356243E-2</v>
      </c>
    </row>
    <row r="15" spans="2:10" x14ac:dyDescent="0.25">
      <c r="B15" s="173"/>
      <c r="C15" s="3" t="s">
        <v>117</v>
      </c>
      <c r="D15" s="65">
        <f>+'[1]Eje cafetero'!D14</f>
        <v>80</v>
      </c>
      <c r="E15" s="66">
        <v>85</v>
      </c>
      <c r="F15" s="66">
        <f t="shared" si="4"/>
        <v>94.117647058823536</v>
      </c>
      <c r="G15" s="66">
        <f t="shared" si="5"/>
        <v>658.82352941176475</v>
      </c>
      <c r="H15" s="66">
        <f t="shared" ref="H15:H18" si="6">G15*2.9/(1000)</f>
        <v>1.9105882352941177</v>
      </c>
      <c r="I15" s="66">
        <f>F15*$D$98/(1000000)*365</f>
        <v>300838.39341176464</v>
      </c>
      <c r="J15" s="74">
        <f>I15/$I$96</f>
        <v>5.9613372801032183E-2</v>
      </c>
    </row>
    <row r="16" spans="2:10" x14ac:dyDescent="0.25">
      <c r="B16" s="173"/>
      <c r="C16" s="44" t="s">
        <v>118</v>
      </c>
      <c r="D16" s="66">
        <f>+'[1]Eje cafetero'!D15</f>
        <v>110</v>
      </c>
      <c r="E16" s="66">
        <v>63</v>
      </c>
      <c r="F16" s="66">
        <f t="shared" si="4"/>
        <v>174.60317460317461</v>
      </c>
      <c r="G16" s="66">
        <f t="shared" si="5"/>
        <v>1222.2222222222222</v>
      </c>
      <c r="H16" s="66">
        <f t="shared" si="6"/>
        <v>3.5444444444444443</v>
      </c>
      <c r="I16" s="66">
        <f>F16*$D$98/(1000000)*365</f>
        <v>558102.97190476174</v>
      </c>
      <c r="J16" s="74">
        <f>I16/$I$96</f>
        <v>0.11059226898604184</v>
      </c>
    </row>
    <row r="17" spans="2:10" x14ac:dyDescent="0.25">
      <c r="B17" s="173"/>
      <c r="C17" s="44" t="s">
        <v>119</v>
      </c>
      <c r="D17" s="66">
        <f>+'[1]Eje cafetero'!D16</f>
        <v>0</v>
      </c>
      <c r="E17" s="66">
        <v>62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>F17*$D$98/(1000000)*365</f>
        <v>0</v>
      </c>
      <c r="J17" s="74">
        <f>I17/$I$96</f>
        <v>0</v>
      </c>
    </row>
    <row r="18" spans="2:10" x14ac:dyDescent="0.25">
      <c r="B18" s="173"/>
      <c r="C18" s="44" t="s">
        <v>101</v>
      </c>
      <c r="D18" s="66">
        <f>+'[1]Eje cafetero'!D17</f>
        <v>10</v>
      </c>
      <c r="E18" s="66">
        <v>100</v>
      </c>
      <c r="F18" s="66">
        <f t="shared" si="4"/>
        <v>10</v>
      </c>
      <c r="G18" s="66">
        <f t="shared" si="5"/>
        <v>70</v>
      </c>
      <c r="H18" s="66">
        <f t="shared" si="6"/>
        <v>0.20300000000000001</v>
      </c>
      <c r="I18" s="66">
        <f>F18*$D$98/(1000000)*365</f>
        <v>31964.079299999994</v>
      </c>
      <c r="J18" s="74">
        <f>I18/$I$96</f>
        <v>6.3339208601096699E-3</v>
      </c>
    </row>
    <row r="19" spans="2:10" s="4" customFormat="1" x14ac:dyDescent="0.25">
      <c r="B19" s="174"/>
      <c r="C19" s="42" t="s">
        <v>51</v>
      </c>
      <c r="D19" s="67">
        <f>SUM(D14:D18)</f>
        <v>310</v>
      </c>
      <c r="E19" s="67"/>
      <c r="F19" s="67">
        <f>SUM(F14:F18)</f>
        <v>406.62779840618418</v>
      </c>
      <c r="G19" s="67">
        <f>SUM(G14:G18)</f>
        <v>2846.3945888432891</v>
      </c>
      <c r="H19" s="67">
        <f>SUM(H14:H18)</f>
        <v>8.2545443076455385</v>
      </c>
      <c r="I19" s="67">
        <f>SUM(I14:I18)</f>
        <v>1299748.3193839684</v>
      </c>
      <c r="J19" s="76">
        <f>SUM(J14:J18)</f>
        <v>0.25755482946253994</v>
      </c>
    </row>
    <row r="20" spans="2:10" s="45" customFormat="1" ht="30.75" customHeight="1" x14ac:dyDescent="0.25">
      <c r="B20" s="158" t="s">
        <v>53</v>
      </c>
      <c r="C20" s="158"/>
      <c r="D20" s="70">
        <f>D12+D19</f>
        <v>397</v>
      </c>
      <c r="E20" s="70"/>
      <c r="F20" s="70">
        <f>F12+F19</f>
        <v>494.30961658800237</v>
      </c>
      <c r="G20" s="70">
        <f>G12+G19</f>
        <v>3460.1673161160161</v>
      </c>
      <c r="H20" s="70">
        <f>H12+H19</f>
        <v>10.034485216736448</v>
      </c>
      <c r="I20" s="70">
        <f>I12+I19</f>
        <v>1580015.17833715</v>
      </c>
      <c r="J20" s="77">
        <f>J12+J19</f>
        <v>0.31309179918595609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+'[1]Eje cafetero'!D21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300838.39341176464</v>
      </c>
      <c r="J22" s="74">
        <f>I22/$I$96</f>
        <v>5.9613372801032183E-2</v>
      </c>
    </row>
    <row r="23" spans="2:10" x14ac:dyDescent="0.25">
      <c r="B23" s="173"/>
      <c r="C23" s="3" t="s">
        <v>57</v>
      </c>
      <c r="D23" s="65">
        <f>+'[1]Eje cafetero'!D22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327836.71076923073</v>
      </c>
      <c r="J23" s="74">
        <f>I23/$I$96</f>
        <v>6.4963290872919688E-2</v>
      </c>
    </row>
    <row r="24" spans="2:10" x14ac:dyDescent="0.25">
      <c r="B24" s="173"/>
      <c r="C24" s="3" t="s">
        <v>103</v>
      </c>
      <c r="D24" s="65">
        <f>+'[1]Eje cafetero'!D23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119865.29737499998</v>
      </c>
      <c r="J24" s="74">
        <f>I24/$I$96</f>
        <v>2.3752203225411262E-2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748540.40155599534</v>
      </c>
      <c r="J25" s="76">
        <f>SUM(J22:J24)</f>
        <v>0.14832886689936314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+'[1]Eje cafetero'!D26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393404.0529230769</v>
      </c>
      <c r="J27" s="74">
        <f>I27/$I$96</f>
        <v>7.7955949047503637E-2</v>
      </c>
    </row>
    <row r="28" spans="2:10" x14ac:dyDescent="0.25">
      <c r="B28" s="173"/>
      <c r="C28" s="3" t="s">
        <v>102</v>
      </c>
      <c r="D28" s="66">
        <f>+'[1]Eje cafetero'!D27</f>
        <v>25</v>
      </c>
      <c r="E28" s="66">
        <v>68</v>
      </c>
      <c r="F28" s="66">
        <f t="shared" si="10"/>
        <v>36.764705882352942</v>
      </c>
      <c r="G28" s="66">
        <f t="shared" si="11"/>
        <v>257.35294117647061</v>
      </c>
      <c r="H28" s="66">
        <f t="shared" si="12"/>
        <v>0.74632352941176472</v>
      </c>
      <c r="I28" s="66">
        <f>F28*$D$98/(1000000)*365</f>
        <v>117514.99742647057</v>
      </c>
      <c r="J28" s="74">
        <f>I28/$I$96</f>
        <v>2.3286473750403196E-2</v>
      </c>
    </row>
    <row r="29" spans="2:10" x14ac:dyDescent="0.25">
      <c r="B29" s="173"/>
      <c r="C29" s="3" t="s">
        <v>55</v>
      </c>
      <c r="D29" s="66">
        <f>+'[1]Eje cafetero'!D28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393404.0529230769</v>
      </c>
      <c r="J29" s="74">
        <f>I29/$I$96</f>
        <v>7.7955949047503637E-2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185</v>
      </c>
      <c r="E30" s="67"/>
      <c r="F30" s="67">
        <f>SUM(F27:F29)</f>
        <v>282.91855203619912</v>
      </c>
      <c r="G30" s="67">
        <f t="shared" ref="G30:J30" si="13">SUM(G27:G29)</f>
        <v>1980.4298642533936</v>
      </c>
      <c r="H30" s="67">
        <f t="shared" si="13"/>
        <v>5.7432466063348429</v>
      </c>
      <c r="I30" s="67">
        <f t="shared" si="13"/>
        <v>904323.10327262431</v>
      </c>
      <c r="J30" s="76">
        <f t="shared" si="13"/>
        <v>0.17919837184541049</v>
      </c>
    </row>
    <row r="31" spans="2:10" s="5" customFormat="1" ht="13.5" customHeight="1" x14ac:dyDescent="0.25">
      <c r="B31" s="159" t="s">
        <v>58</v>
      </c>
      <c r="C31" s="159"/>
      <c r="D31" s="71">
        <f>D25+D30</f>
        <v>375</v>
      </c>
      <c r="E31" s="71"/>
      <c r="F31" s="71">
        <f>F25+F30</f>
        <v>517.10030165912519</v>
      </c>
      <c r="G31" s="71">
        <f t="shared" ref="G31:H31" si="14">G25+G30</f>
        <v>3619.7021116138762</v>
      </c>
      <c r="H31" s="71">
        <f t="shared" si="14"/>
        <v>10.497136123680242</v>
      </c>
      <c r="I31" s="71">
        <f>I25+I30</f>
        <v>1652863.5048286198</v>
      </c>
      <c r="J31" s="78">
        <f>J25+J30</f>
        <v>0.32752723874477363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+'[1]Eje cafetero'!$D$32</f>
        <v>100</v>
      </c>
      <c r="E34" s="66">
        <v>100</v>
      </c>
      <c r="F34" s="66">
        <f t="shared" ref="F34:F42" si="15">100*D34/E34</f>
        <v>100</v>
      </c>
      <c r="G34" s="66">
        <f t="shared" ref="G34:G42" si="16">F34*7</f>
        <v>700</v>
      </c>
      <c r="H34" s="66">
        <f t="shared" ref="H34:H37" si="17">G34*2.9/(1000)</f>
        <v>2.0299999999999998</v>
      </c>
      <c r="I34" s="66">
        <f>F34*$D$98/(1000000)*365</f>
        <v>319640.79299999995</v>
      </c>
      <c r="J34" s="74">
        <f>I34/$I$96</f>
        <v>6.3339208601096694E-2</v>
      </c>
    </row>
    <row r="35" spans="2:10" ht="31.5" x14ac:dyDescent="0.25">
      <c r="B35" s="170"/>
      <c r="C35" s="7" t="s">
        <v>61</v>
      </c>
      <c r="D35" s="66">
        <f>+'[1]Eje cafetero'!$D$34</f>
        <v>0</v>
      </c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>
        <f>+'[1]Eje cafetero'!$D$35</f>
        <v>0</v>
      </c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+'[1]Eje cafetero'!$D$37</f>
        <v>50</v>
      </c>
      <c r="E37" s="66">
        <v>100</v>
      </c>
      <c r="F37" s="66">
        <f t="shared" si="15"/>
        <v>50</v>
      </c>
      <c r="G37" s="66">
        <f t="shared" si="16"/>
        <v>350</v>
      </c>
      <c r="H37" s="66">
        <f t="shared" si="17"/>
        <v>1.0149999999999999</v>
      </c>
      <c r="I37" s="66">
        <f>F37*$D$98/(1000000)*365</f>
        <v>159820.39649999997</v>
      </c>
      <c r="J37" s="74">
        <f>I37/$I$96</f>
        <v>3.1669604300548347E-2</v>
      </c>
    </row>
    <row r="38" spans="2:10" s="4" customFormat="1" x14ac:dyDescent="0.25">
      <c r="B38" s="170"/>
      <c r="C38" s="47" t="s">
        <v>51</v>
      </c>
      <c r="D38" s="67">
        <f>SUM(D34:D37)</f>
        <v>150</v>
      </c>
      <c r="E38" s="67"/>
      <c r="F38" s="67">
        <f>SUM(F34:F37)</f>
        <v>150</v>
      </c>
      <c r="G38" s="67">
        <f t="shared" ref="G38:I38" si="18">SUM(G34:G37)</f>
        <v>1050</v>
      </c>
      <c r="H38" s="67">
        <f t="shared" si="18"/>
        <v>3.0449999999999999</v>
      </c>
      <c r="I38" s="67">
        <f t="shared" si="18"/>
        <v>479461.18949999992</v>
      </c>
      <c r="J38" s="76">
        <f>SUM(J34:J37)</f>
        <v>9.5008812901645034E-2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>
        <f>+'[1]Eje cafetero'!$D$33</f>
        <v>0</v>
      </c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>
        <f>+'[1]Eje cafetero'!$D$36</f>
        <v>0</v>
      </c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+'[1]Eje cafetero'!$D$38</f>
        <v>35</v>
      </c>
      <c r="E42" s="66">
        <v>100</v>
      </c>
      <c r="F42" s="66">
        <f t="shared" si="15"/>
        <v>35</v>
      </c>
      <c r="G42" s="66">
        <f t="shared" si="16"/>
        <v>245</v>
      </c>
      <c r="H42" s="66">
        <f t="shared" si="19"/>
        <v>0.71050000000000002</v>
      </c>
      <c r="I42" s="66">
        <f>F42*$D$98/(1000000)*365</f>
        <v>111874.27754999997</v>
      </c>
      <c r="J42" s="74">
        <f>I42/$I$96</f>
        <v>2.2168723010383841E-2</v>
      </c>
    </row>
    <row r="43" spans="2:10" s="4" customFormat="1" x14ac:dyDescent="0.25">
      <c r="B43" s="171"/>
      <c r="C43" s="47" t="s">
        <v>67</v>
      </c>
      <c r="D43" s="67">
        <f>SUM(D40:D42)</f>
        <v>35</v>
      </c>
      <c r="E43" s="67"/>
      <c r="F43" s="67">
        <f>SUM(F40:F42)</f>
        <v>35</v>
      </c>
      <c r="G43" s="67">
        <f>SUM(G40:G42)</f>
        <v>245</v>
      </c>
      <c r="H43" s="67">
        <f>SUM(H40:H42)</f>
        <v>0.71050000000000002</v>
      </c>
      <c r="I43" s="67">
        <f>SUM(I40:I42)</f>
        <v>111874.27754999997</v>
      </c>
      <c r="J43" s="76">
        <f>SUM(J40:J42)</f>
        <v>2.2168723010383841E-2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185</v>
      </c>
      <c r="E44" s="71"/>
      <c r="F44" s="71">
        <f>F38+F43</f>
        <v>185</v>
      </c>
      <c r="G44" s="71">
        <f>G38+G43</f>
        <v>1295</v>
      </c>
      <c r="H44" s="71">
        <f>H38+H43</f>
        <v>3.7555000000000001</v>
      </c>
      <c r="I44" s="71">
        <f>I38+I43</f>
        <v>591335.46704999986</v>
      </c>
      <c r="J44" s="78">
        <f>J38+J43</f>
        <v>0.11717753591202887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+'[1]Eje cafetero'!D41</f>
        <v>10</v>
      </c>
      <c r="E46" s="66">
        <v>89</v>
      </c>
      <c r="F46" s="66">
        <f t="shared" ref="F46:F49" si="20">100*D46/E46</f>
        <v>11.235955056179776</v>
      </c>
      <c r="G46" s="66">
        <f t="shared" ref="G46:G49" si="21">F46*7</f>
        <v>78.651685393258433</v>
      </c>
      <c r="H46" s="66">
        <f t="shared" ref="H46:H49" si="22">G46*2.9/(1000)</f>
        <v>0.22808988764044946</v>
      </c>
      <c r="I46" s="66">
        <f>F46*$D$98/(1000000)*365</f>
        <v>35914.695842696623</v>
      </c>
      <c r="J46" s="74">
        <f>I46/$I$96</f>
        <v>7.1167650113591798E-3</v>
      </c>
    </row>
    <row r="47" spans="2:10" x14ac:dyDescent="0.25">
      <c r="B47" s="173"/>
      <c r="C47" s="7" t="s">
        <v>69</v>
      </c>
      <c r="D47" s="66">
        <f>+'[1]Eje cafetero'!D42</f>
        <v>20</v>
      </c>
      <c r="E47" s="66">
        <v>78</v>
      </c>
      <c r="F47" s="66">
        <f t="shared" si="20"/>
        <v>25.641025641025642</v>
      </c>
      <c r="G47" s="66">
        <f t="shared" si="21"/>
        <v>179.4871794871795</v>
      </c>
      <c r="H47" s="66">
        <f t="shared" si="22"/>
        <v>0.52051282051282055</v>
      </c>
      <c r="I47" s="66">
        <f>F47*$D$98/(1000000)*365</f>
        <v>81959.177692307683</v>
      </c>
      <c r="J47" s="74">
        <f>I47/$I$96</f>
        <v>1.6240822718229922E-2</v>
      </c>
    </row>
    <row r="48" spans="2:10" x14ac:dyDescent="0.25">
      <c r="B48" s="173"/>
      <c r="C48" s="7" t="s">
        <v>70</v>
      </c>
      <c r="D48" s="66">
        <f>+'[1]Eje cafetero'!D43</f>
        <v>10</v>
      </c>
      <c r="E48" s="66">
        <v>81</v>
      </c>
      <c r="F48" s="66">
        <f t="shared" si="20"/>
        <v>12.345679012345679</v>
      </c>
      <c r="G48" s="66">
        <f t="shared" si="21"/>
        <v>86.419753086419746</v>
      </c>
      <c r="H48" s="66">
        <f t="shared" si="22"/>
        <v>0.25061728395061728</v>
      </c>
      <c r="I48" s="66">
        <f>F48*$D$98/(1000000)*365</f>
        <v>39461.826296296291</v>
      </c>
      <c r="J48" s="74">
        <f>I48/$I$96</f>
        <v>7.819655382851445E-3</v>
      </c>
    </row>
    <row r="49" spans="2:10" x14ac:dyDescent="0.25">
      <c r="B49" s="173"/>
      <c r="C49" s="7" t="s">
        <v>71</v>
      </c>
      <c r="D49" s="66">
        <f>+'[1]Eje cafetero'!D44</f>
        <v>0</v>
      </c>
      <c r="E49" s="66">
        <v>79</v>
      </c>
      <c r="F49" s="66">
        <f t="shared" si="20"/>
        <v>0</v>
      </c>
      <c r="G49" s="66">
        <f t="shared" si="21"/>
        <v>0</v>
      </c>
      <c r="H49" s="66">
        <f t="shared" si="22"/>
        <v>0</v>
      </c>
      <c r="I49" s="66">
        <f>F49*$D$98/(1000000)*365</f>
        <v>0</v>
      </c>
      <c r="J49" s="74">
        <f>I49/$I$96</f>
        <v>0</v>
      </c>
    </row>
    <row r="50" spans="2:10" s="4" customFormat="1" x14ac:dyDescent="0.25">
      <c r="B50" s="173"/>
      <c r="C50" s="47" t="s">
        <v>51</v>
      </c>
      <c r="D50" s="67">
        <f>SUM(D46:D49)</f>
        <v>40</v>
      </c>
      <c r="E50" s="67"/>
      <c r="F50" s="67">
        <f>SUM(F46:F49)</f>
        <v>49.222659709551095</v>
      </c>
      <c r="G50" s="67">
        <f t="shared" ref="G50:I50" si="23">SUM(G46:G49)</f>
        <v>344.5586179668577</v>
      </c>
      <c r="H50" s="67">
        <f t="shared" si="23"/>
        <v>0.99921999210388734</v>
      </c>
      <c r="I50" s="67">
        <f t="shared" si="23"/>
        <v>157335.69983130059</v>
      </c>
      <c r="J50" s="76">
        <f>SUM(J46:J49)</f>
        <v>3.117724311244055E-2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+'[1]Eje cafetero'!D47</f>
        <v>10</v>
      </c>
      <c r="E52" s="66">
        <v>66</v>
      </c>
      <c r="F52" s="66">
        <f t="shared" ref="F52:F54" si="24">100*D52/E52</f>
        <v>15.151515151515152</v>
      </c>
      <c r="G52" s="66">
        <f t="shared" ref="G52:G54" si="25">F52*7</f>
        <v>106.06060606060606</v>
      </c>
      <c r="H52" s="66">
        <f t="shared" ref="H52:H54" si="26">G52*2.9/(1000)</f>
        <v>0.30757575757575756</v>
      </c>
      <c r="I52" s="66">
        <f>F52*$D$98/(1000000)*365</f>
        <v>48430.423181818172</v>
      </c>
      <c r="J52" s="74">
        <f>I52/$I$96</f>
        <v>9.5968497880449533E-3</v>
      </c>
    </row>
    <row r="53" spans="2:10" x14ac:dyDescent="0.25">
      <c r="B53" s="173"/>
      <c r="C53" s="7" t="s">
        <v>73</v>
      </c>
      <c r="D53" s="66">
        <f>+'[1]Eje cafetero'!D48</f>
        <v>5</v>
      </c>
      <c r="E53" s="66">
        <v>67</v>
      </c>
      <c r="F53" s="66">
        <f t="shared" si="24"/>
        <v>7.4626865671641793</v>
      </c>
      <c r="G53" s="66">
        <f t="shared" si="25"/>
        <v>52.238805970149258</v>
      </c>
      <c r="H53" s="66">
        <f t="shared" si="26"/>
        <v>0.15149253731343285</v>
      </c>
      <c r="I53" s="66">
        <f>F53*$D$98/(1000000)*365</f>
        <v>23853.790522388055</v>
      </c>
      <c r="J53" s="74">
        <f>I53/$I$96</f>
        <v>4.7268066120221414E-3</v>
      </c>
    </row>
    <row r="54" spans="2:10" x14ac:dyDescent="0.25">
      <c r="B54" s="173"/>
      <c r="C54" s="7" t="s">
        <v>74</v>
      </c>
      <c r="D54" s="66">
        <f>+'[1]Eje cafetero'!D49</f>
        <v>5</v>
      </c>
      <c r="E54" s="66">
        <v>76</v>
      </c>
      <c r="F54" s="66">
        <f t="shared" si="24"/>
        <v>6.5789473684210522</v>
      </c>
      <c r="G54" s="66">
        <f t="shared" si="25"/>
        <v>46.052631578947363</v>
      </c>
      <c r="H54" s="66">
        <f t="shared" si="26"/>
        <v>0.13355263157894734</v>
      </c>
      <c r="I54" s="66">
        <f>F54*$D$98/(1000000)*365</f>
        <v>21028.99953947368</v>
      </c>
      <c r="J54" s="74">
        <f>I54/$I$96</f>
        <v>4.1670531974405721E-3</v>
      </c>
    </row>
    <row r="55" spans="2:10" s="4" customFormat="1" x14ac:dyDescent="0.25">
      <c r="B55" s="173"/>
      <c r="C55" s="47" t="s">
        <v>51</v>
      </c>
      <c r="D55" s="67">
        <f>SUM(D52:D54)</f>
        <v>20</v>
      </c>
      <c r="E55" s="67"/>
      <c r="F55" s="67">
        <f>SUM(F52:F54)</f>
        <v>29.193149087100384</v>
      </c>
      <c r="G55" s="67">
        <f t="shared" ref="G55:I55" si="27">SUM(G52:G54)</f>
        <v>204.35204360970269</v>
      </c>
      <c r="H55" s="67">
        <f t="shared" si="27"/>
        <v>0.5926209264681378</v>
      </c>
      <c r="I55" s="67">
        <f t="shared" si="27"/>
        <v>93313.2132436799</v>
      </c>
      <c r="J55" s="76">
        <f>SUM(J52:J54)</f>
        <v>1.8490709597507666E-2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+'[1]Eje cafetero'!D52</f>
        <v>20</v>
      </c>
      <c r="E57" s="66">
        <v>85</v>
      </c>
      <c r="F57" s="66">
        <f>100*D57/E57</f>
        <v>23.529411764705884</v>
      </c>
      <c r="G57" s="66">
        <f t="shared" ref="G57:G58" si="28">F57*7</f>
        <v>164.70588235294119</v>
      </c>
      <c r="H57" s="66">
        <f t="shared" ref="H57:H58" si="29">G57*2.9/(1000)</f>
        <v>0.47764705882352942</v>
      </c>
      <c r="I57" s="66">
        <f>F57*$D$98/(1000000)*365</f>
        <v>75209.598352941161</v>
      </c>
      <c r="J57" s="74">
        <f>I57/$I$96</f>
        <v>1.4903343200258046E-2</v>
      </c>
    </row>
    <row r="58" spans="2:10" x14ac:dyDescent="0.25">
      <c r="B58" s="173"/>
      <c r="C58" s="7" t="s">
        <v>76</v>
      </c>
      <c r="D58" s="66">
        <f>+'[1]Eje cafetero'!D53</f>
        <v>0</v>
      </c>
      <c r="E58" s="66">
        <v>100</v>
      </c>
      <c r="F58" s="66">
        <f>100*D58/E58</f>
        <v>0</v>
      </c>
      <c r="G58" s="66">
        <f t="shared" si="28"/>
        <v>0</v>
      </c>
      <c r="H58" s="66">
        <f t="shared" si="29"/>
        <v>0</v>
      </c>
      <c r="I58" s="66">
        <f>F58*$D$98/(1000000)*365</f>
        <v>0</v>
      </c>
      <c r="J58" s="74">
        <f>I58/$I$96</f>
        <v>0</v>
      </c>
    </row>
    <row r="59" spans="2:10" s="4" customFormat="1" x14ac:dyDescent="0.25">
      <c r="B59" s="173"/>
      <c r="C59" s="47" t="s">
        <v>51</v>
      </c>
      <c r="D59" s="67">
        <f>SUM(D57:D58)</f>
        <v>20</v>
      </c>
      <c r="E59" s="67"/>
      <c r="F59" s="67">
        <f>SUM(F57:F58)</f>
        <v>23.529411764705884</v>
      </c>
      <c r="G59" s="67">
        <f t="shared" ref="G59:I59" si="30">SUM(G57:G58)</f>
        <v>164.70588235294119</v>
      </c>
      <c r="H59" s="67">
        <f t="shared" si="30"/>
        <v>0.47764705882352942</v>
      </c>
      <c r="I59" s="67">
        <f t="shared" si="30"/>
        <v>75209.598352941161</v>
      </c>
      <c r="J59" s="76">
        <f>SUM(J57:J58)</f>
        <v>1.4903343200258046E-2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+'[1]Eje cafetero'!D56</f>
        <v>5</v>
      </c>
      <c r="E61" s="66">
        <v>88</v>
      </c>
      <c r="F61" s="66">
        <f>100*D61/E61</f>
        <v>5.6818181818181817</v>
      </c>
      <c r="G61" s="66">
        <f t="shared" ref="G61:G64" si="31">F61*7</f>
        <v>39.772727272727273</v>
      </c>
      <c r="H61" s="66">
        <f t="shared" ref="H61:H64" si="32">G61*2.9/(1000)</f>
        <v>0.11534090909090909</v>
      </c>
      <c r="I61" s="66">
        <f>F61*$D$98/(1000000)*365</f>
        <v>18161.408693181816</v>
      </c>
      <c r="J61" s="74">
        <f>I61/$I$96</f>
        <v>3.5988186705168579E-3</v>
      </c>
    </row>
    <row r="62" spans="2:10" x14ac:dyDescent="0.25">
      <c r="B62" s="173"/>
      <c r="C62" s="99" t="s">
        <v>71</v>
      </c>
      <c r="D62" s="66">
        <f>+'[1]Eje cafetero'!D57</f>
        <v>0</v>
      </c>
      <c r="E62" s="2">
        <v>92</v>
      </c>
      <c r="F62" s="66">
        <f>100*D62/E62</f>
        <v>0</v>
      </c>
      <c r="G62" s="66">
        <f t="shared" si="31"/>
        <v>0</v>
      </c>
      <c r="H62" s="66">
        <f t="shared" si="32"/>
        <v>0</v>
      </c>
      <c r="I62" s="66">
        <f>F62*$D$98/(1000000)*365</f>
        <v>0</v>
      </c>
      <c r="J62" s="74">
        <f>I62/$I$96</f>
        <v>0</v>
      </c>
    </row>
    <row r="63" spans="2:10" x14ac:dyDescent="0.25">
      <c r="B63" s="173"/>
      <c r="C63" s="99" t="s">
        <v>72</v>
      </c>
      <c r="D63" s="66">
        <f>+'[1]Eje cafetero'!D58</f>
        <v>5</v>
      </c>
      <c r="E63" s="66">
        <v>88</v>
      </c>
      <c r="F63" s="66">
        <f>100*D63/E63</f>
        <v>5.6818181818181817</v>
      </c>
      <c r="G63" s="66">
        <f t="shared" si="31"/>
        <v>39.772727272727273</v>
      </c>
      <c r="H63" s="66">
        <f t="shared" si="32"/>
        <v>0.11534090909090909</v>
      </c>
      <c r="I63" s="66">
        <f>F63*$D$98/(1000000)*365</f>
        <v>18161.408693181816</v>
      </c>
      <c r="J63" s="74">
        <f>I63/$I$96</f>
        <v>3.5988186705168579E-3</v>
      </c>
    </row>
    <row r="64" spans="2:10" x14ac:dyDescent="0.25">
      <c r="B64" s="173"/>
      <c r="C64" s="99" t="s">
        <v>74</v>
      </c>
      <c r="D64" s="66">
        <f>+'[1]Eje cafetero'!D59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10</v>
      </c>
      <c r="E65" s="67"/>
      <c r="F65" s="67">
        <f>SUM(F61:F62)</f>
        <v>5.6818181818181817</v>
      </c>
      <c r="G65" s="67">
        <f t="shared" ref="G65:H65" si="33">SUM(G61:G62)</f>
        <v>39.772727272727273</v>
      </c>
      <c r="H65" s="67">
        <f t="shared" si="33"/>
        <v>0.11534090909090909</v>
      </c>
      <c r="I65" s="67">
        <f>SUM(I61:I64)</f>
        <v>36322.817386363633</v>
      </c>
      <c r="J65" s="80">
        <f>SUM(J61:J64)</f>
        <v>7.1976373410337158E-3</v>
      </c>
    </row>
    <row r="66" spans="2:10" s="4" customFormat="1" x14ac:dyDescent="0.25">
      <c r="B66" s="173"/>
      <c r="C66" s="49" t="s">
        <v>13</v>
      </c>
      <c r="D66" s="73">
        <f>D65+D59+D55+D50</f>
        <v>90</v>
      </c>
      <c r="E66" s="73"/>
      <c r="F66" s="73">
        <f>F65+F59+F55+F50</f>
        <v>107.62703874317555</v>
      </c>
      <c r="G66" s="73">
        <f>G65+G59+G55+G50</f>
        <v>753.38927120222888</v>
      </c>
      <c r="H66" s="73">
        <f>H65+H59+H55+H50</f>
        <v>2.1848288864864633</v>
      </c>
      <c r="I66" s="73">
        <f>I65+I59+I55+I50</f>
        <v>362181.32881428528</v>
      </c>
      <c r="J66" s="79">
        <f>J65+J59+J55+J50</f>
        <v>7.176893325123998E-2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+'[1]Eje cafetero'!D62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67">
        <f t="shared" ref="H68" si="34">G68*2.9/(1000)</f>
        <v>0.5702247191011236</v>
      </c>
      <c r="I68" s="67">
        <f>F68*$D$98/(1000000)*365</f>
        <v>89786.739606741554</v>
      </c>
      <c r="J68" s="76">
        <f>I68/$I$96</f>
        <v>1.7791912528397947E-2</v>
      </c>
    </row>
    <row r="69" spans="2:10" s="5" customFormat="1" x14ac:dyDescent="0.25">
      <c r="B69" s="159" t="s">
        <v>111</v>
      </c>
      <c r="C69" s="159"/>
      <c r="D69" s="71">
        <f>+D66+D68</f>
        <v>115</v>
      </c>
      <c r="E69" s="71"/>
      <c r="F69" s="71">
        <f t="shared" ref="F69:H69" si="35">+F66+F68</f>
        <v>135.71692638362498</v>
      </c>
      <c r="G69" s="71">
        <f t="shared" si="35"/>
        <v>950.01848468537491</v>
      </c>
      <c r="H69" s="71">
        <f t="shared" si="35"/>
        <v>2.7550536055875869</v>
      </c>
      <c r="I69" s="71">
        <f>I66+I68</f>
        <v>451968.06842102681</v>
      </c>
      <c r="J69" s="78">
        <f>J66+J68</f>
        <v>8.9560845779637924E-2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+'[1]Eje cafetero'!D65</f>
        <v>90</v>
      </c>
      <c r="E71" s="66">
        <v>100</v>
      </c>
      <c r="F71" s="66">
        <f t="shared" ref="F71:F72" si="36">100*D71/E71</f>
        <v>90</v>
      </c>
      <c r="G71" s="66">
        <f>F71*7</f>
        <v>630</v>
      </c>
      <c r="H71" s="66">
        <f t="shared" ref="H71:H72" si="37">G71*2.9/(1000)</f>
        <v>1.827</v>
      </c>
      <c r="I71" s="66">
        <f>F71*$D$98/(1000000)*365</f>
        <v>287676.71369999996</v>
      </c>
      <c r="J71" s="74">
        <f>I71/$I$96</f>
        <v>5.700528774098703E-2</v>
      </c>
    </row>
    <row r="72" spans="2:10" x14ac:dyDescent="0.25">
      <c r="B72" s="173"/>
      <c r="C72" s="7" t="s">
        <v>104</v>
      </c>
      <c r="D72" s="66">
        <f>+'[1]Eje cafetero'!D66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90</v>
      </c>
      <c r="E73" s="67"/>
      <c r="F73" s="67">
        <f>SUM(F71:F72)</f>
        <v>90</v>
      </c>
      <c r="G73" s="67">
        <f t="shared" ref="G73:J73" si="39">SUM(G71:G72)</f>
        <v>630</v>
      </c>
      <c r="H73" s="67">
        <f t="shared" si="39"/>
        <v>1.827</v>
      </c>
      <c r="I73" s="67">
        <f t="shared" si="39"/>
        <v>287676.71369999996</v>
      </c>
      <c r="J73" s="76">
        <f t="shared" si="39"/>
        <v>5.700528774098703E-2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+'[1]Eje cafetero'!D69</f>
        <v>25</v>
      </c>
      <c r="E75" s="66">
        <v>81</v>
      </c>
      <c r="F75" s="66">
        <f t="shared" ref="F75:F76" si="40">100*D75/E75</f>
        <v>30.864197530864196</v>
      </c>
      <c r="G75" s="66">
        <f t="shared" ref="G75:G76" si="41">F75*7</f>
        <v>216.04938271604937</v>
      </c>
      <c r="H75" s="66">
        <f t="shared" ref="H75:H76" si="42">G75*2.9/(1000)</f>
        <v>0.62654320987654322</v>
      </c>
      <c r="I75" s="66">
        <f>F75*$D$98/(1000000)*365</f>
        <v>98654.565740740712</v>
      </c>
      <c r="J75" s="74">
        <f t="shared" ref="J75:J76" si="43">I75/$I$96</f>
        <v>1.9549138457128606E-2</v>
      </c>
    </row>
    <row r="76" spans="2:10" x14ac:dyDescent="0.25">
      <c r="B76" s="173"/>
      <c r="C76" s="7" t="s">
        <v>80</v>
      </c>
      <c r="D76" s="66">
        <f>+'[1]Eje cafetero'!D70</f>
        <v>10</v>
      </c>
      <c r="E76" s="66">
        <v>83</v>
      </c>
      <c r="F76" s="66">
        <f t="shared" si="40"/>
        <v>12.048192771084338</v>
      </c>
      <c r="G76" s="66">
        <f t="shared" si="41"/>
        <v>84.337349397590373</v>
      </c>
      <c r="H76" s="66">
        <f t="shared" si="42"/>
        <v>0.24457831325301208</v>
      </c>
      <c r="I76" s="66">
        <f>F76*$D$98/(1000000)*365</f>
        <v>38510.938915662649</v>
      </c>
      <c r="J76" s="74">
        <f t="shared" si="43"/>
        <v>7.6312299519393622E-3</v>
      </c>
    </row>
    <row r="77" spans="2:10" s="4" customFormat="1" x14ac:dyDescent="0.25">
      <c r="B77" s="174"/>
      <c r="C77" s="47" t="s">
        <v>51</v>
      </c>
      <c r="D77" s="67">
        <f>SUM(D75:D76)</f>
        <v>35</v>
      </c>
      <c r="E77" s="67"/>
      <c r="F77" s="67">
        <f>SUM(F75:F76)</f>
        <v>42.912390301948534</v>
      </c>
      <c r="G77" s="67">
        <f t="shared" ref="G77:I77" si="44">SUM(G75:G76)</f>
        <v>300.38673211363971</v>
      </c>
      <c r="H77" s="67">
        <f t="shared" si="44"/>
        <v>0.87112152312955526</v>
      </c>
      <c r="I77" s="67">
        <f t="shared" si="44"/>
        <v>137165.50465640335</v>
      </c>
      <c r="J77" s="76">
        <f>SUM(J75:J76)</f>
        <v>2.718036840906797E-2</v>
      </c>
    </row>
    <row r="78" spans="2:10" s="5" customFormat="1" x14ac:dyDescent="0.25">
      <c r="B78" s="159" t="s">
        <v>112</v>
      </c>
      <c r="C78" s="159"/>
      <c r="D78" s="71">
        <f>+D73+D77</f>
        <v>125</v>
      </c>
      <c r="E78" s="71"/>
      <c r="F78" s="71">
        <f t="shared" ref="F78:H78" si="45">+F73+F77</f>
        <v>132.91239030194853</v>
      </c>
      <c r="G78" s="71">
        <f t="shared" si="45"/>
        <v>930.38673211363971</v>
      </c>
      <c r="H78" s="71">
        <f t="shared" si="45"/>
        <v>2.6981215231295552</v>
      </c>
      <c r="I78" s="71">
        <f>+I73+I77</f>
        <v>424842.21835640329</v>
      </c>
      <c r="J78" s="78">
        <f>+J73+J77</f>
        <v>8.4185656150054994E-2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+'[1]Eje cafetero'!D74</f>
        <v>15</v>
      </c>
      <c r="E80" s="66">
        <v>100</v>
      </c>
      <c r="F80" s="66">
        <f t="shared" ref="F80:F81" si="46">100*D80/E80</f>
        <v>15</v>
      </c>
      <c r="G80" s="66">
        <f>F80*7</f>
        <v>105</v>
      </c>
      <c r="H80" s="66">
        <f t="shared" ref="H80:H81" si="47">G80*2.9/(1000)</f>
        <v>0.30449999999999999</v>
      </c>
      <c r="I80" s="66">
        <f>F80*$D$98/(1000000)*365</f>
        <v>47946.118949999989</v>
      </c>
      <c r="J80" s="74">
        <f>I80/$I$96</f>
        <v>9.5008812901645045E-3</v>
      </c>
    </row>
    <row r="81" spans="2:11" x14ac:dyDescent="0.25">
      <c r="B81" s="173"/>
      <c r="C81" s="2" t="s">
        <v>106</v>
      </c>
      <c r="D81" s="66">
        <f>+'[1]Eje cafetero'!D75</f>
        <v>5</v>
      </c>
      <c r="E81" s="66">
        <v>100</v>
      </c>
      <c r="F81" s="66">
        <f t="shared" si="46"/>
        <v>5</v>
      </c>
      <c r="G81" s="66">
        <f>F81*7</f>
        <v>35</v>
      </c>
      <c r="H81" s="66">
        <f t="shared" si="47"/>
        <v>0.10150000000000001</v>
      </c>
      <c r="I81" s="66">
        <f>F81*$D$98/(1000000)*365</f>
        <v>15982.039649999997</v>
      </c>
      <c r="J81" s="74">
        <f>I81/$I$96</f>
        <v>3.166960430054835E-3</v>
      </c>
    </row>
    <row r="82" spans="2:11" s="4" customFormat="1" x14ac:dyDescent="0.25">
      <c r="B82" s="173"/>
      <c r="C82" s="47" t="s">
        <v>51</v>
      </c>
      <c r="D82" s="67">
        <f>SUM(D80:D81)</f>
        <v>20</v>
      </c>
      <c r="E82" s="67"/>
      <c r="F82" s="67">
        <f>SUM(F80:F81)</f>
        <v>20</v>
      </c>
      <c r="G82" s="67">
        <f t="shared" ref="G82:J82" si="48">SUM(G80:G81)</f>
        <v>140</v>
      </c>
      <c r="H82" s="67">
        <f t="shared" si="48"/>
        <v>0.40600000000000003</v>
      </c>
      <c r="I82" s="67">
        <f t="shared" si="48"/>
        <v>63928.158599999988</v>
      </c>
      <c r="J82" s="76">
        <f t="shared" si="48"/>
        <v>1.266784172021934E-2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+'[1]Eje cafetero'!D78</f>
        <v>50</v>
      </c>
      <c r="E84" s="66">
        <v>100</v>
      </c>
      <c r="F84" s="67">
        <f t="shared" ref="F84" si="49">100*D84/E84</f>
        <v>50</v>
      </c>
      <c r="G84" s="67">
        <f>F84*7</f>
        <v>350</v>
      </c>
      <c r="H84" s="67">
        <f t="shared" ref="H84" si="50">G84*2.9/(1000)</f>
        <v>1.0149999999999999</v>
      </c>
      <c r="I84" s="67">
        <f>F84*$D$98/(1000000)*365</f>
        <v>159820.39649999997</v>
      </c>
      <c r="J84" s="76">
        <f>I84/$I$96</f>
        <v>3.1669604300548347E-2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+'[1]Eje cafetero'!D81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15982.039649999997</v>
      </c>
      <c r="J86" s="74">
        <f t="shared" ref="J86:J89" si="54">I86/$I$96</f>
        <v>3.166960430054835E-3</v>
      </c>
    </row>
    <row r="87" spans="2:11" x14ac:dyDescent="0.25">
      <c r="B87" s="173"/>
      <c r="C87" s="7" t="s">
        <v>83</v>
      </c>
      <c r="D87" s="66">
        <f>+'[1]Eje cafetero'!D82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+'[1]Eje cafetero'!D83</f>
        <v>16</v>
      </c>
      <c r="E88" s="66">
        <v>100</v>
      </c>
      <c r="F88" s="66">
        <f t="shared" si="51"/>
        <v>16</v>
      </c>
      <c r="G88" s="66">
        <f t="shared" si="52"/>
        <v>112</v>
      </c>
      <c r="H88" s="66">
        <f t="shared" si="53"/>
        <v>0.32480000000000003</v>
      </c>
      <c r="I88" s="66">
        <f>F88*$D$98/(1000000)*365</f>
        <v>51142.52687999999</v>
      </c>
      <c r="J88" s="74">
        <f t="shared" si="54"/>
        <v>1.0134273376175472E-2</v>
      </c>
    </row>
    <row r="89" spans="2:11" x14ac:dyDescent="0.25">
      <c r="B89" s="173"/>
      <c r="C89" s="7" t="s">
        <v>85</v>
      </c>
      <c r="D89" s="66">
        <f>+'[1]Eje cafetero'!D84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15982.039649999997</v>
      </c>
      <c r="J89" s="74">
        <f t="shared" si="54"/>
        <v>3.166960430054835E-3</v>
      </c>
    </row>
    <row r="90" spans="2:11" s="4" customFormat="1" x14ac:dyDescent="0.25">
      <c r="B90" s="173"/>
      <c r="C90" s="47" t="s">
        <v>51</v>
      </c>
      <c r="D90" s="67">
        <f>SUM(D86:D89)</f>
        <v>26</v>
      </c>
      <c r="E90" s="67"/>
      <c r="F90" s="67">
        <f>SUM(F86:F89)</f>
        <v>26</v>
      </c>
      <c r="G90" s="67">
        <f t="shared" ref="G90:I90" si="55">SUM(G86:G89)</f>
        <v>182</v>
      </c>
      <c r="H90" s="67">
        <f t="shared" si="55"/>
        <v>0.52780000000000005</v>
      </c>
      <c r="I90" s="67">
        <f t="shared" si="55"/>
        <v>83106.606179999973</v>
      </c>
      <c r="J90" s="76">
        <f>SUM(J86:J89)</f>
        <v>1.6468194236285143E-2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+'[1]Eje cafetero'!D87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29022.917564653424</v>
      </c>
      <c r="J92" s="74">
        <f t="shared" ref="J92:J93" si="59">I92/$I$96</f>
        <v>5.7511077124627738E-3</v>
      </c>
    </row>
    <row r="93" spans="2:11" x14ac:dyDescent="0.25">
      <c r="B93" s="173"/>
      <c r="C93" s="2" t="s">
        <v>87</v>
      </c>
      <c r="D93" s="66">
        <f>+'[1]Eje cafetero'!D88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9589.2237899999982</v>
      </c>
      <c r="J93" s="74">
        <f t="shared" si="59"/>
        <v>1.900176258032901E-3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38612.141354653424</v>
      </c>
      <c r="J94" s="79">
        <f>SUM(J92:J93)</f>
        <v>7.6512839704956752E-3</v>
      </c>
    </row>
    <row r="95" spans="2:11" s="5" customFormat="1" x14ac:dyDescent="0.25">
      <c r="B95" s="159" t="s">
        <v>113</v>
      </c>
      <c r="C95" s="159"/>
      <c r="D95" s="71">
        <f>+D82+D84+D90+D94</f>
        <v>107</v>
      </c>
      <c r="E95" s="71"/>
      <c r="F95" s="71">
        <f t="shared" ref="F95:H95" si="61">+F82+F84+F90+F94</f>
        <v>108.07985407377382</v>
      </c>
      <c r="G95" s="71">
        <f t="shared" si="61"/>
        <v>756.55897851641669</v>
      </c>
      <c r="H95" s="71">
        <f t="shared" si="61"/>
        <v>2.1940210376976084</v>
      </c>
      <c r="I95" s="71">
        <f>+I82+I84+I90+I94</f>
        <v>345467.30263465334</v>
      </c>
      <c r="J95" s="78">
        <f>+J82+J84+J90+J94</f>
        <v>6.845692422754851E-2</v>
      </c>
    </row>
    <row r="96" spans="2:11" x14ac:dyDescent="0.25">
      <c r="B96" s="51"/>
      <c r="C96" s="12" t="s">
        <v>24</v>
      </c>
      <c r="D96" s="72">
        <f t="shared" ref="D96:J96" si="62">D95+D78+D69+D44+D31+D20</f>
        <v>1304</v>
      </c>
      <c r="E96" s="72">
        <f t="shared" si="62"/>
        <v>0</v>
      </c>
      <c r="F96" s="72">
        <f t="shared" si="62"/>
        <v>1573.119089006475</v>
      </c>
      <c r="G96" s="72">
        <f t="shared" si="62"/>
        <v>11011.833623045324</v>
      </c>
      <c r="H96" s="72">
        <f t="shared" si="62"/>
        <v>31.934317506831441</v>
      </c>
      <c r="I96" s="72">
        <f t="shared" si="62"/>
        <v>5046491.739627853</v>
      </c>
      <c r="J96" s="100">
        <f t="shared" si="62"/>
        <v>1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+'[2]Eje Cafetero'!$D$24</f>
        <v>8757281.9999999981</v>
      </c>
      <c r="J98" s="76"/>
    </row>
    <row r="99" spans="3:10" x14ac:dyDescent="0.25">
      <c r="C99" s="2" t="s">
        <v>125</v>
      </c>
    </row>
  </sheetData>
  <mergeCells count="18">
    <mergeCell ref="B69:C69"/>
    <mergeCell ref="B70:B77"/>
    <mergeCell ref="B78:C78"/>
    <mergeCell ref="B79:B94"/>
    <mergeCell ref="B95:C95"/>
    <mergeCell ref="B2:J2"/>
    <mergeCell ref="B4:B5"/>
    <mergeCell ref="C4:C5"/>
    <mergeCell ref="E4:E5"/>
    <mergeCell ref="F4:I4"/>
    <mergeCell ref="J4:J5"/>
    <mergeCell ref="B44:C44"/>
    <mergeCell ref="B45:B68"/>
    <mergeCell ref="B6:B19"/>
    <mergeCell ref="B20:C20"/>
    <mergeCell ref="B21:B30"/>
    <mergeCell ref="B31:C31"/>
    <mergeCell ref="B32:B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799D-742E-4088-9E62-9BBE100A5E10}">
  <dimension ref="B1:K99"/>
  <sheetViews>
    <sheetView workbookViewId="0">
      <selection activeCell="D99" sqref="D99"/>
    </sheetView>
  </sheetViews>
  <sheetFormatPr baseColWidth="10" defaultRowHeight="15.75" x14ac:dyDescent="0.25"/>
  <cols>
    <col min="1" max="1" width="3.140625" style="2" customWidth="1"/>
    <col min="2" max="2" width="11.42578125" style="2"/>
    <col min="3" max="3" width="32.28515625" style="2" customWidth="1"/>
    <col min="4" max="4" width="14.7109375" style="2" bestFit="1" customWidth="1"/>
    <col min="5" max="5" width="13.140625" style="2" customWidth="1"/>
    <col min="6" max="6" width="13.5703125" style="2" bestFit="1" customWidth="1"/>
    <col min="7" max="8" width="11.42578125" style="2"/>
    <col min="9" max="9" width="18.140625" style="2" customWidth="1"/>
    <col min="10" max="10" width="14" style="74" customWidth="1"/>
    <col min="11" max="16384" width="11.42578125" style="2"/>
  </cols>
  <sheetData>
    <row r="1" spans="2:10" x14ac:dyDescent="0.25">
      <c r="B1" s="1"/>
      <c r="D1" s="1"/>
      <c r="E1" s="1"/>
      <c r="F1" s="1"/>
      <c r="G1" s="1"/>
      <c r="H1" s="1"/>
    </row>
    <row r="2" spans="2:10" ht="31.5" customHeight="1" x14ac:dyDescent="0.25">
      <c r="B2" s="175" t="s">
        <v>131</v>
      </c>
      <c r="C2" s="175"/>
      <c r="D2" s="175"/>
      <c r="E2" s="175"/>
      <c r="F2" s="175"/>
      <c r="G2" s="175"/>
      <c r="H2" s="175"/>
      <c r="I2" s="175"/>
      <c r="J2" s="175"/>
    </row>
    <row r="3" spans="2:10" x14ac:dyDescent="0.25">
      <c r="B3" s="1"/>
      <c r="D3" s="1"/>
      <c r="E3" s="1"/>
      <c r="F3" s="1"/>
      <c r="G3" s="1"/>
      <c r="H3" s="1"/>
    </row>
    <row r="4" spans="2:10" s="1" customFormat="1" x14ac:dyDescent="0.25">
      <c r="B4" s="160" t="s">
        <v>0</v>
      </c>
      <c r="C4" s="164" t="s">
        <v>1</v>
      </c>
      <c r="D4" s="14" t="s">
        <v>41</v>
      </c>
      <c r="E4" s="164" t="s">
        <v>42</v>
      </c>
      <c r="F4" s="176" t="s">
        <v>43</v>
      </c>
      <c r="G4" s="176"/>
      <c r="H4" s="176"/>
      <c r="I4" s="176"/>
      <c r="J4" s="177" t="s">
        <v>30</v>
      </c>
    </row>
    <row r="5" spans="2:10" s="1" customFormat="1" ht="47.25" x14ac:dyDescent="0.25">
      <c r="B5" s="161"/>
      <c r="C5" s="165"/>
      <c r="D5" s="39" t="s">
        <v>44</v>
      </c>
      <c r="E5" s="165"/>
      <c r="F5" s="15" t="s">
        <v>45</v>
      </c>
      <c r="G5" s="15" t="s">
        <v>46</v>
      </c>
      <c r="H5" s="15" t="s">
        <v>47</v>
      </c>
      <c r="I5" s="18" t="s">
        <v>120</v>
      </c>
      <c r="J5" s="178"/>
    </row>
    <row r="6" spans="2:10" x14ac:dyDescent="0.25">
      <c r="B6" s="172" t="s">
        <v>2</v>
      </c>
      <c r="C6" s="40" t="s">
        <v>3</v>
      </c>
      <c r="D6" s="41"/>
      <c r="E6" s="41"/>
      <c r="F6" s="41"/>
      <c r="G6" s="41"/>
      <c r="H6" s="41"/>
      <c r="I6" s="41"/>
      <c r="J6" s="75"/>
    </row>
    <row r="7" spans="2:10" x14ac:dyDescent="0.25">
      <c r="B7" s="173"/>
      <c r="C7" s="3" t="s">
        <v>48</v>
      </c>
      <c r="D7" s="65">
        <f>+'[1]Insular Caribe'!D6</f>
        <v>50</v>
      </c>
      <c r="E7" s="66">
        <v>100</v>
      </c>
      <c r="F7" s="66">
        <f>100*D7/E7</f>
        <v>50</v>
      </c>
      <c r="G7" s="66">
        <f>F7*7</f>
        <v>350</v>
      </c>
      <c r="H7" s="66">
        <f>G7*2.9/(1000)</f>
        <v>1.0149999999999999</v>
      </c>
      <c r="I7" s="66">
        <f>F7*$D$98/(1000000)*365</f>
        <v>1136.0442499999999</v>
      </c>
      <c r="J7" s="74">
        <f>I7/$I$96</f>
        <v>3.07058064180682E-2</v>
      </c>
    </row>
    <row r="8" spans="2:10" x14ac:dyDescent="0.25">
      <c r="B8" s="173"/>
      <c r="C8" s="3" t="s">
        <v>50</v>
      </c>
      <c r="D8" s="65">
        <f>+'[1]Insular Caribe'!D7</f>
        <v>5</v>
      </c>
      <c r="E8" s="66">
        <v>88</v>
      </c>
      <c r="F8" s="66">
        <f t="shared" ref="F8:F11" si="0">100*D8/E8</f>
        <v>5.6818181818181817</v>
      </c>
      <c r="G8" s="66">
        <f t="shared" ref="G8:G11" si="1">F8*7</f>
        <v>39.772727272727273</v>
      </c>
      <c r="H8" s="66">
        <f t="shared" ref="H8:H11" si="2">G8*2.9/(1000)</f>
        <v>0.11534090909090909</v>
      </c>
      <c r="I8" s="66">
        <f>F8*$D$98/(1000000)*365</f>
        <v>129.09593749999999</v>
      </c>
      <c r="J8" s="74">
        <f>I8/$I$96</f>
        <v>3.4892961838713867E-3</v>
      </c>
    </row>
    <row r="9" spans="2:10" x14ac:dyDescent="0.25">
      <c r="B9" s="173"/>
      <c r="C9" s="3" t="s">
        <v>115</v>
      </c>
      <c r="D9" s="65">
        <f>+'[1]Insular Caribe'!D8</f>
        <v>30</v>
      </c>
      <c r="E9" s="66">
        <v>100</v>
      </c>
      <c r="F9" s="66">
        <f t="shared" si="0"/>
        <v>30</v>
      </c>
      <c r="G9" s="66">
        <f t="shared" si="1"/>
        <v>210</v>
      </c>
      <c r="H9" s="66">
        <f t="shared" si="2"/>
        <v>0.60899999999999999</v>
      </c>
      <c r="I9" s="66">
        <f>F9*$D$98/(1000000)*365</f>
        <v>681.62654999999995</v>
      </c>
      <c r="J9" s="74">
        <f>I9/$I$96</f>
        <v>1.8423483850840919E-2</v>
      </c>
    </row>
    <row r="10" spans="2:10" x14ac:dyDescent="0.25">
      <c r="B10" s="173"/>
      <c r="C10" s="3" t="s">
        <v>101</v>
      </c>
      <c r="D10" s="65">
        <f>+'[1]Insular Caribe'!D9</f>
        <v>20</v>
      </c>
      <c r="E10" s="66">
        <v>100</v>
      </c>
      <c r="F10" s="66">
        <f t="shared" si="0"/>
        <v>20</v>
      </c>
      <c r="G10" s="66">
        <f t="shared" si="1"/>
        <v>140</v>
      </c>
      <c r="H10" s="66">
        <f t="shared" si="2"/>
        <v>0.40600000000000003</v>
      </c>
      <c r="I10" s="66">
        <f>F10*$D$98/(1000000)*365</f>
        <v>454.41769999999997</v>
      </c>
      <c r="J10" s="74">
        <f>I10/$I$96</f>
        <v>1.2282322567227281E-2</v>
      </c>
    </row>
    <row r="11" spans="2:10" x14ac:dyDescent="0.25">
      <c r="B11" s="173"/>
      <c r="C11" s="3" t="s">
        <v>49</v>
      </c>
      <c r="D11" s="65">
        <f>+'[1]Insular Caribe'!D10</f>
        <v>5</v>
      </c>
      <c r="E11" s="66">
        <v>100</v>
      </c>
      <c r="F11" s="66">
        <f t="shared" si="0"/>
        <v>5</v>
      </c>
      <c r="G11" s="66">
        <f t="shared" si="1"/>
        <v>35</v>
      </c>
      <c r="H11" s="66">
        <f t="shared" si="2"/>
        <v>0.10150000000000001</v>
      </c>
      <c r="I11" s="66">
        <f>F11*$D$98/(1000000)*365</f>
        <v>113.60442499999999</v>
      </c>
      <c r="J11" s="74">
        <f>I11/$I$96</f>
        <v>3.0705806418068202E-3</v>
      </c>
    </row>
    <row r="12" spans="2:10" s="4" customFormat="1" x14ac:dyDescent="0.25">
      <c r="B12" s="173"/>
      <c r="C12" s="42" t="s">
        <v>51</v>
      </c>
      <c r="D12" s="67">
        <f>SUM(D7:D11)</f>
        <v>110</v>
      </c>
      <c r="E12" s="67"/>
      <c r="F12" s="67">
        <f>SUM(F7:F11)</f>
        <v>110.68181818181819</v>
      </c>
      <c r="G12" s="67">
        <f t="shared" ref="G12:I12" si="3">SUM(G7:G11)</f>
        <v>774.77272727272725</v>
      </c>
      <c r="H12" s="67">
        <f t="shared" si="3"/>
        <v>2.2468409090909089</v>
      </c>
      <c r="I12" s="67">
        <f t="shared" si="3"/>
        <v>2514.7888625000001</v>
      </c>
      <c r="J12" s="76">
        <f>SUM(J7:J11)</f>
        <v>6.7971489661814599E-2</v>
      </c>
    </row>
    <row r="13" spans="2:10" x14ac:dyDescent="0.25">
      <c r="B13" s="173"/>
      <c r="C13" s="40" t="s">
        <v>52</v>
      </c>
      <c r="D13" s="68"/>
      <c r="E13" s="68"/>
      <c r="F13" s="68"/>
      <c r="G13" s="68"/>
      <c r="H13" s="68"/>
      <c r="I13" s="68"/>
      <c r="J13" s="75"/>
    </row>
    <row r="14" spans="2:10" x14ac:dyDescent="0.25">
      <c r="B14" s="173"/>
      <c r="C14" s="43" t="s">
        <v>116</v>
      </c>
      <c r="D14" s="69">
        <f>+'[1]Insular Caribe'!D13</f>
        <v>160</v>
      </c>
      <c r="E14" s="66">
        <v>86</v>
      </c>
      <c r="F14" s="66">
        <f t="shared" ref="F14:F18" si="4">100*D14/E14</f>
        <v>186.04651162790697</v>
      </c>
      <c r="G14" s="66">
        <f t="shared" ref="G14:G18" si="5">F14*7</f>
        <v>1302.3255813953488</v>
      </c>
      <c r="H14" s="66">
        <f>G14*2.9/(1000)</f>
        <v>3.7767441860465114</v>
      </c>
      <c r="I14" s="66">
        <f>F14*$D$98/(1000000)*365</f>
        <v>4227.1413953488372</v>
      </c>
      <c r="J14" s="74">
        <f>I14/$I$96</f>
        <v>0.11425416341606773</v>
      </c>
    </row>
    <row r="15" spans="2:10" x14ac:dyDescent="0.25">
      <c r="B15" s="173"/>
      <c r="C15" s="3" t="s">
        <v>117</v>
      </c>
      <c r="D15" s="65">
        <f>+'[1]Insular Caribe'!D14</f>
        <v>80</v>
      </c>
      <c r="E15" s="66">
        <v>85</v>
      </c>
      <c r="F15" s="66">
        <f t="shared" si="4"/>
        <v>94.117647058823536</v>
      </c>
      <c r="G15" s="66">
        <f t="shared" si="5"/>
        <v>658.82352941176475</v>
      </c>
      <c r="H15" s="66">
        <f t="shared" ref="H15:H18" si="6">G15*2.9/(1000)</f>
        <v>1.9105882352941177</v>
      </c>
      <c r="I15" s="66">
        <f>F15*$D$98/(1000000)*365</f>
        <v>2138.436235294118</v>
      </c>
      <c r="J15" s="74">
        <f>I15/$I$96</f>
        <v>5.7799165022246038E-2</v>
      </c>
    </row>
    <row r="16" spans="2:10" x14ac:dyDescent="0.25">
      <c r="B16" s="173"/>
      <c r="C16" s="44" t="s">
        <v>118</v>
      </c>
      <c r="D16" s="66">
        <f>+'[1]Insular Caribe'!D15</f>
        <v>120</v>
      </c>
      <c r="E16" s="66">
        <v>63</v>
      </c>
      <c r="F16" s="66">
        <f t="shared" si="4"/>
        <v>190.47619047619048</v>
      </c>
      <c r="G16" s="66">
        <f t="shared" si="5"/>
        <v>1333.3333333333335</v>
      </c>
      <c r="H16" s="66">
        <f t="shared" si="6"/>
        <v>3.8666666666666671</v>
      </c>
      <c r="I16" s="66">
        <f>F16*$D$98/(1000000)*365</f>
        <v>4327.787619047619</v>
      </c>
      <c r="J16" s="74">
        <f>I16/$I$96</f>
        <v>0.11697450064025983</v>
      </c>
    </row>
    <row r="17" spans="2:10" x14ac:dyDescent="0.25">
      <c r="B17" s="173"/>
      <c r="C17" s="44" t="s">
        <v>119</v>
      </c>
      <c r="D17" s="66">
        <f>+'[1]Insular Caribe'!D16</f>
        <v>30</v>
      </c>
      <c r="E17" s="66">
        <v>62</v>
      </c>
      <c r="F17" s="66">
        <f t="shared" si="4"/>
        <v>48.387096774193552</v>
      </c>
      <c r="G17" s="66">
        <f t="shared" si="5"/>
        <v>338.70967741935488</v>
      </c>
      <c r="H17" s="66">
        <f t="shared" si="6"/>
        <v>0.98225806451612918</v>
      </c>
      <c r="I17" s="66">
        <f>F17*$D$98/(1000000)*365</f>
        <v>1099.3976612903225</v>
      </c>
      <c r="J17" s="74">
        <f>I17/$I$96</f>
        <v>2.9715296533614387E-2</v>
      </c>
    </row>
    <row r="18" spans="2:10" x14ac:dyDescent="0.25">
      <c r="B18" s="173"/>
      <c r="C18" s="44" t="s">
        <v>101</v>
      </c>
      <c r="D18" s="66">
        <f>+'[1]Insular Caribe'!D17</f>
        <v>5</v>
      </c>
      <c r="E18" s="66">
        <v>100</v>
      </c>
      <c r="F18" s="66">
        <f t="shared" si="4"/>
        <v>5</v>
      </c>
      <c r="G18" s="66">
        <f t="shared" si="5"/>
        <v>35</v>
      </c>
      <c r="H18" s="66">
        <f t="shared" si="6"/>
        <v>0.10150000000000001</v>
      </c>
      <c r="I18" s="66">
        <f>F18*$D$98/(1000000)*365</f>
        <v>113.60442499999999</v>
      </c>
      <c r="J18" s="74">
        <f>I18/$I$96</f>
        <v>3.0705806418068202E-3</v>
      </c>
    </row>
    <row r="19" spans="2:10" s="4" customFormat="1" x14ac:dyDescent="0.25">
      <c r="B19" s="174"/>
      <c r="C19" s="42" t="s">
        <v>51</v>
      </c>
      <c r="D19" s="67">
        <f>SUM(D14:D18)</f>
        <v>395</v>
      </c>
      <c r="E19" s="67"/>
      <c r="F19" s="67">
        <f>SUM(F14:F18)</f>
        <v>524.02744593711452</v>
      </c>
      <c r="G19" s="67">
        <f>SUM(G14:G18)</f>
        <v>3668.1921215598022</v>
      </c>
      <c r="H19" s="67">
        <f>SUM(H14:H18)</f>
        <v>10.637757152523426</v>
      </c>
      <c r="I19" s="67">
        <f>SUM(I14:I18)</f>
        <v>11906.367335980896</v>
      </c>
      <c r="J19" s="76">
        <f>SUM(J14:J18)</f>
        <v>0.3218137062539948</v>
      </c>
    </row>
    <row r="20" spans="2:10" s="45" customFormat="1" ht="30.75" customHeight="1" x14ac:dyDescent="0.25">
      <c r="B20" s="158" t="s">
        <v>53</v>
      </c>
      <c r="C20" s="158"/>
      <c r="D20" s="70">
        <f>D12+D19</f>
        <v>505</v>
      </c>
      <c r="E20" s="70"/>
      <c r="F20" s="70">
        <f>F12+F19</f>
        <v>634.70926411893265</v>
      </c>
      <c r="G20" s="70">
        <f>G12+G19</f>
        <v>4442.9648488325292</v>
      </c>
      <c r="H20" s="70">
        <f>H12+H19</f>
        <v>12.884598061614334</v>
      </c>
      <c r="I20" s="70">
        <f>I12+I19</f>
        <v>14421.156198480896</v>
      </c>
      <c r="J20" s="77">
        <f>J12+J19</f>
        <v>0.3897851959158094</v>
      </c>
    </row>
    <row r="21" spans="2:10" x14ac:dyDescent="0.25">
      <c r="B21" s="172" t="s">
        <v>4</v>
      </c>
      <c r="C21" s="46" t="s">
        <v>6</v>
      </c>
      <c r="D21" s="68"/>
      <c r="E21" s="68"/>
      <c r="F21" s="68"/>
      <c r="G21" s="68"/>
      <c r="H21" s="68"/>
      <c r="I21" s="68"/>
      <c r="J21" s="75"/>
    </row>
    <row r="22" spans="2:10" x14ac:dyDescent="0.25">
      <c r="B22" s="173"/>
      <c r="C22" s="3" t="s">
        <v>56</v>
      </c>
      <c r="D22" s="65">
        <f>+'[1]Insular Caribe'!D21</f>
        <v>80</v>
      </c>
      <c r="E22" s="66">
        <v>85</v>
      </c>
      <c r="F22" s="66">
        <f t="shared" ref="F22:F24" si="7">100*D22/E22</f>
        <v>94.117647058823536</v>
      </c>
      <c r="G22" s="66">
        <f t="shared" ref="G22:G24" si="8">F22*7</f>
        <v>658.82352941176475</v>
      </c>
      <c r="H22" s="66">
        <f t="shared" ref="H22:H24" si="9">G22*2.9/(1000)</f>
        <v>1.9105882352941177</v>
      </c>
      <c r="I22" s="66">
        <f>F22*$D$98/(1000000)*365</f>
        <v>2138.436235294118</v>
      </c>
      <c r="J22" s="74">
        <f>I22/$I$96</f>
        <v>5.7799165022246038E-2</v>
      </c>
    </row>
    <row r="23" spans="2:10" x14ac:dyDescent="0.25">
      <c r="B23" s="173"/>
      <c r="C23" s="3" t="s">
        <v>57</v>
      </c>
      <c r="D23" s="65">
        <f>+'[1]Insular Caribe'!D22</f>
        <v>80</v>
      </c>
      <c r="E23" s="66">
        <v>78</v>
      </c>
      <c r="F23" s="66">
        <f t="shared" si="7"/>
        <v>102.56410256410257</v>
      </c>
      <c r="G23" s="66">
        <f t="shared" si="8"/>
        <v>717.94871794871801</v>
      </c>
      <c r="H23" s="66">
        <f t="shared" si="9"/>
        <v>2.0820512820512822</v>
      </c>
      <c r="I23" s="66">
        <f>F23*$D$98/(1000000)*365</f>
        <v>2330.3471794871798</v>
      </c>
      <c r="J23" s="74">
        <f>I23/$I$96</f>
        <v>6.2986269575524528E-2</v>
      </c>
    </row>
    <row r="24" spans="2:10" x14ac:dyDescent="0.25">
      <c r="B24" s="173"/>
      <c r="C24" s="3" t="s">
        <v>103</v>
      </c>
      <c r="D24" s="65">
        <f>+'[1]Insular Caribe'!D23</f>
        <v>30</v>
      </c>
      <c r="E24" s="66">
        <v>80</v>
      </c>
      <c r="F24" s="66">
        <f t="shared" si="7"/>
        <v>37.5</v>
      </c>
      <c r="G24" s="66">
        <f t="shared" si="8"/>
        <v>262.5</v>
      </c>
      <c r="H24" s="66">
        <f t="shared" si="9"/>
        <v>0.76124999999999998</v>
      </c>
      <c r="I24" s="66">
        <f>F24*$D$98/(1000000)*365</f>
        <v>852.03318750000005</v>
      </c>
      <c r="J24" s="74">
        <f>I24/$I$96</f>
        <v>2.3029354813551155E-2</v>
      </c>
    </row>
    <row r="25" spans="2:10" s="4" customFormat="1" x14ac:dyDescent="0.25">
      <c r="B25" s="173"/>
      <c r="C25" s="47" t="s">
        <v>51</v>
      </c>
      <c r="D25" s="67">
        <f>SUM(D22:D24)</f>
        <v>190</v>
      </c>
      <c r="E25" s="67"/>
      <c r="F25" s="67">
        <f>SUM(F22:F24)</f>
        <v>234.18174962292611</v>
      </c>
      <c r="G25" s="67">
        <f>SUM(G22:G24)</f>
        <v>1639.2722473604827</v>
      </c>
      <c r="H25" s="67">
        <f>SUM(H22:H24)</f>
        <v>4.7538895173453994</v>
      </c>
      <c r="I25" s="67">
        <f>SUM(I22:I24)</f>
        <v>5320.8166022812975</v>
      </c>
      <c r="J25" s="76">
        <f>SUM(J22:J24)</f>
        <v>0.14381478941132173</v>
      </c>
    </row>
    <row r="26" spans="2:10" x14ac:dyDescent="0.25">
      <c r="B26" s="173"/>
      <c r="C26" s="46" t="s">
        <v>5</v>
      </c>
      <c r="D26" s="68"/>
      <c r="E26" s="68"/>
      <c r="F26" s="68"/>
      <c r="G26" s="68"/>
      <c r="H26" s="68"/>
      <c r="I26" s="68"/>
      <c r="J26" s="75"/>
    </row>
    <row r="27" spans="2:10" x14ac:dyDescent="0.25">
      <c r="B27" s="173"/>
      <c r="C27" s="3" t="s">
        <v>54</v>
      </c>
      <c r="D27" s="66">
        <f>+'[1]Insular Caribe'!D26</f>
        <v>80</v>
      </c>
      <c r="E27" s="66">
        <v>65</v>
      </c>
      <c r="F27" s="66">
        <f t="shared" ref="F27:F29" si="10">100*D27/E27</f>
        <v>123.07692307692308</v>
      </c>
      <c r="G27" s="66">
        <f t="shared" ref="G27:G29" si="11">F27*7</f>
        <v>861.53846153846155</v>
      </c>
      <c r="H27" s="66">
        <f t="shared" ref="H27:H29" si="12">G27*2.9/(1000)</f>
        <v>2.4984615384615387</v>
      </c>
      <c r="I27" s="66">
        <f>F27*$D$98/(1000000)*365</f>
        <v>2796.4166153846154</v>
      </c>
      <c r="J27" s="74">
        <f>I27/$I$96</f>
        <v>7.5583523490629426E-2</v>
      </c>
    </row>
    <row r="28" spans="2:10" x14ac:dyDescent="0.25">
      <c r="B28" s="173"/>
      <c r="C28" s="3" t="s">
        <v>102</v>
      </c>
      <c r="D28" s="66">
        <f>+'[1]Insular Caribe'!D27</f>
        <v>20</v>
      </c>
      <c r="E28" s="66">
        <v>68</v>
      </c>
      <c r="F28" s="66">
        <f t="shared" si="10"/>
        <v>29.411764705882351</v>
      </c>
      <c r="G28" s="66">
        <f t="shared" si="11"/>
        <v>205.88235294117646</v>
      </c>
      <c r="H28" s="66">
        <f t="shared" si="12"/>
        <v>0.59705882352941175</v>
      </c>
      <c r="I28" s="66">
        <f>F28*$D$98/(1000000)*365</f>
        <v>668.26132352941181</v>
      </c>
      <c r="J28" s="74">
        <f>I28/$I$96</f>
        <v>1.8062239069451886E-2</v>
      </c>
    </row>
    <row r="29" spans="2:10" x14ac:dyDescent="0.25">
      <c r="B29" s="173"/>
      <c r="C29" s="3" t="s">
        <v>55</v>
      </c>
      <c r="D29" s="66">
        <f>+'[1]Insular Caribe'!D28</f>
        <v>80</v>
      </c>
      <c r="E29" s="66">
        <v>65</v>
      </c>
      <c r="F29" s="66">
        <f t="shared" si="10"/>
        <v>123.07692307692308</v>
      </c>
      <c r="G29" s="66">
        <f t="shared" si="11"/>
        <v>861.53846153846155</v>
      </c>
      <c r="H29" s="66">
        <f t="shared" si="12"/>
        <v>2.4984615384615387</v>
      </c>
      <c r="I29" s="66">
        <f>F29*$D$98/(1000000)*365</f>
        <v>2796.4166153846154</v>
      </c>
      <c r="J29" s="74">
        <f>I29/$I$96</f>
        <v>7.5583523490629426E-2</v>
      </c>
    </row>
    <row r="30" spans="2:10" s="4" customFormat="1" ht="15" customHeight="1" x14ac:dyDescent="0.25">
      <c r="B30" s="174"/>
      <c r="C30" s="47" t="s">
        <v>51</v>
      </c>
      <c r="D30" s="67">
        <f>SUM(D27:D29)</f>
        <v>180</v>
      </c>
      <c r="E30" s="67"/>
      <c r="F30" s="67">
        <f>SUM(F27:F29)</f>
        <v>275.56561085972851</v>
      </c>
      <c r="G30" s="67">
        <f t="shared" ref="G30:J30" si="13">SUM(G27:G29)</f>
        <v>1928.9592760180994</v>
      </c>
      <c r="H30" s="67">
        <f t="shared" si="13"/>
        <v>5.5939819004524889</v>
      </c>
      <c r="I30" s="67">
        <f t="shared" si="13"/>
        <v>6261.0945542986428</v>
      </c>
      <c r="J30" s="76">
        <f t="shared" si="13"/>
        <v>0.16922928605071075</v>
      </c>
    </row>
    <row r="31" spans="2:10" s="5" customFormat="1" ht="13.5" customHeight="1" x14ac:dyDescent="0.25">
      <c r="B31" s="159" t="s">
        <v>58</v>
      </c>
      <c r="C31" s="159"/>
      <c r="D31" s="71">
        <f>D25+D30</f>
        <v>370</v>
      </c>
      <c r="E31" s="71"/>
      <c r="F31" s="71">
        <f>F25+F30</f>
        <v>509.74736048265459</v>
      </c>
      <c r="G31" s="71">
        <f t="shared" ref="G31:H31" si="14">G25+G30</f>
        <v>3568.2315233785821</v>
      </c>
      <c r="H31" s="71">
        <f t="shared" si="14"/>
        <v>10.347871417797888</v>
      </c>
      <c r="I31" s="71">
        <f>I25+I30</f>
        <v>11581.911156579939</v>
      </c>
      <c r="J31" s="78">
        <f>J25+J30</f>
        <v>0.3130440754620325</v>
      </c>
    </row>
    <row r="32" spans="2:10" ht="15.75" customHeight="1" x14ac:dyDescent="0.25">
      <c r="B32" s="169" t="s">
        <v>7</v>
      </c>
      <c r="C32" s="46" t="s">
        <v>59</v>
      </c>
      <c r="D32" s="68"/>
      <c r="E32" s="68"/>
      <c r="F32" s="68"/>
      <c r="G32" s="68"/>
      <c r="H32" s="68"/>
      <c r="I32" s="68"/>
      <c r="J32" s="75"/>
    </row>
    <row r="33" spans="2:10" x14ac:dyDescent="0.25">
      <c r="B33" s="170"/>
      <c r="C33" s="4" t="s">
        <v>19</v>
      </c>
      <c r="D33" s="66"/>
      <c r="E33" s="66"/>
      <c r="F33" s="66"/>
      <c r="G33" s="66"/>
      <c r="H33" s="66"/>
      <c r="I33" s="66"/>
    </row>
    <row r="34" spans="2:10" ht="20.25" customHeight="1" x14ac:dyDescent="0.25">
      <c r="B34" s="170"/>
      <c r="C34" s="7" t="s">
        <v>60</v>
      </c>
      <c r="D34" s="66">
        <f>+'[1]Insular Caribe'!$D$32</f>
        <v>60</v>
      </c>
      <c r="E34" s="66">
        <v>100</v>
      </c>
      <c r="F34" s="66">
        <f t="shared" ref="F34:F42" si="15">100*D34/E34</f>
        <v>60</v>
      </c>
      <c r="G34" s="66">
        <f t="shared" ref="G34:G42" si="16">F34*7</f>
        <v>420</v>
      </c>
      <c r="H34" s="66">
        <f t="shared" ref="H34:H37" si="17">G34*2.9/(1000)</f>
        <v>1.218</v>
      </c>
      <c r="I34" s="66">
        <f>F34*$D$98/(1000000)*365</f>
        <v>1363.2530999999999</v>
      </c>
      <c r="J34" s="74">
        <f>I34/$I$96</f>
        <v>3.6846967701681839E-2</v>
      </c>
    </row>
    <row r="35" spans="2:10" ht="31.5" x14ac:dyDescent="0.25">
      <c r="B35" s="170"/>
      <c r="C35" s="7" t="s">
        <v>61</v>
      </c>
      <c r="D35" s="66">
        <f>+'[1]Insular Caribe'!$D$34</f>
        <v>0</v>
      </c>
      <c r="E35" s="66">
        <v>100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>F35*$D$98/(1000000)*365</f>
        <v>0</v>
      </c>
      <c r="J35" s="74">
        <f>I35/$I$96</f>
        <v>0</v>
      </c>
    </row>
    <row r="36" spans="2:10" ht="31.5" x14ac:dyDescent="0.25">
      <c r="B36" s="170"/>
      <c r="C36" s="7" t="s">
        <v>62</v>
      </c>
      <c r="D36" s="66">
        <f>+'[1]Insular Caribe'!$D$35</f>
        <v>0</v>
      </c>
      <c r="E36" s="66">
        <v>100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>F36*$D$98/(1000000)*365</f>
        <v>0</v>
      </c>
      <c r="J36" s="74">
        <f>I36/$I$96</f>
        <v>0</v>
      </c>
    </row>
    <row r="37" spans="2:10" x14ac:dyDescent="0.25">
      <c r="B37" s="170"/>
      <c r="C37" s="7" t="s">
        <v>63</v>
      </c>
      <c r="D37" s="66">
        <f>+'[1]Insular Caribe'!$D$37</f>
        <v>10</v>
      </c>
      <c r="E37" s="66">
        <v>100</v>
      </c>
      <c r="F37" s="66">
        <f t="shared" si="15"/>
        <v>10</v>
      </c>
      <c r="G37" s="66">
        <f t="shared" si="16"/>
        <v>70</v>
      </c>
      <c r="H37" s="66">
        <f t="shared" si="17"/>
        <v>0.20300000000000001</v>
      </c>
      <c r="I37" s="66">
        <f>F37*$D$98/(1000000)*365</f>
        <v>227.20884999999998</v>
      </c>
      <c r="J37" s="74">
        <f>I37/$I$96</f>
        <v>6.1411612836136404E-3</v>
      </c>
    </row>
    <row r="38" spans="2:10" s="4" customFormat="1" x14ac:dyDescent="0.25">
      <c r="B38" s="170"/>
      <c r="C38" s="47" t="s">
        <v>51</v>
      </c>
      <c r="D38" s="67">
        <f>SUM(D34:D37)</f>
        <v>70</v>
      </c>
      <c r="E38" s="67"/>
      <c r="F38" s="67">
        <f>SUM(F34:F37)</f>
        <v>70</v>
      </c>
      <c r="G38" s="67">
        <f t="shared" ref="G38:I38" si="18">SUM(G34:G37)</f>
        <v>490</v>
      </c>
      <c r="H38" s="67">
        <f t="shared" si="18"/>
        <v>1.421</v>
      </c>
      <c r="I38" s="67">
        <f t="shared" si="18"/>
        <v>1590.4619499999999</v>
      </c>
      <c r="J38" s="76">
        <f>SUM(J34:J37)</f>
        <v>4.2988128985295478E-2</v>
      </c>
    </row>
    <row r="39" spans="2:10" x14ac:dyDescent="0.25">
      <c r="B39" s="170"/>
      <c r="C39" s="47" t="s">
        <v>20</v>
      </c>
      <c r="D39" s="66"/>
      <c r="E39" s="66"/>
      <c r="F39" s="66"/>
      <c r="G39" s="66"/>
      <c r="H39" s="66"/>
      <c r="I39" s="66"/>
    </row>
    <row r="40" spans="2:10" ht="31.5" x14ac:dyDescent="0.25">
      <c r="B40" s="170"/>
      <c r="C40" s="7" t="s">
        <v>64</v>
      </c>
      <c r="D40" s="66">
        <f>+'[1]Insular Caribe'!$D$33</f>
        <v>0</v>
      </c>
      <c r="E40" s="66">
        <v>100</v>
      </c>
      <c r="F40" s="66">
        <f t="shared" si="15"/>
        <v>0</v>
      </c>
      <c r="G40" s="66">
        <f t="shared" si="16"/>
        <v>0</v>
      </c>
      <c r="H40" s="66">
        <f t="shared" ref="H40:H42" si="19">G40*2.9/(1000)</f>
        <v>0</v>
      </c>
      <c r="I40" s="66">
        <f>F40*$D$98/(1000000)*365</f>
        <v>0</v>
      </c>
      <c r="J40" s="74">
        <f>I40/$I$96</f>
        <v>0</v>
      </c>
    </row>
    <row r="41" spans="2:10" ht="31.5" x14ac:dyDescent="0.25">
      <c r="B41" s="170"/>
      <c r="C41" s="7" t="s">
        <v>65</v>
      </c>
      <c r="D41" s="66">
        <f>+'[1]Insular Caribe'!$D$36</f>
        <v>0</v>
      </c>
      <c r="E41" s="66">
        <v>100</v>
      </c>
      <c r="F41" s="66">
        <f t="shared" si="15"/>
        <v>0</v>
      </c>
      <c r="G41" s="66">
        <f t="shared" si="16"/>
        <v>0</v>
      </c>
      <c r="H41" s="66">
        <f t="shared" si="19"/>
        <v>0</v>
      </c>
      <c r="I41" s="66">
        <f>F41*$D$98/(1000000)*365</f>
        <v>0</v>
      </c>
      <c r="J41" s="74">
        <f>I41/$I$96</f>
        <v>0</v>
      </c>
    </row>
    <row r="42" spans="2:10" x14ac:dyDescent="0.25">
      <c r="B42" s="170"/>
      <c r="C42" s="7" t="s">
        <v>66</v>
      </c>
      <c r="D42" s="66">
        <f>+'[1]Insular Caribe'!$D$38</f>
        <v>30</v>
      </c>
      <c r="E42" s="66">
        <v>100</v>
      </c>
      <c r="F42" s="66">
        <f t="shared" si="15"/>
        <v>30</v>
      </c>
      <c r="G42" s="66">
        <f t="shared" si="16"/>
        <v>210</v>
      </c>
      <c r="H42" s="66">
        <f t="shared" si="19"/>
        <v>0.60899999999999999</v>
      </c>
      <c r="I42" s="66">
        <f>F42*$D$98/(1000000)*365</f>
        <v>681.62654999999995</v>
      </c>
      <c r="J42" s="74">
        <f>I42/$I$96</f>
        <v>1.8423483850840919E-2</v>
      </c>
    </row>
    <row r="43" spans="2:10" s="4" customFormat="1" x14ac:dyDescent="0.25">
      <c r="B43" s="171"/>
      <c r="C43" s="47" t="s">
        <v>67</v>
      </c>
      <c r="D43" s="67">
        <f>SUM(D40:D42)</f>
        <v>30</v>
      </c>
      <c r="E43" s="67"/>
      <c r="F43" s="67">
        <f>SUM(F40:F42)</f>
        <v>30</v>
      </c>
      <c r="G43" s="67">
        <f>SUM(G40:G42)</f>
        <v>210</v>
      </c>
      <c r="H43" s="67">
        <f>SUM(H40:H42)</f>
        <v>0.60899999999999999</v>
      </c>
      <c r="I43" s="67">
        <f>SUM(I40:I42)</f>
        <v>681.62654999999995</v>
      </c>
      <c r="J43" s="76">
        <f>SUM(J40:J42)</f>
        <v>1.8423483850840919E-2</v>
      </c>
    </row>
    <row r="44" spans="2:10" s="5" customFormat="1" ht="13.5" customHeight="1" x14ac:dyDescent="0.25">
      <c r="B44" s="159" t="s">
        <v>108</v>
      </c>
      <c r="C44" s="159"/>
      <c r="D44" s="71">
        <f>D38+D43</f>
        <v>100</v>
      </c>
      <c r="E44" s="71"/>
      <c r="F44" s="71">
        <f>F38+F43</f>
        <v>100</v>
      </c>
      <c r="G44" s="71">
        <f>G38+G43</f>
        <v>700</v>
      </c>
      <c r="H44" s="71">
        <f>H38+H43</f>
        <v>2.0300000000000002</v>
      </c>
      <c r="I44" s="71">
        <f>I38+I43</f>
        <v>2272.0884999999998</v>
      </c>
      <c r="J44" s="78">
        <f>J38+J43</f>
        <v>6.1411612836136401E-2</v>
      </c>
    </row>
    <row r="45" spans="2:10" ht="15.75" customHeight="1" x14ac:dyDescent="0.25">
      <c r="B45" s="172" t="s">
        <v>109</v>
      </c>
      <c r="C45" s="46" t="s">
        <v>9</v>
      </c>
      <c r="D45" s="68"/>
      <c r="E45" s="68"/>
      <c r="F45" s="68"/>
      <c r="G45" s="68"/>
      <c r="H45" s="68"/>
      <c r="I45" s="68"/>
      <c r="J45" s="75"/>
    </row>
    <row r="46" spans="2:10" x14ac:dyDescent="0.25">
      <c r="B46" s="173"/>
      <c r="C46" s="7" t="s">
        <v>68</v>
      </c>
      <c r="D46" s="66">
        <f>+'[1]Insular Caribe'!D41</f>
        <v>0</v>
      </c>
      <c r="E46" s="66">
        <v>89</v>
      </c>
      <c r="F46" s="66">
        <f t="shared" ref="F46:F49" si="20">100*D46/E46</f>
        <v>0</v>
      </c>
      <c r="G46" s="66">
        <f t="shared" ref="G46:G49" si="21">F46*7</f>
        <v>0</v>
      </c>
      <c r="H46" s="66">
        <f t="shared" ref="H46:H49" si="22">G46*2.9/(1000)</f>
        <v>0</v>
      </c>
      <c r="I46" s="66">
        <f>F46*$D$98/(1000000)*365</f>
        <v>0</v>
      </c>
      <c r="J46" s="74">
        <f>I46/$I$96</f>
        <v>0</v>
      </c>
    </row>
    <row r="47" spans="2:10" x14ac:dyDescent="0.25">
      <c r="B47" s="173"/>
      <c r="C47" s="7" t="s">
        <v>69</v>
      </c>
      <c r="D47" s="66">
        <f>+'[1]Insular Caribe'!D42</f>
        <v>12</v>
      </c>
      <c r="E47" s="66">
        <v>78</v>
      </c>
      <c r="F47" s="66">
        <f t="shared" si="20"/>
        <v>15.384615384615385</v>
      </c>
      <c r="G47" s="66">
        <f t="shared" si="21"/>
        <v>107.69230769230769</v>
      </c>
      <c r="H47" s="66">
        <f t="shared" si="22"/>
        <v>0.31230769230769234</v>
      </c>
      <c r="I47" s="66">
        <f>F47*$D$98/(1000000)*365</f>
        <v>349.55207692307692</v>
      </c>
      <c r="J47" s="74">
        <f>I47/$I$96</f>
        <v>9.4479404363286782E-3</v>
      </c>
    </row>
    <row r="48" spans="2:10" x14ac:dyDescent="0.25">
      <c r="B48" s="173"/>
      <c r="C48" s="7" t="s">
        <v>70</v>
      </c>
      <c r="D48" s="66">
        <f>+'[1]Insular Caribe'!D43</f>
        <v>0</v>
      </c>
      <c r="E48" s="66">
        <v>81</v>
      </c>
      <c r="F48" s="66">
        <f t="shared" si="20"/>
        <v>0</v>
      </c>
      <c r="G48" s="66">
        <f t="shared" si="21"/>
        <v>0</v>
      </c>
      <c r="H48" s="66">
        <f t="shared" si="22"/>
        <v>0</v>
      </c>
      <c r="I48" s="66">
        <f>F48*$D$98/(1000000)*365</f>
        <v>0</v>
      </c>
      <c r="J48" s="74">
        <f>I48/$I$96</f>
        <v>0</v>
      </c>
    </row>
    <row r="49" spans="2:10" x14ac:dyDescent="0.25">
      <c r="B49" s="173"/>
      <c r="C49" s="7" t="s">
        <v>71</v>
      </c>
      <c r="D49" s="66">
        <f>+'[1]Insular Caribe'!D44</f>
        <v>0</v>
      </c>
      <c r="E49" s="66">
        <v>79</v>
      </c>
      <c r="F49" s="66">
        <f t="shared" si="20"/>
        <v>0</v>
      </c>
      <c r="G49" s="66">
        <f t="shared" si="21"/>
        <v>0</v>
      </c>
      <c r="H49" s="66">
        <f t="shared" si="22"/>
        <v>0</v>
      </c>
      <c r="I49" s="66">
        <f>F49*$D$98/(1000000)*365</f>
        <v>0</v>
      </c>
      <c r="J49" s="74">
        <f>I49/$I$96</f>
        <v>0</v>
      </c>
    </row>
    <row r="50" spans="2:10" s="4" customFormat="1" x14ac:dyDescent="0.25">
      <c r="B50" s="173"/>
      <c r="C50" s="47" t="s">
        <v>51</v>
      </c>
      <c r="D50" s="67">
        <f>SUM(D46:D49)</f>
        <v>12</v>
      </c>
      <c r="E50" s="67"/>
      <c r="F50" s="67">
        <f>SUM(F46:F49)</f>
        <v>15.384615384615385</v>
      </c>
      <c r="G50" s="67">
        <f t="shared" ref="G50:I50" si="23">SUM(G46:G49)</f>
        <v>107.69230769230769</v>
      </c>
      <c r="H50" s="67">
        <f t="shared" si="23"/>
        <v>0.31230769230769234</v>
      </c>
      <c r="I50" s="67">
        <f t="shared" si="23"/>
        <v>349.55207692307692</v>
      </c>
      <c r="J50" s="76">
        <f>SUM(J46:J49)</f>
        <v>9.4479404363286782E-3</v>
      </c>
    </row>
    <row r="51" spans="2:10" x14ac:dyDescent="0.25">
      <c r="B51" s="173"/>
      <c r="C51" s="46" t="s">
        <v>10</v>
      </c>
      <c r="D51" s="68"/>
      <c r="E51" s="68"/>
      <c r="F51" s="68"/>
      <c r="G51" s="68"/>
      <c r="H51" s="68"/>
      <c r="I51" s="68"/>
      <c r="J51" s="75"/>
    </row>
    <row r="52" spans="2:10" x14ac:dyDescent="0.25">
      <c r="B52" s="173"/>
      <c r="C52" s="7" t="s">
        <v>72</v>
      </c>
      <c r="D52" s="66">
        <f>+'[1]Insular Caribe'!D47</f>
        <v>5</v>
      </c>
      <c r="E52" s="66">
        <v>66</v>
      </c>
      <c r="F52" s="66">
        <f t="shared" ref="F52:F54" si="24">100*D52/E52</f>
        <v>7.5757575757575761</v>
      </c>
      <c r="G52" s="66">
        <f t="shared" ref="G52:G54" si="25">F52*7</f>
        <v>53.030303030303031</v>
      </c>
      <c r="H52" s="66">
        <f t="shared" ref="H52:H54" si="26">G52*2.9/(1000)</f>
        <v>0.15378787878787878</v>
      </c>
      <c r="I52" s="66">
        <f>F52*$D$98/(1000000)*365</f>
        <v>172.12791666666666</v>
      </c>
      <c r="J52" s="74">
        <f>I52/$I$96</f>
        <v>4.6523949118285153E-3</v>
      </c>
    </row>
    <row r="53" spans="2:10" x14ac:dyDescent="0.25">
      <c r="B53" s="173"/>
      <c r="C53" s="7" t="s">
        <v>73</v>
      </c>
      <c r="D53" s="66">
        <f>+'[1]Insular Caribe'!D48</f>
        <v>3</v>
      </c>
      <c r="E53" s="66">
        <v>67</v>
      </c>
      <c r="F53" s="66">
        <f t="shared" si="24"/>
        <v>4.4776119402985071</v>
      </c>
      <c r="G53" s="66">
        <f t="shared" si="25"/>
        <v>31.343283582089548</v>
      </c>
      <c r="H53" s="66">
        <f t="shared" si="26"/>
        <v>9.0895522388059688E-2</v>
      </c>
      <c r="I53" s="66">
        <f>F53*$D$98/(1000000)*365</f>
        <v>101.73530597014926</v>
      </c>
      <c r="J53" s="74">
        <f>I53/$I$96</f>
        <v>2.7497737090807347E-3</v>
      </c>
    </row>
    <row r="54" spans="2:10" x14ac:dyDescent="0.25">
      <c r="B54" s="173"/>
      <c r="C54" s="7" t="s">
        <v>74</v>
      </c>
      <c r="D54" s="66">
        <f>+'[1]Insular Caribe'!D49</f>
        <v>0</v>
      </c>
      <c r="E54" s="66">
        <v>76</v>
      </c>
      <c r="F54" s="66">
        <f t="shared" si="24"/>
        <v>0</v>
      </c>
      <c r="G54" s="66">
        <f t="shared" si="25"/>
        <v>0</v>
      </c>
      <c r="H54" s="66">
        <f t="shared" si="26"/>
        <v>0</v>
      </c>
      <c r="I54" s="66">
        <f>F54*$D$98/(1000000)*365</f>
        <v>0</v>
      </c>
      <c r="J54" s="74">
        <f>I54/$I$96</f>
        <v>0</v>
      </c>
    </row>
    <row r="55" spans="2:10" s="4" customFormat="1" x14ac:dyDescent="0.25">
      <c r="B55" s="173"/>
      <c r="C55" s="47" t="s">
        <v>51</v>
      </c>
      <c r="D55" s="67">
        <f>SUM(D52:D54)</f>
        <v>8</v>
      </c>
      <c r="E55" s="67"/>
      <c r="F55" s="67">
        <f>SUM(F52:F54)</f>
        <v>12.053369516056083</v>
      </c>
      <c r="G55" s="67">
        <f t="shared" ref="G55:I55" si="27">SUM(G52:G54)</f>
        <v>84.373586612392586</v>
      </c>
      <c r="H55" s="67">
        <f t="shared" si="27"/>
        <v>0.24468340117593845</v>
      </c>
      <c r="I55" s="67">
        <f t="shared" si="27"/>
        <v>273.86322263681592</v>
      </c>
      <c r="J55" s="76">
        <f>SUM(J52:J54)</f>
        <v>7.40216862090925E-3</v>
      </c>
    </row>
    <row r="56" spans="2:10" x14ac:dyDescent="0.25">
      <c r="B56" s="173"/>
      <c r="C56" s="46" t="s">
        <v>11</v>
      </c>
      <c r="D56" s="68"/>
      <c r="E56" s="68"/>
      <c r="F56" s="68"/>
      <c r="G56" s="68"/>
      <c r="H56" s="68"/>
      <c r="I56" s="68"/>
      <c r="J56" s="75"/>
    </row>
    <row r="57" spans="2:10" x14ac:dyDescent="0.25">
      <c r="B57" s="173"/>
      <c r="C57" s="7" t="s">
        <v>75</v>
      </c>
      <c r="D57" s="66">
        <f>+'[1]Insular Caribe'!D52</f>
        <v>70</v>
      </c>
      <c r="E57" s="66">
        <v>85</v>
      </c>
      <c r="F57" s="66">
        <f>100*D57/E57</f>
        <v>82.352941176470594</v>
      </c>
      <c r="G57" s="66">
        <f t="shared" ref="G57:G58" si="28">F57*7</f>
        <v>576.47058823529414</v>
      </c>
      <c r="H57" s="66">
        <f t="shared" ref="H57:H58" si="29">G57*2.9/(1000)</f>
        <v>1.6717647058823528</v>
      </c>
      <c r="I57" s="66">
        <f>F57*$D$98/(1000000)*365</f>
        <v>1871.1317058823531</v>
      </c>
      <c r="J57" s="74">
        <f>I57/$I$96</f>
        <v>5.0574269394465278E-2</v>
      </c>
    </row>
    <row r="58" spans="2:10" x14ac:dyDescent="0.25">
      <c r="B58" s="173"/>
      <c r="C58" s="7" t="s">
        <v>76</v>
      </c>
      <c r="D58" s="66">
        <f>+'[1]Insular Caribe'!D53</f>
        <v>25</v>
      </c>
      <c r="E58" s="66">
        <v>100</v>
      </c>
      <c r="F58" s="66">
        <f>100*D58/E58</f>
        <v>25</v>
      </c>
      <c r="G58" s="66">
        <f t="shared" si="28"/>
        <v>175</v>
      </c>
      <c r="H58" s="66">
        <f t="shared" si="29"/>
        <v>0.50749999999999995</v>
      </c>
      <c r="I58" s="66">
        <f>F58*$D$98/(1000000)*365</f>
        <v>568.02212499999996</v>
      </c>
      <c r="J58" s="74">
        <f>I58/$I$96</f>
        <v>1.53529032090341E-2</v>
      </c>
    </row>
    <row r="59" spans="2:10" s="4" customFormat="1" x14ac:dyDescent="0.25">
      <c r="B59" s="173"/>
      <c r="C59" s="47" t="s">
        <v>51</v>
      </c>
      <c r="D59" s="67">
        <f>SUM(D57:D58)</f>
        <v>95</v>
      </c>
      <c r="E59" s="67"/>
      <c r="F59" s="67">
        <f>SUM(F57:F58)</f>
        <v>107.35294117647059</v>
      </c>
      <c r="G59" s="67">
        <f t="shared" ref="G59:I59" si="30">SUM(G57:G58)</f>
        <v>751.47058823529414</v>
      </c>
      <c r="H59" s="67">
        <f t="shared" si="30"/>
        <v>2.1792647058823529</v>
      </c>
      <c r="I59" s="67">
        <f t="shared" si="30"/>
        <v>2439.1538308823528</v>
      </c>
      <c r="J59" s="76">
        <f>SUM(J57:J58)</f>
        <v>6.5927172603499382E-2</v>
      </c>
    </row>
    <row r="60" spans="2:10" x14ac:dyDescent="0.25">
      <c r="B60" s="173"/>
      <c r="C60" s="48" t="s">
        <v>12</v>
      </c>
      <c r="D60" s="68"/>
      <c r="E60" s="68"/>
      <c r="F60" s="68"/>
      <c r="G60" s="68"/>
      <c r="H60" s="68"/>
      <c r="I60" s="68"/>
      <c r="J60" s="75"/>
    </row>
    <row r="61" spans="2:10" x14ac:dyDescent="0.25">
      <c r="B61" s="173"/>
      <c r="C61" s="99" t="s">
        <v>69</v>
      </c>
      <c r="D61" s="66">
        <f>+'[1]Insular Caribe'!D56</f>
        <v>4</v>
      </c>
      <c r="E61" s="66">
        <v>88</v>
      </c>
      <c r="F61" s="66">
        <f>100*D61/E61</f>
        <v>4.5454545454545459</v>
      </c>
      <c r="G61" s="66">
        <f t="shared" ref="G61:G64" si="31">F61*7</f>
        <v>31.81818181818182</v>
      </c>
      <c r="H61" s="66">
        <f t="shared" ref="H61:H64" si="32">G61*2.9/(1000)</f>
        <v>9.2272727272727284E-2</v>
      </c>
      <c r="I61" s="66">
        <f>F61*$D$98/(1000000)*365</f>
        <v>103.27674999999999</v>
      </c>
      <c r="J61" s="74">
        <f>I61/$I$96</f>
        <v>2.7914369470971091E-3</v>
      </c>
    </row>
    <row r="62" spans="2:10" x14ac:dyDescent="0.25">
      <c r="B62" s="173"/>
      <c r="C62" s="99" t="s">
        <v>71</v>
      </c>
      <c r="D62" s="66">
        <f>+'[1]Insular Caribe'!D57</f>
        <v>0</v>
      </c>
      <c r="E62" s="2">
        <v>92</v>
      </c>
      <c r="F62" s="66">
        <f>100*D62/E62</f>
        <v>0</v>
      </c>
      <c r="G62" s="66">
        <f t="shared" si="31"/>
        <v>0</v>
      </c>
      <c r="H62" s="66">
        <f t="shared" si="32"/>
        <v>0</v>
      </c>
      <c r="I62" s="66">
        <f>F62*$D$98/(1000000)*365</f>
        <v>0</v>
      </c>
      <c r="J62" s="74">
        <f>I62/$I$96</f>
        <v>0</v>
      </c>
    </row>
    <row r="63" spans="2:10" x14ac:dyDescent="0.25">
      <c r="B63" s="173"/>
      <c r="C63" s="99" t="s">
        <v>72</v>
      </c>
      <c r="D63" s="66">
        <f>+'[1]Insular Caribe'!D58</f>
        <v>3</v>
      </c>
      <c r="E63" s="66">
        <v>88</v>
      </c>
      <c r="F63" s="66">
        <f>100*D63/E63</f>
        <v>3.4090909090909092</v>
      </c>
      <c r="G63" s="66">
        <f t="shared" si="31"/>
        <v>23.863636363636363</v>
      </c>
      <c r="H63" s="66">
        <f t="shared" si="32"/>
        <v>6.9204545454545449E-2</v>
      </c>
      <c r="I63" s="66">
        <f>F63*$D$98/(1000000)*365</f>
        <v>77.457562499999995</v>
      </c>
      <c r="J63" s="74">
        <f>I63/$I$96</f>
        <v>2.0935777103228319E-3</v>
      </c>
    </row>
    <row r="64" spans="2:10" x14ac:dyDescent="0.25">
      <c r="B64" s="173"/>
      <c r="C64" s="99" t="s">
        <v>74</v>
      </c>
      <c r="D64" s="66">
        <f>+'[1]Insular Caribe'!D59</f>
        <v>0</v>
      </c>
      <c r="E64" s="66">
        <v>100</v>
      </c>
      <c r="F64" s="66">
        <f>100*D64/E64</f>
        <v>0</v>
      </c>
      <c r="G64" s="66">
        <f t="shared" si="31"/>
        <v>0</v>
      </c>
      <c r="H64" s="66">
        <f t="shared" si="32"/>
        <v>0</v>
      </c>
      <c r="I64" s="66">
        <f>F64*$D$98/(1000000)*365</f>
        <v>0</v>
      </c>
      <c r="J64" s="74">
        <f>I64/$I$96</f>
        <v>0</v>
      </c>
    </row>
    <row r="65" spans="2:10" s="4" customFormat="1" x14ac:dyDescent="0.25">
      <c r="B65" s="173"/>
      <c r="C65" s="47" t="s">
        <v>51</v>
      </c>
      <c r="D65" s="67">
        <f>SUM(D61:D64)</f>
        <v>7</v>
      </c>
      <c r="E65" s="67"/>
      <c r="F65" s="67">
        <f>SUM(F61:F62)</f>
        <v>4.5454545454545459</v>
      </c>
      <c r="G65" s="67">
        <f t="shared" ref="G65:H65" si="33">SUM(G61:G62)</f>
        <v>31.81818181818182</v>
      </c>
      <c r="H65" s="67">
        <f t="shared" si="33"/>
        <v>9.2272727272727284E-2</v>
      </c>
      <c r="I65" s="67">
        <f>SUM(I61:I64)</f>
        <v>180.73431249999999</v>
      </c>
      <c r="J65" s="80">
        <f>SUM(J61:J64)</f>
        <v>4.8850146574199414E-3</v>
      </c>
    </row>
    <row r="66" spans="2:10" s="4" customFormat="1" x14ac:dyDescent="0.25">
      <c r="B66" s="173"/>
      <c r="C66" s="49" t="s">
        <v>13</v>
      </c>
      <c r="D66" s="73">
        <f>D65+D59+D55+D50</f>
        <v>122</v>
      </c>
      <c r="E66" s="73"/>
      <c r="F66" s="73">
        <f>F65+F59+F55+F50</f>
        <v>139.33638062259661</v>
      </c>
      <c r="G66" s="73">
        <f>G65+G59+G55+G50</f>
        <v>975.35466435817636</v>
      </c>
      <c r="H66" s="73">
        <f>H65+H59+H55+H50</f>
        <v>2.8285285266387108</v>
      </c>
      <c r="I66" s="73">
        <f>I65+I59+I55+I50</f>
        <v>3243.3034429422455</v>
      </c>
      <c r="J66" s="79">
        <f>J65+J59+J55+J50</f>
        <v>8.7662296318157265E-2</v>
      </c>
    </row>
    <row r="67" spans="2:10" x14ac:dyDescent="0.25">
      <c r="B67" s="173"/>
      <c r="C67" s="48" t="s">
        <v>77</v>
      </c>
      <c r="D67" s="68"/>
      <c r="E67" s="68"/>
      <c r="F67" s="68"/>
      <c r="G67" s="68"/>
      <c r="H67" s="68"/>
      <c r="I67" s="68"/>
      <c r="J67" s="75"/>
    </row>
    <row r="68" spans="2:10" s="4" customFormat="1" x14ac:dyDescent="0.25">
      <c r="B68" s="173"/>
      <c r="C68" s="7" t="s">
        <v>21</v>
      </c>
      <c r="D68" s="67">
        <f>+'[1]Insular Caribe'!D62</f>
        <v>25</v>
      </c>
      <c r="E68" s="66">
        <v>89</v>
      </c>
      <c r="F68" s="67">
        <f>100*D68/E68</f>
        <v>28.089887640449437</v>
      </c>
      <c r="G68" s="67">
        <f>F68*7</f>
        <v>196.62921348314606</v>
      </c>
      <c r="H68" s="67">
        <f t="shared" ref="H68" si="34">G68*2.9/(1000)</f>
        <v>0.5702247191011236</v>
      </c>
      <c r="I68" s="67">
        <f>F68*$D$98/(1000000)*365</f>
        <v>638.22710674157292</v>
      </c>
      <c r="J68" s="76">
        <f>I68/$I$96</f>
        <v>1.7250453043858537E-2</v>
      </c>
    </row>
    <row r="69" spans="2:10" s="5" customFormat="1" x14ac:dyDescent="0.25">
      <c r="B69" s="159" t="s">
        <v>111</v>
      </c>
      <c r="C69" s="159"/>
      <c r="D69" s="71">
        <f>+D66+D68</f>
        <v>147</v>
      </c>
      <c r="E69" s="71"/>
      <c r="F69" s="71">
        <f t="shared" ref="F69:H69" si="35">+F66+F68</f>
        <v>167.42626826304604</v>
      </c>
      <c r="G69" s="71">
        <f t="shared" si="35"/>
        <v>1171.9838778413225</v>
      </c>
      <c r="H69" s="71">
        <f t="shared" si="35"/>
        <v>3.3987532457398344</v>
      </c>
      <c r="I69" s="71">
        <f>I66+I68</f>
        <v>3881.5305496838182</v>
      </c>
      <c r="J69" s="78">
        <f>J66+J68</f>
        <v>0.10491274936201581</v>
      </c>
    </row>
    <row r="70" spans="2:10" x14ac:dyDescent="0.25">
      <c r="B70" s="173" t="s">
        <v>110</v>
      </c>
      <c r="C70" s="48" t="s">
        <v>14</v>
      </c>
      <c r="D70" s="68"/>
      <c r="E70" s="68"/>
      <c r="F70" s="68"/>
      <c r="G70" s="68"/>
      <c r="H70" s="68"/>
      <c r="I70" s="68"/>
      <c r="J70" s="75"/>
    </row>
    <row r="71" spans="2:10" x14ac:dyDescent="0.25">
      <c r="B71" s="173"/>
      <c r="C71" s="7" t="s">
        <v>14</v>
      </c>
      <c r="D71" s="66">
        <f>+'[1]Insular Caribe'!D65</f>
        <v>60</v>
      </c>
      <c r="E71" s="66">
        <v>100</v>
      </c>
      <c r="F71" s="66">
        <f t="shared" ref="F71:F72" si="36">100*D71/E71</f>
        <v>60</v>
      </c>
      <c r="G71" s="66">
        <f>F71*7</f>
        <v>420</v>
      </c>
      <c r="H71" s="66">
        <f t="shared" ref="H71:H72" si="37">G71*2.9/(1000)</f>
        <v>1.218</v>
      </c>
      <c r="I71" s="66">
        <f>F71*$D$98/(1000000)*365</f>
        <v>1363.2530999999999</v>
      </c>
      <c r="J71" s="74">
        <f>I71/$I$96</f>
        <v>3.6846967701681839E-2</v>
      </c>
    </row>
    <row r="72" spans="2:10" x14ac:dyDescent="0.25">
      <c r="B72" s="173"/>
      <c r="C72" s="7" t="s">
        <v>104</v>
      </c>
      <c r="D72" s="66">
        <f>+'[1]Insular Caribe'!D66</f>
        <v>0</v>
      </c>
      <c r="E72" s="66">
        <v>100</v>
      </c>
      <c r="F72" s="66">
        <f t="shared" si="36"/>
        <v>0</v>
      </c>
      <c r="G72" s="66">
        <f>F72*7</f>
        <v>0</v>
      </c>
      <c r="H72" s="66">
        <f t="shared" si="37"/>
        <v>0</v>
      </c>
      <c r="I72" s="66">
        <f>F72*$D$98/(1000000)*365</f>
        <v>0</v>
      </c>
      <c r="J72" s="74">
        <f t="shared" ref="J72" si="38">I72/$I$96</f>
        <v>0</v>
      </c>
    </row>
    <row r="73" spans="2:10" s="4" customFormat="1" x14ac:dyDescent="0.25">
      <c r="B73" s="173"/>
      <c r="C73" s="47" t="s">
        <v>51</v>
      </c>
      <c r="D73" s="67">
        <f>SUM(D71:D72)</f>
        <v>60</v>
      </c>
      <c r="E73" s="67"/>
      <c r="F73" s="67">
        <f>SUM(F71:F72)</f>
        <v>60</v>
      </c>
      <c r="G73" s="67">
        <f t="shared" ref="G73:J73" si="39">SUM(G71:G72)</f>
        <v>420</v>
      </c>
      <c r="H73" s="67">
        <f t="shared" si="39"/>
        <v>1.218</v>
      </c>
      <c r="I73" s="67">
        <f t="shared" si="39"/>
        <v>1363.2530999999999</v>
      </c>
      <c r="J73" s="76">
        <f t="shared" si="39"/>
        <v>3.6846967701681839E-2</v>
      </c>
    </row>
    <row r="74" spans="2:10" x14ac:dyDescent="0.25">
      <c r="B74" s="173"/>
      <c r="C74" s="46" t="s">
        <v>78</v>
      </c>
      <c r="D74" s="68"/>
      <c r="E74" s="68"/>
      <c r="F74" s="68"/>
      <c r="G74" s="68"/>
      <c r="H74" s="68"/>
      <c r="I74" s="68"/>
      <c r="J74" s="75"/>
    </row>
    <row r="75" spans="2:10" x14ac:dyDescent="0.25">
      <c r="B75" s="173"/>
      <c r="C75" s="7" t="s">
        <v>79</v>
      </c>
      <c r="D75" s="66">
        <f>+'[1]Insular Caribe'!D69</f>
        <v>25</v>
      </c>
      <c r="E75" s="66">
        <v>81</v>
      </c>
      <c r="F75" s="66">
        <f t="shared" ref="F75:F76" si="40">100*D75/E75</f>
        <v>30.864197530864196</v>
      </c>
      <c r="G75" s="66">
        <f t="shared" ref="G75:G76" si="41">F75*7</f>
        <v>216.04938271604937</v>
      </c>
      <c r="H75" s="66">
        <f t="shared" ref="H75:H76" si="42">G75*2.9/(1000)</f>
        <v>0.62654320987654322</v>
      </c>
      <c r="I75" s="66">
        <f>F75*$D$98/(1000000)*365</f>
        <v>701.2618827160494</v>
      </c>
      <c r="J75" s="74">
        <f t="shared" ref="J75:J76" si="43">I75/$I$96</f>
        <v>1.8954201492634694E-2</v>
      </c>
    </row>
    <row r="76" spans="2:10" x14ac:dyDescent="0.25">
      <c r="B76" s="173"/>
      <c r="C76" s="7" t="s">
        <v>80</v>
      </c>
      <c r="D76" s="66">
        <f>+'[1]Insular Caribe'!D70</f>
        <v>25</v>
      </c>
      <c r="E76" s="66">
        <v>83</v>
      </c>
      <c r="F76" s="66">
        <f t="shared" si="40"/>
        <v>30.120481927710845</v>
      </c>
      <c r="G76" s="66">
        <f t="shared" si="41"/>
        <v>210.84337349397592</v>
      </c>
      <c r="H76" s="66">
        <f t="shared" si="42"/>
        <v>0.61144578313253006</v>
      </c>
      <c r="I76" s="66">
        <f>F76*$D$98/(1000000)*365</f>
        <v>684.3640060240964</v>
      </c>
      <c r="J76" s="74">
        <f t="shared" si="43"/>
        <v>1.8497473745824219E-2</v>
      </c>
    </row>
    <row r="77" spans="2:10" s="4" customFormat="1" x14ac:dyDescent="0.25">
      <c r="B77" s="174"/>
      <c r="C77" s="47" t="s">
        <v>51</v>
      </c>
      <c r="D77" s="67">
        <f>SUM(D75:D76)</f>
        <v>50</v>
      </c>
      <c r="E77" s="67"/>
      <c r="F77" s="67">
        <f>SUM(F75:F76)</f>
        <v>60.984679458575044</v>
      </c>
      <c r="G77" s="67">
        <f t="shared" ref="G77:I77" si="44">SUM(G75:G76)</f>
        <v>426.89275621002525</v>
      </c>
      <c r="H77" s="67">
        <f t="shared" si="44"/>
        <v>1.2379889930090733</v>
      </c>
      <c r="I77" s="67">
        <f t="shared" si="44"/>
        <v>1385.6258887401459</v>
      </c>
      <c r="J77" s="76">
        <f>SUM(J75:J76)</f>
        <v>3.7451675238458909E-2</v>
      </c>
    </row>
    <row r="78" spans="2:10" s="5" customFormat="1" x14ac:dyDescent="0.25">
      <c r="B78" s="159" t="s">
        <v>112</v>
      </c>
      <c r="C78" s="159"/>
      <c r="D78" s="71">
        <f>+D73+D77</f>
        <v>110</v>
      </c>
      <c r="E78" s="71"/>
      <c r="F78" s="71">
        <f t="shared" ref="F78:H78" si="45">+F73+F77</f>
        <v>120.98467945857504</v>
      </c>
      <c r="G78" s="71">
        <f t="shared" si="45"/>
        <v>846.89275621002525</v>
      </c>
      <c r="H78" s="71">
        <f t="shared" si="45"/>
        <v>2.4559889930090733</v>
      </c>
      <c r="I78" s="71">
        <f>+I73+I77</f>
        <v>2748.8789887401458</v>
      </c>
      <c r="J78" s="78">
        <f>+J73+J77</f>
        <v>7.4298642940140741E-2</v>
      </c>
    </row>
    <row r="79" spans="2:10" x14ac:dyDescent="0.25">
      <c r="B79" s="173" t="s">
        <v>15</v>
      </c>
      <c r="C79" s="46" t="s">
        <v>105</v>
      </c>
      <c r="D79" s="68"/>
      <c r="E79" s="68"/>
      <c r="F79" s="68"/>
      <c r="G79" s="68"/>
      <c r="H79" s="68"/>
      <c r="I79" s="68"/>
      <c r="J79" s="75"/>
    </row>
    <row r="80" spans="2:10" x14ac:dyDescent="0.25">
      <c r="B80" s="173"/>
      <c r="C80" s="2" t="s">
        <v>22</v>
      </c>
      <c r="D80" s="66">
        <f>+'[1]Insular Caribe'!D74</f>
        <v>15</v>
      </c>
      <c r="E80" s="66">
        <v>100</v>
      </c>
      <c r="F80" s="66">
        <f t="shared" ref="F80:F81" si="46">100*D80/E80</f>
        <v>15</v>
      </c>
      <c r="G80" s="66">
        <f>F80*7</f>
        <v>105</v>
      </c>
      <c r="H80" s="66">
        <f t="shared" ref="H80:H81" si="47">G80*2.9/(1000)</f>
        <v>0.30449999999999999</v>
      </c>
      <c r="I80" s="66">
        <f>F80*$D$98/(1000000)*365</f>
        <v>340.81327499999998</v>
      </c>
      <c r="J80" s="74">
        <f>I80/$I$96</f>
        <v>9.2117419254204597E-3</v>
      </c>
    </row>
    <row r="81" spans="2:11" x14ac:dyDescent="0.25">
      <c r="B81" s="173"/>
      <c r="C81" s="2" t="s">
        <v>106</v>
      </c>
      <c r="D81" s="66">
        <f>+'[1]Insular Caribe'!D75</f>
        <v>4</v>
      </c>
      <c r="E81" s="66">
        <v>100</v>
      </c>
      <c r="F81" s="66">
        <f t="shared" si="46"/>
        <v>4</v>
      </c>
      <c r="G81" s="66">
        <f>F81*7</f>
        <v>28</v>
      </c>
      <c r="H81" s="66">
        <f t="shared" si="47"/>
        <v>8.1200000000000008E-2</v>
      </c>
      <c r="I81" s="66">
        <f>F81*$D$98/(1000000)*365</f>
        <v>90.883539999999996</v>
      </c>
      <c r="J81" s="74">
        <f>I81/$I$96</f>
        <v>2.4564645134454561E-3</v>
      </c>
    </row>
    <row r="82" spans="2:11" s="4" customFormat="1" x14ac:dyDescent="0.25">
      <c r="B82" s="173"/>
      <c r="C82" s="47" t="s">
        <v>51</v>
      </c>
      <c r="D82" s="67">
        <f>SUM(D80:D81)</f>
        <v>19</v>
      </c>
      <c r="E82" s="67"/>
      <c r="F82" s="67">
        <f>SUM(F80:F81)</f>
        <v>19</v>
      </c>
      <c r="G82" s="67">
        <f t="shared" ref="G82:J82" si="48">SUM(G80:G81)</f>
        <v>133</v>
      </c>
      <c r="H82" s="67">
        <f t="shared" si="48"/>
        <v>0.38569999999999999</v>
      </c>
      <c r="I82" s="67">
        <f t="shared" si="48"/>
        <v>431.69681499999996</v>
      </c>
      <c r="J82" s="76">
        <f t="shared" si="48"/>
        <v>1.1668206438865916E-2</v>
      </c>
    </row>
    <row r="83" spans="2:11" x14ac:dyDescent="0.25">
      <c r="B83" s="173"/>
      <c r="C83" s="46" t="s">
        <v>81</v>
      </c>
      <c r="D83" s="68"/>
      <c r="E83" s="68"/>
      <c r="F83" s="68"/>
      <c r="G83" s="68"/>
      <c r="H83" s="68"/>
      <c r="I83" s="68"/>
      <c r="J83" s="75"/>
    </row>
    <row r="84" spans="2:11" s="4" customFormat="1" x14ac:dyDescent="0.25">
      <c r="B84" s="173"/>
      <c r="C84" s="7" t="s">
        <v>23</v>
      </c>
      <c r="D84" s="67">
        <f>+'[1]Insular Caribe'!D78</f>
        <v>46</v>
      </c>
      <c r="E84" s="66">
        <v>100</v>
      </c>
      <c r="F84" s="67">
        <f t="shared" ref="F84" si="49">100*D84/E84</f>
        <v>46</v>
      </c>
      <c r="G84" s="67">
        <f>F84*7</f>
        <v>322</v>
      </c>
      <c r="H84" s="67">
        <f t="shared" ref="H84" si="50">G84*2.9/(1000)</f>
        <v>0.93379999999999996</v>
      </c>
      <c r="I84" s="67">
        <f>F84*$D$98/(1000000)*365</f>
        <v>1045.1607099999999</v>
      </c>
      <c r="J84" s="76">
        <f>I84/$I$96</f>
        <v>2.8249341904622742E-2</v>
      </c>
    </row>
    <row r="85" spans="2:11" x14ac:dyDescent="0.25">
      <c r="B85" s="173"/>
      <c r="C85" s="46" t="s">
        <v>16</v>
      </c>
      <c r="D85" s="68"/>
      <c r="E85" s="68"/>
      <c r="F85" s="68"/>
      <c r="G85" s="68"/>
      <c r="H85" s="68"/>
      <c r="I85" s="68"/>
      <c r="J85" s="75"/>
    </row>
    <row r="86" spans="2:11" ht="31.5" x14ac:dyDescent="0.25">
      <c r="B86" s="173"/>
      <c r="C86" s="7" t="s">
        <v>82</v>
      </c>
      <c r="D86" s="66">
        <f>+'[1]Insular Caribe'!D81</f>
        <v>5</v>
      </c>
      <c r="E86" s="66">
        <v>100</v>
      </c>
      <c r="F86" s="66">
        <f t="shared" ref="F86:F89" si="51">100*D86/E86</f>
        <v>5</v>
      </c>
      <c r="G86" s="66">
        <f t="shared" ref="G86:G89" si="52">F86*7</f>
        <v>35</v>
      </c>
      <c r="H86" s="66">
        <f t="shared" ref="H86:H89" si="53">G86*2.9/(1000)</f>
        <v>0.10150000000000001</v>
      </c>
      <c r="I86" s="66">
        <f>F86*$D$98/(1000000)*365</f>
        <v>113.60442499999999</v>
      </c>
      <c r="J86" s="74">
        <f t="shared" ref="J86:J89" si="54">I86/$I$96</f>
        <v>3.0705806418068202E-3</v>
      </c>
    </row>
    <row r="87" spans="2:11" x14ac:dyDescent="0.25">
      <c r="B87" s="173"/>
      <c r="C87" s="7" t="s">
        <v>83</v>
      </c>
      <c r="D87" s="66">
        <f>+'[1]Insular Caribe'!D82</f>
        <v>0</v>
      </c>
      <c r="E87" s="66">
        <v>100</v>
      </c>
      <c r="F87" s="66">
        <f t="shared" si="51"/>
        <v>0</v>
      </c>
      <c r="G87" s="66">
        <f t="shared" si="52"/>
        <v>0</v>
      </c>
      <c r="H87" s="66">
        <f t="shared" si="53"/>
        <v>0</v>
      </c>
      <c r="I87" s="66">
        <f>F87*$D$98/(1000000)*365</f>
        <v>0</v>
      </c>
      <c r="J87" s="74">
        <f t="shared" si="54"/>
        <v>0</v>
      </c>
    </row>
    <row r="88" spans="2:11" x14ac:dyDescent="0.25">
      <c r="B88" s="173"/>
      <c r="C88" s="7" t="s">
        <v>84</v>
      </c>
      <c r="D88" s="66">
        <f>+'[1]Insular Caribe'!D83</f>
        <v>5</v>
      </c>
      <c r="E88" s="66">
        <v>100</v>
      </c>
      <c r="F88" s="66">
        <f t="shared" si="51"/>
        <v>5</v>
      </c>
      <c r="G88" s="66">
        <f t="shared" si="52"/>
        <v>35</v>
      </c>
      <c r="H88" s="66">
        <f t="shared" si="53"/>
        <v>0.10150000000000001</v>
      </c>
      <c r="I88" s="66">
        <f>F88*$D$98/(1000000)*365</f>
        <v>113.60442499999999</v>
      </c>
      <c r="J88" s="74">
        <f t="shared" si="54"/>
        <v>3.0705806418068202E-3</v>
      </c>
    </row>
    <row r="89" spans="2:11" x14ac:dyDescent="0.25">
      <c r="B89" s="173"/>
      <c r="C89" s="7" t="s">
        <v>85</v>
      </c>
      <c r="D89" s="66">
        <f>+'[1]Insular Caribe'!D84</f>
        <v>5</v>
      </c>
      <c r="E89" s="66">
        <v>100</v>
      </c>
      <c r="F89" s="66">
        <f t="shared" si="51"/>
        <v>5</v>
      </c>
      <c r="G89" s="66">
        <f t="shared" si="52"/>
        <v>35</v>
      </c>
      <c r="H89" s="66">
        <f t="shared" si="53"/>
        <v>0.10150000000000001</v>
      </c>
      <c r="I89" s="66">
        <f>F89*$D$98/(1000000)*365</f>
        <v>113.60442499999999</v>
      </c>
      <c r="J89" s="74">
        <f t="shared" si="54"/>
        <v>3.0705806418068202E-3</v>
      </c>
    </row>
    <row r="90" spans="2:11" s="4" customFormat="1" x14ac:dyDescent="0.25">
      <c r="B90" s="173"/>
      <c r="C90" s="47" t="s">
        <v>51</v>
      </c>
      <c r="D90" s="67">
        <f>SUM(D86:D89)</f>
        <v>15</v>
      </c>
      <c r="E90" s="67"/>
      <c r="F90" s="67">
        <f>SUM(F86:F89)</f>
        <v>15</v>
      </c>
      <c r="G90" s="67">
        <f t="shared" ref="G90:I90" si="55">SUM(G86:G89)</f>
        <v>105</v>
      </c>
      <c r="H90" s="67">
        <f t="shared" si="55"/>
        <v>0.30449999999999999</v>
      </c>
      <c r="I90" s="67">
        <f t="shared" si="55"/>
        <v>340.81327499999998</v>
      </c>
      <c r="J90" s="76">
        <f>SUM(J86:J89)</f>
        <v>9.2117419254204615E-3</v>
      </c>
    </row>
    <row r="91" spans="2:11" x14ac:dyDescent="0.25">
      <c r="B91" s="173"/>
      <c r="C91" s="46" t="s">
        <v>17</v>
      </c>
      <c r="D91" s="68"/>
      <c r="E91" s="68"/>
      <c r="F91" s="68"/>
      <c r="G91" s="68"/>
      <c r="H91" s="68"/>
      <c r="I91" s="68"/>
      <c r="J91" s="75"/>
    </row>
    <row r="92" spans="2:11" x14ac:dyDescent="0.25">
      <c r="B92" s="173"/>
      <c r="C92" s="2" t="s">
        <v>86</v>
      </c>
      <c r="D92" s="66">
        <f>+'[1]Insular Caribe'!D87</f>
        <v>8</v>
      </c>
      <c r="E92" s="66">
        <v>88.107142857142861</v>
      </c>
      <c r="F92" s="66">
        <f t="shared" ref="F92:F93" si="56">100*D92/E92</f>
        <v>9.0798540737738147</v>
      </c>
      <c r="G92" s="66">
        <f t="shared" ref="G92:G93" si="57">F92*7</f>
        <v>63.558978516416701</v>
      </c>
      <c r="H92" s="66">
        <f t="shared" ref="H92:H93" si="58">G92*2.9/(1000)</f>
        <v>0.18432103769760844</v>
      </c>
      <c r="I92" s="66">
        <f>F92*$D$98/(1000000)*365</f>
        <v>206.30232022699633</v>
      </c>
      <c r="J92" s="74">
        <f t="shared" ref="J92:J93" si="59">I92/$I$96</f>
        <v>5.5760848298721339E-3</v>
      </c>
    </row>
    <row r="93" spans="2:11" x14ac:dyDescent="0.25">
      <c r="B93" s="173"/>
      <c r="C93" s="2" t="s">
        <v>87</v>
      </c>
      <c r="D93" s="66">
        <f>+'[1]Insular Caribe'!D88</f>
        <v>3</v>
      </c>
      <c r="E93" s="66">
        <v>100</v>
      </c>
      <c r="F93" s="66">
        <f t="shared" si="56"/>
        <v>3</v>
      </c>
      <c r="G93" s="66">
        <f t="shared" si="57"/>
        <v>21</v>
      </c>
      <c r="H93" s="66">
        <f t="shared" si="58"/>
        <v>6.0899999999999996E-2</v>
      </c>
      <c r="I93" s="66">
        <f>F93*$D$98/(1000000)*365</f>
        <v>68.162655000000001</v>
      </c>
      <c r="J93" s="74">
        <f t="shared" si="59"/>
        <v>1.8423483850840922E-3</v>
      </c>
    </row>
    <row r="94" spans="2:11" s="4" customFormat="1" x14ac:dyDescent="0.25">
      <c r="B94" s="174"/>
      <c r="C94" s="49" t="s">
        <v>51</v>
      </c>
      <c r="D94" s="73">
        <f>SUM(D92:D93)</f>
        <v>11</v>
      </c>
      <c r="E94" s="73"/>
      <c r="F94" s="73">
        <f>SUM(F92:F93)</f>
        <v>12.079854073773815</v>
      </c>
      <c r="G94" s="73">
        <f t="shared" ref="G94:I94" si="60">SUM(G92:G93)</f>
        <v>84.558978516416701</v>
      </c>
      <c r="H94" s="73">
        <f t="shared" si="60"/>
        <v>0.24522103769760845</v>
      </c>
      <c r="I94" s="73">
        <f t="shared" si="60"/>
        <v>274.46497522699633</v>
      </c>
      <c r="J94" s="79">
        <f>SUM(J92:J93)</f>
        <v>7.4184332149562259E-3</v>
      </c>
    </row>
    <row r="95" spans="2:11" s="5" customFormat="1" x14ac:dyDescent="0.25">
      <c r="B95" s="159" t="s">
        <v>113</v>
      </c>
      <c r="C95" s="159"/>
      <c r="D95" s="71">
        <f>+D82+D84+D90+D94</f>
        <v>91</v>
      </c>
      <c r="E95" s="71"/>
      <c r="F95" s="71">
        <f t="shared" ref="F95:H95" si="61">+F82+F84+F90+F94</f>
        <v>92.079854073773816</v>
      </c>
      <c r="G95" s="71">
        <f t="shared" si="61"/>
        <v>644.55897851641669</v>
      </c>
      <c r="H95" s="71">
        <f t="shared" si="61"/>
        <v>1.8692210376976084</v>
      </c>
      <c r="I95" s="71">
        <f>+I82+I84+I90+I94</f>
        <v>2092.135775226996</v>
      </c>
      <c r="J95" s="78">
        <f>+J82+J84+J90+J94</f>
        <v>5.6547723483865352E-2</v>
      </c>
    </row>
    <row r="96" spans="2:11" x14ac:dyDescent="0.25">
      <c r="B96" s="51"/>
      <c r="C96" s="12" t="s">
        <v>24</v>
      </c>
      <c r="D96" s="72">
        <f t="shared" ref="D96:J96" si="62">D95+D78+D69+D44+D31+D20</f>
        <v>1323</v>
      </c>
      <c r="E96" s="72">
        <f t="shared" si="62"/>
        <v>0</v>
      </c>
      <c r="F96" s="72">
        <f t="shared" si="62"/>
        <v>1624.9474263969821</v>
      </c>
      <c r="G96" s="72">
        <f t="shared" si="62"/>
        <v>11374.631984778876</v>
      </c>
      <c r="H96" s="72">
        <f t="shared" si="62"/>
        <v>32.986432755858736</v>
      </c>
      <c r="I96" s="72">
        <f t="shared" si="62"/>
        <v>36997.701168711792</v>
      </c>
      <c r="J96" s="100">
        <f t="shared" si="62"/>
        <v>1.0000000000000002</v>
      </c>
      <c r="K96" s="66"/>
    </row>
    <row r="97" spans="3:10" x14ac:dyDescent="0.25">
      <c r="C97" s="4"/>
      <c r="I97" s="17"/>
      <c r="J97" s="76"/>
    </row>
    <row r="98" spans="3:10" s="4" customFormat="1" x14ac:dyDescent="0.25">
      <c r="C98" s="4" t="s">
        <v>107</v>
      </c>
      <c r="D98" s="50">
        <f>+[2]Insular!$D$24</f>
        <v>62249</v>
      </c>
      <c r="J98" s="76"/>
    </row>
    <row r="99" spans="3:10" x14ac:dyDescent="0.25">
      <c r="C99" s="2" t="s">
        <v>125</v>
      </c>
    </row>
  </sheetData>
  <mergeCells count="18">
    <mergeCell ref="B69:C69"/>
    <mergeCell ref="B70:B77"/>
    <mergeCell ref="B78:C78"/>
    <mergeCell ref="B79:B94"/>
    <mergeCell ref="B95:C95"/>
    <mergeCell ref="B2:J2"/>
    <mergeCell ref="B4:B5"/>
    <mergeCell ref="C4:C5"/>
    <mergeCell ref="E4:E5"/>
    <mergeCell ref="F4:I4"/>
    <mergeCell ref="J4:J5"/>
    <mergeCell ref="B44:C44"/>
    <mergeCell ref="B45:B68"/>
    <mergeCell ref="B6:B19"/>
    <mergeCell ref="B20:C20"/>
    <mergeCell ref="B21:B30"/>
    <mergeCell ref="B31:C31"/>
    <mergeCell ref="B32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Tabla resumen</vt:lpstr>
      <vt:lpstr>Amazónica</vt:lpstr>
      <vt:lpstr>Andina Sur</vt:lpstr>
      <vt:lpstr>Costa y Sabana</vt:lpstr>
      <vt:lpstr>Cundiboyacense</vt:lpstr>
      <vt:lpstr>Depresión Momposina</vt:lpstr>
      <vt:lpstr>Distrito Capital</vt:lpstr>
      <vt:lpstr>Eje Cafetero</vt:lpstr>
      <vt:lpstr>Insular Caribe</vt:lpstr>
      <vt:lpstr>Litoral Pacífico</vt:lpstr>
      <vt:lpstr>Llanera</vt:lpstr>
      <vt:lpstr>Magdalena Medio</vt:lpstr>
      <vt:lpstr>Santanderes</vt:lpstr>
      <vt:lpstr>Tolima Grande</vt:lpstr>
      <vt:lpstr>Paso a paso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SARAH LUCIA ORTIZ CALDERON</cp:lastModifiedBy>
  <dcterms:created xsi:type="dcterms:W3CDTF">2019-05-28T16:25:44Z</dcterms:created>
  <dcterms:modified xsi:type="dcterms:W3CDTF">2024-11-23T12:41:12Z</dcterms:modified>
</cp:coreProperties>
</file>