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0"/>
  <workbookPr/>
  <mc:AlternateContent xmlns:mc="http://schemas.openxmlformats.org/markup-compatibility/2006">
    <mc:Choice Requires="x15">
      <x15ac:absPath xmlns:x15ac="http://schemas.microsoft.com/office/spreadsheetml/2010/11/ac" url="https://udeaeduco-my.sharepoint.com/personal/jonathan_donado_udea_edu_co/Documents/1.Equipo guías alimentarias/Avances en los capítulos para Revisón/Necesidades/"/>
    </mc:Choice>
  </mc:AlternateContent>
  <xr:revisionPtr revIDLastSave="663" documentId="8_{11184F9B-6ED7-42B6-8D9E-82E4410B29F2}" xr6:coauthVersionLast="47" xr6:coauthVersionMax="47" xr10:uidLastSave="{6A25C58C-651B-400F-BD91-75CF2AA68261}"/>
  <bookViews>
    <workbookView xWindow="-120" yWindow="-120" windowWidth="20730" windowHeight="11160" tabRatio="792" xr2:uid="{00000000-000D-0000-FFFF-FFFF00000000}"/>
  </bookViews>
  <sheets>
    <sheet name="Tabla Resumen" sheetId="11" r:id="rId1"/>
    <sheet name="Agua Colombia" sheetId="1" r:id="rId2"/>
    <sheet name="Amazonica" sheetId="2" r:id="rId3"/>
    <sheet name="Andina Sur" sheetId="12" r:id="rId4"/>
    <sheet name="Cost y sabana caribe" sheetId="4" r:id="rId5"/>
    <sheet name="Cundiboyacense" sheetId="5" r:id="rId6"/>
    <sheet name="Depre Momposina" sheetId="6" r:id="rId7"/>
    <sheet name="Distrito cap" sheetId="7" r:id="rId8"/>
    <sheet name="Eje cafetero" sheetId="9" r:id="rId9"/>
    <sheet name="Insular" sheetId="8" r:id="rId10"/>
    <sheet name="Lit Pacifico" sheetId="10" r:id="rId11"/>
    <sheet name="Llanero" sheetId="13" r:id="rId12"/>
    <sheet name="Magdalena Medio" sheetId="3" r:id="rId13"/>
    <sheet name="Santanderes" sheetId="14" r:id="rId14"/>
    <sheet name="Tolima grande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C29" i="4"/>
  <c r="C30" i="5"/>
  <c r="C29" i="5"/>
  <c r="C30" i="6"/>
  <c r="C29" i="6"/>
  <c r="D25" i="6"/>
  <c r="C32" i="6" s="1"/>
  <c r="D24" i="6"/>
  <c r="D23" i="6"/>
  <c r="D22" i="6"/>
  <c r="D21" i="6"/>
  <c r="D20" i="6"/>
  <c r="D19" i="6"/>
  <c r="D18" i="6"/>
  <c r="D14" i="6"/>
  <c r="D13" i="6"/>
  <c r="D12" i="6"/>
  <c r="D11" i="6"/>
  <c r="D10" i="6"/>
  <c r="D9" i="6"/>
  <c r="D8" i="6"/>
  <c r="D25" i="5"/>
  <c r="C32" i="5" s="1"/>
  <c r="D24" i="5"/>
  <c r="D23" i="5"/>
  <c r="D22" i="5"/>
  <c r="D21" i="5"/>
  <c r="D20" i="5"/>
  <c r="D19" i="5"/>
  <c r="D18" i="5"/>
  <c r="D14" i="5"/>
  <c r="D13" i="5"/>
  <c r="D12" i="5"/>
  <c r="D11" i="5"/>
  <c r="D10" i="5"/>
  <c r="D9" i="5"/>
  <c r="D8" i="5"/>
  <c r="D25" i="4"/>
  <c r="C32" i="4" s="1"/>
  <c r="D24" i="4"/>
  <c r="D23" i="4"/>
  <c r="D22" i="4"/>
  <c r="D21" i="4"/>
  <c r="D20" i="4"/>
  <c r="D19" i="4"/>
  <c r="D18" i="4"/>
  <c r="D14" i="4"/>
  <c r="D13" i="4"/>
  <c r="D12" i="4"/>
  <c r="D11" i="4"/>
  <c r="D10" i="4"/>
  <c r="D9" i="4"/>
  <c r="D8" i="4"/>
  <c r="D25" i="15"/>
  <c r="C32" i="15" s="1"/>
  <c r="D24" i="15"/>
  <c r="D23" i="15"/>
  <c r="D22" i="15"/>
  <c r="D21" i="15"/>
  <c r="D20" i="15"/>
  <c r="D19" i="15"/>
  <c r="D18" i="15"/>
  <c r="D14" i="15"/>
  <c r="D13" i="15"/>
  <c r="D12" i="15"/>
  <c r="D11" i="15"/>
  <c r="D10" i="15"/>
  <c r="D9" i="15"/>
  <c r="D8" i="15"/>
  <c r="C30" i="15"/>
  <c r="C29" i="15"/>
  <c r="D25" i="14"/>
  <c r="C32" i="14" s="1"/>
  <c r="D24" i="14"/>
  <c r="D23" i="14"/>
  <c r="D22" i="14"/>
  <c r="D21" i="14"/>
  <c r="D20" i="14"/>
  <c r="D19" i="14"/>
  <c r="D18" i="14"/>
  <c r="D14" i="14"/>
  <c r="D13" i="14"/>
  <c r="D12" i="14"/>
  <c r="D11" i="14"/>
  <c r="D10" i="14"/>
  <c r="D9" i="14"/>
  <c r="D8" i="14"/>
  <c r="C30" i="14"/>
  <c r="C29" i="14"/>
  <c r="D25" i="3"/>
  <c r="C32" i="3" s="1"/>
  <c r="D24" i="3"/>
  <c r="D23" i="3"/>
  <c r="D22" i="3"/>
  <c r="D21" i="3"/>
  <c r="D20" i="3"/>
  <c r="D19" i="3"/>
  <c r="D18" i="3"/>
  <c r="D14" i="3"/>
  <c r="D13" i="3"/>
  <c r="D12" i="3"/>
  <c r="D11" i="3"/>
  <c r="D10" i="3"/>
  <c r="D9" i="3"/>
  <c r="D8" i="3"/>
  <c r="C30" i="3"/>
  <c r="C29" i="3"/>
  <c r="D25" i="13"/>
  <c r="C32" i="13" s="1"/>
  <c r="D24" i="13"/>
  <c r="D23" i="13"/>
  <c r="D22" i="13"/>
  <c r="D21" i="13"/>
  <c r="D20" i="13"/>
  <c r="D19" i="13"/>
  <c r="D18" i="13"/>
  <c r="D14" i="13"/>
  <c r="D13" i="13"/>
  <c r="D12" i="13"/>
  <c r="D11" i="13"/>
  <c r="D10" i="13"/>
  <c r="D9" i="13"/>
  <c r="D8" i="13"/>
  <c r="C30" i="13"/>
  <c r="C29" i="13"/>
  <c r="D25" i="10"/>
  <c r="C32" i="10" s="1"/>
  <c r="D24" i="10"/>
  <c r="D23" i="10"/>
  <c r="D22" i="10"/>
  <c r="D21" i="10"/>
  <c r="D20" i="10"/>
  <c r="D19" i="10"/>
  <c r="D18" i="10"/>
  <c r="D14" i="10"/>
  <c r="D13" i="10"/>
  <c r="D12" i="10"/>
  <c r="D11" i="10"/>
  <c r="D10" i="10"/>
  <c r="D9" i="10"/>
  <c r="D8" i="10"/>
  <c r="C30" i="10"/>
  <c r="C29" i="10"/>
  <c r="D25" i="8"/>
  <c r="C32" i="8" s="1"/>
  <c r="D24" i="8"/>
  <c r="D23" i="8"/>
  <c r="D22" i="8"/>
  <c r="D21" i="8"/>
  <c r="D20" i="8"/>
  <c r="D19" i="8"/>
  <c r="D18" i="8"/>
  <c r="D14" i="8"/>
  <c r="D13" i="8"/>
  <c r="D12" i="8"/>
  <c r="D11" i="8"/>
  <c r="D10" i="8"/>
  <c r="D9" i="8"/>
  <c r="D8" i="8"/>
  <c r="C30" i="8"/>
  <c r="C29" i="8"/>
  <c r="D25" i="9"/>
  <c r="C32" i="9" s="1"/>
  <c r="D24" i="9"/>
  <c r="D23" i="9"/>
  <c r="D22" i="9"/>
  <c r="D21" i="9"/>
  <c r="D20" i="9"/>
  <c r="D19" i="9"/>
  <c r="D18" i="9"/>
  <c r="D14" i="9"/>
  <c r="D13" i="9"/>
  <c r="D12" i="9"/>
  <c r="D11" i="9"/>
  <c r="D10" i="9"/>
  <c r="D9" i="9"/>
  <c r="D8" i="9"/>
  <c r="C30" i="9"/>
  <c r="C29" i="9"/>
  <c r="C31" i="9" s="1"/>
  <c r="D25" i="7"/>
  <c r="C32" i="7" s="1"/>
  <c r="D24" i="7"/>
  <c r="D23" i="7"/>
  <c r="D22" i="7"/>
  <c r="D21" i="7"/>
  <c r="D20" i="7"/>
  <c r="D19" i="7"/>
  <c r="D18" i="7"/>
  <c r="D14" i="7"/>
  <c r="D13" i="7"/>
  <c r="D12" i="7"/>
  <c r="D11" i="7"/>
  <c r="D11" i="1" s="1"/>
  <c r="D10" i="7"/>
  <c r="D9" i="7"/>
  <c r="D8" i="7"/>
  <c r="C30" i="7"/>
  <c r="C29" i="7"/>
  <c r="D25" i="12"/>
  <c r="C32" i="12" s="1"/>
  <c r="D24" i="12"/>
  <c r="D23" i="12"/>
  <c r="D22" i="12"/>
  <c r="D21" i="12"/>
  <c r="D20" i="12"/>
  <c r="D19" i="12"/>
  <c r="D18" i="12"/>
  <c r="D14" i="12"/>
  <c r="D13" i="12"/>
  <c r="D12" i="12"/>
  <c r="D11" i="12"/>
  <c r="D10" i="12"/>
  <c r="D9" i="12"/>
  <c r="D8" i="12"/>
  <c r="C30" i="12"/>
  <c r="C29" i="12"/>
  <c r="C30" i="2"/>
  <c r="C29" i="2"/>
  <c r="D25" i="2"/>
  <c r="C32" i="2" s="1"/>
  <c r="D24" i="2"/>
  <c r="D23" i="2"/>
  <c r="D22" i="2"/>
  <c r="D21" i="2"/>
  <c r="D21" i="1" s="1"/>
  <c r="D20" i="2"/>
  <c r="D19" i="2"/>
  <c r="D18" i="2"/>
  <c r="D14" i="2"/>
  <c r="D13" i="2"/>
  <c r="D12" i="2"/>
  <c r="D12" i="1" s="1"/>
  <c r="D11" i="2"/>
  <c r="D10" i="2"/>
  <c r="D9" i="2"/>
  <c r="D8" i="2"/>
  <c r="D23" i="1" l="1"/>
  <c r="D13" i="1"/>
  <c r="D20" i="1"/>
  <c r="C31" i="6"/>
  <c r="D31" i="6" s="1"/>
  <c r="D14" i="1"/>
  <c r="C31" i="12"/>
  <c r="D31" i="12" s="1"/>
  <c r="D22" i="1"/>
  <c r="C31" i="8"/>
  <c r="D30" i="8" s="1"/>
  <c r="C34" i="8" s="1"/>
  <c r="D17" i="8" s="1"/>
  <c r="D8" i="1"/>
  <c r="D9" i="1"/>
  <c r="D24" i="1"/>
  <c r="C31" i="4"/>
  <c r="D31" i="4" s="1"/>
  <c r="C31" i="5"/>
  <c r="D31" i="5" s="1"/>
  <c r="D10" i="1"/>
  <c r="D18" i="1"/>
  <c r="D19" i="1"/>
  <c r="D25" i="1"/>
  <c r="C31" i="15"/>
  <c r="D31" i="15" s="1"/>
  <c r="C31" i="14"/>
  <c r="D31" i="14" s="1"/>
  <c r="C31" i="3"/>
  <c r="D31" i="3" s="1"/>
  <c r="C31" i="13"/>
  <c r="D31" i="13" s="1"/>
  <c r="C31" i="10"/>
  <c r="D31" i="10" s="1"/>
  <c r="D31" i="8"/>
  <c r="D31" i="9"/>
  <c r="D29" i="9"/>
  <c r="C33" i="9" s="1"/>
  <c r="D30" i="9"/>
  <c r="C34" i="9" s="1"/>
  <c r="C31" i="7"/>
  <c r="D31" i="7" s="1"/>
  <c r="D30" i="12"/>
  <c r="C34" i="12" s="1"/>
  <c r="D29" i="12"/>
  <c r="C33" i="12" s="1"/>
  <c r="C31" i="2"/>
  <c r="D31" i="2" s="1"/>
  <c r="D30" i="6" l="1"/>
  <c r="C34" i="6" s="1"/>
  <c r="D16" i="6" s="1"/>
  <c r="D29" i="6"/>
  <c r="C33" i="6" s="1"/>
  <c r="C35" i="6" s="1"/>
  <c r="D29" i="15"/>
  <c r="C33" i="15" s="1"/>
  <c r="D29" i="10"/>
  <c r="C33" i="10" s="1"/>
  <c r="D30" i="10"/>
  <c r="C34" i="10" s="1"/>
  <c r="D16" i="10" s="1"/>
  <c r="D30" i="2"/>
  <c r="C34" i="2" s="1"/>
  <c r="D29" i="13"/>
  <c r="C33" i="13" s="1"/>
  <c r="D29" i="2"/>
  <c r="C33" i="2" s="1"/>
  <c r="C35" i="2" s="1"/>
  <c r="D16" i="8"/>
  <c r="D29" i="8"/>
  <c r="C33" i="8" s="1"/>
  <c r="D30" i="4"/>
  <c r="C34" i="4" s="1"/>
  <c r="D29" i="4"/>
  <c r="C33" i="4" s="1"/>
  <c r="C35" i="4" s="1"/>
  <c r="D30" i="5"/>
  <c r="C34" i="5" s="1"/>
  <c r="D29" i="5"/>
  <c r="C33" i="5" s="1"/>
  <c r="D17" i="6"/>
  <c r="D16" i="4"/>
  <c r="D17" i="4"/>
  <c r="D7" i="4"/>
  <c r="D7" i="15"/>
  <c r="D6" i="15"/>
  <c r="D30" i="15"/>
  <c r="C34" i="15" s="1"/>
  <c r="D29" i="14"/>
  <c r="C33" i="14" s="1"/>
  <c r="D30" i="14"/>
  <c r="C34" i="14" s="1"/>
  <c r="D29" i="3"/>
  <c r="C33" i="3" s="1"/>
  <c r="D30" i="3"/>
  <c r="C34" i="3" s="1"/>
  <c r="D6" i="13"/>
  <c r="D7" i="13"/>
  <c r="D30" i="13"/>
  <c r="C34" i="13" s="1"/>
  <c r="D17" i="10"/>
  <c r="D7" i="10"/>
  <c r="D6" i="10"/>
  <c r="C35" i="10"/>
  <c r="C35" i="9"/>
  <c r="D6" i="9"/>
  <c r="D7" i="9"/>
  <c r="D16" i="9"/>
  <c r="D17" i="9"/>
  <c r="D30" i="7"/>
  <c r="C34" i="7" s="1"/>
  <c r="D29" i="7"/>
  <c r="C33" i="7" s="1"/>
  <c r="D7" i="12"/>
  <c r="D6" i="12"/>
  <c r="D17" i="12"/>
  <c r="D16" i="12"/>
  <c r="C35" i="12"/>
  <c r="D6" i="6" l="1"/>
  <c r="D7" i="6"/>
  <c r="D6" i="4"/>
  <c r="C35" i="5"/>
  <c r="C35" i="8"/>
  <c r="D7" i="8"/>
  <c r="D6" i="8"/>
  <c r="C35" i="15"/>
  <c r="D17" i="15"/>
  <c r="D16" i="15"/>
  <c r="D17" i="14"/>
  <c r="D16" i="14"/>
  <c r="D7" i="14"/>
  <c r="D6" i="14"/>
  <c r="C35" i="14"/>
  <c r="D17" i="3"/>
  <c r="D16" i="3"/>
  <c r="C35" i="3"/>
  <c r="D7" i="3"/>
  <c r="D6" i="3"/>
  <c r="D17" i="13"/>
  <c r="D16" i="13"/>
  <c r="C35" i="13"/>
  <c r="C35" i="7"/>
  <c r="D7" i="7"/>
  <c r="D6" i="7"/>
  <c r="D17" i="7"/>
  <c r="D16" i="7"/>
  <c r="D26" i="4"/>
  <c r="C32" i="1" l="1"/>
  <c r="C31" i="1" l="1"/>
  <c r="D7" i="2" l="1"/>
  <c r="D6" i="2"/>
  <c r="D29" i="1"/>
  <c r="C33" i="1" s="1"/>
  <c r="D31" i="1"/>
  <c r="D30" i="1"/>
  <c r="C34" i="1" s="1"/>
  <c r="D7" i="5" l="1"/>
  <c r="D7" i="1" s="1"/>
  <c r="D6" i="5"/>
  <c r="D6" i="1" s="1"/>
  <c r="D17" i="5"/>
  <c r="D16" i="5"/>
  <c r="D17" i="2"/>
  <c r="D26" i="2" s="1"/>
  <c r="C6" i="11" s="1"/>
  <c r="D16" i="2"/>
  <c r="C35" i="1"/>
  <c r="D16" i="1" l="1"/>
  <c r="D17" i="1"/>
  <c r="E7" i="4"/>
  <c r="G7" i="4" s="1"/>
  <c r="C8" i="11"/>
  <c r="D26" i="15"/>
  <c r="C18" i="11" s="1"/>
  <c r="D26" i="14"/>
  <c r="C17" i="11" s="1"/>
  <c r="D26" i="3"/>
  <c r="D26" i="13"/>
  <c r="D26" i="10"/>
  <c r="C14" i="11" s="1"/>
  <c r="D26" i="8"/>
  <c r="C13" i="11" s="1"/>
  <c r="D26" i="9"/>
  <c r="D26" i="7"/>
  <c r="D26" i="6"/>
  <c r="D26" i="5"/>
  <c r="C9" i="11" s="1"/>
  <c r="E6" i="4"/>
  <c r="E17" i="4"/>
  <c r="G17" i="4" s="1"/>
  <c r="E25" i="4"/>
  <c r="G25" i="4" s="1"/>
  <c r="E21" i="4"/>
  <c r="G21" i="4" s="1"/>
  <c r="E13" i="4"/>
  <c r="G13" i="4" s="1"/>
  <c r="E9" i="4"/>
  <c r="G9" i="4" s="1"/>
  <c r="E24" i="4"/>
  <c r="G24" i="4" s="1"/>
  <c r="E20" i="4"/>
  <c r="G20" i="4" s="1"/>
  <c r="E12" i="4"/>
  <c r="G12" i="4" s="1"/>
  <c r="E8" i="4"/>
  <c r="G8" i="4" s="1"/>
  <c r="E10" i="4"/>
  <c r="G10" i="4" s="1"/>
  <c r="E23" i="4"/>
  <c r="G23" i="4" s="1"/>
  <c r="E19" i="4"/>
  <c r="G19" i="4" s="1"/>
  <c r="E11" i="4"/>
  <c r="G11" i="4" s="1"/>
  <c r="E22" i="4"/>
  <c r="G22" i="4" s="1"/>
  <c r="E18" i="4"/>
  <c r="G18" i="4" s="1"/>
  <c r="E14" i="4"/>
  <c r="G14" i="4" s="1"/>
  <c r="E16" i="4"/>
  <c r="G16" i="4" s="1"/>
  <c r="D26" i="12"/>
  <c r="C7" i="11" s="1"/>
  <c r="E6" i="2"/>
  <c r="D26" i="1" l="1"/>
  <c r="E8" i="1" s="1"/>
  <c r="E25" i="1"/>
  <c r="E11" i="1"/>
  <c r="E24" i="1"/>
  <c r="E22" i="1"/>
  <c r="E14" i="1"/>
  <c r="E20" i="1"/>
  <c r="E10" i="1"/>
  <c r="E19" i="1"/>
  <c r="E7" i="1"/>
  <c r="E6" i="1"/>
  <c r="G6" i="1" s="1"/>
  <c r="E16" i="1"/>
  <c r="E16" i="3"/>
  <c r="G16" i="3" s="1"/>
  <c r="C16" i="11"/>
  <c r="E6" i="13"/>
  <c r="C15" i="11"/>
  <c r="E7" i="9"/>
  <c r="G7" i="9" s="1"/>
  <c r="C12" i="11"/>
  <c r="E6" i="7"/>
  <c r="C11" i="11"/>
  <c r="E7" i="6"/>
  <c r="G7" i="6" s="1"/>
  <c r="C10" i="11"/>
  <c r="E17" i="3"/>
  <c r="G17" i="3" s="1"/>
  <c r="E7" i="7"/>
  <c r="G7" i="7" s="1"/>
  <c r="E25" i="15"/>
  <c r="G25" i="15" s="1"/>
  <c r="E21" i="15"/>
  <c r="G21" i="15" s="1"/>
  <c r="E13" i="15"/>
  <c r="G13" i="15" s="1"/>
  <c r="E9" i="15"/>
  <c r="G9" i="15" s="1"/>
  <c r="E24" i="15"/>
  <c r="G24" i="15" s="1"/>
  <c r="E20" i="15"/>
  <c r="G20" i="15" s="1"/>
  <c r="E12" i="15"/>
  <c r="G12" i="15" s="1"/>
  <c r="E8" i="15"/>
  <c r="G8" i="15" s="1"/>
  <c r="E11" i="15"/>
  <c r="G11" i="15" s="1"/>
  <c r="E22" i="15"/>
  <c r="G22" i="15" s="1"/>
  <c r="E14" i="15"/>
  <c r="G14" i="15" s="1"/>
  <c r="E23" i="15"/>
  <c r="G23" i="15" s="1"/>
  <c r="E19" i="15"/>
  <c r="G19" i="15" s="1"/>
  <c r="E18" i="15"/>
  <c r="G18" i="15" s="1"/>
  <c r="E10" i="15"/>
  <c r="G10" i="15" s="1"/>
  <c r="E17" i="15"/>
  <c r="G17" i="15" s="1"/>
  <c r="E6" i="15"/>
  <c r="E7" i="15"/>
  <c r="G7" i="15" s="1"/>
  <c r="E16" i="15"/>
  <c r="G16" i="15" s="1"/>
  <c r="E25" i="14"/>
  <c r="G25" i="14" s="1"/>
  <c r="E21" i="14"/>
  <c r="G21" i="14" s="1"/>
  <c r="E13" i="14"/>
  <c r="G13" i="14" s="1"/>
  <c r="E9" i="14"/>
  <c r="G9" i="14" s="1"/>
  <c r="E24" i="14"/>
  <c r="G24" i="14" s="1"/>
  <c r="E20" i="14"/>
  <c r="G20" i="14" s="1"/>
  <c r="E12" i="14"/>
  <c r="G12" i="14" s="1"/>
  <c r="E8" i="14"/>
  <c r="G8" i="14" s="1"/>
  <c r="E23" i="14"/>
  <c r="G23" i="14" s="1"/>
  <c r="E19" i="14"/>
  <c r="G19" i="14" s="1"/>
  <c r="E11" i="14"/>
  <c r="G11" i="14" s="1"/>
  <c r="E22" i="14"/>
  <c r="G22" i="14" s="1"/>
  <c r="E18" i="14"/>
  <c r="G18" i="14" s="1"/>
  <c r="E14" i="14"/>
  <c r="G14" i="14" s="1"/>
  <c r="E10" i="14"/>
  <c r="G10" i="14" s="1"/>
  <c r="E16" i="14"/>
  <c r="G16" i="14" s="1"/>
  <c r="E17" i="14"/>
  <c r="G17" i="14" s="1"/>
  <c r="E6" i="14"/>
  <c r="E7" i="14"/>
  <c r="G7" i="14" s="1"/>
  <c r="E22" i="3"/>
  <c r="G22" i="3" s="1"/>
  <c r="E14" i="3"/>
  <c r="G14" i="3" s="1"/>
  <c r="E25" i="3"/>
  <c r="G25" i="3" s="1"/>
  <c r="E21" i="3"/>
  <c r="G21" i="3" s="1"/>
  <c r="E13" i="3"/>
  <c r="G13" i="3" s="1"/>
  <c r="E9" i="3"/>
  <c r="G9" i="3" s="1"/>
  <c r="E18" i="3"/>
  <c r="G18" i="3" s="1"/>
  <c r="E24" i="3"/>
  <c r="G24" i="3" s="1"/>
  <c r="E20" i="3"/>
  <c r="G20" i="3" s="1"/>
  <c r="E12" i="3"/>
  <c r="G12" i="3" s="1"/>
  <c r="E8" i="3"/>
  <c r="G8" i="3" s="1"/>
  <c r="E23" i="3"/>
  <c r="G23" i="3" s="1"/>
  <c r="E19" i="3"/>
  <c r="G19" i="3" s="1"/>
  <c r="E11" i="3"/>
  <c r="G11" i="3" s="1"/>
  <c r="E10" i="3"/>
  <c r="G10" i="3" s="1"/>
  <c r="E6" i="3"/>
  <c r="E7" i="3"/>
  <c r="G7" i="3" s="1"/>
  <c r="G6" i="13"/>
  <c r="E22" i="13"/>
  <c r="G22" i="13" s="1"/>
  <c r="E18" i="13"/>
  <c r="G18" i="13" s="1"/>
  <c r="E21" i="13"/>
  <c r="G21" i="13" s="1"/>
  <c r="E13" i="13"/>
  <c r="G13" i="13" s="1"/>
  <c r="E25" i="13"/>
  <c r="G25" i="13" s="1"/>
  <c r="E19" i="13"/>
  <c r="G19" i="13" s="1"/>
  <c r="E10" i="13"/>
  <c r="G10" i="13" s="1"/>
  <c r="E24" i="13"/>
  <c r="G24" i="13" s="1"/>
  <c r="E20" i="13"/>
  <c r="G20" i="13" s="1"/>
  <c r="E12" i="13"/>
  <c r="G12" i="13" s="1"/>
  <c r="E8" i="13"/>
  <c r="G8" i="13" s="1"/>
  <c r="E23" i="13"/>
  <c r="G23" i="13" s="1"/>
  <c r="E14" i="13"/>
  <c r="G14" i="13" s="1"/>
  <c r="E11" i="13"/>
  <c r="G11" i="13" s="1"/>
  <c r="E9" i="13"/>
  <c r="G9" i="13" s="1"/>
  <c r="E16" i="13"/>
  <c r="G16" i="13" s="1"/>
  <c r="E17" i="13"/>
  <c r="G17" i="13" s="1"/>
  <c r="E7" i="13"/>
  <c r="G7" i="13" s="1"/>
  <c r="E25" i="10"/>
  <c r="G25" i="10" s="1"/>
  <c r="E21" i="10"/>
  <c r="G21" i="10" s="1"/>
  <c r="E13" i="10"/>
  <c r="G13" i="10" s="1"/>
  <c r="E9" i="10"/>
  <c r="G9" i="10" s="1"/>
  <c r="E24" i="10"/>
  <c r="G24" i="10" s="1"/>
  <c r="E20" i="10"/>
  <c r="G20" i="10" s="1"/>
  <c r="E8" i="10"/>
  <c r="G8" i="10" s="1"/>
  <c r="E19" i="10"/>
  <c r="G19" i="10" s="1"/>
  <c r="E11" i="10"/>
  <c r="G11" i="10" s="1"/>
  <c r="E22" i="10"/>
  <c r="G22" i="10" s="1"/>
  <c r="E12" i="10"/>
  <c r="G12" i="10" s="1"/>
  <c r="E23" i="10"/>
  <c r="G23" i="10" s="1"/>
  <c r="E18" i="10"/>
  <c r="G18" i="10" s="1"/>
  <c r="E14" i="10"/>
  <c r="G14" i="10" s="1"/>
  <c r="E10" i="10"/>
  <c r="G10" i="10" s="1"/>
  <c r="E17" i="10"/>
  <c r="G17" i="10" s="1"/>
  <c r="E16" i="10"/>
  <c r="G16" i="10" s="1"/>
  <c r="E6" i="10"/>
  <c r="E7" i="10"/>
  <c r="G7" i="10" s="1"/>
  <c r="E22" i="8"/>
  <c r="G22" i="8" s="1"/>
  <c r="E18" i="8"/>
  <c r="G18" i="8" s="1"/>
  <c r="E14" i="8"/>
  <c r="G14" i="8" s="1"/>
  <c r="E10" i="8"/>
  <c r="G10" i="8" s="1"/>
  <c r="E24" i="8"/>
  <c r="G24" i="8" s="1"/>
  <c r="E8" i="8"/>
  <c r="G8" i="8" s="1"/>
  <c r="E25" i="8"/>
  <c r="G25" i="8" s="1"/>
  <c r="E21" i="8"/>
  <c r="G21" i="8" s="1"/>
  <c r="E13" i="8"/>
  <c r="G13" i="8" s="1"/>
  <c r="E9" i="8"/>
  <c r="G9" i="8" s="1"/>
  <c r="E20" i="8"/>
  <c r="G20" i="8" s="1"/>
  <c r="E12" i="8"/>
  <c r="G12" i="8" s="1"/>
  <c r="E23" i="8"/>
  <c r="G23" i="8" s="1"/>
  <c r="E19" i="8"/>
  <c r="G19" i="8" s="1"/>
  <c r="E11" i="8"/>
  <c r="G11" i="8" s="1"/>
  <c r="E16" i="8"/>
  <c r="G16" i="8" s="1"/>
  <c r="E17" i="8"/>
  <c r="G17" i="8" s="1"/>
  <c r="E7" i="8"/>
  <c r="G7" i="8" s="1"/>
  <c r="E6" i="8"/>
  <c r="E22" i="9"/>
  <c r="G22" i="9" s="1"/>
  <c r="E18" i="9"/>
  <c r="G18" i="9" s="1"/>
  <c r="E14" i="9"/>
  <c r="G14" i="9" s="1"/>
  <c r="E10" i="9"/>
  <c r="G10" i="9" s="1"/>
  <c r="E24" i="9"/>
  <c r="G24" i="9" s="1"/>
  <c r="E20" i="9"/>
  <c r="G20" i="9" s="1"/>
  <c r="E12" i="9"/>
  <c r="G12" i="9" s="1"/>
  <c r="E25" i="9"/>
  <c r="G25" i="9" s="1"/>
  <c r="E21" i="9"/>
  <c r="G21" i="9" s="1"/>
  <c r="E13" i="9"/>
  <c r="G13" i="9" s="1"/>
  <c r="E9" i="9"/>
  <c r="G9" i="9" s="1"/>
  <c r="E8" i="9"/>
  <c r="G8" i="9" s="1"/>
  <c r="E23" i="9"/>
  <c r="G23" i="9" s="1"/>
  <c r="E19" i="9"/>
  <c r="G19" i="9" s="1"/>
  <c r="E11" i="9"/>
  <c r="G11" i="9" s="1"/>
  <c r="E17" i="9"/>
  <c r="G17" i="9" s="1"/>
  <c r="E16" i="9"/>
  <c r="G16" i="9" s="1"/>
  <c r="E6" i="9"/>
  <c r="G6" i="7"/>
  <c r="E22" i="7"/>
  <c r="G22" i="7" s="1"/>
  <c r="E18" i="7"/>
  <c r="G18" i="7" s="1"/>
  <c r="E14" i="7"/>
  <c r="G14" i="7" s="1"/>
  <c r="E10" i="7"/>
  <c r="G10" i="7" s="1"/>
  <c r="E24" i="7"/>
  <c r="G24" i="7" s="1"/>
  <c r="E8" i="7"/>
  <c r="G8" i="7" s="1"/>
  <c r="E25" i="7"/>
  <c r="G25" i="7" s="1"/>
  <c r="E21" i="7"/>
  <c r="G21" i="7" s="1"/>
  <c r="E13" i="7"/>
  <c r="G13" i="7" s="1"/>
  <c r="E9" i="7"/>
  <c r="G9" i="7" s="1"/>
  <c r="E23" i="7"/>
  <c r="G23" i="7" s="1"/>
  <c r="E19" i="7"/>
  <c r="G19" i="7" s="1"/>
  <c r="E11" i="7"/>
  <c r="G11" i="7" s="1"/>
  <c r="E20" i="7"/>
  <c r="G20" i="7" s="1"/>
  <c r="E12" i="7"/>
  <c r="G12" i="7" s="1"/>
  <c r="E17" i="7"/>
  <c r="G17" i="7" s="1"/>
  <c r="E16" i="7"/>
  <c r="G16" i="7" s="1"/>
  <c r="E6" i="6"/>
  <c r="E22" i="6"/>
  <c r="G22" i="6" s="1"/>
  <c r="E18" i="6"/>
  <c r="G18" i="6" s="1"/>
  <c r="E14" i="6"/>
  <c r="G14" i="6" s="1"/>
  <c r="E10" i="6"/>
  <c r="G10" i="6" s="1"/>
  <c r="E20" i="6"/>
  <c r="G20" i="6" s="1"/>
  <c r="E8" i="6"/>
  <c r="G8" i="6" s="1"/>
  <c r="E25" i="6"/>
  <c r="G25" i="6" s="1"/>
  <c r="E21" i="6"/>
  <c r="G21" i="6" s="1"/>
  <c r="E13" i="6"/>
  <c r="G13" i="6" s="1"/>
  <c r="E9" i="6"/>
  <c r="G9" i="6" s="1"/>
  <c r="E23" i="6"/>
  <c r="G23" i="6" s="1"/>
  <c r="E19" i="6"/>
  <c r="G19" i="6" s="1"/>
  <c r="E11" i="6"/>
  <c r="G11" i="6" s="1"/>
  <c r="E24" i="6"/>
  <c r="G24" i="6" s="1"/>
  <c r="E12" i="6"/>
  <c r="G12" i="6" s="1"/>
  <c r="E16" i="6"/>
  <c r="G16" i="6" s="1"/>
  <c r="E17" i="6"/>
  <c r="G17" i="6" s="1"/>
  <c r="E25" i="5"/>
  <c r="G25" i="5" s="1"/>
  <c r="E21" i="5"/>
  <c r="G21" i="5" s="1"/>
  <c r="E13" i="5"/>
  <c r="G13" i="5" s="1"/>
  <c r="E9" i="5"/>
  <c r="G9" i="5" s="1"/>
  <c r="E24" i="5"/>
  <c r="G24" i="5" s="1"/>
  <c r="E20" i="5"/>
  <c r="G20" i="5" s="1"/>
  <c r="E12" i="5"/>
  <c r="G12" i="5" s="1"/>
  <c r="E8" i="5"/>
  <c r="G8" i="5" s="1"/>
  <c r="E23" i="5"/>
  <c r="G23" i="5" s="1"/>
  <c r="E19" i="5"/>
  <c r="G19" i="5" s="1"/>
  <c r="E11" i="5"/>
  <c r="G11" i="5" s="1"/>
  <c r="E22" i="5"/>
  <c r="G22" i="5" s="1"/>
  <c r="E18" i="5"/>
  <c r="G18" i="5" s="1"/>
  <c r="E14" i="5"/>
  <c r="G14" i="5" s="1"/>
  <c r="E10" i="5"/>
  <c r="G10" i="5" s="1"/>
  <c r="E17" i="5"/>
  <c r="G17" i="5" s="1"/>
  <c r="E16" i="5"/>
  <c r="G16" i="5" s="1"/>
  <c r="E6" i="5"/>
  <c r="E7" i="5"/>
  <c r="G7" i="5" s="1"/>
  <c r="E26" i="4"/>
  <c r="G6" i="4"/>
  <c r="G26" i="4" s="1"/>
  <c r="D8" i="11" s="1"/>
  <c r="E8" i="11" s="1"/>
  <c r="E25" i="12"/>
  <c r="G25" i="12" s="1"/>
  <c r="E21" i="12"/>
  <c r="G21" i="12" s="1"/>
  <c r="E13" i="12"/>
  <c r="G13" i="12" s="1"/>
  <c r="E9" i="12"/>
  <c r="G9" i="12" s="1"/>
  <c r="E24" i="12"/>
  <c r="G24" i="12" s="1"/>
  <c r="E20" i="12"/>
  <c r="G20" i="12" s="1"/>
  <c r="E12" i="12"/>
  <c r="G12" i="12" s="1"/>
  <c r="E8" i="12"/>
  <c r="G8" i="12" s="1"/>
  <c r="E19" i="12"/>
  <c r="G19" i="12" s="1"/>
  <c r="E11" i="12"/>
  <c r="G11" i="12" s="1"/>
  <c r="E18" i="12"/>
  <c r="G18" i="12" s="1"/>
  <c r="E10" i="12"/>
  <c r="G10" i="12" s="1"/>
  <c r="E23" i="12"/>
  <c r="G23" i="12" s="1"/>
  <c r="E22" i="12"/>
  <c r="G22" i="12" s="1"/>
  <c r="E14" i="12"/>
  <c r="G14" i="12" s="1"/>
  <c r="E17" i="12"/>
  <c r="G17" i="12" s="1"/>
  <c r="E7" i="12"/>
  <c r="G7" i="12" s="1"/>
  <c r="E16" i="12"/>
  <c r="G16" i="12" s="1"/>
  <c r="E6" i="12"/>
  <c r="G6" i="2"/>
  <c r="E22" i="2"/>
  <c r="G22" i="2" s="1"/>
  <c r="E18" i="2"/>
  <c r="G18" i="2" s="1"/>
  <c r="E14" i="2"/>
  <c r="G14" i="2" s="1"/>
  <c r="E20" i="2"/>
  <c r="G20" i="2" s="1"/>
  <c r="E25" i="2"/>
  <c r="G25" i="2" s="1"/>
  <c r="E21" i="2"/>
  <c r="G21" i="2" s="1"/>
  <c r="E13" i="2"/>
  <c r="G13" i="2" s="1"/>
  <c r="E9" i="2"/>
  <c r="G9" i="2" s="1"/>
  <c r="E24" i="2"/>
  <c r="G24" i="2" s="1"/>
  <c r="E12" i="2"/>
  <c r="G12" i="2" s="1"/>
  <c r="E23" i="2"/>
  <c r="G23" i="2" s="1"/>
  <c r="E19" i="2"/>
  <c r="G19" i="2" s="1"/>
  <c r="E11" i="2"/>
  <c r="G11" i="2" s="1"/>
  <c r="E10" i="2"/>
  <c r="G10" i="2" s="1"/>
  <c r="E8" i="2"/>
  <c r="G8" i="2" s="1"/>
  <c r="E16" i="2"/>
  <c r="G16" i="2" s="1"/>
  <c r="E17" i="2"/>
  <c r="G17" i="2" s="1"/>
  <c r="E7" i="2"/>
  <c r="G7" i="2" s="1"/>
  <c r="E23" i="1" l="1"/>
  <c r="E21" i="1"/>
  <c r="E13" i="1"/>
  <c r="E18" i="1"/>
  <c r="E9" i="1"/>
  <c r="E17" i="1"/>
  <c r="E12" i="1"/>
  <c r="E26" i="13"/>
  <c r="G26" i="13"/>
  <c r="D15" i="11" s="1"/>
  <c r="E15" i="11" s="1"/>
  <c r="E26" i="7"/>
  <c r="G26" i="7"/>
  <c r="D11" i="11" s="1"/>
  <c r="E11" i="11" s="1"/>
  <c r="E26" i="15"/>
  <c r="G6" i="15"/>
  <c r="G26" i="15" s="1"/>
  <c r="D18" i="11" s="1"/>
  <c r="E18" i="11" s="1"/>
  <c r="E26" i="14"/>
  <c r="G6" i="14"/>
  <c r="G26" i="14" s="1"/>
  <c r="D17" i="11" s="1"/>
  <c r="E17" i="11" s="1"/>
  <c r="E26" i="3"/>
  <c r="G6" i="3"/>
  <c r="G26" i="3" s="1"/>
  <c r="D16" i="11" s="1"/>
  <c r="E16" i="11" s="1"/>
  <c r="E26" i="10"/>
  <c r="G6" i="10"/>
  <c r="G26" i="10" s="1"/>
  <c r="D14" i="11" s="1"/>
  <c r="E14" i="11" s="1"/>
  <c r="E26" i="8"/>
  <c r="G6" i="8"/>
  <c r="G26" i="8" s="1"/>
  <c r="D13" i="11" s="1"/>
  <c r="E13" i="11" s="1"/>
  <c r="G6" i="9"/>
  <c r="G26" i="9" s="1"/>
  <c r="D12" i="11" s="1"/>
  <c r="E12" i="11" s="1"/>
  <c r="E26" i="9"/>
  <c r="G6" i="6"/>
  <c r="G26" i="6" s="1"/>
  <c r="D10" i="11" s="1"/>
  <c r="E10" i="11" s="1"/>
  <c r="E26" i="6"/>
  <c r="E26" i="5"/>
  <c r="G6" i="5"/>
  <c r="G26" i="5" s="1"/>
  <c r="D9" i="11" s="1"/>
  <c r="E9" i="11" s="1"/>
  <c r="E26" i="12"/>
  <c r="G6" i="12"/>
  <c r="G26" i="12" s="1"/>
  <c r="D7" i="11" s="1"/>
  <c r="E7" i="11" s="1"/>
  <c r="G26" i="2"/>
  <c r="D6" i="11" s="1"/>
  <c r="E6" i="11" s="1"/>
  <c r="E26" i="2"/>
  <c r="F18" i="11" l="1"/>
  <c r="G18" i="11" s="1"/>
  <c r="I18" i="11" s="1"/>
  <c r="F17" i="11"/>
  <c r="G17" i="11" s="1"/>
  <c r="I17" i="11" s="1"/>
  <c r="F16" i="11"/>
  <c r="G16" i="11" s="1"/>
  <c r="I16" i="11" s="1"/>
  <c r="F15" i="11"/>
  <c r="G15" i="11" s="1"/>
  <c r="I15" i="11" s="1"/>
  <c r="F14" i="11"/>
  <c r="G14" i="11" s="1"/>
  <c r="I14" i="11" s="1"/>
  <c r="F13" i="11"/>
  <c r="G13" i="11" s="1"/>
  <c r="I13" i="11" s="1"/>
  <c r="F12" i="11"/>
  <c r="G12" i="11" s="1"/>
  <c r="I12" i="11" s="1"/>
  <c r="F11" i="11"/>
  <c r="G11" i="11" s="1"/>
  <c r="I11" i="11" s="1"/>
  <c r="F9" i="11"/>
  <c r="G9" i="11" s="1"/>
  <c r="I9" i="11" s="1"/>
  <c r="F6" i="11"/>
  <c r="G6" i="11" s="1"/>
  <c r="I6" i="11" s="1"/>
  <c r="F10" i="11"/>
  <c r="G10" i="11" s="1"/>
  <c r="I10" i="11" s="1"/>
  <c r="C19" i="11"/>
  <c r="F8" i="11"/>
  <c r="G8" i="11" s="1"/>
  <c r="I8" i="11" s="1"/>
  <c r="F7" i="11"/>
  <c r="G7" i="11" s="1"/>
  <c r="I7" i="11" s="1"/>
  <c r="G24" i="1" l="1"/>
  <c r="G25" i="1"/>
  <c r="G20" i="1"/>
  <c r="G17" i="1"/>
  <c r="G18" i="1"/>
  <c r="G19" i="1"/>
  <c r="G22" i="1"/>
  <c r="G21" i="1"/>
  <c r="G7" i="1"/>
  <c r="G8" i="1"/>
  <c r="G12" i="1"/>
  <c r="G14" i="1"/>
  <c r="G9" i="1"/>
  <c r="G11" i="1"/>
  <c r="G13" i="1"/>
  <c r="G10" i="1"/>
  <c r="G23" i="1"/>
  <c r="G16" i="1"/>
  <c r="G26" i="1" l="1"/>
  <c r="D19" i="11" s="1"/>
  <c r="E19" i="11" s="1"/>
  <c r="E26" i="1"/>
  <c r="F19" i="11" l="1"/>
  <c r="G19" i="11" s="1"/>
  <c r="I19" i="11" s="1"/>
  <c r="H11" i="11" l="1"/>
  <c r="H17" i="11"/>
  <c r="H14" i="11"/>
  <c r="H15" i="11"/>
  <c r="H16" i="11"/>
  <c r="H18" i="11"/>
  <c r="H9" i="11"/>
  <c r="H6" i="11"/>
  <c r="H12" i="11"/>
  <c r="H13" i="11"/>
  <c r="H8" i="11"/>
  <c r="H10" i="11"/>
  <c r="H7" i="11"/>
  <c r="H1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tc={663629B7-FD9A-4450-8CE6-5F55C6CE4585}</author>
    <author>tc={CE44ED31-065C-4E59-9803-94A7D4B30459}</author>
    <author>HOME</author>
  </authors>
  <commentList>
    <comment ref="F6" authorId="0" shapeId="0" xr:uid="{663629B7-FD9A-4450-8CE6-5F55C6CE458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CE44ED31-065C-4E59-9803-94A7D4B304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BE0E23FA-78C1-4599-928D-0A2ED849F0C8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C6096407-65AB-431F-B121-1B36CC62419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tc={35154443-BEB4-4E9A-BFE6-A5EA28DF024F}</author>
    <author>tc={73B2CF6C-0C13-4FF6-B82A-41A72B551417}</author>
    <author>HOME</author>
  </authors>
  <commentList>
    <comment ref="F6" authorId="0" shapeId="0" xr:uid="{35154443-BEB4-4E9A-BFE6-A5EA28DF02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73B2CF6C-0C13-4FF6-B82A-41A72B5514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9696AF42-086E-4A8D-83F6-D94D45BEDDD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EA68E1FF-13F3-4AF9-8452-4699323FCAF5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tc={243D35C1-2E92-4C12-A249-AAAA5E0A8784}</author>
    <author>tc={79F66915-FFEF-486C-83C8-7DE3C2AD6578}</author>
    <author>HOME</author>
  </authors>
  <commentList>
    <comment ref="F6" authorId="0" shapeId="0" xr:uid="{243D35C1-2E92-4C12-A249-AAAA5E0A87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79F66915-FFEF-486C-83C8-7DE3C2AD65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102015F5-278F-49D0-8B82-BA1DC8D5552B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20B6746C-4D9B-4E35-8ABC-454814EA5D8D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tc={9DA1D9BA-64AA-4E2F-AF66-1823E8C4B07A}</author>
    <author>tc={937326A6-AA59-41EA-90E2-7C23D6B81F6A}</author>
    <author>HOME</author>
  </authors>
  <commentList>
    <comment ref="F6" authorId="0" shapeId="0" xr:uid="{9DA1D9BA-64AA-4E2F-AF66-1823E8C4B0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937326A6-AA59-41EA-90E2-7C23D6B81F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548969AA-286C-4A4E-B5D5-4391774686F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166F7703-11EA-4933-A77E-93A6E4DD4D6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tc={0034B979-1194-4846-B8F0-33D93787E64F}</author>
    <author>tc={8F91E1F9-8CB8-415C-A4E8-0CA66F2E4BA0}</author>
    <author>HOME</author>
  </authors>
  <commentList>
    <comment ref="F6" authorId="0" shapeId="0" xr:uid="{0034B979-1194-4846-B8F0-33D93787E6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8F91E1F9-8CB8-415C-A4E8-0CA66F2E4B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3BAE3F7A-AC38-40DE-9A39-E34617E87CD1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0F875B26-0A7E-4D46-8099-189CF630BF27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tc={6CA9E99A-E0D3-45A6-8C69-DA9E6CC7144C}</author>
    <author>tc={A7D1F4DA-3156-4FA7-AEF1-9FB9F46A8D77}</author>
    <author>HOME</author>
  </authors>
  <commentList>
    <comment ref="F6" authorId="0" shapeId="0" xr:uid="{6CA9E99A-E0D3-45A6-8C69-DA9E6CC714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A7D1F4DA-3156-4FA7-AEF1-9FB9F46A8D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939030BA-2E15-4AB6-8B4F-EEBAB396377B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DF8B2CDC-208F-4D4A-877E-B86770332799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tc={09CA7894-76F2-4825-B33F-F21D0C48FB83}</author>
    <author>tc={473DC91F-EBBA-4B92-9301-4D24CE260167}</author>
    <author>HOME</author>
  </authors>
  <commentList>
    <comment ref="F6" authorId="0" shapeId="0" xr:uid="{09CA7894-76F2-4825-B33F-F21D0C48FB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473DC91F-EBBA-4B92-9301-4D24CE2601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BE6ECE11-16D7-4E22-A59B-8443286307E8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97739BE8-39C6-45A3-B0A2-FC2B314F3D88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tc={29348F01-E7EE-42FB-8662-191BB26F6CBB}</author>
    <author>tc={312ED49F-3E77-4589-B62B-0DCEFB1F8B57}</author>
    <author>HOME</author>
  </authors>
  <commentList>
    <comment ref="F6" authorId="0" shapeId="0" xr:uid="{29348F01-E7EE-42FB-8662-191BB26F6C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312ED49F-3E77-4589-B62B-0DCEFB1F8B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AC1A963B-66FF-4E38-A96E-CCF831D11FA6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7183E1DF-AE74-4BC5-8888-CC9A2033FF5D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tc={26F5C289-7471-4ED4-ADC4-99ACE2B5DE9A}</author>
    <author>tc={79F592D1-B3E6-455E-B3C6-FC71F500E98F}</author>
    <author>HOME</author>
  </authors>
  <commentList>
    <comment ref="F6" authorId="0" shapeId="0" xr:uid="{26F5C289-7471-4ED4-ADC4-99ACE2B5DE9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79F592D1-B3E6-455E-B3C6-FC71F500E9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84CA8110-0FC1-4647-8D7D-D4BC4485FB8F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CF01F9E3-0B51-471B-A9B0-14E1C25621A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tc={C53C74AF-ADCA-405C-A973-D0AE4995DFA0}</author>
    <author>tc={3CEC2F23-F608-4412-99D3-E3D1F5F21F31}</author>
    <author>HOME</author>
  </authors>
  <commentList>
    <comment ref="F6" authorId="0" shapeId="0" xr:uid="{C53C74AF-ADCA-405C-A973-D0AE4995DF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3CEC2F23-F608-4412-99D3-E3D1F5F21F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77FCE8BD-5D5E-46F4-977F-07302B5A503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052939B7-8084-4DBF-A7DC-7A0123C760F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tc={BBE80097-CE60-424C-ADA6-1B88D5539594}</author>
    <author>tc={D072266F-3B18-4126-AF7D-4DAB02A601B0}</author>
    <author>HOME</author>
  </authors>
  <commentList>
    <comment ref="F6" authorId="0" shapeId="0" xr:uid="{BBE80097-CE60-424C-ADA6-1B88D55395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D072266F-3B18-4126-AF7D-4DAB02A601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BBA2F290-92C4-46D0-86F1-A8ED7BAD07A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88CBA76A-727D-4136-A95B-D68FB99F536D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tc={A0347C30-B983-44BA-BF46-F2350BE197B0}</author>
    <author>tc={6CFA9CA8-F0A6-4F0F-8458-EABB36C59099}</author>
    <author>HOME</author>
  </authors>
  <commentList>
    <comment ref="F6" authorId="0" shapeId="0" xr:uid="{A0347C30-B983-44BA-BF46-F2350BE197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6CFA9CA8-F0A6-4F0F-8458-EABB36C590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76BA1618-5665-4EBC-8C3A-0C4801F92B9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C131871D-1654-4571-AAA3-10F42A1F192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tc={A6C1349C-073B-4E4D-A427-A37293C3C0BC}</author>
    <author>tc={B36A57D5-6266-4EA0-873B-9F1EB4E4224B}</author>
    <author>HOME</author>
  </authors>
  <commentList>
    <comment ref="F6" authorId="0" shapeId="0" xr:uid="{A6C1349C-073B-4E4D-A427-A37293C3C0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B36A57D5-6266-4EA0-873B-9F1EB4E422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63915B47-7E6F-4495-916C-10D8F24BDDC4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03FD65D1-6932-4EDB-9A70-7808062BC60A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tc={1F1D4020-0F97-42C7-A942-868C2EC743CF}</author>
    <author>tc={BE1E4E46-7B0E-4EDE-97DD-864246BFE71A}</author>
    <author>HOME</author>
  </authors>
  <commentList>
    <comment ref="F6" authorId="0" shapeId="0" xr:uid="{1F1D4020-0F97-42C7-A942-868C2EC743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16" authorId="1" shapeId="0" xr:uid="{BE1E4E46-7B0E-4EDE-97DD-864246BFE7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IA promedio de menores de 1 año (menores de 7 meses: 0,7 - de 7 a 12 meses 0,6)</t>
      </text>
    </comment>
    <comment ref="F20" authorId="2" shapeId="0" xr:uid="{82C83B22-9111-436A-BCA6-4204C7C3D5B4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entre 9 y 13 años
</t>
        </r>
      </text>
    </comment>
    <comment ref="F21" authorId="2" shapeId="0" xr:uid="{74B3A1A0-1894-406B-AEDB-E5E460C2E068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Se asume para este grupo el requerimiento de las mujeres mayores de 19 años</t>
        </r>
      </text>
    </comment>
  </commentList>
</comments>
</file>

<file path=xl/sharedStrings.xml><?xml version="1.0" encoding="utf-8"?>
<sst xmlns="http://schemas.openxmlformats.org/spreadsheetml/2006/main" count="740" uniqueCount="81">
  <si>
    <t>Preescolares</t>
  </si>
  <si>
    <t xml:space="preserve">Escolares </t>
  </si>
  <si>
    <t>Pubertad</t>
  </si>
  <si>
    <t>Adolescencia</t>
  </si>
  <si>
    <t xml:space="preserve">Adultos </t>
  </si>
  <si>
    <t xml:space="preserve">Adultos mayores </t>
  </si>
  <si>
    <t>Grupos de población</t>
  </si>
  <si>
    <t>n</t>
  </si>
  <si>
    <t xml:space="preserve">1 a 3 </t>
  </si>
  <si>
    <t xml:space="preserve">4 a 8 </t>
  </si>
  <si>
    <t>9 a 13</t>
  </si>
  <si>
    <t>14 a 17</t>
  </si>
  <si>
    <t>18 a 29</t>
  </si>
  <si>
    <t>30 a 59</t>
  </si>
  <si>
    <t>15 a 49</t>
  </si>
  <si>
    <t>Mujeres</t>
  </si>
  <si>
    <t>Hombres</t>
  </si>
  <si>
    <t>Pubertad y adolescencia</t>
  </si>
  <si>
    <t>9 a 14</t>
  </si>
  <si>
    <t>Gestantes</t>
  </si>
  <si>
    <t>Madres lactantes</t>
  </si>
  <si>
    <t>Adultas</t>
  </si>
  <si>
    <t>50 a 59</t>
  </si>
  <si>
    <t>Aporte porcentual (%)</t>
  </si>
  <si>
    <t>&lt; 1</t>
  </si>
  <si>
    <t xml:space="preserve">Con lactancia </t>
  </si>
  <si>
    <t xml:space="preserve"> Sin lactancia </t>
  </si>
  <si>
    <t xml:space="preserve"> Con lactancia </t>
  </si>
  <si>
    <t xml:space="preserve">Sin lactancia </t>
  </si>
  <si>
    <t>Total de población</t>
  </si>
  <si>
    <t>Edad en años</t>
  </si>
  <si>
    <t>Mujeres en edad fertil (No gestantes, no lactantes)</t>
  </si>
  <si>
    <t xml:space="preserve"> Persona/día</t>
  </si>
  <si>
    <t>Niñas &lt; 1 año</t>
  </si>
  <si>
    <t>Población total</t>
  </si>
  <si>
    <t>*Hogar/día</t>
  </si>
  <si>
    <t>Población/día</t>
  </si>
  <si>
    <t>Población/ año</t>
  </si>
  <si>
    <t>%</t>
  </si>
  <si>
    <t>Amazonica</t>
  </si>
  <si>
    <t>Andina sur</t>
  </si>
  <si>
    <t>Costa y sabana caribe</t>
  </si>
  <si>
    <t>Cundiboyacense</t>
  </si>
  <si>
    <t>Depresión momposina y mojana</t>
  </si>
  <si>
    <t>Distrito capital</t>
  </si>
  <si>
    <t>Eje cafetero</t>
  </si>
  <si>
    <t>Insular</t>
  </si>
  <si>
    <t>Litoral Pacífico y Chocó</t>
  </si>
  <si>
    <t>Llanero</t>
  </si>
  <si>
    <t>Magdalena medio</t>
  </si>
  <si>
    <t>Santanderes</t>
  </si>
  <si>
    <t>Tolima grande</t>
  </si>
  <si>
    <t>COLOMBIA</t>
  </si>
  <si>
    <t>Territorialidades</t>
  </si>
  <si>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60</t>
    </r>
  </si>
  <si>
    <t>Niños &lt; 1 año</t>
  </si>
  <si>
    <t>Total &lt; 1 año</t>
  </si>
  <si>
    <t>Total lactantes</t>
  </si>
  <si>
    <t>Niños &lt; 1 año lactantes</t>
  </si>
  <si>
    <t>Niñas &lt; 1 año lactantes</t>
  </si>
  <si>
    <t>Requerimiento Agua  (L/día)</t>
  </si>
  <si>
    <t>Galon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</si>
  <si>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Tamaño promedio de los hogares Colombianos 2,9 según DANE (2024)</t>
    </r>
  </si>
  <si>
    <t>https://www.dane.gov.co/files/operaciones/ECV/bol-ECV-2023.pdf</t>
  </si>
  <si>
    <t>Requerimiento Agua  (L/persona/día)</t>
  </si>
  <si>
    <t>Promedio porcentual de requerimiento de agua de Colombia para el 2023</t>
  </si>
  <si>
    <t>Requerimiento de agua para la población de la Territorialidad Amazónica para el 2023</t>
  </si>
  <si>
    <t>Requerimiento de agua para la población de la Territorialidad Andina Sur para el 2023</t>
  </si>
  <si>
    <t>Requerimiento de agua para la población de la Territorialidad Costa y Sabana Caribe para el 2023</t>
  </si>
  <si>
    <t>Requerimiento de agua para la población de la Territorialidad Cundiboyacense para el 2023</t>
  </si>
  <si>
    <t>Requerimiento de agua para la población de la Territorialidad Depresión momposina y mojana para el 2023</t>
  </si>
  <si>
    <t>Requerimiento de agua para la población de la Territorialidad Distrito capital para el 2023</t>
  </si>
  <si>
    <t>Requerimiento de agua para la población de la Territorialidad Eje cafetero para el 2023</t>
  </si>
  <si>
    <t>Requerimiento de agua para la población de la Territorialidad Insular para el 2023</t>
  </si>
  <si>
    <t>Requerimiento de agua para la población de la Territorialidad Litoral Pacífico y Chocó para el 2023</t>
  </si>
  <si>
    <t>Requerimiento de agua para la población de la Territorialidad Llanero para el 2023</t>
  </si>
  <si>
    <t>Requerimiento de agua para la población de la Territorialidad Magdalena Medio para el 2023</t>
  </si>
  <si>
    <t>Requerimiento de agua para la población de la Territorialidad Santanderes para el 2023</t>
  </si>
  <si>
    <t>Requerimiento de agua para la población de la Territorialidad Tolima Grande para el 2023</t>
  </si>
  <si>
    <t>Promedio porcentual del requerimiento de agra para beber para una persona/día, hogar/semana y población año en Colombia y cada una de sus territorialidades alimentarias</t>
  </si>
  <si>
    <t>Requerimiento de agua para beber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</si>
</sst>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0" fillId="0" borderId="2" xfId="0" applyBorder="1"/>
    <xf numFmtId="41" fontId="0" fillId="0" borderId="0" xfId="1" applyFont="1"/>
    <xf numFmtId="0" fontId="0" fillId="0" borderId="0" xfId="0" applyAlignment="1">
      <alignment horizontal="center" vertical="center"/>
    </xf>
    <xf numFmtId="41" fontId="2" fillId="0" borderId="2" xfId="1" applyFont="1" applyBorder="1"/>
    <xf numFmtId="164" fontId="0" fillId="0" borderId="0" xfId="0" applyNumberFormat="1"/>
    <xf numFmtId="41" fontId="0" fillId="0" borderId="0" xfId="1" applyFont="1" applyFill="1"/>
    <xf numFmtId="41" fontId="0" fillId="0" borderId="0" xfId="0" applyNumberFormat="1"/>
    <xf numFmtId="164" fontId="2" fillId="0" borderId="2" xfId="0" applyNumberFormat="1" applyFont="1" applyBorder="1"/>
    <xf numFmtId="41" fontId="0" fillId="0" borderId="2" xfId="0" applyNumberFormat="1" applyBorder="1"/>
    <xf numFmtId="1" fontId="2" fillId="0" borderId="0" xfId="0" applyNumberFormat="1" applyFont="1"/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4" xfId="0" applyBorder="1"/>
    <xf numFmtId="41" fontId="0" fillId="0" borderId="4" xfId="1" applyFont="1" applyBorder="1"/>
    <xf numFmtId="41" fontId="0" fillId="0" borderId="4" xfId="0" applyNumberFormat="1" applyBorder="1"/>
    <xf numFmtId="41" fontId="2" fillId="0" borderId="0" xfId="0" applyNumberFormat="1" applyFont="1"/>
    <xf numFmtId="3" fontId="0" fillId="0" borderId="4" xfId="0" applyNumberFormat="1" applyBorder="1"/>
    <xf numFmtId="3" fontId="0" fillId="0" borderId="0" xfId="0" applyNumberFormat="1"/>
    <xf numFmtId="0" fontId="0" fillId="2" borderId="4" xfId="0" applyFill="1" applyBorder="1"/>
    <xf numFmtId="0" fontId="0" fillId="3" borderId="4" xfId="0" applyFill="1" applyBorder="1"/>
    <xf numFmtId="2" fontId="0" fillId="0" borderId="0" xfId="0" applyNumberFormat="1"/>
    <xf numFmtId="2" fontId="0" fillId="0" borderId="0" xfId="1" applyNumberFormat="1" applyFont="1"/>
    <xf numFmtId="2" fontId="6" fillId="0" borderId="0" xfId="0" applyNumberFormat="1" applyFont="1"/>
    <xf numFmtId="165" fontId="0" fillId="0" borderId="0" xfId="1" applyNumberFormat="1" applyFont="1"/>
    <xf numFmtId="165" fontId="0" fillId="0" borderId="2" xfId="1" applyNumberFormat="1" applyFont="1" applyBorder="1"/>
    <xf numFmtId="165" fontId="2" fillId="0" borderId="2" xfId="0" applyNumberFormat="1" applyFont="1" applyBorder="1"/>
    <xf numFmtId="165" fontId="0" fillId="0" borderId="0" xfId="0" applyNumberFormat="1"/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1" fontId="9" fillId="0" borderId="0" xfId="1" applyFont="1" applyAlignment="1">
      <alignment wrapText="1"/>
    </xf>
    <xf numFmtId="165" fontId="9" fillId="0" borderId="0" xfId="1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41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0" fontId="10" fillId="0" borderId="2" xfId="0" applyFont="1" applyBorder="1" applyAlignment="1">
      <alignment wrapText="1"/>
    </xf>
    <xf numFmtId="41" fontId="10" fillId="0" borderId="2" xfId="1" applyFont="1" applyBorder="1" applyAlignment="1">
      <alignment wrapText="1"/>
    </xf>
    <xf numFmtId="165" fontId="9" fillId="0" borderId="2" xfId="1" applyNumberFormat="1" applyFont="1" applyBorder="1" applyAlignment="1">
      <alignment wrapText="1"/>
    </xf>
    <xf numFmtId="165" fontId="9" fillId="0" borderId="2" xfId="0" applyNumberFormat="1" applyFont="1" applyBorder="1" applyAlignment="1">
      <alignment wrapText="1"/>
    </xf>
    <xf numFmtId="41" fontId="9" fillId="0" borderId="2" xfId="1" applyFont="1" applyBorder="1" applyAlignment="1">
      <alignment wrapText="1"/>
    </xf>
    <xf numFmtId="41" fontId="9" fillId="0" borderId="2" xfId="0" applyNumberFormat="1" applyFont="1" applyBorder="1" applyAlignment="1">
      <alignment wrapText="1"/>
    </xf>
    <xf numFmtId="164" fontId="9" fillId="0" borderId="2" xfId="0" applyNumberFormat="1" applyFont="1" applyBorder="1" applyAlignment="1">
      <alignment wrapText="1"/>
    </xf>
    <xf numFmtId="0" fontId="7" fillId="0" borderId="0" xfId="2" applyAlignme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1" fontId="9" fillId="0" borderId="0" xfId="0" applyNumberFormat="1" applyFont="1" applyFill="1" applyAlignment="1">
      <alignment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DISTRI%20POBLACIONAL/0.%20CONSOLIDADO%20TERRITORIALIDADES.xlsx" TargetMode="External"/><Relationship Id="rId1" Type="http://schemas.openxmlformats.org/officeDocument/2006/relationships/externalLinkPath" Target="/personal/sarah_ortiz_udea_edu_co/Documents/NECESIDADES%20GABA%202024/DISTRI%20POBLACIONAL/0.%20CONSOLIDADO%20TERRITORIAL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"/>
      <sheetName val="TOTAL"/>
      <sheetName val="Amazonica"/>
      <sheetName val="Andina Sur"/>
      <sheetName val="Costa y Sabana Caribe"/>
      <sheetName val="Cundiboyacense"/>
      <sheetName val="D Momposina Mojana"/>
      <sheetName val="Distrito Capital"/>
      <sheetName val="Eje Cafetero"/>
      <sheetName val="Insular"/>
      <sheetName val="Litoral Pací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6">
          <cell r="D6">
            <v>8998</v>
          </cell>
        </row>
        <row r="7">
          <cell r="D7">
            <v>26718</v>
          </cell>
        </row>
        <row r="8">
          <cell r="D8">
            <v>46179</v>
          </cell>
        </row>
        <row r="9">
          <cell r="D9">
            <v>47122</v>
          </cell>
        </row>
        <row r="10">
          <cell r="D10">
            <v>37369</v>
          </cell>
        </row>
        <row r="11">
          <cell r="D11">
            <v>103776</v>
          </cell>
        </row>
        <row r="12">
          <cell r="D12">
            <v>156291</v>
          </cell>
        </row>
        <row r="13">
          <cell r="D13">
            <v>45092</v>
          </cell>
        </row>
        <row r="15">
          <cell r="D15">
            <v>8648</v>
          </cell>
        </row>
        <row r="16">
          <cell r="D16">
            <v>25753</v>
          </cell>
        </row>
        <row r="17">
          <cell r="D17">
            <v>44555</v>
          </cell>
        </row>
        <row r="18">
          <cell r="D18">
            <v>54773</v>
          </cell>
        </row>
        <row r="19">
          <cell r="D19">
            <v>225583.96114400003</v>
          </cell>
        </row>
        <row r="20">
          <cell r="D20">
            <v>39556</v>
          </cell>
        </row>
        <row r="21">
          <cell r="D21">
            <v>44427</v>
          </cell>
        </row>
        <row r="22">
          <cell r="D22">
            <v>9393.6999999999989</v>
          </cell>
        </row>
        <row r="23">
          <cell r="D23">
            <v>6120.3388559999994</v>
          </cell>
        </row>
      </sheetData>
      <sheetData sheetId="3">
        <row r="6">
          <cell r="D6">
            <v>43044</v>
          </cell>
        </row>
        <row r="7">
          <cell r="D7">
            <v>132348</v>
          </cell>
        </row>
        <row r="8">
          <cell r="D8">
            <v>242163</v>
          </cell>
        </row>
        <row r="9">
          <cell r="D9">
            <v>249172</v>
          </cell>
        </row>
        <row r="10">
          <cell r="D10">
            <v>204887</v>
          </cell>
        </row>
        <row r="11">
          <cell r="D11">
            <v>654174</v>
          </cell>
        </row>
        <row r="12">
          <cell r="D12">
            <v>1245582</v>
          </cell>
        </row>
        <row r="13">
          <cell r="D13">
            <v>494811</v>
          </cell>
        </row>
        <row r="15">
          <cell r="D15">
            <v>41018</v>
          </cell>
        </row>
        <row r="16">
          <cell r="D16">
            <v>126248</v>
          </cell>
        </row>
        <row r="17">
          <cell r="D17">
            <v>231628</v>
          </cell>
        </row>
        <row r="18">
          <cell r="D18">
            <v>289456</v>
          </cell>
        </row>
        <row r="19">
          <cell r="D19">
            <v>1709566.7222559997</v>
          </cell>
        </row>
        <row r="20">
          <cell r="D20">
            <v>413006</v>
          </cell>
        </row>
        <row r="21">
          <cell r="D21">
            <v>647515</v>
          </cell>
        </row>
        <row r="22">
          <cell r="D22">
            <v>51402.167999999991</v>
          </cell>
        </row>
        <row r="23">
          <cell r="D23">
            <v>28487.109744000001</v>
          </cell>
        </row>
      </sheetData>
      <sheetData sheetId="4">
        <row r="6">
          <cell r="D6">
            <v>85327</v>
          </cell>
        </row>
        <row r="7">
          <cell r="D7">
            <v>260992</v>
          </cell>
        </row>
        <row r="8">
          <cell r="D8">
            <v>470836</v>
          </cell>
        </row>
        <row r="9">
          <cell r="D9">
            <v>479542</v>
          </cell>
        </row>
        <row r="10">
          <cell r="D10">
            <v>377512</v>
          </cell>
        </row>
        <row r="11">
          <cell r="D11">
            <v>1092006</v>
          </cell>
        </row>
        <row r="12">
          <cell r="D12">
            <v>1899304</v>
          </cell>
        </row>
        <row r="13">
          <cell r="D13">
            <v>617565</v>
          </cell>
        </row>
        <row r="15">
          <cell r="D15">
            <v>100546</v>
          </cell>
        </row>
        <row r="16">
          <cell r="D16">
            <v>229779</v>
          </cell>
        </row>
        <row r="17">
          <cell r="D17">
            <v>450090</v>
          </cell>
        </row>
        <row r="18">
          <cell r="D18">
            <v>548832</v>
          </cell>
        </row>
        <row r="19">
          <cell r="D19">
            <v>2683442.5604760004</v>
          </cell>
        </row>
        <row r="20">
          <cell r="D20">
            <v>551820</v>
          </cell>
        </row>
        <row r="21">
          <cell r="D21">
            <v>727577</v>
          </cell>
        </row>
        <row r="22">
          <cell r="D22">
            <v>107741.592</v>
          </cell>
        </row>
        <row r="23">
          <cell r="D23">
            <v>49010.847523999997</v>
          </cell>
        </row>
      </sheetData>
      <sheetData sheetId="5">
        <row r="6">
          <cell r="D6">
            <v>29289</v>
          </cell>
        </row>
        <row r="7">
          <cell r="D7">
            <v>90854</v>
          </cell>
        </row>
        <row r="8">
          <cell r="D8">
            <v>165530</v>
          </cell>
        </row>
        <row r="9">
          <cell r="D9">
            <v>168239</v>
          </cell>
        </row>
        <row r="10">
          <cell r="D10">
            <v>136928</v>
          </cell>
        </row>
        <row r="11">
          <cell r="D11">
            <v>433633</v>
          </cell>
        </row>
        <row r="12">
          <cell r="D12">
            <v>878457</v>
          </cell>
        </row>
        <row r="13">
          <cell r="D13">
            <v>319519</v>
          </cell>
        </row>
        <row r="15">
          <cell r="D15">
            <v>27933</v>
          </cell>
        </row>
        <row r="16">
          <cell r="D16">
            <v>86658</v>
          </cell>
        </row>
        <row r="17">
          <cell r="D17">
            <v>158132</v>
          </cell>
        </row>
        <row r="18">
          <cell r="D18">
            <v>192358</v>
          </cell>
        </row>
        <row r="19">
          <cell r="D19">
            <v>1115278.1305399998</v>
          </cell>
        </row>
        <row r="20">
          <cell r="D20">
            <v>260213</v>
          </cell>
        </row>
        <row r="21">
          <cell r="D21">
            <v>378677</v>
          </cell>
        </row>
        <row r="22">
          <cell r="D22">
            <v>43863.289999999994</v>
          </cell>
        </row>
        <row r="23">
          <cell r="D23">
            <v>28251.579460000001</v>
          </cell>
        </row>
      </sheetData>
      <sheetData sheetId="6">
        <row r="6">
          <cell r="D6">
            <v>15578</v>
          </cell>
        </row>
        <row r="7">
          <cell r="D7">
            <v>47442</v>
          </cell>
        </row>
        <row r="8">
          <cell r="D8">
            <v>86131</v>
          </cell>
        </row>
        <row r="9">
          <cell r="D9">
            <v>87979</v>
          </cell>
        </row>
        <row r="10">
          <cell r="D10">
            <v>67547</v>
          </cell>
        </row>
        <row r="11">
          <cell r="D11">
            <v>169370</v>
          </cell>
        </row>
        <row r="12">
          <cell r="D12">
            <v>306231</v>
          </cell>
        </row>
        <row r="13">
          <cell r="D13">
            <v>117536</v>
          </cell>
        </row>
        <row r="15">
          <cell r="D15">
            <v>14996</v>
          </cell>
        </row>
        <row r="16">
          <cell r="D16">
            <v>45717</v>
          </cell>
        </row>
        <row r="17">
          <cell r="D17">
            <v>82530</v>
          </cell>
        </row>
        <row r="18">
          <cell r="D18">
            <v>99507</v>
          </cell>
        </row>
        <row r="19">
          <cell r="D19">
            <v>416738.84846800007</v>
          </cell>
        </row>
        <row r="20">
          <cell r="D20">
            <v>82931</v>
          </cell>
        </row>
        <row r="21">
          <cell r="D21">
            <v>114760</v>
          </cell>
        </row>
        <row r="22">
          <cell r="D22">
            <v>15658.846</v>
          </cell>
        </row>
        <row r="23">
          <cell r="D23">
            <v>7239.3055320000003</v>
          </cell>
        </row>
      </sheetData>
      <sheetData sheetId="7">
        <row r="6">
          <cell r="D6">
            <v>45743</v>
          </cell>
        </row>
        <row r="7">
          <cell r="D7">
            <v>140930</v>
          </cell>
        </row>
        <row r="8">
          <cell r="D8">
            <v>247523</v>
          </cell>
        </row>
        <row r="9">
          <cell r="D9">
            <v>237345</v>
          </cell>
        </row>
        <row r="10">
          <cell r="D10">
            <v>190300</v>
          </cell>
        </row>
        <row r="11">
          <cell r="D11">
            <v>801235</v>
          </cell>
        </row>
        <row r="12">
          <cell r="D12">
            <v>1628482</v>
          </cell>
        </row>
        <row r="13">
          <cell r="D13">
            <v>506259</v>
          </cell>
        </row>
        <row r="15">
          <cell r="D15">
            <v>43641</v>
          </cell>
        </row>
        <row r="16">
          <cell r="D16">
            <v>134743</v>
          </cell>
        </row>
        <row r="17">
          <cell r="D17">
            <v>237618</v>
          </cell>
        </row>
        <row r="18">
          <cell r="D18">
            <v>274422</v>
          </cell>
        </row>
        <row r="19">
          <cell r="D19">
            <v>2159844.7935000001</v>
          </cell>
        </row>
        <row r="20">
          <cell r="D20">
            <v>498366</v>
          </cell>
        </row>
        <row r="21">
          <cell r="D21">
            <v>717182</v>
          </cell>
        </row>
        <row r="22">
          <cell r="D22">
            <v>48966.5</v>
          </cell>
        </row>
        <row r="23">
          <cell r="D23">
            <v>16938.7065</v>
          </cell>
        </row>
      </sheetData>
      <sheetData sheetId="8">
        <row r="6">
          <cell r="D6">
            <v>48697</v>
          </cell>
        </row>
        <row r="7">
          <cell r="D7">
            <v>149823</v>
          </cell>
        </row>
        <row r="8">
          <cell r="D8">
            <v>277555</v>
          </cell>
        </row>
        <row r="9">
          <cell r="D9">
            <v>286151</v>
          </cell>
        </row>
        <row r="10">
          <cell r="D10">
            <v>236410</v>
          </cell>
        </row>
        <row r="11">
          <cell r="D11">
            <v>832213</v>
          </cell>
        </row>
        <row r="12">
          <cell r="D12">
            <v>1703486</v>
          </cell>
        </row>
        <row r="13">
          <cell r="D13">
            <v>675907</v>
          </cell>
        </row>
        <row r="15">
          <cell r="D15">
            <v>46443</v>
          </cell>
        </row>
        <row r="16">
          <cell r="D16">
            <v>143647</v>
          </cell>
        </row>
        <row r="17">
          <cell r="D17">
            <v>265824</v>
          </cell>
        </row>
        <row r="18">
          <cell r="D18">
            <v>329437</v>
          </cell>
        </row>
        <row r="19">
          <cell r="D19">
            <v>2198570.460545999</v>
          </cell>
        </row>
        <row r="20">
          <cell r="D20">
            <v>567362</v>
          </cell>
        </row>
        <row r="21">
          <cell r="D21">
            <v>900931</v>
          </cell>
        </row>
        <row r="22">
          <cell r="D22">
            <v>65672.629000000001</v>
          </cell>
        </row>
        <row r="23">
          <cell r="D23">
            <v>29152.91045399999</v>
          </cell>
        </row>
      </sheetData>
      <sheetData sheetId="9">
        <row r="6">
          <cell r="D6">
            <v>398</v>
          </cell>
        </row>
        <row r="7">
          <cell r="D7">
            <v>1243</v>
          </cell>
        </row>
        <row r="8">
          <cell r="D8">
            <v>2336</v>
          </cell>
        </row>
        <row r="9">
          <cell r="D9">
            <v>2281</v>
          </cell>
        </row>
        <row r="10">
          <cell r="D10">
            <v>1718</v>
          </cell>
        </row>
        <row r="11">
          <cell r="D11">
            <v>5274</v>
          </cell>
        </row>
        <row r="12">
          <cell r="D12">
            <v>11812</v>
          </cell>
        </row>
        <row r="13">
          <cell r="D13">
            <v>4548</v>
          </cell>
        </row>
        <row r="15">
          <cell r="D15">
            <v>377</v>
          </cell>
        </row>
        <row r="16">
          <cell r="D16">
            <v>1172</v>
          </cell>
        </row>
        <row r="17">
          <cell r="D17">
            <v>2213</v>
          </cell>
        </row>
        <row r="18">
          <cell r="D18">
            <v>2629</v>
          </cell>
        </row>
        <row r="19">
          <cell r="D19">
            <v>15289.10896</v>
          </cell>
        </row>
        <row r="20">
          <cell r="D20">
            <v>4445</v>
          </cell>
        </row>
        <row r="21">
          <cell r="D21">
            <v>6023</v>
          </cell>
        </row>
        <row r="22">
          <cell r="D22">
            <v>378.72</v>
          </cell>
        </row>
        <row r="23">
          <cell r="D23">
            <v>112.17104</v>
          </cell>
        </row>
      </sheetData>
      <sheetData sheetId="10">
        <row r="6">
          <cell r="D6">
            <v>14963</v>
          </cell>
        </row>
        <row r="7">
          <cell r="D7">
            <v>44937</v>
          </cell>
        </row>
        <row r="8">
          <cell r="D8">
            <v>79243</v>
          </cell>
        </row>
        <row r="9">
          <cell r="D9">
            <v>78080</v>
          </cell>
        </row>
        <row r="10">
          <cell r="D10">
            <v>59248</v>
          </cell>
        </row>
        <row r="11">
          <cell r="D11">
            <v>152447</v>
          </cell>
        </row>
        <row r="12">
          <cell r="D12">
            <v>225305</v>
          </cell>
        </row>
        <row r="13">
          <cell r="D13">
            <v>68104</v>
          </cell>
        </row>
        <row r="15">
          <cell r="D15">
            <v>14414</v>
          </cell>
        </row>
        <row r="16">
          <cell r="D16">
            <v>43406</v>
          </cell>
        </row>
        <row r="17">
          <cell r="D17">
            <v>76354</v>
          </cell>
        </row>
        <row r="18">
          <cell r="D18">
            <v>89448</v>
          </cell>
        </row>
        <row r="19">
          <cell r="D19">
            <v>358110.66572400008</v>
          </cell>
        </row>
        <row r="20">
          <cell r="D20">
            <v>60247</v>
          </cell>
        </row>
        <row r="21">
          <cell r="D21">
            <v>81229</v>
          </cell>
        </row>
        <row r="22">
          <cell r="D22">
            <v>16866.502</v>
          </cell>
        </row>
        <row r="23">
          <cell r="D23">
            <v>9125.8322759999974</v>
          </cell>
        </row>
      </sheetData>
      <sheetData sheetId="11">
        <row r="6">
          <cell r="D6">
            <v>16477</v>
          </cell>
        </row>
        <row r="7">
          <cell r="D7">
            <v>49832</v>
          </cell>
        </row>
        <row r="8">
          <cell r="D8">
            <v>89819</v>
          </cell>
        </row>
        <row r="9">
          <cell r="D9">
            <v>91655</v>
          </cell>
        </row>
        <row r="10">
          <cell r="D10">
            <v>72336</v>
          </cell>
        </row>
        <row r="11">
          <cell r="D11">
            <v>215995</v>
          </cell>
        </row>
        <row r="12">
          <cell r="D12">
            <v>396630</v>
          </cell>
        </row>
        <row r="13">
          <cell r="D13">
            <v>119663</v>
          </cell>
        </row>
        <row r="15">
          <cell r="D15">
            <v>15741</v>
          </cell>
        </row>
        <row r="16">
          <cell r="D16">
            <v>48077</v>
          </cell>
        </row>
        <row r="17">
          <cell r="D17">
            <v>86474</v>
          </cell>
        </row>
        <row r="18">
          <cell r="D18">
            <v>104966</v>
          </cell>
        </row>
        <row r="19">
          <cell r="D19">
            <v>524106.52304800006</v>
          </cell>
        </row>
        <row r="20">
          <cell r="D20">
            <v>105106</v>
          </cell>
        </row>
        <row r="21">
          <cell r="D21">
            <v>125288</v>
          </cell>
        </row>
        <row r="22">
          <cell r="D22">
            <v>19698.556</v>
          </cell>
        </row>
        <row r="23">
          <cell r="D23">
            <v>12784.920951999999</v>
          </cell>
        </row>
      </sheetData>
      <sheetData sheetId="12">
        <row r="6">
          <cell r="D6">
            <v>7077</v>
          </cell>
        </row>
        <row r="7">
          <cell r="D7">
            <v>21725</v>
          </cell>
        </row>
        <row r="8">
          <cell r="D8">
            <v>39723</v>
          </cell>
        </row>
        <row r="9">
          <cell r="D9">
            <v>40109</v>
          </cell>
        </row>
        <row r="10">
          <cell r="D10">
            <v>31159</v>
          </cell>
        </row>
        <row r="11">
          <cell r="D11">
            <v>92175</v>
          </cell>
        </row>
        <row r="12">
          <cell r="D12">
            <v>185116</v>
          </cell>
        </row>
        <row r="13">
          <cell r="D13">
            <v>68360</v>
          </cell>
        </row>
        <row r="15">
          <cell r="D15">
            <v>6883</v>
          </cell>
        </row>
        <row r="16">
          <cell r="D16">
            <v>21141</v>
          </cell>
        </row>
        <row r="17">
          <cell r="D17">
            <v>38580</v>
          </cell>
        </row>
        <row r="18">
          <cell r="D18">
            <v>46022</v>
          </cell>
        </row>
        <row r="19">
          <cell r="D19">
            <v>227750.892398</v>
          </cell>
        </row>
        <row r="20">
          <cell r="D20">
            <v>52185</v>
          </cell>
        </row>
        <row r="21">
          <cell r="D21">
            <v>72707</v>
          </cell>
        </row>
        <row r="22">
          <cell r="D22">
            <v>7735.3269999999993</v>
          </cell>
        </row>
        <row r="23">
          <cell r="D23">
            <v>4387.7806019999998</v>
          </cell>
        </row>
      </sheetData>
      <sheetData sheetId="13">
        <row r="6">
          <cell r="D6">
            <v>25025</v>
          </cell>
        </row>
        <row r="7">
          <cell r="D7">
            <v>77323</v>
          </cell>
        </row>
        <row r="8">
          <cell r="D8">
            <v>140812</v>
          </cell>
        </row>
        <row r="9">
          <cell r="D9">
            <v>144181</v>
          </cell>
        </row>
        <row r="10">
          <cell r="D10">
            <v>115779</v>
          </cell>
        </row>
        <row r="11">
          <cell r="D11">
            <v>370101</v>
          </cell>
        </row>
        <row r="12">
          <cell r="D12">
            <v>718277</v>
          </cell>
        </row>
        <row r="13">
          <cell r="D13">
            <v>252014</v>
          </cell>
        </row>
        <row r="15">
          <cell r="D15">
            <v>23878</v>
          </cell>
        </row>
        <row r="16">
          <cell r="D16">
            <v>73782</v>
          </cell>
        </row>
        <row r="17">
          <cell r="D17">
            <v>134879</v>
          </cell>
        </row>
        <row r="18">
          <cell r="D18">
            <v>165559</v>
          </cell>
        </row>
        <row r="19">
          <cell r="D19">
            <v>922869.65187999979</v>
          </cell>
        </row>
        <row r="20">
          <cell r="D20">
            <v>221475</v>
          </cell>
        </row>
        <row r="21">
          <cell r="D21">
            <v>316325</v>
          </cell>
        </row>
        <row r="22">
          <cell r="D22">
            <v>38357.827999999994</v>
          </cell>
        </row>
        <row r="23">
          <cell r="D23">
            <v>23968.520120000001</v>
          </cell>
        </row>
      </sheetData>
      <sheetData sheetId="14">
        <row r="6">
          <cell r="D6">
            <v>20343</v>
          </cell>
        </row>
        <row r="7">
          <cell r="D7">
            <v>62040</v>
          </cell>
        </row>
        <row r="8">
          <cell r="D8">
            <v>112148</v>
          </cell>
        </row>
        <row r="9">
          <cell r="D9">
            <v>116072</v>
          </cell>
        </row>
        <row r="10">
          <cell r="D10">
            <v>95043</v>
          </cell>
        </row>
        <row r="11">
          <cell r="D11">
            <v>285904</v>
          </cell>
        </row>
        <row r="12">
          <cell r="D12">
            <v>526385</v>
          </cell>
        </row>
        <row r="13">
          <cell r="D13">
            <v>218473</v>
          </cell>
        </row>
        <row r="15">
          <cell r="D15">
            <v>19249</v>
          </cell>
        </row>
        <row r="16">
          <cell r="D16">
            <v>58425</v>
          </cell>
        </row>
        <row r="17">
          <cell r="D17">
            <v>106678</v>
          </cell>
        </row>
        <row r="18">
          <cell r="D18">
            <v>133826</v>
          </cell>
        </row>
        <row r="19">
          <cell r="D19">
            <v>679577.70166000002</v>
          </cell>
        </row>
        <row r="20">
          <cell r="D20">
            <v>165723</v>
          </cell>
        </row>
        <row r="21">
          <cell r="D21">
            <v>250839</v>
          </cell>
        </row>
        <row r="22">
          <cell r="D22">
            <v>30366.229999999996</v>
          </cell>
        </row>
        <row r="23">
          <cell r="D23">
            <v>13680.068340000002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H LUCIA ORTIZ CALDERON" id="{415381E9-DE6A-4C1A-9A23-FECA4D94E32A}" userId="S::sarah.ortiz@udea.edu.co::140aaf0b-449c-46ea-b61b-06f210871c0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663629B7-FD9A-4450-8CE6-5F55C6CE4585}">
    <text>IA promedio de menores de 1 año (menores de 7 meses: 0,7 - de 7 a 12 meses 0,6)</text>
  </threadedComment>
  <threadedComment ref="F16" dT="2023-03-03T11:41:12.03" personId="{415381E9-DE6A-4C1A-9A23-FECA4D94E32A}" id="{CE44ED31-065C-4E59-9803-94A7D4B30459}">
    <text>IA promedio de menores de 1 año (menores de 7 meses: 0,7 - de 7 a 12 meses 0,6)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35154443-BEB4-4E9A-BFE6-A5EA28DF024F}">
    <text>IA promedio de menores de 1 año (menores de 7 meses: 0,7 - de 7 a 12 meses 0,6)</text>
  </threadedComment>
  <threadedComment ref="F16" dT="2023-03-03T11:41:12.03" personId="{415381E9-DE6A-4C1A-9A23-FECA4D94E32A}" id="{73B2CF6C-0C13-4FF6-B82A-41A72B551417}">
    <text>IA promedio de menores de 1 año (menores de 7 meses: 0,7 - de 7 a 12 meses 0,6)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243D35C1-2E92-4C12-A249-AAAA5E0A8784}">
    <text>IA promedio de menores de 1 año (menores de 7 meses: 0,7 - de 7 a 12 meses 0,6)</text>
  </threadedComment>
  <threadedComment ref="F16" dT="2023-03-03T11:41:12.03" personId="{415381E9-DE6A-4C1A-9A23-FECA4D94E32A}" id="{79F66915-FFEF-486C-83C8-7DE3C2AD6578}">
    <text>IA promedio de menores de 1 año (menores de 7 meses: 0,7 - de 7 a 12 meses 0,6)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9DA1D9BA-64AA-4E2F-AF66-1823E8C4B07A}">
    <text>IA promedio de menores de 1 año (menores de 7 meses: 0,7 - de 7 a 12 meses 0,6)</text>
  </threadedComment>
  <threadedComment ref="F16" dT="2023-03-03T11:41:12.03" personId="{415381E9-DE6A-4C1A-9A23-FECA4D94E32A}" id="{937326A6-AA59-41EA-90E2-7C23D6B81F6A}">
    <text>IA promedio de menores de 1 año (menores de 7 meses: 0,7 - de 7 a 12 meses 0,6)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0034B979-1194-4846-B8F0-33D93787E64F}">
    <text>IA promedio de menores de 1 año (menores de 7 meses: 0,7 - de 7 a 12 meses 0,6)</text>
  </threadedComment>
  <threadedComment ref="F16" dT="2023-03-03T11:41:12.03" personId="{415381E9-DE6A-4C1A-9A23-FECA4D94E32A}" id="{8F91E1F9-8CB8-415C-A4E8-0CA66F2E4BA0}">
    <text>IA promedio de menores de 1 año (menores de 7 meses: 0,7 - de 7 a 12 meses 0,6)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6CA9E99A-E0D3-45A6-8C69-DA9E6CC7144C}">
    <text>IA promedio de menores de 1 año (menores de 7 meses: 0,7 - de 7 a 12 meses 0,6)</text>
  </threadedComment>
  <threadedComment ref="F16" dT="2023-03-03T11:41:12.03" personId="{415381E9-DE6A-4C1A-9A23-FECA4D94E32A}" id="{A7D1F4DA-3156-4FA7-AEF1-9FB9F46A8D77}">
    <text>IA promedio de menores de 1 año (menores de 7 meses: 0,7 - de 7 a 12 meses 0,6)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09CA7894-76F2-4825-B33F-F21D0C48FB83}">
    <text>IA promedio de menores de 1 año (menores de 7 meses: 0,7 - de 7 a 12 meses 0,6)</text>
  </threadedComment>
  <threadedComment ref="F16" dT="2023-03-03T11:41:12.03" personId="{415381E9-DE6A-4C1A-9A23-FECA4D94E32A}" id="{473DC91F-EBBA-4B92-9301-4D24CE260167}">
    <text>IA promedio de menores de 1 año (menores de 7 meses: 0,7 - de 7 a 12 meses 0,6)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29348F01-E7EE-42FB-8662-191BB26F6CBB}">
    <text>IA promedio de menores de 1 año (menores de 7 meses: 0,7 - de 7 a 12 meses 0,6)</text>
  </threadedComment>
  <threadedComment ref="F16" dT="2023-03-03T11:41:12.03" personId="{415381E9-DE6A-4C1A-9A23-FECA4D94E32A}" id="{312ED49F-3E77-4589-B62B-0DCEFB1F8B57}">
    <text>IA promedio de menores de 1 año (menores de 7 meses: 0,7 - de 7 a 12 meses 0,6)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26F5C289-7471-4ED4-ADC4-99ACE2B5DE9A}">
    <text>IA promedio de menores de 1 año (menores de 7 meses: 0,7 - de 7 a 12 meses 0,6)</text>
  </threadedComment>
  <threadedComment ref="F16" dT="2023-03-03T11:41:12.03" personId="{415381E9-DE6A-4C1A-9A23-FECA4D94E32A}" id="{79F592D1-B3E6-455E-B3C6-FC71F500E98F}">
    <text>IA promedio de menores de 1 año (menores de 7 meses: 0,7 - de 7 a 12 meses 0,6)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C53C74AF-ADCA-405C-A973-D0AE4995DFA0}">
    <text>IA promedio de menores de 1 año (menores de 7 meses: 0,7 - de 7 a 12 meses 0,6)</text>
  </threadedComment>
  <threadedComment ref="F16" dT="2023-03-03T11:41:12.03" personId="{415381E9-DE6A-4C1A-9A23-FECA4D94E32A}" id="{3CEC2F23-F608-4412-99D3-E3D1F5F21F31}">
    <text>IA promedio de menores de 1 año (menores de 7 meses: 0,7 - de 7 a 12 meses 0,6)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BBE80097-CE60-424C-ADA6-1B88D5539594}">
    <text>IA promedio de menores de 1 año (menores de 7 meses: 0,7 - de 7 a 12 meses 0,6)</text>
  </threadedComment>
  <threadedComment ref="F16" dT="2023-03-03T11:41:12.03" personId="{415381E9-DE6A-4C1A-9A23-FECA4D94E32A}" id="{D072266F-3B18-4126-AF7D-4DAB02A601B0}">
    <text>IA promedio de menores de 1 año (menores de 7 meses: 0,7 - de 7 a 12 meses 0,6)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A0347C30-B983-44BA-BF46-F2350BE197B0}">
    <text>IA promedio de menores de 1 año (menores de 7 meses: 0,7 - de 7 a 12 meses 0,6)</text>
  </threadedComment>
  <threadedComment ref="F16" dT="2023-03-03T11:41:12.03" personId="{415381E9-DE6A-4C1A-9A23-FECA4D94E32A}" id="{6CFA9CA8-F0A6-4F0F-8458-EABB36C59099}">
    <text>IA promedio de menores de 1 año (menores de 7 meses: 0,7 - de 7 a 12 meses 0,6)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A6C1349C-073B-4E4D-A427-A37293C3C0BC}">
    <text>IA promedio de menores de 1 año (menores de 7 meses: 0,7 - de 7 a 12 meses 0,6)</text>
  </threadedComment>
  <threadedComment ref="F16" dT="2023-03-03T11:41:12.03" personId="{415381E9-DE6A-4C1A-9A23-FECA4D94E32A}" id="{B36A57D5-6266-4EA0-873B-9F1EB4E4224B}">
    <text>IA promedio de menores de 1 año (menores de 7 meses: 0,7 - de 7 a 12 meses 0,6)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F6" dT="2023-03-03T11:40:28.04" personId="{415381E9-DE6A-4C1A-9A23-FECA4D94E32A}" id="{1F1D4020-0F97-42C7-A942-868C2EC743CF}">
    <text>IA promedio de menores de 1 año (menores de 7 meses: 0,7 - de 7 a 12 meses 0,6)</text>
  </threadedComment>
  <threadedComment ref="F16" dT="2023-03-03T11:41:12.03" personId="{415381E9-DE6A-4C1A-9A23-FECA4D94E32A}" id="{BE1E4E46-7B0E-4EDE-97DD-864246BFE71A}">
    <text>IA promedio de menores de 1 año (menores de 7 meses: 0,7 - de 7 a 12 meses 0,6)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2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3.xml"/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4.xml"/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2:I21"/>
  <sheetViews>
    <sheetView showGridLines="0" tabSelected="1" workbookViewId="0">
      <selection activeCell="D4" sqref="B4:H19"/>
    </sheetView>
  </sheetViews>
  <sheetFormatPr baseColWidth="10" defaultColWidth="15" defaultRowHeight="12.75" x14ac:dyDescent="0.2"/>
  <cols>
    <col min="1" max="1" width="15" style="34"/>
    <col min="2" max="2" width="15.7109375" style="34" customWidth="1"/>
    <col min="3" max="3" width="11" style="34" customWidth="1"/>
    <col min="4" max="4" width="9.42578125" style="34" customWidth="1"/>
    <col min="5" max="5" width="7.7109375" style="34" customWidth="1"/>
    <col min="6" max="6" width="12" style="34" customWidth="1"/>
    <col min="7" max="7" width="14.7109375" style="34" customWidth="1"/>
    <col min="8" max="8" width="5.5703125" style="34" bestFit="1" customWidth="1"/>
    <col min="9" max="16384" width="15" style="34"/>
  </cols>
  <sheetData>
    <row r="2" spans="2:9" ht="42" customHeight="1" x14ac:dyDescent="0.2">
      <c r="B2" s="51" t="s">
        <v>79</v>
      </c>
      <c r="C2" s="51"/>
      <c r="D2" s="51"/>
      <c r="E2" s="51"/>
      <c r="F2" s="51"/>
      <c r="G2" s="51"/>
      <c r="H2" s="51"/>
    </row>
    <row r="4" spans="2:9" x14ac:dyDescent="0.2">
      <c r="B4" s="48" t="s">
        <v>53</v>
      </c>
      <c r="C4" s="48" t="s">
        <v>34</v>
      </c>
      <c r="D4" s="50" t="s">
        <v>80</v>
      </c>
      <c r="E4" s="50"/>
      <c r="F4" s="50"/>
      <c r="G4" s="50"/>
      <c r="H4" s="50"/>
    </row>
    <row r="5" spans="2:9" ht="38.25" x14ac:dyDescent="0.2">
      <c r="B5" s="49"/>
      <c r="C5" s="49"/>
      <c r="D5" s="33" t="s">
        <v>32</v>
      </c>
      <c r="E5" s="33" t="s">
        <v>35</v>
      </c>
      <c r="F5" s="33" t="s">
        <v>36</v>
      </c>
      <c r="G5" s="33" t="s">
        <v>37</v>
      </c>
      <c r="H5" s="33" t="s">
        <v>38</v>
      </c>
      <c r="I5" s="53" t="s">
        <v>61</v>
      </c>
    </row>
    <row r="6" spans="2:9" x14ac:dyDescent="0.2">
      <c r="B6" s="34" t="s">
        <v>39</v>
      </c>
      <c r="C6" s="35">
        <f>Amazonica!D26</f>
        <v>930355</v>
      </c>
      <c r="D6" s="36">
        <f>Amazonica!G26</f>
        <v>2.2295718032045833</v>
      </c>
      <c r="E6" s="37">
        <f>D6*2.9</f>
        <v>6.4657582292932911</v>
      </c>
      <c r="F6" s="35">
        <f>D6*C6</f>
        <v>2074293.2749704001</v>
      </c>
      <c r="G6" s="38">
        <f>F6*365</f>
        <v>757117045.36419606</v>
      </c>
      <c r="H6" s="39">
        <f>G6*100/$G$19</f>
        <v>1.7047878316153082</v>
      </c>
      <c r="I6" s="54">
        <f t="shared" ref="I6:I18" si="0">G6/3.785</f>
        <v>200030923.47799101</v>
      </c>
    </row>
    <row r="7" spans="2:9" x14ac:dyDescent="0.2">
      <c r="B7" s="34" t="s">
        <v>40</v>
      </c>
      <c r="C7" s="35">
        <f>'Andina Sur'!D26</f>
        <v>6804507.9999999991</v>
      </c>
      <c r="D7" s="36">
        <f>'Andina Sur'!G26</f>
        <v>2.3197416059426494</v>
      </c>
      <c r="E7" s="37">
        <f t="shared" ref="E7:E18" si="1">D7*2.9</f>
        <v>6.7272506572336832</v>
      </c>
      <c r="F7" s="35">
        <f t="shared" ref="F7:F19" si="2">D7*C7</f>
        <v>15784700.315569604</v>
      </c>
      <c r="G7" s="38">
        <f t="shared" ref="G7:G19" si="3">F7*365</f>
        <v>5761415615.1829052</v>
      </c>
      <c r="H7" s="39">
        <f t="shared" ref="H7:H18" si="4">G7*100/$G$19</f>
        <v>12.972883510920784</v>
      </c>
      <c r="I7" s="54">
        <f t="shared" si="0"/>
        <v>1522170572.0430396</v>
      </c>
    </row>
    <row r="8" spans="2:9" ht="25.5" x14ac:dyDescent="0.2">
      <c r="B8" s="34" t="s">
        <v>41</v>
      </c>
      <c r="C8" s="35">
        <f>'Cost y sabana caribe'!D26</f>
        <v>10731923.000000002</v>
      </c>
      <c r="D8" s="36">
        <f>'Cost y sabana caribe'!G26</f>
        <v>2.2675406702015666</v>
      </c>
      <c r="E8" s="37">
        <f t="shared" si="1"/>
        <v>6.5758679435845426</v>
      </c>
      <c r="F8" s="35">
        <f t="shared" si="2"/>
        <v>24335071.871971611</v>
      </c>
      <c r="G8" s="38">
        <f t="shared" si="3"/>
        <v>8882301233.2696381</v>
      </c>
      <c r="H8" s="39">
        <f t="shared" si="4"/>
        <v>20.000129639051725</v>
      </c>
      <c r="I8" s="54">
        <f t="shared" si="0"/>
        <v>2346711025.9629164</v>
      </c>
    </row>
    <row r="9" spans="2:9" x14ac:dyDescent="0.2">
      <c r="B9" s="34" t="s">
        <v>42</v>
      </c>
      <c r="C9" s="35">
        <f>Cundiboyacense!D26</f>
        <v>4513813</v>
      </c>
      <c r="D9" s="36">
        <f>Cundiboyacense!G26</f>
        <v>2.3249584443383013</v>
      </c>
      <c r="E9" s="37">
        <f t="shared" si="1"/>
        <v>6.7423794885810739</v>
      </c>
      <c r="F9" s="35">
        <f t="shared" ref="F9:F15" si="5">D9*C9</f>
        <v>10494427.650514001</v>
      </c>
      <c r="G9" s="38">
        <f t="shared" ref="G9:G15" si="6">F9*365</f>
        <v>3830466092.4376101</v>
      </c>
      <c r="H9" s="39">
        <f t="shared" si="4"/>
        <v>8.6249966551228372</v>
      </c>
      <c r="I9" s="54">
        <f t="shared" si="0"/>
        <v>1012012177.6585495</v>
      </c>
    </row>
    <row r="10" spans="2:9" ht="38.25" x14ac:dyDescent="0.2">
      <c r="B10" s="34" t="s">
        <v>43</v>
      </c>
      <c r="C10" s="35">
        <f>'Depre Momposina'!D26</f>
        <v>1777892</v>
      </c>
      <c r="D10" s="36">
        <f>'Depre Momposina'!G26</f>
        <v>2.2436227057542304</v>
      </c>
      <c r="E10" s="37">
        <f t="shared" si="1"/>
        <v>6.5065058466872676</v>
      </c>
      <c r="F10" s="35">
        <f t="shared" si="5"/>
        <v>3988918.8595788004</v>
      </c>
      <c r="G10" s="38">
        <f t="shared" si="6"/>
        <v>1455955383.7462621</v>
      </c>
      <c r="H10" s="39">
        <f t="shared" si="4"/>
        <v>3.2783504700933817</v>
      </c>
      <c r="I10" s="54">
        <f t="shared" si="0"/>
        <v>384664566.37946159</v>
      </c>
    </row>
    <row r="11" spans="2:9" x14ac:dyDescent="0.2">
      <c r="B11" s="34" t="s">
        <v>44</v>
      </c>
      <c r="C11" s="35">
        <f>'Distrito cap'!D26</f>
        <v>7929539.0000000009</v>
      </c>
      <c r="D11" s="36">
        <f>'Distrito cap'!G26</f>
        <v>2.3517603968969691</v>
      </c>
      <c r="E11" s="37">
        <f t="shared" si="1"/>
        <v>6.8201051510012105</v>
      </c>
      <c r="F11" s="35">
        <f t="shared" si="5"/>
        <v>18648375.78585</v>
      </c>
      <c r="G11" s="38">
        <f t="shared" si="6"/>
        <v>6806657161.8352499</v>
      </c>
      <c r="H11" s="39">
        <f t="shared" si="4"/>
        <v>15.326436479701888</v>
      </c>
      <c r="I11" s="54">
        <f t="shared" si="0"/>
        <v>1798324217.1295242</v>
      </c>
    </row>
    <row r="12" spans="2:9" x14ac:dyDescent="0.2">
      <c r="B12" s="34" t="s">
        <v>45</v>
      </c>
      <c r="C12" s="35">
        <f>'Eje cafetero'!D26</f>
        <v>8757281.9999999981</v>
      </c>
      <c r="D12" s="36">
        <f>'Eje cafetero'!G26</f>
        <v>2.3498380527552505</v>
      </c>
      <c r="E12" s="37">
        <f t="shared" si="1"/>
        <v>6.8145303529902259</v>
      </c>
      <c r="F12" s="35">
        <f t="shared" si="5"/>
        <v>20578194.4823086</v>
      </c>
      <c r="G12" s="38">
        <f t="shared" si="6"/>
        <v>7511040986.0426388</v>
      </c>
      <c r="H12" s="39">
        <f t="shared" si="4"/>
        <v>16.912485796182118</v>
      </c>
      <c r="I12" s="54">
        <f t="shared" si="0"/>
        <v>1984422981.7814105</v>
      </c>
    </row>
    <row r="13" spans="2:9" x14ac:dyDescent="0.2">
      <c r="B13" s="34" t="s">
        <v>46</v>
      </c>
      <c r="C13" s="35">
        <f>Insular!D26</f>
        <v>62249</v>
      </c>
      <c r="D13" s="36">
        <f>Insular!G26</f>
        <v>2.308494529004482</v>
      </c>
      <c r="E13" s="37">
        <f t="shared" si="1"/>
        <v>6.6946341341129978</v>
      </c>
      <c r="F13" s="35">
        <f t="shared" si="5"/>
        <v>143701.475936</v>
      </c>
      <c r="G13" s="38">
        <f t="shared" si="6"/>
        <v>52451038.716640003</v>
      </c>
      <c r="H13" s="39">
        <f t="shared" si="4"/>
        <v>0.11810312963789978</v>
      </c>
      <c r="I13" s="54">
        <f t="shared" si="0"/>
        <v>13857606.001754293</v>
      </c>
    </row>
    <row r="14" spans="2:9" ht="25.5" x14ac:dyDescent="0.2">
      <c r="B14" s="34" t="s">
        <v>47</v>
      </c>
      <c r="C14" s="35">
        <f>'Lit Pacifico'!D26</f>
        <v>1471528</v>
      </c>
      <c r="D14" s="36">
        <f>'Lit Pacifico'!G26</f>
        <v>2.1928005782074145</v>
      </c>
      <c r="E14" s="37">
        <f t="shared" si="1"/>
        <v>6.359121676801502</v>
      </c>
      <c r="F14" s="35">
        <f t="shared" si="5"/>
        <v>3226767.4492484001</v>
      </c>
      <c r="G14" s="38">
        <f t="shared" si="6"/>
        <v>1177770118.975666</v>
      </c>
      <c r="H14" s="39">
        <f t="shared" si="4"/>
        <v>2.6519653461295327</v>
      </c>
      <c r="I14" s="54">
        <f t="shared" si="0"/>
        <v>311167798.93676776</v>
      </c>
    </row>
    <row r="15" spans="2:9" x14ac:dyDescent="0.2">
      <c r="B15" s="34" t="s">
        <v>48</v>
      </c>
      <c r="C15" s="35">
        <f>Llanero!D26</f>
        <v>2094649</v>
      </c>
      <c r="D15" s="36">
        <f>Llanero!G26</f>
        <v>2.2835876962950836</v>
      </c>
      <c r="E15" s="37">
        <f t="shared" si="1"/>
        <v>6.6224043192557422</v>
      </c>
      <c r="F15" s="35">
        <f t="shared" si="5"/>
        <v>4783314.684456801</v>
      </c>
      <c r="G15" s="38">
        <f t="shared" si="6"/>
        <v>1745909859.8267324</v>
      </c>
      <c r="H15" s="39">
        <f t="shared" si="4"/>
        <v>3.9312361309975015</v>
      </c>
      <c r="I15" s="54">
        <f t="shared" si="0"/>
        <v>461270768.77852899</v>
      </c>
    </row>
    <row r="16" spans="2:9" x14ac:dyDescent="0.2">
      <c r="B16" s="34" t="s">
        <v>49</v>
      </c>
      <c r="C16" s="35">
        <f>'Magdalena Medio'!D26</f>
        <v>962836</v>
      </c>
      <c r="D16" s="36">
        <f>'Magdalena Medio'!G26</f>
        <v>2.2980263879225538</v>
      </c>
      <c r="E16" s="37">
        <f t="shared" si="1"/>
        <v>6.6642765249754055</v>
      </c>
      <c r="F16" s="35">
        <f t="shared" ref="F16:F18" si="7">D16*C16</f>
        <v>2212622.5352417999</v>
      </c>
      <c r="G16" s="38">
        <f t="shared" ref="G16:G18" si="8">F16*365</f>
        <v>807607225.36325693</v>
      </c>
      <c r="H16" s="39">
        <f t="shared" si="4"/>
        <v>1.8184757283619215</v>
      </c>
      <c r="I16" s="54">
        <f t="shared" si="0"/>
        <v>213370469.05237964</v>
      </c>
    </row>
    <row r="17" spans="2:9" x14ac:dyDescent="0.2">
      <c r="B17" s="34" t="s">
        <v>50</v>
      </c>
      <c r="C17" s="35">
        <f>Santanderes!D26</f>
        <v>3764606</v>
      </c>
      <c r="D17" s="36">
        <f>Santanderes!G26</f>
        <v>2.3166384213668039</v>
      </c>
      <c r="E17" s="37">
        <f t="shared" si="1"/>
        <v>6.718251421963731</v>
      </c>
      <c r="F17" s="35">
        <f t="shared" si="7"/>
        <v>8721230.9009079989</v>
      </c>
      <c r="G17" s="38">
        <f t="shared" si="8"/>
        <v>3183249278.8314195</v>
      </c>
      <c r="H17" s="39">
        <f t="shared" si="4"/>
        <v>7.1676693435683685</v>
      </c>
      <c r="I17" s="54">
        <f t="shared" si="0"/>
        <v>841016982.5182085</v>
      </c>
    </row>
    <row r="18" spans="2:9" x14ac:dyDescent="0.2">
      <c r="B18" s="34" t="s">
        <v>51</v>
      </c>
      <c r="C18" s="35">
        <f>'Tolima grande'!D26</f>
        <v>2894772</v>
      </c>
      <c r="D18" s="36">
        <f>'Tolima grande'!G26</f>
        <v>2.3086278934942031</v>
      </c>
      <c r="E18" s="37">
        <f t="shared" si="1"/>
        <v>6.695020891133189</v>
      </c>
      <c r="F18" s="35">
        <f t="shared" si="7"/>
        <v>6682951.3845060011</v>
      </c>
      <c r="G18" s="38">
        <f t="shared" si="8"/>
        <v>2439277255.3446903</v>
      </c>
      <c r="H18" s="39">
        <f t="shared" si="4"/>
        <v>5.4924799386167242</v>
      </c>
      <c r="I18" s="54">
        <f t="shared" si="0"/>
        <v>644458984.23901987</v>
      </c>
    </row>
    <row r="19" spans="2:9" x14ac:dyDescent="0.2">
      <c r="B19" s="40" t="s">
        <v>52</v>
      </c>
      <c r="C19" s="41">
        <f>SUM(C6:C18)</f>
        <v>52695952</v>
      </c>
      <c r="D19" s="42">
        <f>'Agua Colombia'!G26</f>
        <v>2.3089927414360032</v>
      </c>
      <c r="E19" s="43">
        <f>D19*2.9</f>
        <v>6.6960789501644093</v>
      </c>
      <c r="F19" s="44">
        <f t="shared" si="2"/>
        <v>121674570.67106004</v>
      </c>
      <c r="G19" s="45">
        <f t="shared" si="3"/>
        <v>44411218294.936913</v>
      </c>
      <c r="H19" s="46">
        <f>SUM(H6:H18)</f>
        <v>99.999999999999986</v>
      </c>
      <c r="I19" s="54">
        <f>G19/3.785</f>
        <v>11733479073.959555</v>
      </c>
    </row>
    <row r="20" spans="2:9" ht="15" x14ac:dyDescent="0.25">
      <c r="B20" t="s">
        <v>62</v>
      </c>
    </row>
    <row r="21" spans="2:9" ht="15" x14ac:dyDescent="0.25">
      <c r="B21" s="47" t="s">
        <v>63</v>
      </c>
    </row>
  </sheetData>
  <mergeCells count="4">
    <mergeCell ref="B4:B5"/>
    <mergeCell ref="C4:C5"/>
    <mergeCell ref="D4:H4"/>
    <mergeCell ref="B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5703125" customWidth="1"/>
    <col min="2" max="2" width="21" customWidth="1"/>
    <col min="5" max="5" width="11.5703125" customWidth="1"/>
    <col min="6" max="6" width="14.28515625" customWidth="1"/>
    <col min="7" max="7" width="22.42578125" customWidth="1"/>
  </cols>
  <sheetData>
    <row r="2" spans="2:10" x14ac:dyDescent="0.25">
      <c r="B2" s="2" t="s">
        <v>73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57.605256670967741</v>
      </c>
      <c r="E6" s="10">
        <f>D6/$D$26*100</f>
        <v>9.2540051520454525E-2</v>
      </c>
      <c r="F6" s="26">
        <v>0.65</v>
      </c>
      <c r="G6" s="29">
        <f>E6*F6/100</f>
        <v>6.0151033488295446E-4</v>
      </c>
    </row>
    <row r="7" spans="2:10" x14ac:dyDescent="0.25">
      <c r="B7" s="1" t="s">
        <v>28</v>
      </c>
      <c r="C7" s="52"/>
      <c r="D7" s="12">
        <f>C29-C33</f>
        <v>340.39474332903228</v>
      </c>
      <c r="E7" s="10">
        <f t="shared" ref="E7:E14" si="0">D7/$D$26*100</f>
        <v>0.54682764916550031</v>
      </c>
      <c r="F7" s="26">
        <v>0.65</v>
      </c>
      <c r="G7" s="29">
        <f t="shared" ref="G7:G14" si="1">E7*F7/100</f>
        <v>3.5543797195757522E-3</v>
      </c>
    </row>
    <row r="8" spans="2:10" x14ac:dyDescent="0.25">
      <c r="B8" s="1" t="s">
        <v>0</v>
      </c>
      <c r="C8" s="1" t="s">
        <v>8</v>
      </c>
      <c r="D8" s="7">
        <f>+[1]Insular!D7</f>
        <v>1243</v>
      </c>
      <c r="E8" s="10">
        <f t="shared" si="0"/>
        <v>1.9968192260116628</v>
      </c>
      <c r="F8" s="27">
        <v>0.9</v>
      </c>
      <c r="G8" s="29">
        <f t="shared" si="1"/>
        <v>1.7971373034104964E-2</v>
      </c>
      <c r="J8" s="10"/>
    </row>
    <row r="9" spans="2:10" x14ac:dyDescent="0.25">
      <c r="B9" s="1" t="s">
        <v>1</v>
      </c>
      <c r="C9" s="1" t="s">
        <v>9</v>
      </c>
      <c r="D9" s="7">
        <f>+[1]Insular!D8</f>
        <v>2336</v>
      </c>
      <c r="E9" s="10">
        <f t="shared" si="0"/>
        <v>3.7526707256341467</v>
      </c>
      <c r="F9" s="27">
        <v>1.2</v>
      </c>
      <c r="G9" s="29">
        <f t="shared" si="1"/>
        <v>4.5032048707609754E-2</v>
      </c>
      <c r="J9" s="16"/>
    </row>
    <row r="10" spans="2:10" x14ac:dyDescent="0.25">
      <c r="B10" s="1" t="s">
        <v>2</v>
      </c>
      <c r="C10" s="1" t="s">
        <v>10</v>
      </c>
      <c r="D10" s="7">
        <f>+[1]Insular!D9</f>
        <v>2281</v>
      </c>
      <c r="E10" s="10">
        <f t="shared" si="0"/>
        <v>3.664315892624781</v>
      </c>
      <c r="F10" s="27">
        <v>1.8</v>
      </c>
      <c r="G10" s="29">
        <f t="shared" si="1"/>
        <v>6.5957686067246057E-2</v>
      </c>
      <c r="J10" s="10"/>
    </row>
    <row r="11" spans="2:10" x14ac:dyDescent="0.25">
      <c r="B11" s="1" t="s">
        <v>3</v>
      </c>
      <c r="C11" s="1" t="s">
        <v>11</v>
      </c>
      <c r="D11" s="7">
        <f>+[1]Insular!D10</f>
        <v>1718</v>
      </c>
      <c r="E11" s="10">
        <f t="shared" si="0"/>
        <v>2.7598836929107295</v>
      </c>
      <c r="F11" s="27">
        <v>2.6</v>
      </c>
      <c r="G11" s="29">
        <f t="shared" si="1"/>
        <v>7.1756976015678972E-2</v>
      </c>
      <c r="J11" s="10"/>
    </row>
    <row r="12" spans="2:10" x14ac:dyDescent="0.25">
      <c r="B12" s="52" t="s">
        <v>4</v>
      </c>
      <c r="C12" s="1" t="s">
        <v>12</v>
      </c>
      <c r="D12" s="7">
        <f>+[1]Insular!D11</f>
        <v>5274</v>
      </c>
      <c r="E12" s="10">
        <f t="shared" si="0"/>
        <v>8.472425259843531</v>
      </c>
      <c r="F12" s="27">
        <v>3</v>
      </c>
      <c r="G12" s="29">
        <f t="shared" si="1"/>
        <v>0.2541727577953059</v>
      </c>
      <c r="J12" s="10"/>
    </row>
    <row r="13" spans="2:10" x14ac:dyDescent="0.25">
      <c r="B13" s="52"/>
      <c r="C13" s="1" t="s">
        <v>13</v>
      </c>
      <c r="D13" s="7">
        <f>+[1]Insular!D12</f>
        <v>11812</v>
      </c>
      <c r="E13" s="10">
        <f t="shared" si="0"/>
        <v>18.97540522739321</v>
      </c>
      <c r="F13" s="27">
        <v>3</v>
      </c>
      <c r="G13" s="29">
        <f t="shared" si="1"/>
        <v>0.56926215682179626</v>
      </c>
      <c r="J13" s="10"/>
    </row>
    <row r="14" spans="2:10" x14ac:dyDescent="0.25">
      <c r="B14" s="1" t="s">
        <v>5</v>
      </c>
      <c r="C14" s="1" t="s">
        <v>54</v>
      </c>
      <c r="D14" s="7">
        <f>+[1]Insular!D13</f>
        <v>4548</v>
      </c>
      <c r="E14" s="10">
        <f t="shared" si="0"/>
        <v>7.3061414641199054</v>
      </c>
      <c r="F14" s="27">
        <v>3</v>
      </c>
      <c r="G14" s="29">
        <f t="shared" si="1"/>
        <v>0.21918424392359717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54.565783329032264</v>
      </c>
      <c r="E16" s="10">
        <f>D16/$D$26*100</f>
        <v>8.7657284982943132E-2</v>
      </c>
      <c r="F16" s="27">
        <v>0.65</v>
      </c>
      <c r="G16" s="29">
        <f>E16*F16/100</f>
        <v>5.6977235238913032E-4</v>
      </c>
    </row>
    <row r="17" spans="2:10" x14ac:dyDescent="0.25">
      <c r="B17" s="1" t="s">
        <v>26</v>
      </c>
      <c r="C17" s="52"/>
      <c r="D17" s="12">
        <f>C30-C34</f>
        <v>322.43421667096771</v>
      </c>
      <c r="E17" s="10">
        <f t="shared" ref="E17:E25" si="2">D17/$D$26*100</f>
        <v>0.51797493400852657</v>
      </c>
      <c r="F17" s="27">
        <v>0.65</v>
      </c>
      <c r="G17" s="29">
        <f t="shared" ref="G17:G25" si="3">E17*F17/100</f>
        <v>3.366837071055423E-3</v>
      </c>
    </row>
    <row r="18" spans="2:10" x14ac:dyDescent="0.25">
      <c r="B18" s="1" t="s">
        <v>0</v>
      </c>
      <c r="C18" s="1" t="s">
        <v>8</v>
      </c>
      <c r="D18" s="7">
        <f>+[1]Insular!D16</f>
        <v>1172</v>
      </c>
      <c r="E18" s="10">
        <f t="shared" si="2"/>
        <v>1.8827611688541179</v>
      </c>
      <c r="F18" s="26">
        <v>0.9</v>
      </c>
      <c r="G18" s="29">
        <f t="shared" si="3"/>
        <v>1.6944850519687062E-2</v>
      </c>
    </row>
    <row r="19" spans="2:10" x14ac:dyDescent="0.25">
      <c r="B19" s="1" t="s">
        <v>1</v>
      </c>
      <c r="C19" s="1" t="s">
        <v>9</v>
      </c>
      <c r="D19" s="7">
        <f>+[1]Insular!D17</f>
        <v>2213</v>
      </c>
      <c r="E19" s="10">
        <f t="shared" si="2"/>
        <v>3.55507718999502</v>
      </c>
      <c r="F19" s="26">
        <v>1.2</v>
      </c>
      <c r="G19" s="29">
        <f t="shared" si="3"/>
        <v>4.2660926279940233E-2</v>
      </c>
    </row>
    <row r="20" spans="2:10" ht="30" x14ac:dyDescent="0.25">
      <c r="B20" s="1" t="s">
        <v>17</v>
      </c>
      <c r="C20" s="1" t="s">
        <v>18</v>
      </c>
      <c r="D20" s="7">
        <f>+[1]Insular!D18</f>
        <v>2629</v>
      </c>
      <c r="E20" s="10">
        <f t="shared" si="2"/>
        <v>4.2233610178476768</v>
      </c>
      <c r="F20" s="26">
        <v>1.6</v>
      </c>
      <c r="G20" s="29">
        <f t="shared" si="3"/>
        <v>6.7573776285562839E-2</v>
      </c>
      <c r="J20" s="16"/>
    </row>
    <row r="21" spans="2:10" ht="45" x14ac:dyDescent="0.25">
      <c r="B21" s="1" t="s">
        <v>31</v>
      </c>
      <c r="C21" s="1" t="s">
        <v>14</v>
      </c>
      <c r="D21" s="11">
        <f>+[1]Insular!D19</f>
        <v>15289.10896</v>
      </c>
      <c r="E21" s="10">
        <f t="shared" si="2"/>
        <v>24.561212164050829</v>
      </c>
      <c r="F21" s="28">
        <v>2.2000000000000002</v>
      </c>
      <c r="G21" s="29">
        <f t="shared" si="3"/>
        <v>0.5403466676091182</v>
      </c>
      <c r="J21" s="16"/>
    </row>
    <row r="22" spans="2:10" x14ac:dyDescent="0.25">
      <c r="B22" s="1" t="s">
        <v>21</v>
      </c>
      <c r="C22" s="1" t="s">
        <v>22</v>
      </c>
      <c r="D22" s="11">
        <f>+[1]Insular!D20</f>
        <v>4445</v>
      </c>
      <c r="E22" s="10">
        <f t="shared" si="2"/>
        <v>7.1406769586660017</v>
      </c>
      <c r="F22" s="26">
        <v>2.2000000000000002</v>
      </c>
      <c r="G22" s="29">
        <f t="shared" si="3"/>
        <v>0.15709489309065205</v>
      </c>
      <c r="J22" s="16"/>
    </row>
    <row r="23" spans="2:10" x14ac:dyDescent="0.25">
      <c r="B23" s="1" t="s">
        <v>5</v>
      </c>
      <c r="C23" s="1" t="s">
        <v>54</v>
      </c>
      <c r="D23" s="11">
        <f>+[1]Insular!D21</f>
        <v>6023</v>
      </c>
      <c r="E23" s="10">
        <f t="shared" si="2"/>
        <v>9.6756574402801654</v>
      </c>
      <c r="F23" s="26">
        <v>2.2000000000000002</v>
      </c>
      <c r="G23" s="29">
        <f t="shared" si="3"/>
        <v>0.21286446368616363</v>
      </c>
    </row>
    <row r="24" spans="2:10" x14ac:dyDescent="0.25">
      <c r="B24" s="1" t="s">
        <v>19</v>
      </c>
      <c r="C24" s="1" t="s">
        <v>14</v>
      </c>
      <c r="D24" s="7">
        <f>+[1]Insular!D22</f>
        <v>378.72</v>
      </c>
      <c r="E24" s="10">
        <f t="shared" si="2"/>
        <v>0.60839531558739901</v>
      </c>
      <c r="F24" s="26">
        <v>2.2999999999999998</v>
      </c>
      <c r="G24" s="29">
        <f t="shared" si="3"/>
        <v>1.3993092258510175E-2</v>
      </c>
    </row>
    <row r="25" spans="2:10" x14ac:dyDescent="0.25">
      <c r="B25" s="1" t="s">
        <v>20</v>
      </c>
      <c r="C25" s="1" t="s">
        <v>14</v>
      </c>
      <c r="D25" s="7">
        <f>+[1]Insular!D23</f>
        <v>112.17104</v>
      </c>
      <c r="E25" s="10">
        <f t="shared" si="2"/>
        <v>0.18019733650339764</v>
      </c>
      <c r="F25" s="26">
        <v>3.1</v>
      </c>
      <c r="G25" s="29">
        <f t="shared" si="3"/>
        <v>5.5861174316053277E-3</v>
      </c>
    </row>
    <row r="26" spans="2:10" s="2" customFormat="1" ht="20.25" customHeight="1" x14ac:dyDescent="0.25">
      <c r="B26" s="3" t="s">
        <v>29</v>
      </c>
      <c r="C26" s="3"/>
      <c r="D26" s="9">
        <f>SUM(D6:D25)</f>
        <v>62249</v>
      </c>
      <c r="E26" s="13">
        <f>SUM(E6:E25)</f>
        <v>100</v>
      </c>
      <c r="F26" s="5"/>
      <c r="G26" s="31">
        <f>SUM(G6:G25)</f>
        <v>2.308494529004482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+[1]Insular!$D$6</f>
        <v>398</v>
      </c>
      <c r="D29" s="12">
        <f>C29*100/$C$31</f>
        <v>51.354838709677416</v>
      </c>
    </row>
    <row r="30" spans="2:10" x14ac:dyDescent="0.25">
      <c r="B30" s="25" t="s">
        <v>33</v>
      </c>
      <c r="C30" s="19">
        <f>+[1]Insular!$D$15</f>
        <v>377</v>
      </c>
      <c r="D30" s="12">
        <f t="shared" ref="D30:D31" si="4">C30*100/$C$31</f>
        <v>48.645161290322584</v>
      </c>
    </row>
    <row r="31" spans="2:10" x14ac:dyDescent="0.25">
      <c r="B31" s="18" t="s">
        <v>56</v>
      </c>
      <c r="C31" s="20">
        <f>SUM(C29:C30)</f>
        <v>775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112.17104</v>
      </c>
    </row>
    <row r="33" spans="2:3" x14ac:dyDescent="0.25">
      <c r="B33" s="24" t="s">
        <v>58</v>
      </c>
      <c r="C33" s="22">
        <f>D29*$C$32/100</f>
        <v>57.605256670967741</v>
      </c>
    </row>
    <row r="34" spans="2:3" x14ac:dyDescent="0.25">
      <c r="B34" s="25" t="s">
        <v>59</v>
      </c>
      <c r="C34" s="22">
        <f>D30*$C$32/100</f>
        <v>54.565783329032264</v>
      </c>
    </row>
    <row r="35" spans="2:3" x14ac:dyDescent="0.25">
      <c r="C35" s="23">
        <f>C33+C34</f>
        <v>112.17104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42578125" customWidth="1"/>
    <col min="2" max="2" width="20.7109375" customWidth="1"/>
    <col min="5" max="5" width="11.5703125" customWidth="1"/>
    <col min="6" max="6" width="14.28515625" customWidth="1"/>
    <col min="7" max="7" width="21.28515625" customWidth="1"/>
  </cols>
  <sheetData>
    <row r="2" spans="2:10" x14ac:dyDescent="0.25">
      <c r="B2" s="2" t="s">
        <v>74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4648.1883223538125</v>
      </c>
      <c r="E6" s="10">
        <f>D6/$D$26*100</f>
        <v>0.31587494919252723</v>
      </c>
      <c r="F6" s="26">
        <v>0.65</v>
      </c>
      <c r="G6" s="29">
        <f>E6*F6/100</f>
        <v>2.053187169751427E-3</v>
      </c>
    </row>
    <row r="7" spans="2:10" x14ac:dyDescent="0.25">
      <c r="B7" s="1" t="s">
        <v>28</v>
      </c>
      <c r="C7" s="52"/>
      <c r="D7" s="12">
        <f>C29-C33</f>
        <v>10314.811677646187</v>
      </c>
      <c r="E7" s="10">
        <f t="shared" ref="E7:E14" si="0">D7/$D$26*100</f>
        <v>0.7009592530788531</v>
      </c>
      <c r="F7" s="26">
        <v>0.65</v>
      </c>
      <c r="G7" s="29">
        <f t="shared" ref="G7:G14" si="1">E7*F7/100</f>
        <v>4.5562351450125459E-3</v>
      </c>
    </row>
    <row r="8" spans="2:10" x14ac:dyDescent="0.25">
      <c r="B8" s="1" t="s">
        <v>0</v>
      </c>
      <c r="C8" s="1" t="s">
        <v>8</v>
      </c>
      <c r="D8" s="7">
        <f>+'[1]Litoral Pacífico'!D7</f>
        <v>44937</v>
      </c>
      <c r="E8" s="10">
        <f t="shared" si="0"/>
        <v>3.0537645223196566</v>
      </c>
      <c r="F8" s="27">
        <v>0.9</v>
      </c>
      <c r="G8" s="29">
        <f t="shared" si="1"/>
        <v>2.7483880700876911E-2</v>
      </c>
      <c r="J8" s="10"/>
    </row>
    <row r="9" spans="2:10" x14ac:dyDescent="0.25">
      <c r="B9" s="1" t="s">
        <v>1</v>
      </c>
      <c r="C9" s="1" t="s">
        <v>9</v>
      </c>
      <c r="D9" s="7">
        <f>+'[1]Litoral Pacífico'!D8</f>
        <v>79243</v>
      </c>
      <c r="E9" s="10">
        <f t="shared" si="0"/>
        <v>5.3850827167406941</v>
      </c>
      <c r="F9" s="27">
        <v>1.2</v>
      </c>
      <c r="G9" s="29">
        <f t="shared" si="1"/>
        <v>6.4620992600888327E-2</v>
      </c>
      <c r="J9" s="16"/>
    </row>
    <row r="10" spans="2:10" x14ac:dyDescent="0.25">
      <c r="B10" s="1" t="s">
        <v>2</v>
      </c>
      <c r="C10" s="1" t="s">
        <v>10</v>
      </c>
      <c r="D10" s="7">
        <f>+'[1]Litoral Pacífico'!D9</f>
        <v>78080</v>
      </c>
      <c r="E10" s="10">
        <f t="shared" si="0"/>
        <v>5.3060492223049778</v>
      </c>
      <c r="F10" s="27">
        <v>1.8</v>
      </c>
      <c r="G10" s="29">
        <f t="shared" si="1"/>
        <v>9.5508886001489601E-2</v>
      </c>
      <c r="J10" s="10"/>
    </row>
    <row r="11" spans="2:10" x14ac:dyDescent="0.25">
      <c r="B11" s="1" t="s">
        <v>3</v>
      </c>
      <c r="C11" s="1" t="s">
        <v>11</v>
      </c>
      <c r="D11" s="7">
        <f>+'[1]Litoral Pacífico'!D10</f>
        <v>59248</v>
      </c>
      <c r="E11" s="10">
        <f t="shared" si="0"/>
        <v>4.0262910389744535</v>
      </c>
      <c r="F11" s="27">
        <v>2.6</v>
      </c>
      <c r="G11" s="29">
        <f t="shared" si="1"/>
        <v>0.1046835670133358</v>
      </c>
      <c r="J11" s="10"/>
    </row>
    <row r="12" spans="2:10" x14ac:dyDescent="0.25">
      <c r="B12" s="52" t="s">
        <v>4</v>
      </c>
      <c r="C12" s="1" t="s">
        <v>12</v>
      </c>
      <c r="D12" s="7">
        <f>+'[1]Litoral Pacífico'!D11</f>
        <v>152447</v>
      </c>
      <c r="E12" s="10">
        <f t="shared" si="0"/>
        <v>10.359775688943737</v>
      </c>
      <c r="F12" s="27">
        <v>3</v>
      </c>
      <c r="G12" s="29">
        <f t="shared" si="1"/>
        <v>0.31079327066831214</v>
      </c>
      <c r="J12" s="10"/>
    </row>
    <row r="13" spans="2:10" x14ac:dyDescent="0.25">
      <c r="B13" s="52"/>
      <c r="C13" s="1" t="s">
        <v>13</v>
      </c>
      <c r="D13" s="7">
        <f>+'[1]Litoral Pacífico'!D12</f>
        <v>225305</v>
      </c>
      <c r="E13" s="10">
        <f t="shared" si="0"/>
        <v>15.310955686877858</v>
      </c>
      <c r="F13" s="27">
        <v>3</v>
      </c>
      <c r="G13" s="29">
        <f t="shared" si="1"/>
        <v>0.4593286706063357</v>
      </c>
      <c r="J13" s="10"/>
    </row>
    <row r="14" spans="2:10" x14ac:dyDescent="0.25">
      <c r="B14" s="1" t="s">
        <v>5</v>
      </c>
      <c r="C14" s="1" t="s">
        <v>54</v>
      </c>
      <c r="D14" s="7">
        <f>+'[1]Litoral Pacífico'!D13</f>
        <v>68104</v>
      </c>
      <c r="E14" s="10">
        <f t="shared" si="0"/>
        <v>4.6281144497420366</v>
      </c>
      <c r="F14" s="27">
        <v>3</v>
      </c>
      <c r="G14" s="29">
        <f t="shared" si="1"/>
        <v>0.13884343349226111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4477.6439536461849</v>
      </c>
      <c r="E16" s="10">
        <f>D16/$D$26*100</f>
        <v>0.3042853383453244</v>
      </c>
      <c r="F16" s="27">
        <v>0.65</v>
      </c>
      <c r="G16" s="29">
        <f>E16*F16/100</f>
        <v>1.9778546992446086E-3</v>
      </c>
    </row>
    <row r="17" spans="2:10" x14ac:dyDescent="0.25">
      <c r="B17" s="1" t="s">
        <v>26</v>
      </c>
      <c r="C17" s="52"/>
      <c r="D17" s="12">
        <f>C30-C34</f>
        <v>9936.3560463538161</v>
      </c>
      <c r="E17" s="10">
        <f t="shared" ref="E17:E25" si="2">D17/$D$26*100</f>
        <v>0.67524070533172431</v>
      </c>
      <c r="F17" s="27">
        <v>0.65</v>
      </c>
      <c r="G17" s="29">
        <f t="shared" ref="G17:G25" si="3">E17*F17/100</f>
        <v>4.3890645846562078E-3</v>
      </c>
    </row>
    <row r="18" spans="2:10" x14ac:dyDescent="0.25">
      <c r="B18" s="1" t="s">
        <v>0</v>
      </c>
      <c r="C18" s="1" t="s">
        <v>8</v>
      </c>
      <c r="D18" s="7">
        <f>+'[1]Litoral Pacífico'!D16</f>
        <v>43406</v>
      </c>
      <c r="E18" s="10">
        <f t="shared" si="2"/>
        <v>2.9497230090083231</v>
      </c>
      <c r="F18" s="26">
        <v>0.9</v>
      </c>
      <c r="G18" s="29">
        <f t="shared" si="3"/>
        <v>2.6547507081074909E-2</v>
      </c>
    </row>
    <row r="19" spans="2:10" x14ac:dyDescent="0.25">
      <c r="B19" s="1" t="s">
        <v>1</v>
      </c>
      <c r="C19" s="1" t="s">
        <v>9</v>
      </c>
      <c r="D19" s="7">
        <f>+'[1]Litoral Pacífico'!D17</f>
        <v>76354</v>
      </c>
      <c r="E19" s="10">
        <f t="shared" si="2"/>
        <v>5.1887561772524879</v>
      </c>
      <c r="F19" s="26">
        <v>1.2</v>
      </c>
      <c r="G19" s="29">
        <f t="shared" si="3"/>
        <v>6.2265074127029855E-2</v>
      </c>
    </row>
    <row r="20" spans="2:10" ht="30" x14ac:dyDescent="0.25">
      <c r="B20" s="1" t="s">
        <v>17</v>
      </c>
      <c r="C20" s="1" t="s">
        <v>18</v>
      </c>
      <c r="D20" s="7">
        <f>+'[1]Litoral Pacífico'!D18</f>
        <v>89448</v>
      </c>
      <c r="E20" s="10">
        <f t="shared" si="2"/>
        <v>6.078579544527865</v>
      </c>
      <c r="F20" s="26">
        <v>1.6</v>
      </c>
      <c r="G20" s="29">
        <f t="shared" si="3"/>
        <v>9.7257272712445844E-2</v>
      </c>
      <c r="J20" s="16"/>
    </row>
    <row r="21" spans="2:10" ht="45" x14ac:dyDescent="0.25">
      <c r="B21" s="1" t="s">
        <v>31</v>
      </c>
      <c r="C21" s="1" t="s">
        <v>14</v>
      </c>
      <c r="D21" s="11">
        <f>+'[1]Litoral Pacífico'!D19</f>
        <v>358110.66572400008</v>
      </c>
      <c r="E21" s="10">
        <f t="shared" si="2"/>
        <v>24.335973608657131</v>
      </c>
      <c r="F21" s="28">
        <v>2.2000000000000002</v>
      </c>
      <c r="G21" s="29">
        <f t="shared" si="3"/>
        <v>0.53539141939045687</v>
      </c>
      <c r="J21" s="16"/>
    </row>
    <row r="22" spans="2:10" x14ac:dyDescent="0.25">
      <c r="B22" s="1" t="s">
        <v>21</v>
      </c>
      <c r="C22" s="1" t="s">
        <v>22</v>
      </c>
      <c r="D22" s="11">
        <f>+'[1]Litoral Pacífico'!D20</f>
        <v>60247</v>
      </c>
      <c r="E22" s="10">
        <f t="shared" si="2"/>
        <v>4.0941796554329919</v>
      </c>
      <c r="F22" s="26">
        <v>2.2000000000000002</v>
      </c>
      <c r="G22" s="29">
        <f t="shared" si="3"/>
        <v>9.0071952419525841E-2</v>
      </c>
      <c r="J22" s="16"/>
    </row>
    <row r="23" spans="2:10" x14ac:dyDescent="0.25">
      <c r="B23" s="1" t="s">
        <v>5</v>
      </c>
      <c r="C23" s="1" t="s">
        <v>54</v>
      </c>
      <c r="D23" s="11">
        <f>+'[1]Litoral Pacífico'!D21</f>
        <v>81229</v>
      </c>
      <c r="E23" s="10">
        <f t="shared" si="2"/>
        <v>5.520044470781392</v>
      </c>
      <c r="F23" s="26">
        <v>2.2000000000000002</v>
      </c>
      <c r="G23" s="29">
        <f t="shared" si="3"/>
        <v>0.12144097835719064</v>
      </c>
    </row>
    <row r="24" spans="2:10" x14ac:dyDescent="0.25">
      <c r="B24" s="1" t="s">
        <v>19</v>
      </c>
      <c r="C24" s="1" t="s">
        <v>14</v>
      </c>
      <c r="D24" s="7">
        <f>+'[1]Litoral Pacífico'!D22</f>
        <v>16866.502</v>
      </c>
      <c r="E24" s="10">
        <f t="shared" si="2"/>
        <v>1.1461896749501199</v>
      </c>
      <c r="F24" s="26">
        <v>2.2999999999999998</v>
      </c>
      <c r="G24" s="29">
        <f t="shared" si="3"/>
        <v>2.6362362523852757E-2</v>
      </c>
    </row>
    <row r="25" spans="2:10" x14ac:dyDescent="0.25">
      <c r="B25" s="1" t="s">
        <v>20</v>
      </c>
      <c r="C25" s="1" t="s">
        <v>14</v>
      </c>
      <c r="D25" s="7">
        <f>+'[1]Litoral Pacífico'!D23</f>
        <v>9125.8322759999974</v>
      </c>
      <c r="E25" s="10">
        <f t="shared" si="2"/>
        <v>0.62016028753785168</v>
      </c>
      <c r="F25" s="26">
        <v>3.1</v>
      </c>
      <c r="G25" s="29">
        <f t="shared" si="3"/>
        <v>1.9224968913673403E-2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1471528</v>
      </c>
      <c r="E26" s="13">
        <f>SUM(E6:E25)</f>
        <v>100</v>
      </c>
      <c r="F26" s="5"/>
      <c r="G26" s="31">
        <f>SUM(G6:G25)</f>
        <v>2.1928005782074145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+'[1]Litoral Pacífico'!$D$6</f>
        <v>14963</v>
      </c>
      <c r="D29" s="12">
        <f>C29*100/$C$31</f>
        <v>50.934404466078902</v>
      </c>
    </row>
    <row r="30" spans="2:10" x14ac:dyDescent="0.25">
      <c r="B30" s="25" t="s">
        <v>33</v>
      </c>
      <c r="C30" s="19">
        <f>+'[1]Litoral Pacífico'!$D$15</f>
        <v>14414</v>
      </c>
      <c r="D30" s="12">
        <f t="shared" ref="D30:D31" si="4">C30*100/$C$31</f>
        <v>49.065595533921098</v>
      </c>
    </row>
    <row r="31" spans="2:10" x14ac:dyDescent="0.25">
      <c r="B31" s="18" t="s">
        <v>56</v>
      </c>
      <c r="C31" s="20">
        <f>SUM(C29:C30)</f>
        <v>29377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9125.8322759999974</v>
      </c>
    </row>
    <row r="33" spans="2:3" x14ac:dyDescent="0.25">
      <c r="B33" s="24" t="s">
        <v>58</v>
      </c>
      <c r="C33" s="22">
        <f>D29*$C$32/100</f>
        <v>4648.1883223538125</v>
      </c>
    </row>
    <row r="34" spans="2:3" x14ac:dyDescent="0.25">
      <c r="B34" s="25" t="s">
        <v>59</v>
      </c>
      <c r="C34" s="22">
        <f>D30*$C$32/100</f>
        <v>4477.6439536461849</v>
      </c>
    </row>
    <row r="35" spans="2:3" x14ac:dyDescent="0.25">
      <c r="C35" s="23">
        <f>C33+C34</f>
        <v>9125.8322759999974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A7A4-519F-48F0-9C86-D7505D18170F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7109375" customWidth="1"/>
    <col min="2" max="2" width="21.42578125" customWidth="1"/>
    <col min="5" max="5" width="11.5703125" customWidth="1"/>
    <col min="6" max="6" width="14.28515625" customWidth="1"/>
    <col min="7" max="7" width="21.28515625" customWidth="1"/>
  </cols>
  <sheetData>
    <row r="2" spans="2:10" x14ac:dyDescent="0.25">
      <c r="B2" s="2" t="s">
        <v>75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6538.4922256534846</v>
      </c>
      <c r="E6" s="10">
        <f>D6/$D$26*100</f>
        <v>0.31215216609816177</v>
      </c>
      <c r="F6" s="26">
        <v>0.65</v>
      </c>
      <c r="G6" s="29">
        <f>E6*F6/100</f>
        <v>2.0289890796380515E-3</v>
      </c>
    </row>
    <row r="7" spans="2:10" x14ac:dyDescent="0.25">
      <c r="B7" s="1" t="s">
        <v>28</v>
      </c>
      <c r="C7" s="52"/>
      <c r="D7" s="12">
        <f>C29-C33</f>
        <v>9938.5077743465154</v>
      </c>
      <c r="E7" s="10">
        <f t="shared" ref="E7:E14" si="0">D7/$D$26*100</f>
        <v>0.47447127296012437</v>
      </c>
      <c r="F7" s="26">
        <v>0.65</v>
      </c>
      <c r="G7" s="29">
        <f t="shared" ref="G7:G14" si="1">E7*F7/100</f>
        <v>3.0840632742408086E-3</v>
      </c>
    </row>
    <row r="8" spans="2:10" x14ac:dyDescent="0.25">
      <c r="B8" s="1" t="s">
        <v>0</v>
      </c>
      <c r="C8" s="1" t="s">
        <v>8</v>
      </c>
      <c r="D8" s="7">
        <f>+[1]Llanero!D7</f>
        <v>49832</v>
      </c>
      <c r="E8" s="10">
        <f t="shared" si="0"/>
        <v>2.379014336053439</v>
      </c>
      <c r="F8" s="27">
        <v>0.9</v>
      </c>
      <c r="G8" s="29">
        <f t="shared" si="1"/>
        <v>2.1411129024480949E-2</v>
      </c>
      <c r="J8" s="10"/>
    </row>
    <row r="9" spans="2:10" x14ac:dyDescent="0.25">
      <c r="B9" s="1" t="s">
        <v>1</v>
      </c>
      <c r="C9" s="1" t="s">
        <v>9</v>
      </c>
      <c r="D9" s="7">
        <f>+[1]Llanero!D8</f>
        <v>89819</v>
      </c>
      <c r="E9" s="10">
        <f t="shared" si="0"/>
        <v>4.2880215253247682</v>
      </c>
      <c r="F9" s="27">
        <v>1.2</v>
      </c>
      <c r="G9" s="29">
        <f t="shared" si="1"/>
        <v>5.1456258303897211E-2</v>
      </c>
      <c r="J9" s="16"/>
    </row>
    <row r="10" spans="2:10" x14ac:dyDescent="0.25">
      <c r="B10" s="1" t="s">
        <v>2</v>
      </c>
      <c r="C10" s="1" t="s">
        <v>10</v>
      </c>
      <c r="D10" s="7">
        <f>+[1]Llanero!D9</f>
        <v>91655</v>
      </c>
      <c r="E10" s="10">
        <f t="shared" si="0"/>
        <v>4.3756734421853016</v>
      </c>
      <c r="F10" s="27">
        <v>1.8</v>
      </c>
      <c r="G10" s="29">
        <f t="shared" si="1"/>
        <v>7.8762121959335435E-2</v>
      </c>
      <c r="J10" s="10"/>
    </row>
    <row r="11" spans="2:10" x14ac:dyDescent="0.25">
      <c r="B11" s="1" t="s">
        <v>3</v>
      </c>
      <c r="C11" s="1" t="s">
        <v>11</v>
      </c>
      <c r="D11" s="7">
        <f>+[1]Llanero!D10</f>
        <v>72336</v>
      </c>
      <c r="E11" s="10">
        <f t="shared" si="0"/>
        <v>3.4533709466359279</v>
      </c>
      <c r="F11" s="27">
        <v>2.6</v>
      </c>
      <c r="G11" s="29">
        <f t="shared" si="1"/>
        <v>8.978764461253412E-2</v>
      </c>
      <c r="J11" s="10"/>
    </row>
    <row r="12" spans="2:10" x14ac:dyDescent="0.25">
      <c r="B12" s="52" t="s">
        <v>4</v>
      </c>
      <c r="C12" s="1" t="s">
        <v>12</v>
      </c>
      <c r="D12" s="7">
        <f>+[1]Llanero!D11</f>
        <v>215995</v>
      </c>
      <c r="E12" s="10">
        <f t="shared" si="0"/>
        <v>10.311751515409027</v>
      </c>
      <c r="F12" s="27">
        <v>3</v>
      </c>
      <c r="G12" s="29">
        <f t="shared" si="1"/>
        <v>0.30935254546227076</v>
      </c>
      <c r="J12" s="10"/>
    </row>
    <row r="13" spans="2:10" x14ac:dyDescent="0.25">
      <c r="B13" s="52"/>
      <c r="C13" s="1" t="s">
        <v>13</v>
      </c>
      <c r="D13" s="7">
        <f>+[1]Llanero!D12</f>
        <v>396630</v>
      </c>
      <c r="E13" s="10">
        <f t="shared" si="0"/>
        <v>18.935392039429995</v>
      </c>
      <c r="F13" s="27">
        <v>3</v>
      </c>
      <c r="G13" s="29">
        <f t="shared" si="1"/>
        <v>0.56806176118289986</v>
      </c>
      <c r="J13" s="10"/>
    </row>
    <row r="14" spans="2:10" x14ac:dyDescent="0.25">
      <c r="B14" s="1" t="s">
        <v>5</v>
      </c>
      <c r="C14" s="1" t="s">
        <v>54</v>
      </c>
      <c r="D14" s="7">
        <f>+[1]Llanero!D13</f>
        <v>119663</v>
      </c>
      <c r="E14" s="10">
        <f t="shared" si="0"/>
        <v>5.7127948405675602</v>
      </c>
      <c r="F14" s="27">
        <v>3</v>
      </c>
      <c r="G14" s="29">
        <f t="shared" si="1"/>
        <v>0.17138384521702679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6246.4287263465139</v>
      </c>
      <c r="E16" s="10">
        <f>D16/$D$26*100</f>
        <v>0.29820885152340626</v>
      </c>
      <c r="F16" s="27">
        <v>0.65</v>
      </c>
      <c r="G16" s="29">
        <f>E16*F16/100</f>
        <v>1.9383575349021407E-3</v>
      </c>
    </row>
    <row r="17" spans="2:10" x14ac:dyDescent="0.25">
      <c r="B17" s="1" t="s">
        <v>26</v>
      </c>
      <c r="C17" s="52"/>
      <c r="D17" s="12">
        <f>C30-C34</f>
        <v>9494.5712736534861</v>
      </c>
      <c r="E17" s="10">
        <f t="shared" ref="E17:E25" si="2">D17/$D$26*100</f>
        <v>0.45327743567793394</v>
      </c>
      <c r="F17" s="27">
        <v>0.65</v>
      </c>
      <c r="G17" s="29">
        <f t="shared" ref="G17:G25" si="3">E17*F17/100</f>
        <v>2.9463033319065707E-3</v>
      </c>
    </row>
    <row r="18" spans="2:10" x14ac:dyDescent="0.25">
      <c r="B18" s="1" t="s">
        <v>0</v>
      </c>
      <c r="C18" s="1" t="s">
        <v>8</v>
      </c>
      <c r="D18" s="7">
        <f>+[1]Llanero!D16</f>
        <v>48077</v>
      </c>
      <c r="E18" s="10">
        <f t="shared" si="2"/>
        <v>2.2952294155249877</v>
      </c>
      <c r="F18" s="26">
        <v>0.9</v>
      </c>
      <c r="G18" s="29">
        <f t="shared" si="3"/>
        <v>2.0657064739724888E-2</v>
      </c>
    </row>
    <row r="19" spans="2:10" x14ac:dyDescent="0.25">
      <c r="B19" s="1" t="s">
        <v>1</v>
      </c>
      <c r="C19" s="1" t="s">
        <v>9</v>
      </c>
      <c r="D19" s="7">
        <f>+[1]Llanero!D17</f>
        <v>86474</v>
      </c>
      <c r="E19" s="10">
        <f t="shared" si="2"/>
        <v>4.1283288990184035</v>
      </c>
      <c r="F19" s="26">
        <v>1.2</v>
      </c>
      <c r="G19" s="29">
        <f t="shared" si="3"/>
        <v>4.9539946788220837E-2</v>
      </c>
    </row>
    <row r="20" spans="2:10" ht="30" x14ac:dyDescent="0.25">
      <c r="B20" s="1" t="s">
        <v>17</v>
      </c>
      <c r="C20" s="1" t="s">
        <v>18</v>
      </c>
      <c r="D20" s="7">
        <f>+[1]Llanero!D18</f>
        <v>104966</v>
      </c>
      <c r="E20" s="10">
        <f t="shared" si="2"/>
        <v>5.0111498394241707</v>
      </c>
      <c r="F20" s="26">
        <v>1.6</v>
      </c>
      <c r="G20" s="29">
        <f t="shared" si="3"/>
        <v>8.0178397430786724E-2</v>
      </c>
      <c r="J20" s="16"/>
    </row>
    <row r="21" spans="2:10" ht="45" x14ac:dyDescent="0.25">
      <c r="B21" s="1" t="s">
        <v>31</v>
      </c>
      <c r="C21" s="1" t="s">
        <v>14</v>
      </c>
      <c r="D21" s="11">
        <f>+[1]Llanero!D19</f>
        <v>524106.52304800006</v>
      </c>
      <c r="E21" s="10">
        <f t="shared" si="2"/>
        <v>25.021209904284682</v>
      </c>
      <c r="F21" s="28">
        <v>2.2000000000000002</v>
      </c>
      <c r="G21" s="29">
        <f t="shared" si="3"/>
        <v>0.55046661789426299</v>
      </c>
      <c r="J21" s="16"/>
    </row>
    <row r="22" spans="2:10" x14ac:dyDescent="0.25">
      <c r="B22" s="1" t="s">
        <v>21</v>
      </c>
      <c r="C22" s="1" t="s">
        <v>22</v>
      </c>
      <c r="D22" s="11">
        <f>+[1]Llanero!D20</f>
        <v>105106</v>
      </c>
      <c r="E22" s="10">
        <f t="shared" si="2"/>
        <v>5.017833536788264</v>
      </c>
      <c r="F22" s="26">
        <v>2.2000000000000002</v>
      </c>
      <c r="G22" s="29">
        <f t="shared" si="3"/>
        <v>0.11039233780934182</v>
      </c>
      <c r="J22" s="16"/>
    </row>
    <row r="23" spans="2:10" x14ac:dyDescent="0.25">
      <c r="B23" s="1" t="s">
        <v>5</v>
      </c>
      <c r="C23" s="1" t="s">
        <v>54</v>
      </c>
      <c r="D23" s="11">
        <f>+[1]Llanero!D21</f>
        <v>125288</v>
      </c>
      <c r="E23" s="10">
        <f t="shared" si="2"/>
        <v>5.9813362525177247</v>
      </c>
      <c r="F23" s="26">
        <v>2.2000000000000002</v>
      </c>
      <c r="G23" s="29">
        <f t="shared" si="3"/>
        <v>0.13158939755538995</v>
      </c>
    </row>
    <row r="24" spans="2:10" x14ac:dyDescent="0.25">
      <c r="B24" s="1" t="s">
        <v>19</v>
      </c>
      <c r="C24" s="1" t="s">
        <v>14</v>
      </c>
      <c r="D24" s="7">
        <f>+[1]Llanero!D22</f>
        <v>19698.556</v>
      </c>
      <c r="E24" s="10">
        <f t="shared" si="2"/>
        <v>0.94042276295455718</v>
      </c>
      <c r="F24" s="26">
        <v>2.2999999999999998</v>
      </c>
      <c r="G24" s="29">
        <f t="shared" si="3"/>
        <v>2.1629723547954813E-2</v>
      </c>
    </row>
    <row r="25" spans="2:10" x14ac:dyDescent="0.25">
      <c r="B25" s="1" t="s">
        <v>20</v>
      </c>
      <c r="C25" s="1" t="s">
        <v>14</v>
      </c>
      <c r="D25" s="7">
        <f>+[1]Llanero!D23</f>
        <v>12784.920951999999</v>
      </c>
      <c r="E25" s="10">
        <f t="shared" si="2"/>
        <v>0.61036101762156802</v>
      </c>
      <c r="F25" s="26">
        <v>3.1</v>
      </c>
      <c r="G25" s="29">
        <f t="shared" si="3"/>
        <v>1.8921191546268611E-2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2094649</v>
      </c>
      <c r="E26" s="13">
        <f>SUM(E6:E25)</f>
        <v>99.999999999999986</v>
      </c>
      <c r="F26" s="5"/>
      <c r="G26" s="31">
        <f>SUM(G6:G25)</f>
        <v>2.2835876962950836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+[1]Llanero!$D$6</f>
        <v>16477</v>
      </c>
      <c r="D29" s="12">
        <f>C29*100/$C$31</f>
        <v>51.142218635545348</v>
      </c>
    </row>
    <row r="30" spans="2:10" x14ac:dyDescent="0.25">
      <c r="B30" s="25" t="s">
        <v>33</v>
      </c>
      <c r="C30" s="19">
        <f>+[1]Llanero!$D$15</f>
        <v>15741</v>
      </c>
      <c r="D30" s="12">
        <f t="shared" ref="D30:D31" si="4">C30*100/$C$31</f>
        <v>48.857781364454652</v>
      </c>
    </row>
    <row r="31" spans="2:10" x14ac:dyDescent="0.25">
      <c r="B31" s="18" t="s">
        <v>56</v>
      </c>
      <c r="C31" s="20">
        <f>SUM(C29:C30)</f>
        <v>32218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12784.920951999999</v>
      </c>
    </row>
    <row r="33" spans="2:3" x14ac:dyDescent="0.25">
      <c r="B33" s="24" t="s">
        <v>58</v>
      </c>
      <c r="C33" s="22">
        <f>D29*$C$32/100</f>
        <v>6538.4922256534846</v>
      </c>
    </row>
    <row r="34" spans="2:3" x14ac:dyDescent="0.25">
      <c r="B34" s="25" t="s">
        <v>59</v>
      </c>
      <c r="C34" s="22">
        <f>D30*$C$32/100</f>
        <v>6246.4287263465139</v>
      </c>
    </row>
    <row r="35" spans="2:3" x14ac:dyDescent="0.25">
      <c r="C35" s="23">
        <f>C33+C34</f>
        <v>12784.920951999999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42578125" customWidth="1"/>
    <col min="2" max="2" width="17" bestFit="1" customWidth="1"/>
    <col min="5" max="5" width="11.5703125" customWidth="1"/>
    <col min="6" max="6" width="14.28515625" customWidth="1"/>
    <col min="7" max="7" width="19.85546875" customWidth="1"/>
  </cols>
  <sheetData>
    <row r="2" spans="2:10" x14ac:dyDescent="0.25">
      <c r="B2" s="2" t="s">
        <v>76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2224.3784613434095</v>
      </c>
      <c r="E6" s="10">
        <f>D6/$D$26*100</f>
        <v>0.23102360748283296</v>
      </c>
      <c r="F6" s="26">
        <v>0.65</v>
      </c>
      <c r="G6" s="29">
        <f>E6*F6/100</f>
        <v>1.5016534486384141E-3</v>
      </c>
    </row>
    <row r="7" spans="2:10" x14ac:dyDescent="0.25">
      <c r="B7" s="1" t="s">
        <v>28</v>
      </c>
      <c r="C7" s="52"/>
      <c r="D7" s="12">
        <f>C29-C33</f>
        <v>4852.6215386565909</v>
      </c>
      <c r="E7" s="10">
        <f t="shared" ref="E7:E14" si="0">D7/$D$26*100</f>
        <v>0.50399253233744801</v>
      </c>
      <c r="F7" s="26">
        <v>0.65</v>
      </c>
      <c r="G7" s="29">
        <f t="shared" ref="G7:G14" si="1">E7*F7/100</f>
        <v>3.2759514601934121E-3</v>
      </c>
    </row>
    <row r="8" spans="2:10" x14ac:dyDescent="0.25">
      <c r="B8" s="1" t="s">
        <v>0</v>
      </c>
      <c r="C8" s="1" t="s">
        <v>8</v>
      </c>
      <c r="D8" s="7">
        <f>+'[1]Magdalena Medio'!D7</f>
        <v>21725</v>
      </c>
      <c r="E8" s="10">
        <f t="shared" si="0"/>
        <v>2.2563551840604217</v>
      </c>
      <c r="F8" s="27">
        <v>0.9</v>
      </c>
      <c r="G8" s="29">
        <f t="shared" si="1"/>
        <v>2.0307196656543795E-2</v>
      </c>
      <c r="J8" s="10"/>
    </row>
    <row r="9" spans="2:10" x14ac:dyDescent="0.25">
      <c r="B9" s="1" t="s">
        <v>1</v>
      </c>
      <c r="C9" s="1" t="s">
        <v>9</v>
      </c>
      <c r="D9" s="7">
        <f>+'[1]Magdalena Medio'!D8</f>
        <v>39723</v>
      </c>
      <c r="E9" s="10">
        <f t="shared" si="0"/>
        <v>4.1256247169819158</v>
      </c>
      <c r="F9" s="27">
        <v>1.2</v>
      </c>
      <c r="G9" s="29">
        <f t="shared" si="1"/>
        <v>4.9507496603782987E-2</v>
      </c>
      <c r="J9" s="16"/>
    </row>
    <row r="10" spans="2:10" x14ac:dyDescent="0.25">
      <c r="B10" s="1" t="s">
        <v>2</v>
      </c>
      <c r="C10" s="1" t="s">
        <v>10</v>
      </c>
      <c r="D10" s="7">
        <f>+'[1]Magdalena Medio'!D9</f>
        <v>40109</v>
      </c>
      <c r="E10" s="10">
        <f t="shared" si="0"/>
        <v>4.1657146180657971</v>
      </c>
      <c r="F10" s="27">
        <v>1.8</v>
      </c>
      <c r="G10" s="29">
        <f t="shared" si="1"/>
        <v>7.498286312518436E-2</v>
      </c>
      <c r="J10" s="10"/>
    </row>
    <row r="11" spans="2:10" x14ac:dyDescent="0.25">
      <c r="B11" s="1" t="s">
        <v>3</v>
      </c>
      <c r="C11" s="1" t="s">
        <v>11</v>
      </c>
      <c r="D11" s="7">
        <f>+'[1]Magdalena Medio'!D10</f>
        <v>31159</v>
      </c>
      <c r="E11" s="10">
        <f t="shared" si="0"/>
        <v>3.2361689841260608</v>
      </c>
      <c r="F11" s="27">
        <v>2.6</v>
      </c>
      <c r="G11" s="29">
        <f t="shared" si="1"/>
        <v>8.4140393587277582E-2</v>
      </c>
      <c r="J11" s="10"/>
    </row>
    <row r="12" spans="2:10" x14ac:dyDescent="0.25">
      <c r="B12" s="52" t="s">
        <v>4</v>
      </c>
      <c r="C12" s="1" t="s">
        <v>12</v>
      </c>
      <c r="D12" s="7">
        <f>+'[1]Magdalena Medio'!D11</f>
        <v>92175</v>
      </c>
      <c r="E12" s="10">
        <f t="shared" si="0"/>
        <v>9.5732814311056078</v>
      </c>
      <c r="F12" s="27">
        <v>3</v>
      </c>
      <c r="G12" s="29">
        <f t="shared" si="1"/>
        <v>0.28719844293316826</v>
      </c>
      <c r="J12" s="10"/>
    </row>
    <row r="13" spans="2:10" x14ac:dyDescent="0.25">
      <c r="B13" s="52"/>
      <c r="C13" s="1" t="s">
        <v>13</v>
      </c>
      <c r="D13" s="7">
        <f>+'[1]Magdalena Medio'!D12</f>
        <v>185116</v>
      </c>
      <c r="E13" s="10">
        <f t="shared" si="0"/>
        <v>19.226119505294776</v>
      </c>
      <c r="F13" s="27">
        <v>3</v>
      </c>
      <c r="G13" s="29">
        <f t="shared" si="1"/>
        <v>0.57678358515884331</v>
      </c>
      <c r="J13" s="10"/>
    </row>
    <row r="14" spans="2:10" x14ac:dyDescent="0.25">
      <c r="B14" s="1" t="s">
        <v>5</v>
      </c>
      <c r="C14" s="1" t="s">
        <v>54</v>
      </c>
      <c r="D14" s="7">
        <f>+'[1]Magdalena Medio'!D13</f>
        <v>68360</v>
      </c>
      <c r="E14" s="10">
        <f t="shared" si="0"/>
        <v>7.0998591660469694</v>
      </c>
      <c r="F14" s="27">
        <v>3</v>
      </c>
      <c r="G14" s="29">
        <f t="shared" si="1"/>
        <v>0.21299577498140909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2163.4021406565903</v>
      </c>
      <c r="E16" s="10">
        <f>D16/$D$26*100</f>
        <v>0.22469061612326399</v>
      </c>
      <c r="F16" s="27">
        <v>0.65</v>
      </c>
      <c r="G16" s="29">
        <f>E16*F16/100</f>
        <v>1.460489004801216E-3</v>
      </c>
    </row>
    <row r="17" spans="2:10" x14ac:dyDescent="0.25">
      <c r="B17" s="1" t="s">
        <v>26</v>
      </c>
      <c r="C17" s="52"/>
      <c r="D17" s="12">
        <f>C30-C34</f>
        <v>4719.5978593434102</v>
      </c>
      <c r="E17" s="10">
        <f t="shared" ref="E17:E25" si="2">D17/$D$26*100</f>
        <v>0.49017671330770873</v>
      </c>
      <c r="F17" s="27">
        <v>0.65</v>
      </c>
      <c r="G17" s="29">
        <f t="shared" ref="G17:G25" si="3">E17*F17/100</f>
        <v>3.1861486365001067E-3</v>
      </c>
    </row>
    <row r="18" spans="2:10" x14ac:dyDescent="0.25">
      <c r="B18" s="1" t="s">
        <v>0</v>
      </c>
      <c r="C18" s="1" t="s">
        <v>8</v>
      </c>
      <c r="D18" s="7">
        <f>+'[1]Magdalena Medio'!D16</f>
        <v>21141</v>
      </c>
      <c r="E18" s="10">
        <f t="shared" si="2"/>
        <v>2.1957010331977616</v>
      </c>
      <c r="F18" s="26">
        <v>0.9</v>
      </c>
      <c r="G18" s="29">
        <f t="shared" si="3"/>
        <v>1.9761309298779853E-2</v>
      </c>
    </row>
    <row r="19" spans="2:10" x14ac:dyDescent="0.25">
      <c r="B19" s="1" t="s">
        <v>1</v>
      </c>
      <c r="C19" s="1" t="s">
        <v>9</v>
      </c>
      <c r="D19" s="7">
        <f>+'[1]Magdalena Medio'!D17</f>
        <v>38580</v>
      </c>
      <c r="E19" s="10">
        <f t="shared" si="2"/>
        <v>4.0069129114407858</v>
      </c>
      <c r="F19" s="26">
        <v>1.2</v>
      </c>
      <c r="G19" s="29">
        <f t="shared" si="3"/>
        <v>4.8082954937289424E-2</v>
      </c>
    </row>
    <row r="20" spans="2:10" ht="30" x14ac:dyDescent="0.25">
      <c r="B20" s="1" t="s">
        <v>17</v>
      </c>
      <c r="C20" s="1" t="s">
        <v>18</v>
      </c>
      <c r="D20" s="7">
        <f>+'[1]Magdalena Medio'!D18</f>
        <v>46022</v>
      </c>
      <c r="E20" s="10">
        <f t="shared" si="2"/>
        <v>4.7798378955502283</v>
      </c>
      <c r="F20" s="26">
        <v>1.6</v>
      </c>
      <c r="G20" s="29">
        <f t="shared" si="3"/>
        <v>7.6477406328803663E-2</v>
      </c>
      <c r="J20" s="16"/>
    </row>
    <row r="21" spans="2:10" ht="60" x14ac:dyDescent="0.25">
      <c r="B21" s="1" t="s">
        <v>31</v>
      </c>
      <c r="C21" s="1" t="s">
        <v>14</v>
      </c>
      <c r="D21" s="11">
        <f>+'[1]Magdalena Medio'!D19</f>
        <v>227750.892398</v>
      </c>
      <c r="E21" s="10">
        <f t="shared" si="2"/>
        <v>23.654172922283752</v>
      </c>
      <c r="F21" s="28">
        <v>2.2000000000000002</v>
      </c>
      <c r="G21" s="29">
        <f t="shared" si="3"/>
        <v>0.52039180429024257</v>
      </c>
      <c r="J21" s="16"/>
    </row>
    <row r="22" spans="2:10" x14ac:dyDescent="0.25">
      <c r="B22" s="1" t="s">
        <v>21</v>
      </c>
      <c r="C22" s="1" t="s">
        <v>22</v>
      </c>
      <c r="D22" s="11">
        <f>+'[1]Magdalena Medio'!D20</f>
        <v>52185</v>
      </c>
      <c r="E22" s="10">
        <f t="shared" si="2"/>
        <v>5.4199261348765519</v>
      </c>
      <c r="F22" s="26">
        <v>2.2000000000000002</v>
      </c>
      <c r="G22" s="29">
        <f t="shared" si="3"/>
        <v>0.11923837496728415</v>
      </c>
      <c r="J22" s="16"/>
    </row>
    <row r="23" spans="2:10" x14ac:dyDescent="0.25">
      <c r="B23" s="1" t="s">
        <v>5</v>
      </c>
      <c r="C23" s="1" t="s">
        <v>54</v>
      </c>
      <c r="D23" s="11">
        <f>+'[1]Magdalena Medio'!D21</f>
        <v>72707</v>
      </c>
      <c r="E23" s="10">
        <f t="shared" si="2"/>
        <v>7.5513379225537882</v>
      </c>
      <c r="F23" s="26">
        <v>2.2000000000000002</v>
      </c>
      <c r="G23" s="29">
        <f t="shared" si="3"/>
        <v>0.16612943429618338</v>
      </c>
    </row>
    <row r="24" spans="2:10" x14ac:dyDescent="0.25">
      <c r="B24" s="1" t="s">
        <v>19</v>
      </c>
      <c r="C24" s="1" t="s">
        <v>14</v>
      </c>
      <c r="D24" s="7">
        <f>+'[1]Magdalena Medio'!D22</f>
        <v>7735.3269999999993</v>
      </c>
      <c r="E24" s="10">
        <f t="shared" si="2"/>
        <v>0.8033898815582301</v>
      </c>
      <c r="F24" s="26">
        <v>2.2999999999999998</v>
      </c>
      <c r="G24" s="29">
        <f t="shared" si="3"/>
        <v>1.847796727583929E-2</v>
      </c>
    </row>
    <row r="25" spans="2:10" x14ac:dyDescent="0.25">
      <c r="B25" s="1" t="s">
        <v>20</v>
      </c>
      <c r="C25" s="1" t="s">
        <v>14</v>
      </c>
      <c r="D25" s="7">
        <f>+'[1]Magdalena Medio'!D23</f>
        <v>4387.7806019999998</v>
      </c>
      <c r="E25" s="10">
        <f t="shared" si="2"/>
        <v>0.45571422360609692</v>
      </c>
      <c r="F25" s="26">
        <v>3.1</v>
      </c>
      <c r="G25" s="29">
        <f t="shared" si="3"/>
        <v>1.4127140931789003E-2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962836</v>
      </c>
      <c r="E26" s="13">
        <f>SUM(E6:E25)</f>
        <v>99.999999999999986</v>
      </c>
      <c r="F26" s="5"/>
      <c r="G26" s="31">
        <f>SUM(G6:G25)</f>
        <v>2.2980263879225538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+'[1]Magdalena Medio'!$D$6</f>
        <v>7077</v>
      </c>
      <c r="D29" s="12">
        <f>C29*100/$C$31</f>
        <v>50.694842406876788</v>
      </c>
    </row>
    <row r="30" spans="2:10" x14ac:dyDescent="0.25">
      <c r="B30" s="25" t="s">
        <v>33</v>
      </c>
      <c r="C30" s="19">
        <f>+'[1]Magdalena Medio'!$D$15</f>
        <v>6883</v>
      </c>
      <c r="D30" s="12">
        <f t="shared" ref="D30:D31" si="4">C30*100/$C$31</f>
        <v>49.305157593123212</v>
      </c>
    </row>
    <row r="31" spans="2:10" x14ac:dyDescent="0.25">
      <c r="B31" s="18" t="s">
        <v>56</v>
      </c>
      <c r="C31" s="20">
        <f>SUM(C29:C30)</f>
        <v>13960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4387.7806019999998</v>
      </c>
    </row>
    <row r="33" spans="2:3" x14ac:dyDescent="0.25">
      <c r="B33" s="24" t="s">
        <v>58</v>
      </c>
      <c r="C33" s="22">
        <f>D29*$C$32/100</f>
        <v>2224.3784613434095</v>
      </c>
    </row>
    <row r="34" spans="2:3" x14ac:dyDescent="0.25">
      <c r="B34" s="25" t="s">
        <v>59</v>
      </c>
      <c r="C34" s="22">
        <f>D30*$C$32/100</f>
        <v>2163.4021406565903</v>
      </c>
    </row>
    <row r="35" spans="2:3" x14ac:dyDescent="0.25">
      <c r="C35" s="23">
        <f>C33+C34</f>
        <v>4387.7806019999998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5C6A-FED9-43E3-B8A3-3DFE45CC227F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85546875" customWidth="1"/>
    <col min="2" max="2" width="20.85546875" customWidth="1"/>
    <col min="5" max="5" width="11.5703125" customWidth="1"/>
    <col min="6" max="6" width="14.28515625" customWidth="1"/>
    <col min="7" max="7" width="19.85546875" customWidth="1"/>
  </cols>
  <sheetData>
    <row r="2" spans="2:10" x14ac:dyDescent="0.25">
      <c r="B2" s="2" t="s">
        <v>77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12265.346011553484</v>
      </c>
      <c r="E6" s="10">
        <f>D6/$D$26*100</f>
        <v>0.32580689749613861</v>
      </c>
      <c r="F6" s="26">
        <v>0.65</v>
      </c>
      <c r="G6" s="29">
        <f>E6*F6/100</f>
        <v>2.1177448337249011E-3</v>
      </c>
    </row>
    <row r="7" spans="2:10" x14ac:dyDescent="0.25">
      <c r="B7" s="1" t="s">
        <v>28</v>
      </c>
      <c r="C7" s="52"/>
      <c r="D7" s="12">
        <f>C29-C33</f>
        <v>12759.653988446516</v>
      </c>
      <c r="E7" s="10">
        <f t="shared" ref="E7:E14" si="0">D7/$D$26*100</f>
        <v>0.33893730149839096</v>
      </c>
      <c r="F7" s="26">
        <v>0.65</v>
      </c>
      <c r="G7" s="29">
        <f t="shared" ref="G7:G14" si="1">E7*F7/100</f>
        <v>2.2030924597395414E-3</v>
      </c>
    </row>
    <row r="8" spans="2:10" x14ac:dyDescent="0.25">
      <c r="B8" s="1" t="s">
        <v>0</v>
      </c>
      <c r="C8" s="1" t="s">
        <v>8</v>
      </c>
      <c r="D8" s="7">
        <f>+[1]Santanderes!D7</f>
        <v>77323</v>
      </c>
      <c r="E8" s="10">
        <f t="shared" si="0"/>
        <v>2.0539466812728877</v>
      </c>
      <c r="F8" s="27">
        <v>0.9</v>
      </c>
      <c r="G8" s="29">
        <f t="shared" si="1"/>
        <v>1.848552013145599E-2</v>
      </c>
      <c r="J8" s="10"/>
    </row>
    <row r="9" spans="2:10" x14ac:dyDescent="0.25">
      <c r="B9" s="1" t="s">
        <v>1</v>
      </c>
      <c r="C9" s="1" t="s">
        <v>9</v>
      </c>
      <c r="D9" s="7">
        <f>+[1]Santanderes!D8</f>
        <v>140812</v>
      </c>
      <c r="E9" s="10">
        <f t="shared" si="0"/>
        <v>3.7404179879647432</v>
      </c>
      <c r="F9" s="27">
        <v>1.2</v>
      </c>
      <c r="G9" s="29">
        <f t="shared" si="1"/>
        <v>4.4885015855576915E-2</v>
      </c>
      <c r="J9" s="16"/>
    </row>
    <row r="10" spans="2:10" x14ac:dyDescent="0.25">
      <c r="B10" s="1" t="s">
        <v>2</v>
      </c>
      <c r="C10" s="1" t="s">
        <v>10</v>
      </c>
      <c r="D10" s="7">
        <f>+[1]Santanderes!D9</f>
        <v>144181</v>
      </c>
      <c r="E10" s="10">
        <f t="shared" si="0"/>
        <v>3.8299094247844265</v>
      </c>
      <c r="F10" s="27">
        <v>1.8</v>
      </c>
      <c r="G10" s="29">
        <f t="shared" si="1"/>
        <v>6.8938369646119671E-2</v>
      </c>
      <c r="J10" s="10"/>
    </row>
    <row r="11" spans="2:10" x14ac:dyDescent="0.25">
      <c r="B11" s="1" t="s">
        <v>3</v>
      </c>
      <c r="C11" s="1" t="s">
        <v>11</v>
      </c>
      <c r="D11" s="7">
        <f>+[1]Santanderes!D10</f>
        <v>115779</v>
      </c>
      <c r="E11" s="10">
        <f t="shared" si="0"/>
        <v>3.0754612833321735</v>
      </c>
      <c r="F11" s="27">
        <v>2.6</v>
      </c>
      <c r="G11" s="29">
        <f t="shared" si="1"/>
        <v>7.9961993366636508E-2</v>
      </c>
      <c r="J11" s="10"/>
    </row>
    <row r="12" spans="2:10" x14ac:dyDescent="0.25">
      <c r="B12" s="52" t="s">
        <v>4</v>
      </c>
      <c r="C12" s="1" t="s">
        <v>12</v>
      </c>
      <c r="D12" s="7">
        <f>+[1]Santanderes!D11</f>
        <v>370101</v>
      </c>
      <c r="E12" s="10">
        <f t="shared" si="0"/>
        <v>9.8310686430399361</v>
      </c>
      <c r="F12" s="27">
        <v>3</v>
      </c>
      <c r="G12" s="29">
        <f t="shared" si="1"/>
        <v>0.29493205929119809</v>
      </c>
      <c r="J12" s="10"/>
    </row>
    <row r="13" spans="2:10" x14ac:dyDescent="0.25">
      <c r="B13" s="52"/>
      <c r="C13" s="1" t="s">
        <v>13</v>
      </c>
      <c r="D13" s="7">
        <f>+[1]Santanderes!D12</f>
        <v>718277</v>
      </c>
      <c r="E13" s="10">
        <f t="shared" si="0"/>
        <v>19.079739021825922</v>
      </c>
      <c r="F13" s="27">
        <v>3</v>
      </c>
      <c r="G13" s="29">
        <f t="shared" si="1"/>
        <v>0.57239217065477765</v>
      </c>
      <c r="J13" s="10"/>
    </row>
    <row r="14" spans="2:10" x14ac:dyDescent="0.25">
      <c r="B14" s="1" t="s">
        <v>5</v>
      </c>
      <c r="C14" s="1" t="s">
        <v>54</v>
      </c>
      <c r="D14" s="7">
        <f>+[1]Santanderes!D13</f>
        <v>252014</v>
      </c>
      <c r="E14" s="10">
        <f t="shared" si="0"/>
        <v>6.6942994831331619</v>
      </c>
      <c r="F14" s="27">
        <v>3</v>
      </c>
      <c r="G14" s="29">
        <f t="shared" si="1"/>
        <v>0.20082898449399486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11703.174108446517</v>
      </c>
      <c r="E16" s="10">
        <f>D16/$D$26*100</f>
        <v>0.31087381012638554</v>
      </c>
      <c r="F16" s="27">
        <v>0.65</v>
      </c>
      <c r="G16" s="29">
        <f>E16*F16/100</f>
        <v>2.0206797658215061E-3</v>
      </c>
    </row>
    <row r="17" spans="2:10" x14ac:dyDescent="0.25">
      <c r="B17" s="1" t="s">
        <v>26</v>
      </c>
      <c r="C17" s="52"/>
      <c r="D17" s="12">
        <f>C30-C34</f>
        <v>12174.825891553483</v>
      </c>
      <c r="E17" s="10">
        <f t="shared" ref="E17:E25" si="2">D17/$D$26*100</f>
        <v>0.32340239301412904</v>
      </c>
      <c r="F17" s="27">
        <v>0.65</v>
      </c>
      <c r="G17" s="29">
        <f t="shared" ref="G17:G25" si="3">E17*F17/100</f>
        <v>2.1021155545918389E-3</v>
      </c>
    </row>
    <row r="18" spans="2:10" x14ac:dyDescent="0.25">
      <c r="B18" s="1" t="s">
        <v>0</v>
      </c>
      <c r="C18" s="1" t="s">
        <v>8</v>
      </c>
      <c r="D18" s="7">
        <f>+[1]Santanderes!D16</f>
        <v>73782</v>
      </c>
      <c r="E18" s="10">
        <f t="shared" si="2"/>
        <v>1.9598863732353398</v>
      </c>
      <c r="F18" s="26">
        <v>0.9</v>
      </c>
      <c r="G18" s="29">
        <f t="shared" si="3"/>
        <v>1.7638977359118058E-2</v>
      </c>
    </row>
    <row r="19" spans="2:10" x14ac:dyDescent="0.25">
      <c r="B19" s="1" t="s">
        <v>1</v>
      </c>
      <c r="C19" s="1" t="s">
        <v>9</v>
      </c>
      <c r="D19" s="7">
        <f>+[1]Santanderes!D17</f>
        <v>134879</v>
      </c>
      <c r="E19" s="10">
        <f t="shared" si="2"/>
        <v>3.5828184941531727</v>
      </c>
      <c r="F19" s="26">
        <v>1.2</v>
      </c>
      <c r="G19" s="29">
        <f t="shared" si="3"/>
        <v>4.2993821929838069E-2</v>
      </c>
    </row>
    <row r="20" spans="2:10" ht="30" x14ac:dyDescent="0.25">
      <c r="B20" s="1" t="s">
        <v>17</v>
      </c>
      <c r="C20" s="1" t="s">
        <v>18</v>
      </c>
      <c r="D20" s="7">
        <f>+[1]Santanderes!D18</f>
        <v>165559</v>
      </c>
      <c r="E20" s="10">
        <f t="shared" si="2"/>
        <v>4.3977776160373754</v>
      </c>
      <c r="F20" s="26">
        <v>1.6</v>
      </c>
      <c r="G20" s="29">
        <f t="shared" si="3"/>
        <v>7.0364441856598015E-2</v>
      </c>
      <c r="J20" s="16"/>
    </row>
    <row r="21" spans="2:10" ht="45" x14ac:dyDescent="0.25">
      <c r="B21" s="1" t="s">
        <v>31</v>
      </c>
      <c r="C21" s="1" t="s">
        <v>14</v>
      </c>
      <c r="D21" s="11">
        <f>+[1]Santanderes!D19</f>
        <v>922869.65187999979</v>
      </c>
      <c r="E21" s="10">
        <f t="shared" si="2"/>
        <v>24.514375525088145</v>
      </c>
      <c r="F21" s="28">
        <v>2.2000000000000002</v>
      </c>
      <c r="G21" s="29">
        <f t="shared" si="3"/>
        <v>0.53931626155193924</v>
      </c>
      <c r="J21" s="16"/>
    </row>
    <row r="22" spans="2:10" x14ac:dyDescent="0.25">
      <c r="B22" s="1" t="s">
        <v>21</v>
      </c>
      <c r="C22" s="1" t="s">
        <v>22</v>
      </c>
      <c r="D22" s="11">
        <f>+[1]Santanderes!D20</f>
        <v>221475</v>
      </c>
      <c r="E22" s="10">
        <f t="shared" si="2"/>
        <v>5.8830857731194186</v>
      </c>
      <c r="F22" s="26">
        <v>2.2000000000000002</v>
      </c>
      <c r="G22" s="29">
        <f t="shared" si="3"/>
        <v>0.12942788700862723</v>
      </c>
      <c r="J22" s="16"/>
    </row>
    <row r="23" spans="2:10" x14ac:dyDescent="0.25">
      <c r="B23" s="1" t="s">
        <v>5</v>
      </c>
      <c r="C23" s="1" t="s">
        <v>54</v>
      </c>
      <c r="D23" s="11">
        <f>+[1]Santanderes!D21</f>
        <v>316325</v>
      </c>
      <c r="E23" s="10">
        <f t="shared" si="2"/>
        <v>8.4026057441336501</v>
      </c>
      <c r="F23" s="26">
        <v>2.2000000000000002</v>
      </c>
      <c r="G23" s="29">
        <f t="shared" si="3"/>
        <v>0.18485732637094032</v>
      </c>
    </row>
    <row r="24" spans="2:10" x14ac:dyDescent="0.25">
      <c r="B24" s="1" t="s">
        <v>19</v>
      </c>
      <c r="C24" s="1" t="s">
        <v>14</v>
      </c>
      <c r="D24" s="7">
        <f>+[1]Santanderes!D22</f>
        <v>38357.827999999994</v>
      </c>
      <c r="E24" s="10">
        <f t="shared" si="2"/>
        <v>1.0189068391220752</v>
      </c>
      <c r="F24" s="26">
        <v>2.2999999999999998</v>
      </c>
      <c r="G24" s="29">
        <f t="shared" si="3"/>
        <v>2.3434857299807731E-2</v>
      </c>
    </row>
    <row r="25" spans="2:10" x14ac:dyDescent="0.25">
      <c r="B25" s="1" t="s">
        <v>20</v>
      </c>
      <c r="C25" s="1" t="s">
        <v>14</v>
      </c>
      <c r="D25" s="7">
        <f>+[1]Santanderes!D23</f>
        <v>23968.520120000001</v>
      </c>
      <c r="E25" s="10">
        <f t="shared" si="2"/>
        <v>0.63668070762252416</v>
      </c>
      <c r="F25" s="26">
        <v>3.1</v>
      </c>
      <c r="G25" s="29">
        <f t="shared" si="3"/>
        <v>1.9737101936298251E-2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3764606</v>
      </c>
      <c r="E26" s="13">
        <f>SUM(E6:E25)</f>
        <v>100</v>
      </c>
      <c r="F26" s="5"/>
      <c r="G26" s="31">
        <f>SUM(G6:G25)</f>
        <v>2.3166384213668039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+[1]Santanderes!$D$6</f>
        <v>25025</v>
      </c>
      <c r="D29" s="12">
        <f>C29*100/$C$31</f>
        <v>51.172729689385108</v>
      </c>
    </row>
    <row r="30" spans="2:10" x14ac:dyDescent="0.25">
      <c r="B30" s="25" t="s">
        <v>33</v>
      </c>
      <c r="C30" s="19">
        <f>+[1]Santanderes!$D$15</f>
        <v>23878</v>
      </c>
      <c r="D30" s="12">
        <f t="shared" ref="D30:D31" si="4">C30*100/$C$31</f>
        <v>48.827270310614892</v>
      </c>
    </row>
    <row r="31" spans="2:10" x14ac:dyDescent="0.25">
      <c r="B31" s="18" t="s">
        <v>56</v>
      </c>
      <c r="C31" s="20">
        <f>SUM(C29:C30)</f>
        <v>48903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23968.520120000001</v>
      </c>
    </row>
    <row r="33" spans="2:3" x14ac:dyDescent="0.25">
      <c r="B33" s="24" t="s">
        <v>58</v>
      </c>
      <c r="C33" s="22">
        <f>D29*$C$32/100</f>
        <v>12265.346011553484</v>
      </c>
    </row>
    <row r="34" spans="2:3" x14ac:dyDescent="0.25">
      <c r="B34" s="25" t="s">
        <v>59</v>
      </c>
      <c r="C34" s="22">
        <f>D30*$C$32/100</f>
        <v>11703.174108446517</v>
      </c>
    </row>
    <row r="35" spans="2:3" x14ac:dyDescent="0.25">
      <c r="C35" s="23">
        <f>C33+C34</f>
        <v>23968.520120000001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FE73-C3D2-438D-A2BA-7957DF642ED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5703125" customWidth="1"/>
    <col min="2" max="2" width="21" customWidth="1"/>
    <col min="5" max="5" width="11.5703125" customWidth="1"/>
    <col min="6" max="6" width="14.28515625" customWidth="1"/>
    <col min="7" max="7" width="19.85546875" customWidth="1"/>
  </cols>
  <sheetData>
    <row r="2" spans="2:10" x14ac:dyDescent="0.25">
      <c r="B2" s="2" t="s">
        <v>78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7029.0369327293411</v>
      </c>
      <c r="E6" s="10">
        <f>D6/$D$26*100</f>
        <v>0.24281832671897274</v>
      </c>
      <c r="F6" s="26">
        <v>0.65</v>
      </c>
      <c r="G6" s="29">
        <f>E6*F6/100</f>
        <v>1.578319123673323E-3</v>
      </c>
    </row>
    <row r="7" spans="2:10" x14ac:dyDescent="0.25">
      <c r="B7" s="1" t="s">
        <v>28</v>
      </c>
      <c r="C7" s="52"/>
      <c r="D7" s="12">
        <f>C29-C33</f>
        <v>13313.963067270659</v>
      </c>
      <c r="E7" s="10">
        <f t="shared" ref="E7:E14" si="0">D7/$D$26*100</f>
        <v>0.45993131988531943</v>
      </c>
      <c r="F7" s="26">
        <v>0.65</v>
      </c>
      <c r="G7" s="29">
        <f t="shared" ref="G7:G14" si="1">E7*F7/100</f>
        <v>2.9895535792545764E-3</v>
      </c>
    </row>
    <row r="8" spans="2:10" x14ac:dyDescent="0.25">
      <c r="B8" s="1" t="s">
        <v>0</v>
      </c>
      <c r="C8" s="1" t="s">
        <v>8</v>
      </c>
      <c r="D8" s="7">
        <f>+'[1]Tolima Grande'!D7</f>
        <v>62040</v>
      </c>
      <c r="E8" s="10">
        <f t="shared" si="0"/>
        <v>2.1431739701779624</v>
      </c>
      <c r="F8" s="27">
        <v>0.9</v>
      </c>
      <c r="G8" s="29">
        <f t="shared" si="1"/>
        <v>1.9288565731601662E-2</v>
      </c>
      <c r="J8" s="10"/>
    </row>
    <row r="9" spans="2:10" x14ac:dyDescent="0.25">
      <c r="B9" s="1" t="s">
        <v>1</v>
      </c>
      <c r="C9" s="1" t="s">
        <v>9</v>
      </c>
      <c r="D9" s="7">
        <f>+'[1]Tolima Grande'!D8</f>
        <v>112148</v>
      </c>
      <c r="E9" s="10">
        <f t="shared" si="0"/>
        <v>3.8741565829709557</v>
      </c>
      <c r="F9" s="27">
        <v>1.2</v>
      </c>
      <c r="G9" s="29">
        <f t="shared" si="1"/>
        <v>4.6489878995651469E-2</v>
      </c>
      <c r="J9" s="16"/>
    </row>
    <row r="10" spans="2:10" x14ac:dyDescent="0.25">
      <c r="B10" s="1" t="s">
        <v>2</v>
      </c>
      <c r="C10" s="1" t="s">
        <v>10</v>
      </c>
      <c r="D10" s="7">
        <f>+'[1]Tolima Grande'!D9</f>
        <v>116072</v>
      </c>
      <c r="E10" s="10">
        <f t="shared" si="0"/>
        <v>4.0097113002336631</v>
      </c>
      <c r="F10" s="27">
        <v>1.8</v>
      </c>
      <c r="G10" s="29">
        <f t="shared" si="1"/>
        <v>7.2174803404205942E-2</v>
      </c>
      <c r="J10" s="10"/>
    </row>
    <row r="11" spans="2:10" x14ac:dyDescent="0.25">
      <c r="B11" s="1" t="s">
        <v>3</v>
      </c>
      <c r="C11" s="1" t="s">
        <v>11</v>
      </c>
      <c r="D11" s="7">
        <f>+'[1]Tolima Grande'!D10</f>
        <v>95043</v>
      </c>
      <c r="E11" s="10">
        <f t="shared" si="0"/>
        <v>3.2832637596328831</v>
      </c>
      <c r="F11" s="27">
        <v>2.6</v>
      </c>
      <c r="G11" s="29">
        <f t="shared" si="1"/>
        <v>8.5364857750454964E-2</v>
      </c>
      <c r="J11" s="10"/>
    </row>
    <row r="12" spans="2:10" x14ac:dyDescent="0.25">
      <c r="B12" s="52" t="s">
        <v>4</v>
      </c>
      <c r="C12" s="1" t="s">
        <v>12</v>
      </c>
      <c r="D12" s="7">
        <f>+'[1]Tolima Grande'!D11</f>
        <v>285904</v>
      </c>
      <c r="E12" s="10">
        <f t="shared" si="0"/>
        <v>9.876563681008383</v>
      </c>
      <c r="F12" s="27">
        <v>3</v>
      </c>
      <c r="G12" s="29">
        <f t="shared" si="1"/>
        <v>0.29629691043025147</v>
      </c>
      <c r="J12" s="10"/>
    </row>
    <row r="13" spans="2:10" x14ac:dyDescent="0.25">
      <c r="B13" s="52"/>
      <c r="C13" s="1" t="s">
        <v>13</v>
      </c>
      <c r="D13" s="7">
        <f>+'[1]Tolima Grande'!D12</f>
        <v>526385</v>
      </c>
      <c r="E13" s="10">
        <f t="shared" si="0"/>
        <v>18.18398823810649</v>
      </c>
      <c r="F13" s="27">
        <v>3</v>
      </c>
      <c r="G13" s="29">
        <f t="shared" si="1"/>
        <v>0.54551964714319467</v>
      </c>
      <c r="J13" s="10"/>
    </row>
    <row r="14" spans="2:10" x14ac:dyDescent="0.25">
      <c r="B14" s="1" t="s">
        <v>5</v>
      </c>
      <c r="C14" s="1" t="s">
        <v>54</v>
      </c>
      <c r="D14" s="7">
        <f>+'[1]Tolima Grande'!D13</f>
        <v>218473</v>
      </c>
      <c r="E14" s="10">
        <f t="shared" si="0"/>
        <v>7.5471574272516104</v>
      </c>
      <c r="F14" s="27">
        <v>3</v>
      </c>
      <c r="G14" s="29">
        <f t="shared" si="1"/>
        <v>0.22641472281754829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6651.0314072706606</v>
      </c>
      <c r="E16" s="10">
        <f>D16/$D$26*100</f>
        <v>0.22976011261925502</v>
      </c>
      <c r="F16" s="27">
        <v>0.65</v>
      </c>
      <c r="G16" s="29">
        <f>E16*F16/100</f>
        <v>1.4934407320251577E-3</v>
      </c>
    </row>
    <row r="17" spans="2:10" x14ac:dyDescent="0.25">
      <c r="B17" s="1" t="s">
        <v>26</v>
      </c>
      <c r="C17" s="52"/>
      <c r="D17" s="12">
        <f>C30-C34</f>
        <v>12597.968592729339</v>
      </c>
      <c r="E17" s="10">
        <f t="shared" ref="E17:E25" si="2">D17/$D$26*100</f>
        <v>0.43519726571658635</v>
      </c>
      <c r="F17" s="27">
        <v>0.65</v>
      </c>
      <c r="G17" s="29">
        <f t="shared" ref="G17:G25" si="3">E17*F17/100</f>
        <v>2.828782227157811E-3</v>
      </c>
    </row>
    <row r="18" spans="2:10" x14ac:dyDescent="0.25">
      <c r="B18" s="1" t="s">
        <v>0</v>
      </c>
      <c r="C18" s="1" t="s">
        <v>8</v>
      </c>
      <c r="D18" s="7">
        <f>+'[1]Tolima Grande'!D16</f>
        <v>58425</v>
      </c>
      <c r="E18" s="10">
        <f t="shared" si="2"/>
        <v>2.0182936687241688</v>
      </c>
      <c r="F18" s="26">
        <v>0.9</v>
      </c>
      <c r="G18" s="29">
        <f t="shared" si="3"/>
        <v>1.8164643018517519E-2</v>
      </c>
    </row>
    <row r="19" spans="2:10" x14ac:dyDescent="0.25">
      <c r="B19" s="1" t="s">
        <v>1</v>
      </c>
      <c r="C19" s="1" t="s">
        <v>9</v>
      </c>
      <c r="D19" s="7">
        <f>+'[1]Tolima Grande'!D17</f>
        <v>106678</v>
      </c>
      <c r="E19" s="10">
        <f t="shared" si="2"/>
        <v>3.6851952416287017</v>
      </c>
      <c r="F19" s="26">
        <v>1.2</v>
      </c>
      <c r="G19" s="29">
        <f t="shared" si="3"/>
        <v>4.4222342899544423E-2</v>
      </c>
    </row>
    <row r="20" spans="2:10" ht="30" x14ac:dyDescent="0.25">
      <c r="B20" s="1" t="s">
        <v>17</v>
      </c>
      <c r="C20" s="1" t="s">
        <v>18</v>
      </c>
      <c r="D20" s="7">
        <f>+'[1]Tolima Grande'!D18</f>
        <v>133826</v>
      </c>
      <c r="E20" s="10">
        <f t="shared" si="2"/>
        <v>4.6230238512739517</v>
      </c>
      <c r="F20" s="26">
        <v>1.6</v>
      </c>
      <c r="G20" s="29">
        <f t="shared" si="3"/>
        <v>7.3968381620383231E-2</v>
      </c>
      <c r="J20" s="16"/>
    </row>
    <row r="21" spans="2:10" ht="45" x14ac:dyDescent="0.25">
      <c r="B21" s="1" t="s">
        <v>31</v>
      </c>
      <c r="C21" s="1" t="s">
        <v>14</v>
      </c>
      <c r="D21" s="11">
        <f>+'[1]Tolima Grande'!D19</f>
        <v>679577.70166000002</v>
      </c>
      <c r="E21" s="10">
        <f t="shared" si="2"/>
        <v>23.476035475678223</v>
      </c>
      <c r="F21" s="28">
        <v>2.2000000000000002</v>
      </c>
      <c r="G21" s="29">
        <f t="shared" si="3"/>
        <v>0.51647278046492096</v>
      </c>
      <c r="J21" s="16"/>
    </row>
    <row r="22" spans="2:10" x14ac:dyDescent="0.25">
      <c r="B22" s="1" t="s">
        <v>21</v>
      </c>
      <c r="C22" s="1" t="s">
        <v>22</v>
      </c>
      <c r="D22" s="11">
        <f>+'[1]Tolima Grande'!D20</f>
        <v>165723</v>
      </c>
      <c r="E22" s="10">
        <f t="shared" si="2"/>
        <v>5.7249068320406584</v>
      </c>
      <c r="F22" s="26">
        <v>2.2000000000000002</v>
      </c>
      <c r="G22" s="29">
        <f t="shared" si="3"/>
        <v>0.12594795030489447</v>
      </c>
      <c r="J22" s="16"/>
    </row>
    <row r="23" spans="2:10" x14ac:dyDescent="0.25">
      <c r="B23" s="1" t="s">
        <v>5</v>
      </c>
      <c r="C23" s="1" t="s">
        <v>54</v>
      </c>
      <c r="D23" s="11">
        <f>+'[1]Tolima Grande'!D21</f>
        <v>250839</v>
      </c>
      <c r="E23" s="10">
        <f t="shared" si="2"/>
        <v>8.6652420294240784</v>
      </c>
      <c r="F23" s="26">
        <v>2.2000000000000002</v>
      </c>
      <c r="G23" s="29">
        <f t="shared" si="3"/>
        <v>0.19063532464732971</v>
      </c>
    </row>
    <row r="24" spans="2:10" x14ac:dyDescent="0.25">
      <c r="B24" s="1" t="s">
        <v>19</v>
      </c>
      <c r="C24" s="1" t="s">
        <v>14</v>
      </c>
      <c r="D24" s="7">
        <f>+'[1]Tolima Grande'!D22</f>
        <v>30366.229999999996</v>
      </c>
      <c r="E24" s="10">
        <f t="shared" si="2"/>
        <v>1.0490024775699087</v>
      </c>
      <c r="F24" s="26">
        <v>2.2999999999999998</v>
      </c>
      <c r="G24" s="29">
        <f t="shared" si="3"/>
        <v>2.41270569841079E-2</v>
      </c>
    </row>
    <row r="25" spans="2:10" x14ac:dyDescent="0.25">
      <c r="B25" s="1" t="s">
        <v>20</v>
      </c>
      <c r="C25" s="1" t="s">
        <v>14</v>
      </c>
      <c r="D25" s="7">
        <f>+'[1]Tolima Grande'!D23</f>
        <v>13680.068340000002</v>
      </c>
      <c r="E25" s="10">
        <f t="shared" si="2"/>
        <v>0.47257843933822774</v>
      </c>
      <c r="F25" s="26">
        <v>3.1</v>
      </c>
      <c r="G25" s="29">
        <f t="shared" si="3"/>
        <v>1.4649931619485058E-2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2894772</v>
      </c>
      <c r="E26" s="13">
        <f>SUM(E6:E25)</f>
        <v>100.00000000000001</v>
      </c>
      <c r="F26" s="5"/>
      <c r="G26" s="31">
        <f>SUM(G6:G25)</f>
        <v>2.3086278934942031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+'[1]Tolima Grande'!$D$6</f>
        <v>20343</v>
      </c>
      <c r="D29" s="12">
        <f>C29*100/$C$31</f>
        <v>51.38159224085674</v>
      </c>
    </row>
    <row r="30" spans="2:10" x14ac:dyDescent="0.25">
      <c r="B30" s="25" t="s">
        <v>33</v>
      </c>
      <c r="C30" s="19">
        <f>+'[1]Tolima Grande'!$D$15</f>
        <v>19249</v>
      </c>
      <c r="D30" s="12">
        <f t="shared" ref="D30:D31" si="4">C30*100/$C$31</f>
        <v>48.61840775914326</v>
      </c>
    </row>
    <row r="31" spans="2:10" x14ac:dyDescent="0.25">
      <c r="B31" s="18" t="s">
        <v>56</v>
      </c>
      <c r="C31" s="20">
        <f>SUM(C29:C30)</f>
        <v>39592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13680.068340000002</v>
      </c>
    </row>
    <row r="33" spans="2:3" x14ac:dyDescent="0.25">
      <c r="B33" s="24" t="s">
        <v>58</v>
      </c>
      <c r="C33" s="22">
        <f>D29*$C$32/100</f>
        <v>7029.0369327293411</v>
      </c>
    </row>
    <row r="34" spans="2:3" x14ac:dyDescent="0.25">
      <c r="B34" s="25" t="s">
        <v>59</v>
      </c>
      <c r="C34" s="22">
        <f>D30*$C$32/100</f>
        <v>6651.0314072706606</v>
      </c>
    </row>
    <row r="35" spans="2:3" x14ac:dyDescent="0.25">
      <c r="C35" s="23">
        <f>C33+C34</f>
        <v>13680.068340000002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5"/>
  <sheetViews>
    <sheetView workbookViewId="0">
      <selection activeCell="I4" sqref="I4"/>
    </sheetView>
  </sheetViews>
  <sheetFormatPr baseColWidth="10" defaultRowHeight="15" x14ac:dyDescent="0.25"/>
  <cols>
    <col min="1" max="1" width="1.28515625" customWidth="1"/>
    <col min="2" max="2" width="21.42578125" customWidth="1"/>
    <col min="4" max="4" width="11.5703125" bestFit="1" customWidth="1"/>
    <col min="5" max="5" width="11.5703125" customWidth="1"/>
    <col min="6" max="6" width="14.85546875" customWidth="1"/>
    <col min="7" max="7" width="15.42578125" customWidth="1"/>
  </cols>
  <sheetData>
    <row r="2" spans="2:9" s="2" customFormat="1" x14ac:dyDescent="0.25">
      <c r="B2" s="2" t="s">
        <v>65</v>
      </c>
    </row>
    <row r="4" spans="2:9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9" x14ac:dyDescent="0.25">
      <c r="B5" s="3" t="s">
        <v>16</v>
      </c>
      <c r="C5" s="4"/>
      <c r="D5" s="5"/>
      <c r="E5" s="6"/>
      <c r="F5" s="6"/>
      <c r="G5" s="6"/>
    </row>
    <row r="6" spans="2:9" x14ac:dyDescent="0.25">
      <c r="B6" s="1" t="s">
        <v>27</v>
      </c>
      <c r="C6" s="52" t="s">
        <v>24</v>
      </c>
      <c r="D6" s="7">
        <f>+Amazonica!D6+'Andina Sur'!D6+'Cost y sabana caribe'!D6+Cundiboyacense!D6+'Depre Momposina'!D6+'Distrito cap'!D6+'Eje cafetero'!D6+Insular!D6+'Lit Pacifico'!D6+Llanero!D6+'Magdalena Medio'!D6+Santanderes!D6+'Tolima grande'!D6</f>
        <v>114709.11444087514</v>
      </c>
      <c r="E6" s="10">
        <f>D6/$D$26*100</f>
        <v>0.21768107432782532</v>
      </c>
      <c r="F6" s="26">
        <v>0.65</v>
      </c>
      <c r="G6" s="29">
        <f>E6*F6/100</f>
        <v>1.4149269831308646E-3</v>
      </c>
    </row>
    <row r="7" spans="2:9" x14ac:dyDescent="0.25">
      <c r="B7" s="1" t="s">
        <v>28</v>
      </c>
      <c r="C7" s="52"/>
      <c r="D7" s="7">
        <f>+Amazonica!D7+'Andina Sur'!D7+'Cost y sabana caribe'!D7+Cundiboyacense!D7+'Depre Momposina'!D7+'Distrito cap'!D7+'Eje cafetero'!D7+Insular!D7+'Lit Pacifico'!D7+Llanero!D7+'Magdalena Medio'!D7+Santanderes!D7+'Tolima grande'!D7</f>
        <v>246249.88555912487</v>
      </c>
      <c r="E7" s="10">
        <f t="shared" ref="E7:E25" si="0">D7/$D$26*100</f>
        <v>0.46730322958986475</v>
      </c>
      <c r="F7" s="26">
        <v>0.65</v>
      </c>
      <c r="G7" s="29">
        <f t="shared" ref="G7:G14" si="1">E7*F7/100</f>
        <v>3.0374709923341207E-3</v>
      </c>
    </row>
    <row r="8" spans="2:9" x14ac:dyDescent="0.25">
      <c r="B8" s="1" t="s">
        <v>0</v>
      </c>
      <c r="C8" s="1" t="s">
        <v>8</v>
      </c>
      <c r="D8" s="7">
        <f>+Amazonica!D8+'Andina Sur'!D8+'Cost y sabana caribe'!D8+Cundiboyacense!D8+'Depre Momposina'!D8+'Distrito cap'!D8+'Eje cafetero'!D8+Insular!D8+'Lit Pacifico'!D8+Llanero!D8+'Magdalena Medio'!D8+Santanderes!D8+'Tolima grande'!D8</f>
        <v>1106207</v>
      </c>
      <c r="E8" s="10">
        <f t="shared" si="0"/>
        <v>2.0992257621610104</v>
      </c>
      <c r="F8" s="27">
        <v>0.9</v>
      </c>
      <c r="G8" s="29">
        <f t="shared" si="1"/>
        <v>1.8893031859449093E-2</v>
      </c>
      <c r="I8" s="10"/>
    </row>
    <row r="9" spans="2:9" x14ac:dyDescent="0.25">
      <c r="B9" s="1" t="s">
        <v>1</v>
      </c>
      <c r="C9" s="1" t="s">
        <v>9</v>
      </c>
      <c r="D9" s="7">
        <f>+Amazonica!D9+'Andina Sur'!D9+'Cost y sabana caribe'!D9+Cundiboyacense!D9+'Depre Momposina'!D9+'Distrito cap'!D9+'Eje cafetero'!D9+Insular!D9+'Lit Pacifico'!D9+Llanero!D9+'Magdalena Medio'!D9+Santanderes!D9+'Tolima grande'!D9</f>
        <v>1999998</v>
      </c>
      <c r="E9" s="10">
        <f t="shared" si="0"/>
        <v>3.7953541478859707</v>
      </c>
      <c r="F9" s="27">
        <v>1.2</v>
      </c>
      <c r="G9" s="29">
        <f t="shared" si="1"/>
        <v>4.5544249774631645E-2</v>
      </c>
      <c r="I9" s="16"/>
    </row>
    <row r="10" spans="2:9" x14ac:dyDescent="0.25">
      <c r="B10" s="1" t="s">
        <v>2</v>
      </c>
      <c r="C10" s="1" t="s">
        <v>10</v>
      </c>
      <c r="D10" s="7">
        <f>+Amazonica!D10+'Andina Sur'!D10+'Cost y sabana caribe'!D10+Cundiboyacense!D10+'Depre Momposina'!D10+'Distrito cap'!D10+'Eje cafetero'!D10+Insular!D10+'Lit Pacifico'!D10+Llanero!D10+'Magdalena Medio'!D10+Santanderes!D10+'Tolima grande'!D10</f>
        <v>2027928</v>
      </c>
      <c r="E10" s="10">
        <f t="shared" si="0"/>
        <v>3.8483563215633723</v>
      </c>
      <c r="F10" s="27">
        <v>1.8</v>
      </c>
      <c r="G10" s="29">
        <f t="shared" si="1"/>
        <v>6.9270413788140694E-2</v>
      </c>
      <c r="I10" s="10"/>
    </row>
    <row r="11" spans="2:9" x14ac:dyDescent="0.25">
      <c r="B11" s="1" t="s">
        <v>3</v>
      </c>
      <c r="C11" s="1" t="s">
        <v>11</v>
      </c>
      <c r="D11" s="7">
        <f>+Amazonica!D11+'Andina Sur'!D11+'Cost y sabana caribe'!D11+Cundiboyacense!D11+'Depre Momposina'!D11+'Distrito cap'!D11+'Eje cafetero'!D11+Insular!D11+'Lit Pacifico'!D11+Llanero!D11+'Magdalena Medio'!D11+Santanderes!D11+'Tolima grande'!D11</f>
        <v>1626236</v>
      </c>
      <c r="E11" s="10">
        <f t="shared" si="0"/>
        <v>3.0860738600946052</v>
      </c>
      <c r="F11" s="27">
        <v>2.6</v>
      </c>
      <c r="G11" s="29">
        <f t="shared" si="1"/>
        <v>8.0237920362459733E-2</v>
      </c>
      <c r="I11" s="10"/>
    </row>
    <row r="12" spans="2:9" x14ac:dyDescent="0.25">
      <c r="B12" s="52" t="s">
        <v>4</v>
      </c>
      <c r="C12" s="1" t="s">
        <v>12</v>
      </c>
      <c r="D12" s="7">
        <f>+Amazonica!D12+'Andina Sur'!D12+'Cost y sabana caribe'!D12+Cundiboyacense!D12+'Depre Momposina'!D12+'Distrito cap'!D12+'Eje cafetero'!D12+Insular!D12+'Lit Pacifico'!D12+Llanero!D12+'Magdalena Medio'!D12+Santanderes!D12+'Tolima grande'!D12</f>
        <v>5208303</v>
      </c>
      <c r="E12" s="10">
        <f t="shared" si="0"/>
        <v>9.8836870809355535</v>
      </c>
      <c r="F12" s="27">
        <v>3</v>
      </c>
      <c r="G12" s="29">
        <f t="shared" si="1"/>
        <v>0.29651061242806664</v>
      </c>
      <c r="I12" s="10"/>
    </row>
    <row r="13" spans="2:9" x14ac:dyDescent="0.25">
      <c r="B13" s="52"/>
      <c r="C13" s="1" t="s">
        <v>13</v>
      </c>
      <c r="D13" s="7">
        <f>+Amazonica!D13+'Andina Sur'!D13+'Cost y sabana caribe'!D13+Cundiboyacense!D13+'Depre Momposina'!D13+'Distrito cap'!D13+'Eje cafetero'!D13+Insular!D13+'Lit Pacifico'!D13+Llanero!D13+'Magdalena Medio'!D13+Santanderes!D13+'Tolima grande'!D13</f>
        <v>9881358</v>
      </c>
      <c r="E13" s="10">
        <f t="shared" si="0"/>
        <v>18.751645287668399</v>
      </c>
      <c r="F13" s="27">
        <v>3</v>
      </c>
      <c r="G13" s="29">
        <f t="shared" si="1"/>
        <v>0.56254935863005207</v>
      </c>
      <c r="I13" s="10"/>
    </row>
    <row r="14" spans="2:9" x14ac:dyDescent="0.25">
      <c r="B14" s="1" t="s">
        <v>5</v>
      </c>
      <c r="C14" s="1" t="s">
        <v>54</v>
      </c>
      <c r="D14" s="7">
        <f>+Amazonica!D14+'Andina Sur'!D14+'Cost y sabana caribe'!D14+Cundiboyacense!D14+'Depre Momposina'!D14+'Distrito cap'!D14+'Eje cafetero'!D14+Insular!D14+'Lit Pacifico'!D14+Llanero!D14+'Magdalena Medio'!D14+Santanderes!D14+'Tolima grande'!D14</f>
        <v>3507851</v>
      </c>
      <c r="E14" s="10">
        <f t="shared" si="0"/>
        <v>6.6567750782830544</v>
      </c>
      <c r="F14" s="27">
        <v>3</v>
      </c>
      <c r="G14" s="29">
        <f t="shared" si="1"/>
        <v>0.19970325234849162</v>
      </c>
    </row>
    <row r="15" spans="2:9" x14ac:dyDescent="0.25">
      <c r="B15" s="3" t="s">
        <v>15</v>
      </c>
      <c r="C15" s="6"/>
      <c r="D15" s="6"/>
      <c r="E15" s="6"/>
      <c r="F15" s="6"/>
      <c r="G15" s="30"/>
    </row>
    <row r="16" spans="2:9" x14ac:dyDescent="0.25">
      <c r="B16" s="1" t="s">
        <v>25</v>
      </c>
      <c r="C16" s="52" t="s">
        <v>24</v>
      </c>
      <c r="D16" s="7">
        <f>+Amazonica!D16+'Andina Sur'!D16+'Cost y sabana caribe'!D16+Cundiboyacense!D16+'Depre Momposina'!D16+'Distrito cap'!D16+'Eje cafetero'!D16+Insular!D16+'Lit Pacifico'!D16+Llanero!D16+'Magdalena Medio'!D16+Santanderes!D16+'Tolima grande'!D16</f>
        <v>114550.97695912485</v>
      </c>
      <c r="E16" s="10">
        <f t="shared" si="0"/>
        <v>0.21738098015408255</v>
      </c>
      <c r="F16" s="27">
        <v>0.65</v>
      </c>
      <c r="G16" s="29">
        <f>E16*F16/100</f>
        <v>1.4129763710015366E-3</v>
      </c>
    </row>
    <row r="17" spans="2:9" x14ac:dyDescent="0.25">
      <c r="B17" s="1" t="s">
        <v>26</v>
      </c>
      <c r="C17" s="52"/>
      <c r="D17" s="7">
        <f>+Amazonica!D17+'Andina Sur'!D17+'Cost y sabana caribe'!D17+Cundiboyacense!D17+'Depre Momposina'!D17+'Distrito cap'!D17+'Eje cafetero'!D17+Insular!D17+'Lit Pacifico'!D17+Llanero!D17+'Magdalena Medio'!D17+Santanderes!D17+'Tolima grande'!D17</f>
        <v>249216.02304087506</v>
      </c>
      <c r="E17" s="10">
        <f t="shared" si="0"/>
        <v>0.4729320063159218</v>
      </c>
      <c r="F17" s="27">
        <v>0.65</v>
      </c>
      <c r="G17" s="29">
        <f t="shared" ref="G17:G25" si="2">E17*F17/100</f>
        <v>3.0740580410534919E-3</v>
      </c>
    </row>
    <row r="18" spans="2:9" x14ac:dyDescent="0.25">
      <c r="B18" s="1" t="s">
        <v>0</v>
      </c>
      <c r="C18" s="1" t="s">
        <v>8</v>
      </c>
      <c r="D18" s="7">
        <f>+Amazonica!D18+'Andina Sur'!D18+'Cost y sabana caribe'!D18+Cundiboyacense!D18+'Depre Momposina'!D18+'Distrito cap'!D18+'Eje cafetero'!D18+Insular!D18+'Lit Pacifico'!D18+Llanero!D18+'Magdalena Medio'!D18+Santanderes!D18+'Tolima grande'!D18</f>
        <v>1038548</v>
      </c>
      <c r="E18" s="10">
        <f t="shared" si="0"/>
        <v>1.9708307006200403</v>
      </c>
      <c r="F18" s="26">
        <v>0.9</v>
      </c>
      <c r="G18" s="29">
        <f t="shared" si="2"/>
        <v>1.7737476305580362E-2</v>
      </c>
    </row>
    <row r="19" spans="2:9" x14ac:dyDescent="0.25">
      <c r="B19" s="1" t="s">
        <v>1</v>
      </c>
      <c r="C19" s="1" t="s">
        <v>9</v>
      </c>
      <c r="D19" s="7">
        <f>+Amazonica!D19+'Andina Sur'!D19+'Cost y sabana caribe'!D19+Cundiboyacense!D19+'Depre Momposina'!D19+'Distrito cap'!D19+'Eje cafetero'!D19+Insular!D19+'Lit Pacifico'!D19+Llanero!D19+'Magdalena Medio'!D19+Santanderes!D19+'Tolima grande'!D19</f>
        <v>1915555</v>
      </c>
      <c r="E19" s="10">
        <f t="shared" si="0"/>
        <v>3.635108442485298</v>
      </c>
      <c r="F19" s="26">
        <v>1.2</v>
      </c>
      <c r="G19" s="29">
        <f t="shared" si="2"/>
        <v>4.3621301309823571E-2</v>
      </c>
    </row>
    <row r="20" spans="2:9" ht="30" x14ac:dyDescent="0.25">
      <c r="B20" s="1" t="s">
        <v>17</v>
      </c>
      <c r="C20" s="1" t="s">
        <v>18</v>
      </c>
      <c r="D20" s="7">
        <f>+Amazonica!D20+'Andina Sur'!D20+'Cost y sabana caribe'!D20+Cundiboyacense!D20+'Depre Momposina'!D20+'Distrito cap'!D20+'Eje cafetero'!D20+Insular!D20+'Lit Pacifico'!D20+Llanero!D20+'Magdalena Medio'!D20+Santanderes!D20+'Tolima grande'!D20</f>
        <v>2331235</v>
      </c>
      <c r="E20" s="10">
        <f t="shared" si="0"/>
        <v>4.4239356374091132</v>
      </c>
      <c r="F20" s="26">
        <v>1.6</v>
      </c>
      <c r="G20" s="29">
        <f t="shared" si="2"/>
        <v>7.0782970198545805E-2</v>
      </c>
      <c r="I20" s="16"/>
    </row>
    <row r="21" spans="2:9" ht="45" x14ac:dyDescent="0.25">
      <c r="B21" s="1" t="s">
        <v>31</v>
      </c>
      <c r="C21" s="1" t="s">
        <v>14</v>
      </c>
      <c r="D21" s="7">
        <f>+Amazonica!D21+'Andina Sur'!D21+'Cost y sabana caribe'!D21+Cundiboyacense!D21+'Depre Momposina'!D21+'Distrito cap'!D21+'Eje cafetero'!D21+Insular!D21+'Lit Pacifico'!D21+Llanero!D21+'Magdalena Medio'!D21+Santanderes!D21+'Tolima grande'!D21</f>
        <v>13236730.0206</v>
      </c>
      <c r="E21" s="10">
        <f t="shared" si="0"/>
        <v>25.119064213129693</v>
      </c>
      <c r="F21" s="28">
        <v>2.2000000000000002</v>
      </c>
      <c r="G21" s="29">
        <f t="shared" si="2"/>
        <v>0.55261941268885328</v>
      </c>
      <c r="I21" s="16"/>
    </row>
    <row r="22" spans="2:9" x14ac:dyDescent="0.25">
      <c r="B22" s="1" t="s">
        <v>21</v>
      </c>
      <c r="C22" s="1" t="s">
        <v>22</v>
      </c>
      <c r="D22" s="7">
        <f>+Amazonica!D22+'Andina Sur'!D22+'Cost y sabana caribe'!D22+Cundiboyacense!D22+'Depre Momposina'!D22+'Distrito cap'!D22+'Eje cafetero'!D22+Insular!D22+'Lit Pacifico'!D22+Llanero!D22+'Magdalena Medio'!D22+Santanderes!D22+'Tolima grande'!D22</f>
        <v>3022435</v>
      </c>
      <c r="E22" s="10">
        <f t="shared" si="0"/>
        <v>5.7356113425942103</v>
      </c>
      <c r="F22" s="26">
        <v>2.2000000000000002</v>
      </c>
      <c r="G22" s="29">
        <f t="shared" si="2"/>
        <v>0.12618344953707264</v>
      </c>
      <c r="I22" s="16"/>
    </row>
    <row r="23" spans="2:9" x14ac:dyDescent="0.25">
      <c r="B23" s="1" t="s">
        <v>5</v>
      </c>
      <c r="C23" s="1" t="s">
        <v>54</v>
      </c>
      <c r="D23" s="7">
        <f>+Amazonica!D23+'Andina Sur'!D23+'Cost y sabana caribe'!D23+Cundiboyacense!D23+'Depre Momposina'!D23+'Distrito cap'!D23+'Eje cafetero'!D23+Insular!D23+'Lit Pacifico'!D23+Llanero!D23+'Magdalena Medio'!D23+Santanderes!D23+'Tolima grande'!D23</f>
        <v>4383480</v>
      </c>
      <c r="E23" s="10">
        <f t="shared" si="0"/>
        <v>8.3184378185254158</v>
      </c>
      <c r="F23" s="26">
        <v>2.2000000000000002</v>
      </c>
      <c r="G23" s="29">
        <f t="shared" si="2"/>
        <v>0.18300563200755918</v>
      </c>
    </row>
    <row r="24" spans="2:9" x14ac:dyDescent="0.25">
      <c r="B24" s="1" t="s">
        <v>19</v>
      </c>
      <c r="C24" s="1" t="s">
        <v>14</v>
      </c>
      <c r="D24" s="7">
        <f>+Amazonica!D24+'Andina Sur'!D24+'Cost y sabana caribe'!D24+Cundiboyacense!D24+'Depre Momposina'!D24+'Distrito cap'!D24+'Eje cafetero'!D24+Insular!D24+'Lit Pacifico'!D24+Llanero!D24+'Magdalena Medio'!D24+Santanderes!D24+'Tolima grande'!D24</f>
        <v>456101.88799999992</v>
      </c>
      <c r="E24" s="10">
        <f t="shared" si="0"/>
        <v>0.86553496177467282</v>
      </c>
      <c r="F24" s="26">
        <v>2.2999999999999998</v>
      </c>
      <c r="G24" s="29">
        <f t="shared" si="2"/>
        <v>1.9907304120817471E-2</v>
      </c>
    </row>
    <row r="25" spans="2:9" x14ac:dyDescent="0.25">
      <c r="B25" s="1" t="s">
        <v>20</v>
      </c>
      <c r="C25" s="1" t="s">
        <v>14</v>
      </c>
      <c r="D25" s="7">
        <f>+Amazonica!D25+'Andina Sur'!D25+'Cost y sabana caribe'!D25+Cundiboyacense!D25+'Depre Momposina'!D25+'Distrito cap'!D25+'Eje cafetero'!D25+Insular!D25+'Lit Pacifico'!D25+Llanero!D25+'Magdalena Medio'!D25+Santanderes!D25+'Tolima grande'!D25</f>
        <v>229260.09139999998</v>
      </c>
      <c r="E25" s="10">
        <f t="shared" si="0"/>
        <v>0.43506205448190782</v>
      </c>
      <c r="F25" s="26">
        <v>3.1</v>
      </c>
      <c r="G25" s="29">
        <f t="shared" si="2"/>
        <v>1.3486923688939143E-2</v>
      </c>
    </row>
    <row r="26" spans="2:9" s="2" customFormat="1" ht="20.25" customHeight="1" x14ac:dyDescent="0.25">
      <c r="B26" s="3" t="s">
        <v>29</v>
      </c>
      <c r="C26" s="3"/>
      <c r="D26" s="9">
        <f>SUM(D6:D25)</f>
        <v>52695951.999999993</v>
      </c>
      <c r="E26" s="13">
        <f>SUM(E6:E25)</f>
        <v>100</v>
      </c>
      <c r="F26" s="5"/>
      <c r="G26" s="31">
        <f>SUM(G6:G25)</f>
        <v>2.3089927414360032</v>
      </c>
      <c r="I26" s="15"/>
    </row>
    <row r="27" spans="2:9" x14ac:dyDescent="0.25">
      <c r="B27" s="8"/>
      <c r="D27" s="7"/>
      <c r="E27" s="7"/>
      <c r="F27" s="10"/>
    </row>
    <row r="29" spans="2:9" hidden="1" x14ac:dyDescent="0.25">
      <c r="B29" s="24" t="s">
        <v>55</v>
      </c>
      <c r="C29" s="19">
        <v>392125</v>
      </c>
      <c r="D29" s="12">
        <f>C29*100/$C$31</f>
        <v>51.142914529869941</v>
      </c>
      <c r="E29" s="12"/>
    </row>
    <row r="30" spans="2:9" hidden="1" x14ac:dyDescent="0.25">
      <c r="B30" s="25" t="s">
        <v>33</v>
      </c>
      <c r="C30" s="19">
        <v>374599</v>
      </c>
      <c r="D30" s="12">
        <f t="shared" ref="D30:D31" si="3">C30*100/$C$31</f>
        <v>48.857085470130059</v>
      </c>
      <c r="E30" s="12"/>
    </row>
    <row r="31" spans="2:9" hidden="1" x14ac:dyDescent="0.25">
      <c r="B31" s="18" t="s">
        <v>56</v>
      </c>
      <c r="C31" s="20">
        <f>SUM(C29:C30)</f>
        <v>766724</v>
      </c>
      <c r="D31" s="12">
        <f t="shared" si="3"/>
        <v>100</v>
      </c>
      <c r="E31" s="12"/>
    </row>
    <row r="32" spans="2:9" hidden="1" x14ac:dyDescent="0.25">
      <c r="B32" s="2" t="s">
        <v>57</v>
      </c>
      <c r="C32" s="21">
        <f>D25</f>
        <v>229260.09139999998</v>
      </c>
    </row>
    <row r="33" spans="2:3" hidden="1" x14ac:dyDescent="0.25">
      <c r="B33" s="24" t="s">
        <v>58</v>
      </c>
      <c r="C33" s="22">
        <f>D29*$C$32/100</f>
        <v>117250.29259580369</v>
      </c>
    </row>
    <row r="34" spans="2:3" hidden="1" x14ac:dyDescent="0.25">
      <c r="B34" s="25" t="s">
        <v>59</v>
      </c>
      <c r="C34" s="22">
        <f>D30*$C$32/100</f>
        <v>112009.79880419628</v>
      </c>
    </row>
    <row r="35" spans="2:3" hidden="1" x14ac:dyDescent="0.25">
      <c r="C35" s="23">
        <f>C33+C34</f>
        <v>229260.09139999998</v>
      </c>
    </row>
  </sheetData>
  <mergeCells count="3">
    <mergeCell ref="B12:B13"/>
    <mergeCell ref="C16:C17"/>
    <mergeCell ref="C6:C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" customWidth="1"/>
    <col min="2" max="2" width="17" bestFit="1" customWidth="1"/>
    <col min="5" max="5" width="11.5703125" customWidth="1"/>
    <col min="6" max="6" width="14.28515625" customWidth="1"/>
    <col min="7" max="7" width="23.28515625" customWidth="1"/>
  </cols>
  <sheetData>
    <row r="2" spans="2:10" x14ac:dyDescent="0.25">
      <c r="B2" s="2" t="s">
        <v>66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+C33</f>
        <v>3120.8664301421286</v>
      </c>
      <c r="E6" s="10">
        <f>D6/$D$26*100</f>
        <v>0.33544898776726395</v>
      </c>
      <c r="F6" s="26">
        <v>0.65</v>
      </c>
      <c r="G6" s="29">
        <f>E6*F6/100</f>
        <v>2.1804184204872157E-3</v>
      </c>
    </row>
    <row r="7" spans="2:10" x14ac:dyDescent="0.25">
      <c r="B7" s="1" t="s">
        <v>28</v>
      </c>
      <c r="C7" s="52"/>
      <c r="D7" s="12">
        <f>+C29-C33</f>
        <v>5877.1335698578714</v>
      </c>
      <c r="E7" s="10">
        <f t="shared" ref="E7:E14" si="0">D7/$D$26*100</f>
        <v>0.63170871010075413</v>
      </c>
      <c r="F7" s="26">
        <v>0.65</v>
      </c>
      <c r="G7" s="29">
        <f t="shared" ref="G7:G14" si="1">E7*F7/100</f>
        <v>4.1061066156549021E-3</v>
      </c>
    </row>
    <row r="8" spans="2:10" x14ac:dyDescent="0.25">
      <c r="B8" s="1" t="s">
        <v>0</v>
      </c>
      <c r="C8" s="1" t="s">
        <v>8</v>
      </c>
      <c r="D8" s="7">
        <f>+[1]Amazonica!D7</f>
        <v>26718</v>
      </c>
      <c r="E8" s="10">
        <f t="shared" si="0"/>
        <v>2.871806998403835</v>
      </c>
      <c r="F8" s="27">
        <v>0.9</v>
      </c>
      <c r="G8" s="29">
        <f t="shared" si="1"/>
        <v>2.5846262985634513E-2</v>
      </c>
      <c r="J8" s="10"/>
    </row>
    <row r="9" spans="2:10" x14ac:dyDescent="0.25">
      <c r="B9" s="1" t="s">
        <v>1</v>
      </c>
      <c r="C9" s="1" t="s">
        <v>9</v>
      </c>
      <c r="D9" s="7">
        <f>+[1]Amazonica!D8</f>
        <v>46179</v>
      </c>
      <c r="E9" s="10">
        <f t="shared" si="0"/>
        <v>4.9635891675758179</v>
      </c>
      <c r="F9" s="27">
        <v>1.2</v>
      </c>
      <c r="G9" s="29">
        <f t="shared" si="1"/>
        <v>5.956307001090981E-2</v>
      </c>
      <c r="J9" s="16"/>
    </row>
    <row r="10" spans="2:10" x14ac:dyDescent="0.25">
      <c r="B10" s="1" t="s">
        <v>2</v>
      </c>
      <c r="C10" s="1" t="s">
        <v>10</v>
      </c>
      <c r="D10" s="7">
        <f>+[1]Amazonica!D9</f>
        <v>47122</v>
      </c>
      <c r="E10" s="10">
        <f t="shared" si="0"/>
        <v>5.0649483261765669</v>
      </c>
      <c r="F10" s="27">
        <v>1.8</v>
      </c>
      <c r="G10" s="29">
        <f t="shared" si="1"/>
        <v>9.1169069871178204E-2</v>
      </c>
      <c r="J10" s="10"/>
    </row>
    <row r="11" spans="2:10" x14ac:dyDescent="0.25">
      <c r="B11" s="1" t="s">
        <v>3</v>
      </c>
      <c r="C11" s="1" t="s">
        <v>11</v>
      </c>
      <c r="D11" s="7">
        <f>+[1]Amazonica!D10</f>
        <v>37369</v>
      </c>
      <c r="E11" s="10">
        <f t="shared" si="0"/>
        <v>4.0166388099166452</v>
      </c>
      <c r="F11" s="27">
        <v>2.6</v>
      </c>
      <c r="G11" s="29">
        <f t="shared" si="1"/>
        <v>0.10443260905783278</v>
      </c>
      <c r="J11" s="10"/>
    </row>
    <row r="12" spans="2:10" x14ac:dyDescent="0.25">
      <c r="B12" s="52" t="s">
        <v>4</v>
      </c>
      <c r="C12" s="1" t="s">
        <v>12</v>
      </c>
      <c r="D12" s="7">
        <f>+[1]Amazonica!D11</f>
        <v>103776</v>
      </c>
      <c r="E12" s="10">
        <f t="shared" si="0"/>
        <v>11.154451795282446</v>
      </c>
      <c r="F12" s="27">
        <v>3</v>
      </c>
      <c r="G12" s="29">
        <f t="shared" si="1"/>
        <v>0.33463355385847338</v>
      </c>
      <c r="J12" s="10"/>
    </row>
    <row r="13" spans="2:10" x14ac:dyDescent="0.25">
      <c r="B13" s="52"/>
      <c r="C13" s="1" t="s">
        <v>13</v>
      </c>
      <c r="D13" s="7">
        <f>+[1]Amazonica!D12</f>
        <v>156291</v>
      </c>
      <c r="E13" s="10">
        <f t="shared" si="0"/>
        <v>16.799071322237211</v>
      </c>
      <c r="F13" s="27">
        <v>3</v>
      </c>
      <c r="G13" s="29">
        <f t="shared" si="1"/>
        <v>0.50397213966711629</v>
      </c>
      <c r="J13" s="10"/>
    </row>
    <row r="14" spans="2:10" x14ac:dyDescent="0.25">
      <c r="B14" s="1" t="s">
        <v>5</v>
      </c>
      <c r="C14" s="1" t="s">
        <v>54</v>
      </c>
      <c r="D14" s="7">
        <f>+[1]Amazonica!D13</f>
        <v>45092</v>
      </c>
      <c r="E14" s="10">
        <f t="shared" si="0"/>
        <v>4.8467520462619111</v>
      </c>
      <c r="F14" s="27">
        <v>3</v>
      </c>
      <c r="G14" s="29">
        <f t="shared" si="1"/>
        <v>0.14540256138785732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+C34</f>
        <v>2999.4724258578713</v>
      </c>
      <c r="E16" s="10">
        <f>D16/$D$26*100</f>
        <v>0.32240084976787048</v>
      </c>
      <c r="F16" s="27">
        <v>0.65</v>
      </c>
      <c r="G16" s="29">
        <f>E16*F16/100</f>
        <v>2.0956055234911584E-3</v>
      </c>
    </row>
    <row r="17" spans="2:10" x14ac:dyDescent="0.25">
      <c r="B17" s="1" t="s">
        <v>26</v>
      </c>
      <c r="C17" s="52"/>
      <c r="D17" s="12">
        <f>+C30-C34</f>
        <v>5648.5275741421283</v>
      </c>
      <c r="E17" s="10">
        <f t="shared" ref="E17:E25" si="2">D17/$D$26*100</f>
        <v>0.60713679983899993</v>
      </c>
      <c r="F17" s="27">
        <v>0.65</v>
      </c>
      <c r="G17" s="29">
        <f t="shared" ref="G17:G25" si="3">E17*F17/100</f>
        <v>3.9463891989535002E-3</v>
      </c>
    </row>
    <row r="18" spans="2:10" x14ac:dyDescent="0.25">
      <c r="B18" s="1" t="s">
        <v>0</v>
      </c>
      <c r="C18" s="1" t="s">
        <v>8</v>
      </c>
      <c r="D18" s="7">
        <f>+[1]Amazonica!D16</f>
        <v>25753</v>
      </c>
      <c r="E18" s="10">
        <f t="shared" si="2"/>
        <v>2.7680831510552424</v>
      </c>
      <c r="F18" s="26">
        <v>0.9</v>
      </c>
      <c r="G18" s="29">
        <f t="shared" si="3"/>
        <v>2.491274835949718E-2</v>
      </c>
    </row>
    <row r="19" spans="2:10" x14ac:dyDescent="0.25">
      <c r="B19" s="1" t="s">
        <v>1</v>
      </c>
      <c r="C19" s="1" t="s">
        <v>9</v>
      </c>
      <c r="D19" s="7">
        <f>+[1]Amazonica!D17</f>
        <v>44555</v>
      </c>
      <c r="E19" s="10">
        <f t="shared" si="2"/>
        <v>4.7890321436440928</v>
      </c>
      <c r="F19" s="26">
        <v>1.2</v>
      </c>
      <c r="G19" s="29">
        <f t="shared" si="3"/>
        <v>5.7468385723729115E-2</v>
      </c>
    </row>
    <row r="20" spans="2:10" ht="30" x14ac:dyDescent="0.25">
      <c r="B20" s="1" t="s">
        <v>17</v>
      </c>
      <c r="C20" s="1" t="s">
        <v>18</v>
      </c>
      <c r="D20" s="7">
        <f>+[1]Amazonica!D18</f>
        <v>54773</v>
      </c>
      <c r="E20" s="10">
        <f t="shared" si="2"/>
        <v>5.8873225811652539</v>
      </c>
      <c r="F20" s="26">
        <v>1.6</v>
      </c>
      <c r="G20" s="29">
        <f t="shared" si="3"/>
        <v>9.4197161298644069E-2</v>
      </c>
      <c r="J20" s="16"/>
    </row>
    <row r="21" spans="2:10" ht="60" x14ac:dyDescent="0.25">
      <c r="B21" s="1" t="s">
        <v>31</v>
      </c>
      <c r="C21" s="1" t="s">
        <v>14</v>
      </c>
      <c r="D21" s="11">
        <f>+[1]Amazonica!D19</f>
        <v>225583.96114400003</v>
      </c>
      <c r="E21" s="10">
        <f t="shared" si="2"/>
        <v>24.247084300508948</v>
      </c>
      <c r="F21" s="28">
        <v>2.2000000000000002</v>
      </c>
      <c r="G21" s="29">
        <f t="shared" si="3"/>
        <v>0.53343585461119691</v>
      </c>
      <c r="J21" s="16"/>
    </row>
    <row r="22" spans="2:10" x14ac:dyDescent="0.25">
      <c r="B22" s="1" t="s">
        <v>21</v>
      </c>
      <c r="C22" s="1" t="s">
        <v>22</v>
      </c>
      <c r="D22" s="11">
        <f>+[1]Amazonica!D20</f>
        <v>39556</v>
      </c>
      <c r="E22" s="10">
        <f t="shared" si="2"/>
        <v>4.2517103686227298</v>
      </c>
      <c r="F22" s="26">
        <v>2.2000000000000002</v>
      </c>
      <c r="G22" s="29">
        <f t="shared" si="3"/>
        <v>9.3537628109700052E-2</v>
      </c>
      <c r="J22" s="16"/>
    </row>
    <row r="23" spans="2:10" x14ac:dyDescent="0.25">
      <c r="B23" s="1" t="s">
        <v>5</v>
      </c>
      <c r="C23" s="1" t="s">
        <v>54</v>
      </c>
      <c r="D23" s="11">
        <f>+[1]Amazonica!D21</f>
        <v>44427</v>
      </c>
      <c r="E23" s="10">
        <f t="shared" si="2"/>
        <v>4.7752739545657299</v>
      </c>
      <c r="F23" s="26">
        <v>2.2000000000000002</v>
      </c>
      <c r="G23" s="29">
        <f t="shared" si="3"/>
        <v>0.10505602700044607</v>
      </c>
    </row>
    <row r="24" spans="2:10" x14ac:dyDescent="0.25">
      <c r="B24" s="1" t="s">
        <v>19</v>
      </c>
      <c r="C24" s="1" t="s">
        <v>14</v>
      </c>
      <c r="D24" s="7">
        <f>+[1]Amazonica!D22</f>
        <v>9393.6999999999989</v>
      </c>
      <c r="E24" s="10">
        <f t="shared" si="2"/>
        <v>1.0096898495735498</v>
      </c>
      <c r="F24" s="26">
        <v>2.2999999999999998</v>
      </c>
      <c r="G24" s="29">
        <f t="shared" si="3"/>
        <v>2.3222866540191643E-2</v>
      </c>
    </row>
    <row r="25" spans="2:10" x14ac:dyDescent="0.25">
      <c r="B25" s="1" t="s">
        <v>20</v>
      </c>
      <c r="C25" s="1" t="s">
        <v>14</v>
      </c>
      <c r="D25" s="7">
        <f>+[1]Amazonica!D23</f>
        <v>6120.3388559999994</v>
      </c>
      <c r="E25" s="10">
        <f t="shared" si="2"/>
        <v>0.65784983753513437</v>
      </c>
      <c r="F25" s="26">
        <v>3.1</v>
      </c>
      <c r="G25" s="29">
        <f t="shared" si="3"/>
        <v>2.0393344963589168E-2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930355</v>
      </c>
      <c r="E26" s="13">
        <f>SUM(E6:E25)</f>
        <v>100</v>
      </c>
      <c r="F26" s="5"/>
      <c r="G26" s="31">
        <f>SUM(G6:G25)</f>
        <v>2.2295718032045833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+[1]Amazonica!$D$6</f>
        <v>8998</v>
      </c>
      <c r="D29" s="12">
        <f>C29*100/$C$31</f>
        <v>50.99172617023688</v>
      </c>
    </row>
    <row r="30" spans="2:10" x14ac:dyDescent="0.25">
      <c r="B30" s="25" t="s">
        <v>33</v>
      </c>
      <c r="C30" s="19">
        <f>+[1]Amazonica!$D$15</f>
        <v>8648</v>
      </c>
      <c r="D30" s="12">
        <f>C30*100/$C$31</f>
        <v>49.00827382976312</v>
      </c>
    </row>
    <row r="31" spans="2:10" x14ac:dyDescent="0.25">
      <c r="B31" s="18" t="s">
        <v>56</v>
      </c>
      <c r="C31" s="20">
        <f>SUM(C29:C30)</f>
        <v>17646</v>
      </c>
      <c r="D31" s="12">
        <f>C31*100/$C$31</f>
        <v>100</v>
      </c>
    </row>
    <row r="32" spans="2:10" x14ac:dyDescent="0.25">
      <c r="B32" s="2" t="s">
        <v>57</v>
      </c>
      <c r="C32" s="21">
        <f>+D25</f>
        <v>6120.3388559999994</v>
      </c>
    </row>
    <row r="33" spans="2:3" x14ac:dyDescent="0.25">
      <c r="B33" s="24" t="s">
        <v>58</v>
      </c>
      <c r="C33" s="22">
        <f>D29*$C$32/100</f>
        <v>3120.8664301421286</v>
      </c>
    </row>
    <row r="34" spans="2:3" x14ac:dyDescent="0.25">
      <c r="B34" s="25" t="s">
        <v>59</v>
      </c>
      <c r="C34" s="22">
        <f>D30*$C$32/100</f>
        <v>2999.4724258578713</v>
      </c>
    </row>
    <row r="35" spans="2:3" x14ac:dyDescent="0.25">
      <c r="C35" s="23">
        <f>SUM(C33:C34)</f>
        <v>6120.3388560000003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F079-9379-4F1C-B33D-76DA623B57CE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5.28515625" customWidth="1"/>
    <col min="2" max="2" width="17" bestFit="1" customWidth="1"/>
    <col min="5" max="5" width="11.5703125" customWidth="1"/>
    <col min="6" max="6" width="14.28515625" customWidth="1"/>
    <col min="7" max="7" width="23.28515625" customWidth="1"/>
  </cols>
  <sheetData>
    <row r="2" spans="2:10" x14ac:dyDescent="0.25">
      <c r="B2" s="2" t="s">
        <v>67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14586.842471279961</v>
      </c>
      <c r="E6" s="10">
        <f>D6/$D$26*100</f>
        <v>0.21437027440161671</v>
      </c>
      <c r="F6" s="26">
        <v>0.65</v>
      </c>
      <c r="G6" s="29">
        <f>E6*F6/100</f>
        <v>1.3934067836105088E-3</v>
      </c>
    </row>
    <row r="7" spans="2:10" x14ac:dyDescent="0.25">
      <c r="B7" s="1" t="s">
        <v>28</v>
      </c>
      <c r="C7" s="52"/>
      <c r="D7" s="12">
        <f>C29-C33</f>
        <v>28457.157528720039</v>
      </c>
      <c r="E7" s="10">
        <f t="shared" ref="E7:E14" si="0">D7/$D$26*100</f>
        <v>0.41821036184717603</v>
      </c>
      <c r="F7" s="26">
        <v>0.65</v>
      </c>
      <c r="G7" s="29">
        <f t="shared" ref="G7:G14" si="1">E7*F7/100</f>
        <v>2.7183673520066441E-3</v>
      </c>
    </row>
    <row r="8" spans="2:10" x14ac:dyDescent="0.25">
      <c r="B8" s="1" t="s">
        <v>0</v>
      </c>
      <c r="C8" s="1" t="s">
        <v>8</v>
      </c>
      <c r="D8" s="7">
        <f>+'[1]Andina Sur'!D7</f>
        <v>132348</v>
      </c>
      <c r="E8" s="10">
        <f t="shared" si="0"/>
        <v>1.9450046939470129</v>
      </c>
      <c r="F8" s="27">
        <v>0.9</v>
      </c>
      <c r="G8" s="29">
        <f t="shared" si="1"/>
        <v>1.7505042245523118E-2</v>
      </c>
      <c r="J8" s="10"/>
    </row>
    <row r="9" spans="2:10" x14ac:dyDescent="0.25">
      <c r="B9" s="1" t="s">
        <v>1</v>
      </c>
      <c r="C9" s="1" t="s">
        <v>9</v>
      </c>
      <c r="D9" s="7">
        <f>+'[1]Andina Sur'!D8</f>
        <v>242163</v>
      </c>
      <c r="E9" s="10">
        <f t="shared" si="0"/>
        <v>3.5588612725563706</v>
      </c>
      <c r="F9" s="27">
        <v>1.2</v>
      </c>
      <c r="G9" s="29">
        <f t="shared" si="1"/>
        <v>4.2706335270676445E-2</v>
      </c>
      <c r="J9" s="16"/>
    </row>
    <row r="10" spans="2:10" x14ac:dyDescent="0.25">
      <c r="B10" s="1" t="s">
        <v>2</v>
      </c>
      <c r="C10" s="1" t="s">
        <v>10</v>
      </c>
      <c r="D10" s="7">
        <f>+'[1]Andina Sur'!D9</f>
        <v>249172</v>
      </c>
      <c r="E10" s="10">
        <f t="shared" si="0"/>
        <v>3.661866515551162</v>
      </c>
      <c r="F10" s="27">
        <v>1.8</v>
      </c>
      <c r="G10" s="29">
        <f t="shared" si="1"/>
        <v>6.5913597279920924E-2</v>
      </c>
      <c r="J10" s="10"/>
    </row>
    <row r="11" spans="2:10" x14ac:dyDescent="0.25">
      <c r="B11" s="1" t="s">
        <v>3</v>
      </c>
      <c r="C11" s="1" t="s">
        <v>11</v>
      </c>
      <c r="D11" s="7">
        <f>+'[1]Andina Sur'!D10</f>
        <v>204887</v>
      </c>
      <c r="E11" s="10">
        <f t="shared" si="0"/>
        <v>3.011047969963442</v>
      </c>
      <c r="F11" s="27">
        <v>2.6</v>
      </c>
      <c r="G11" s="29">
        <f t="shared" si="1"/>
        <v>7.8287247219049491E-2</v>
      </c>
      <c r="J11" s="10"/>
    </row>
    <row r="12" spans="2:10" x14ac:dyDescent="0.25">
      <c r="B12" s="52" t="s">
        <v>4</v>
      </c>
      <c r="C12" s="1" t="s">
        <v>12</v>
      </c>
      <c r="D12" s="7">
        <f>+'[1]Andina Sur'!D11</f>
        <v>654174</v>
      </c>
      <c r="E12" s="10">
        <f t="shared" si="0"/>
        <v>9.6138324769402885</v>
      </c>
      <c r="F12" s="27">
        <v>3</v>
      </c>
      <c r="G12" s="29">
        <f t="shared" si="1"/>
        <v>0.28841497430820867</v>
      </c>
      <c r="J12" s="10"/>
    </row>
    <row r="13" spans="2:10" x14ac:dyDescent="0.25">
      <c r="B13" s="52"/>
      <c r="C13" s="1" t="s">
        <v>13</v>
      </c>
      <c r="D13" s="7">
        <f>+'[1]Andina Sur'!D12</f>
        <v>1245582</v>
      </c>
      <c r="E13" s="10">
        <f t="shared" si="0"/>
        <v>18.305247050925654</v>
      </c>
      <c r="F13" s="27">
        <v>3</v>
      </c>
      <c r="G13" s="29">
        <f t="shared" si="1"/>
        <v>0.54915741152776965</v>
      </c>
      <c r="J13" s="10"/>
    </row>
    <row r="14" spans="2:10" x14ac:dyDescent="0.25">
      <c r="B14" s="1" t="s">
        <v>5</v>
      </c>
      <c r="C14" s="1" t="s">
        <v>54</v>
      </c>
      <c r="D14" s="7">
        <f>+'[1]Andina Sur'!D13</f>
        <v>494811</v>
      </c>
      <c r="E14" s="10">
        <f t="shared" si="0"/>
        <v>7.2718115696241385</v>
      </c>
      <c r="F14" s="27">
        <v>3</v>
      </c>
      <c r="G14" s="29">
        <f t="shared" si="1"/>
        <v>0.21815434708872417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13900.267272720041</v>
      </c>
      <c r="E16" s="10">
        <f>D16/$D$26*100</f>
        <v>0.20428026938494365</v>
      </c>
      <c r="F16" s="27">
        <v>0.65</v>
      </c>
      <c r="G16" s="29">
        <f>E16*F16/100</f>
        <v>1.3278217510021336E-3</v>
      </c>
    </row>
    <row r="17" spans="2:10" x14ac:dyDescent="0.25">
      <c r="B17" s="1" t="s">
        <v>26</v>
      </c>
      <c r="C17" s="52"/>
      <c r="D17" s="12">
        <f>C30-C34</f>
        <v>27117.732727279959</v>
      </c>
      <c r="E17" s="10">
        <f t="shared" ref="E17:E25" si="2">D17/$D$26*100</f>
        <v>0.39852598787862342</v>
      </c>
      <c r="F17" s="27">
        <v>0.65</v>
      </c>
      <c r="G17" s="29">
        <f t="shared" ref="G17:G25" si="3">E17*F17/100</f>
        <v>2.5904189212110525E-3</v>
      </c>
    </row>
    <row r="18" spans="2:10" x14ac:dyDescent="0.25">
      <c r="B18" s="1" t="s">
        <v>0</v>
      </c>
      <c r="C18" s="1" t="s">
        <v>8</v>
      </c>
      <c r="D18" s="7">
        <f>+'[1]Andina Sur'!D16</f>
        <v>126248</v>
      </c>
      <c r="E18" s="10">
        <f t="shared" si="2"/>
        <v>1.855358241918446</v>
      </c>
      <c r="F18" s="26">
        <v>0.9</v>
      </c>
      <c r="G18" s="29">
        <f t="shared" si="3"/>
        <v>1.6698224177266015E-2</v>
      </c>
    </row>
    <row r="19" spans="2:10" x14ac:dyDescent="0.25">
      <c r="B19" s="1" t="s">
        <v>1</v>
      </c>
      <c r="C19" s="1" t="s">
        <v>9</v>
      </c>
      <c r="D19" s="7">
        <f>+'[1]Andina Sur'!D17</f>
        <v>231628</v>
      </c>
      <c r="E19" s="10">
        <f t="shared" si="2"/>
        <v>3.4040374410611323</v>
      </c>
      <c r="F19" s="26">
        <v>1.2</v>
      </c>
      <c r="G19" s="29">
        <f t="shared" si="3"/>
        <v>4.0848449292733582E-2</v>
      </c>
    </row>
    <row r="20" spans="2:10" ht="30" x14ac:dyDescent="0.25">
      <c r="B20" s="1" t="s">
        <v>17</v>
      </c>
      <c r="C20" s="1" t="s">
        <v>18</v>
      </c>
      <c r="D20" s="7">
        <f>+'[1]Andina Sur'!D18</f>
        <v>289456</v>
      </c>
      <c r="E20" s="10">
        <f t="shared" si="2"/>
        <v>4.2538858062919465</v>
      </c>
      <c r="F20" s="26">
        <v>1.6</v>
      </c>
      <c r="G20" s="29">
        <f t="shared" si="3"/>
        <v>6.8062172900671139E-2</v>
      </c>
      <c r="J20" s="16"/>
    </row>
    <row r="21" spans="2:10" ht="60" x14ac:dyDescent="0.25">
      <c r="B21" s="1" t="s">
        <v>31</v>
      </c>
      <c r="C21" s="1" t="s">
        <v>14</v>
      </c>
      <c r="D21" s="11">
        <f>+'[1]Andina Sur'!D19</f>
        <v>1709566.7222559997</v>
      </c>
      <c r="E21" s="10">
        <f t="shared" si="2"/>
        <v>25.124031337107695</v>
      </c>
      <c r="F21" s="28">
        <v>2.2000000000000002</v>
      </c>
      <c r="G21" s="29">
        <f t="shared" si="3"/>
        <v>0.55272868941636932</v>
      </c>
      <c r="J21" s="16"/>
    </row>
    <row r="22" spans="2:10" x14ac:dyDescent="0.25">
      <c r="B22" s="1" t="s">
        <v>21</v>
      </c>
      <c r="C22" s="1" t="s">
        <v>22</v>
      </c>
      <c r="D22" s="11">
        <f>+'[1]Andina Sur'!D20</f>
        <v>413006</v>
      </c>
      <c r="E22" s="10">
        <f t="shared" si="2"/>
        <v>6.0695938633623481</v>
      </c>
      <c r="F22" s="26">
        <v>2.2000000000000002</v>
      </c>
      <c r="G22" s="29">
        <f t="shared" si="3"/>
        <v>0.13353106499397169</v>
      </c>
      <c r="J22" s="16"/>
    </row>
    <row r="23" spans="2:10" x14ac:dyDescent="0.25">
      <c r="B23" s="1" t="s">
        <v>5</v>
      </c>
      <c r="C23" s="1" t="s">
        <v>54</v>
      </c>
      <c r="D23" s="11">
        <f>+'[1]Andina Sur'!D21</f>
        <v>647515</v>
      </c>
      <c r="E23" s="10">
        <f t="shared" si="2"/>
        <v>9.5159708828323826</v>
      </c>
      <c r="F23" s="26">
        <v>2.2000000000000002</v>
      </c>
      <c r="G23" s="29">
        <f t="shared" si="3"/>
        <v>0.20935135942231245</v>
      </c>
    </row>
    <row r="24" spans="2:10" x14ac:dyDescent="0.25">
      <c r="B24" s="1" t="s">
        <v>19</v>
      </c>
      <c r="C24" s="1" t="s">
        <v>14</v>
      </c>
      <c r="D24" s="7">
        <f>+'[1]Andina Sur'!D22</f>
        <v>51402.167999999991</v>
      </c>
      <c r="E24" s="10">
        <f t="shared" si="2"/>
        <v>0.7554134406190719</v>
      </c>
      <c r="F24" s="26">
        <v>2.2999999999999998</v>
      </c>
      <c r="G24" s="29">
        <f t="shared" si="3"/>
        <v>1.7374509134238651E-2</v>
      </c>
    </row>
    <row r="25" spans="2:10" x14ac:dyDescent="0.25">
      <c r="B25" s="1" t="s">
        <v>20</v>
      </c>
      <c r="C25" s="1" t="s">
        <v>14</v>
      </c>
      <c r="D25" s="7">
        <f>+'[1]Andina Sur'!D23</f>
        <v>28487.109744000001</v>
      </c>
      <c r="E25" s="10">
        <f t="shared" si="2"/>
        <v>0.41865054378656041</v>
      </c>
      <c r="F25" s="26">
        <v>3.1</v>
      </c>
      <c r="G25" s="29">
        <f t="shared" si="3"/>
        <v>1.2978166857383374E-2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6804507.9999999991</v>
      </c>
      <c r="E26" s="13">
        <f>SUM(E6:E25)</f>
        <v>100</v>
      </c>
      <c r="F26" s="5"/>
      <c r="G26" s="31">
        <f>SUM(G6:G25)</f>
        <v>2.3197416059426494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+'[1]Andina Sur'!$D$6</f>
        <v>43044</v>
      </c>
      <c r="D29" s="12">
        <f>C29*100/$C$31</f>
        <v>51.205062929742333</v>
      </c>
    </row>
    <row r="30" spans="2:10" x14ac:dyDescent="0.25">
      <c r="B30" s="25" t="s">
        <v>33</v>
      </c>
      <c r="C30" s="19">
        <f>+'[1]Andina Sur'!$D$15</f>
        <v>41018</v>
      </c>
      <c r="D30" s="12">
        <f t="shared" ref="D30:D31" si="4">C30*100/$C$31</f>
        <v>48.794937070257667</v>
      </c>
    </row>
    <row r="31" spans="2:10" x14ac:dyDescent="0.25">
      <c r="B31" s="18" t="s">
        <v>56</v>
      </c>
      <c r="C31" s="20">
        <f>SUM(C29:C30)</f>
        <v>84062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28487.109744000001</v>
      </c>
    </row>
    <row r="33" spans="2:3" x14ac:dyDescent="0.25">
      <c r="B33" s="24" t="s">
        <v>58</v>
      </c>
      <c r="C33" s="22">
        <f>D29*$C$32/100</f>
        <v>14586.842471279961</v>
      </c>
    </row>
    <row r="34" spans="2:3" x14ac:dyDescent="0.25">
      <c r="B34" s="25" t="s">
        <v>59</v>
      </c>
      <c r="C34" s="22">
        <f>D30*$C$32/100</f>
        <v>13900.267272720041</v>
      </c>
    </row>
    <row r="35" spans="2:3" x14ac:dyDescent="0.25">
      <c r="C35" s="23">
        <f>C33+C34</f>
        <v>28487.109744000001</v>
      </c>
    </row>
  </sheetData>
  <mergeCells count="3">
    <mergeCell ref="C6:C7"/>
    <mergeCell ref="C16:C17"/>
    <mergeCell ref="B12:B1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2" customWidth="1"/>
    <col min="2" max="2" width="21.140625" customWidth="1"/>
    <col min="5" max="5" width="11.5703125" customWidth="1"/>
    <col min="6" max="6" width="14.28515625" customWidth="1"/>
    <col min="7" max="7" width="23" customWidth="1"/>
  </cols>
  <sheetData>
    <row r="2" spans="2:10" x14ac:dyDescent="0.25">
      <c r="B2" s="2" t="s">
        <v>68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22498.956742939255</v>
      </c>
      <c r="E6" s="10">
        <f>D6/$D$26*100</f>
        <v>0.20964515625894123</v>
      </c>
      <c r="F6" s="26">
        <v>0.65</v>
      </c>
      <c r="G6" s="29">
        <f>E6*F6/100</f>
        <v>1.3626935156831181E-3</v>
      </c>
    </row>
    <row r="7" spans="2:10" x14ac:dyDescent="0.25">
      <c r="B7" s="1" t="s">
        <v>28</v>
      </c>
      <c r="C7" s="52"/>
      <c r="D7" s="12">
        <f>C29-C33</f>
        <v>62828.043257060745</v>
      </c>
      <c r="E7" s="10">
        <f t="shared" ref="E7:E14" si="0">D7/$D$26*100</f>
        <v>0.58543136450998323</v>
      </c>
      <c r="F7" s="26">
        <v>0.65</v>
      </c>
      <c r="G7" s="29">
        <f t="shared" ref="G7:G14" si="1">E7*F7/100</f>
        <v>3.8053038693148912E-3</v>
      </c>
    </row>
    <row r="8" spans="2:10" x14ac:dyDescent="0.25">
      <c r="B8" s="1" t="s">
        <v>0</v>
      </c>
      <c r="C8" s="1" t="s">
        <v>8</v>
      </c>
      <c r="D8" s="7">
        <f>+'[1]Costa y Sabana Caribe'!D7</f>
        <v>260992</v>
      </c>
      <c r="E8" s="10">
        <f t="shared" si="0"/>
        <v>2.4319220329851414</v>
      </c>
      <c r="F8" s="27">
        <v>0.9</v>
      </c>
      <c r="G8" s="29">
        <f t="shared" si="1"/>
        <v>2.1887298296866274E-2</v>
      </c>
      <c r="J8" s="10"/>
    </row>
    <row r="9" spans="2:10" x14ac:dyDescent="0.25">
      <c r="B9" s="1" t="s">
        <v>1</v>
      </c>
      <c r="C9" s="1" t="s">
        <v>9</v>
      </c>
      <c r="D9" s="7">
        <f>+'[1]Costa y Sabana Caribe'!D8</f>
        <v>470836</v>
      </c>
      <c r="E9" s="10">
        <f t="shared" si="0"/>
        <v>4.3872472808461254</v>
      </c>
      <c r="F9" s="27">
        <v>1.2</v>
      </c>
      <c r="G9" s="29">
        <f t="shared" si="1"/>
        <v>5.2646967370153501E-2</v>
      </c>
      <c r="J9" s="16"/>
    </row>
    <row r="10" spans="2:10" x14ac:dyDescent="0.25">
      <c r="B10" s="1" t="s">
        <v>2</v>
      </c>
      <c r="C10" s="1" t="s">
        <v>10</v>
      </c>
      <c r="D10" s="7">
        <f>+'[1]Costa y Sabana Caribe'!D9</f>
        <v>479542</v>
      </c>
      <c r="E10" s="10">
        <f t="shared" si="0"/>
        <v>4.4683697413781287</v>
      </c>
      <c r="F10" s="27">
        <v>1.8</v>
      </c>
      <c r="G10" s="29">
        <f t="shared" si="1"/>
        <v>8.0430655344806326E-2</v>
      </c>
      <c r="J10" s="10"/>
    </row>
    <row r="11" spans="2:10" x14ac:dyDescent="0.25">
      <c r="B11" s="1" t="s">
        <v>3</v>
      </c>
      <c r="C11" s="1" t="s">
        <v>11</v>
      </c>
      <c r="D11" s="7">
        <f>+'[1]Costa y Sabana Caribe'!D10</f>
        <v>377512</v>
      </c>
      <c r="E11" s="10">
        <f t="shared" si="0"/>
        <v>3.5176547576794945</v>
      </c>
      <c r="F11" s="27">
        <v>2.6</v>
      </c>
      <c r="G11" s="29">
        <f t="shared" si="1"/>
        <v>9.1459023699666867E-2</v>
      </c>
      <c r="J11" s="10"/>
    </row>
    <row r="12" spans="2:10" x14ac:dyDescent="0.25">
      <c r="B12" s="52" t="s">
        <v>4</v>
      </c>
      <c r="C12" s="1" t="s">
        <v>12</v>
      </c>
      <c r="D12" s="7">
        <f>+'[1]Costa y Sabana Caribe'!D11</f>
        <v>1092006</v>
      </c>
      <c r="E12" s="10">
        <f t="shared" si="0"/>
        <v>10.175305954021473</v>
      </c>
      <c r="F12" s="27">
        <v>3</v>
      </c>
      <c r="G12" s="29">
        <f t="shared" si="1"/>
        <v>0.30525917862064417</v>
      </c>
      <c r="J12" s="10"/>
    </row>
    <row r="13" spans="2:10" x14ac:dyDescent="0.25">
      <c r="B13" s="52"/>
      <c r="C13" s="1" t="s">
        <v>13</v>
      </c>
      <c r="D13" s="7">
        <f>+'[1]Costa y Sabana Caribe'!D12</f>
        <v>1899304</v>
      </c>
      <c r="E13" s="10">
        <f t="shared" si="0"/>
        <v>17.697704316365293</v>
      </c>
      <c r="F13" s="27">
        <v>3</v>
      </c>
      <c r="G13" s="29">
        <f t="shared" si="1"/>
        <v>0.53093112949095878</v>
      </c>
      <c r="J13" s="10"/>
    </row>
    <row r="14" spans="2:10" x14ac:dyDescent="0.25">
      <c r="B14" s="1" t="s">
        <v>5</v>
      </c>
      <c r="C14" s="1" t="s">
        <v>54</v>
      </c>
      <c r="D14" s="7">
        <f>+'[1]Costa y Sabana Caribe'!D13</f>
        <v>617565</v>
      </c>
      <c r="E14" s="10">
        <f t="shared" si="0"/>
        <v>5.7544673028310012</v>
      </c>
      <c r="F14" s="27">
        <v>3</v>
      </c>
      <c r="G14" s="29">
        <f t="shared" si="1"/>
        <v>0.17263401908493001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26511.890781060745</v>
      </c>
      <c r="E16" s="10">
        <f>D16/$D$26*100</f>
        <v>0.24703765374631126</v>
      </c>
      <c r="F16" s="27">
        <v>0.65</v>
      </c>
      <c r="G16" s="29">
        <f>E16*F16/100</f>
        <v>1.6057447493510232E-3</v>
      </c>
    </row>
    <row r="17" spans="2:10" x14ac:dyDescent="0.25">
      <c r="B17" s="1" t="s">
        <v>26</v>
      </c>
      <c r="C17" s="52"/>
      <c r="D17" s="12">
        <f>C30-C34</f>
        <v>74034.109218939251</v>
      </c>
      <c r="E17" s="10">
        <f t="shared" ref="E17:E25" si="2">D17/$D$26*100</f>
        <v>0.68984942604358268</v>
      </c>
      <c r="F17" s="27">
        <v>0.65</v>
      </c>
      <c r="G17" s="29">
        <f t="shared" ref="G17:G25" si="3">E17*F17/100</f>
        <v>4.4840212692832879E-3</v>
      </c>
    </row>
    <row r="18" spans="2:10" x14ac:dyDescent="0.25">
      <c r="B18" s="1" t="s">
        <v>0</v>
      </c>
      <c r="C18" s="1" t="s">
        <v>8</v>
      </c>
      <c r="D18" s="7">
        <f>+'[1]Costa y Sabana Caribe'!D16</f>
        <v>229779</v>
      </c>
      <c r="E18" s="10">
        <f t="shared" si="2"/>
        <v>2.1410794691687589</v>
      </c>
      <c r="F18" s="26">
        <v>0.9</v>
      </c>
      <c r="G18" s="29">
        <f t="shared" si="3"/>
        <v>1.926971522251883E-2</v>
      </c>
    </row>
    <row r="19" spans="2:10" x14ac:dyDescent="0.25">
      <c r="B19" s="1" t="s">
        <v>1</v>
      </c>
      <c r="C19" s="1" t="s">
        <v>9</v>
      </c>
      <c r="D19" s="7">
        <f>+'[1]Costa y Sabana Caribe'!D17</f>
        <v>450090</v>
      </c>
      <c r="E19" s="10">
        <f t="shared" si="2"/>
        <v>4.1939361659601913</v>
      </c>
      <c r="F19" s="26">
        <v>1.2</v>
      </c>
      <c r="G19" s="29">
        <f t="shared" si="3"/>
        <v>5.0327233991522294E-2</v>
      </c>
    </row>
    <row r="20" spans="2:10" ht="30" x14ac:dyDescent="0.25">
      <c r="B20" s="1" t="s">
        <v>17</v>
      </c>
      <c r="C20" s="1" t="s">
        <v>18</v>
      </c>
      <c r="D20" s="7">
        <f>+'[1]Costa y Sabana Caribe'!D18</f>
        <v>548832</v>
      </c>
      <c r="E20" s="10">
        <f t="shared" si="2"/>
        <v>5.1140135835860914</v>
      </c>
      <c r="F20" s="26">
        <v>1.6</v>
      </c>
      <c r="G20" s="29">
        <f t="shared" si="3"/>
        <v>8.1824217337377464E-2</v>
      </c>
      <c r="J20" s="16"/>
    </row>
    <row r="21" spans="2:10" ht="45" x14ac:dyDescent="0.25">
      <c r="B21" s="1" t="s">
        <v>31</v>
      </c>
      <c r="C21" s="1" t="s">
        <v>14</v>
      </c>
      <c r="D21" s="11">
        <f>+'[1]Costa y Sabana Caribe'!D19</f>
        <v>2683442.5604760004</v>
      </c>
      <c r="E21" s="10">
        <f t="shared" si="2"/>
        <v>25.004303147497424</v>
      </c>
      <c r="F21" s="28">
        <v>2.2000000000000002</v>
      </c>
      <c r="G21" s="29">
        <f t="shared" si="3"/>
        <v>0.55009466924494343</v>
      </c>
      <c r="J21" s="16"/>
    </row>
    <row r="22" spans="2:10" x14ac:dyDescent="0.25">
      <c r="B22" s="1" t="s">
        <v>21</v>
      </c>
      <c r="C22" s="1" t="s">
        <v>22</v>
      </c>
      <c r="D22" s="11">
        <f>+'[1]Costa y Sabana Caribe'!D20</f>
        <v>551820</v>
      </c>
      <c r="E22" s="10">
        <f t="shared" si="2"/>
        <v>5.1418557512945249</v>
      </c>
      <c r="F22" s="26">
        <v>2.2000000000000002</v>
      </c>
      <c r="G22" s="29">
        <f t="shared" si="3"/>
        <v>0.11312082652847956</v>
      </c>
      <c r="J22" s="16"/>
    </row>
    <row r="23" spans="2:10" x14ac:dyDescent="0.25">
      <c r="B23" s="1" t="s">
        <v>5</v>
      </c>
      <c r="C23" s="1" t="s">
        <v>54</v>
      </c>
      <c r="D23" s="11">
        <f>+'[1]Costa y Sabana Caribe'!D21</f>
        <v>727577</v>
      </c>
      <c r="E23" s="10">
        <f t="shared" si="2"/>
        <v>6.779558519009127</v>
      </c>
      <c r="F23" s="26">
        <v>2.2000000000000002</v>
      </c>
      <c r="G23" s="29">
        <f t="shared" si="3"/>
        <v>0.1491502874182008</v>
      </c>
    </row>
    <row r="24" spans="2:10" x14ac:dyDescent="0.25">
      <c r="B24" s="1" t="s">
        <v>19</v>
      </c>
      <c r="C24" s="1" t="s">
        <v>14</v>
      </c>
      <c r="D24" s="7">
        <f>+'[1]Costa y Sabana Caribe'!D22</f>
        <v>107741.592</v>
      </c>
      <c r="E24" s="10">
        <f t="shared" si="2"/>
        <v>1.0039355668131422</v>
      </c>
      <c r="F24" s="26">
        <v>2.2999999999999998</v>
      </c>
      <c r="G24" s="29">
        <f t="shared" si="3"/>
        <v>2.3090518036702271E-2</v>
      </c>
    </row>
    <row r="25" spans="2:10" x14ac:dyDescent="0.25">
      <c r="B25" s="1" t="s">
        <v>20</v>
      </c>
      <c r="C25" s="1" t="s">
        <v>14</v>
      </c>
      <c r="D25" s="7">
        <f>+'[1]Costa y Sabana Caribe'!D23</f>
        <v>49010.847523999997</v>
      </c>
      <c r="E25" s="10">
        <f t="shared" si="2"/>
        <v>0.45668281000525246</v>
      </c>
      <c r="F25" s="26">
        <v>3.1</v>
      </c>
      <c r="G25" s="29">
        <f t="shared" si="3"/>
        <v>1.4157167110162827E-2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10731923.000000002</v>
      </c>
      <c r="E26" s="13">
        <f>SUM(E6:E25)</f>
        <v>99.999999999999986</v>
      </c>
      <c r="F26" s="5"/>
      <c r="G26" s="31">
        <f>SUM(G6:G25)</f>
        <v>2.2675406702015666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+'[1]Costa y Sabana Caribe'!$D$6</f>
        <v>85327</v>
      </c>
      <c r="D29" s="12">
        <f>C29*100/$C$31</f>
        <v>45.906075653806631</v>
      </c>
    </row>
    <row r="30" spans="2:10" x14ac:dyDescent="0.25">
      <c r="B30" s="25" t="s">
        <v>33</v>
      </c>
      <c r="C30" s="19">
        <f>+'[1]Costa y Sabana Caribe'!$D$15</f>
        <v>100546</v>
      </c>
      <c r="D30" s="12">
        <f t="shared" ref="D30:D31" si="4">C30*100/$C$31</f>
        <v>54.093924346193369</v>
      </c>
    </row>
    <row r="31" spans="2:10" x14ac:dyDescent="0.25">
      <c r="B31" s="18" t="s">
        <v>56</v>
      </c>
      <c r="C31" s="20">
        <f>SUM(C29:C30)</f>
        <v>185873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49010.847523999997</v>
      </c>
    </row>
    <row r="33" spans="2:3" x14ac:dyDescent="0.25">
      <c r="B33" s="24" t="s">
        <v>58</v>
      </c>
      <c r="C33" s="22">
        <f>D29*$C$32/100</f>
        <v>22498.956742939255</v>
      </c>
    </row>
    <row r="34" spans="2:3" x14ac:dyDescent="0.25">
      <c r="B34" s="25" t="s">
        <v>59</v>
      </c>
      <c r="C34" s="22">
        <f>D30*$C$32/100</f>
        <v>26511.890781060745</v>
      </c>
    </row>
    <row r="35" spans="2:3" x14ac:dyDescent="0.25">
      <c r="C35" s="23">
        <f>C33+C34</f>
        <v>49010.847523999997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2.140625" customWidth="1"/>
    <col min="2" max="2" width="20.42578125" customWidth="1"/>
    <col min="5" max="5" width="11.5703125" customWidth="1"/>
    <col min="6" max="6" width="14.28515625" customWidth="1"/>
    <col min="7" max="7" width="20.5703125" customWidth="1"/>
  </cols>
  <sheetData>
    <row r="2" spans="2:10" x14ac:dyDescent="0.25">
      <c r="B2" s="2" t="s">
        <v>69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14460.531103490617</v>
      </c>
      <c r="E6" s="10">
        <f>D6/$D$26*100</f>
        <v>0.32036176739024447</v>
      </c>
      <c r="F6" s="26">
        <v>0.65</v>
      </c>
      <c r="G6" s="29">
        <f>E6*F6/100</f>
        <v>2.0823514880365891E-3</v>
      </c>
    </row>
    <row r="7" spans="2:10" x14ac:dyDescent="0.25">
      <c r="B7" s="1" t="s">
        <v>28</v>
      </c>
      <c r="C7" s="52"/>
      <c r="D7" s="12">
        <f>C29-C33</f>
        <v>14828.468896509383</v>
      </c>
      <c r="E7" s="10">
        <f t="shared" ref="E7:E14" si="0">D7/$D$26*100</f>
        <v>0.32851314169438084</v>
      </c>
      <c r="F7" s="26">
        <v>0.65</v>
      </c>
      <c r="G7" s="29">
        <f t="shared" ref="G7:G14" si="1">E7*F7/100</f>
        <v>2.1353354210134757E-3</v>
      </c>
    </row>
    <row r="8" spans="2:10" x14ac:dyDescent="0.25">
      <c r="B8" s="1" t="s">
        <v>0</v>
      </c>
      <c r="C8" s="1" t="s">
        <v>8</v>
      </c>
      <c r="D8" s="7">
        <f>+[1]Cundiboyacense!D7</f>
        <v>90854</v>
      </c>
      <c r="E8" s="10">
        <f t="shared" si="0"/>
        <v>2.0127993782640088</v>
      </c>
      <c r="F8" s="27">
        <v>0.9</v>
      </c>
      <c r="G8" s="29">
        <f t="shared" si="1"/>
        <v>1.8115194404376079E-2</v>
      </c>
      <c r="J8" s="10"/>
    </row>
    <row r="9" spans="2:10" x14ac:dyDescent="0.25">
      <c r="B9" s="1" t="s">
        <v>1</v>
      </c>
      <c r="C9" s="1" t="s">
        <v>9</v>
      </c>
      <c r="D9" s="7">
        <f>+[1]Cundiboyacense!D8</f>
        <v>165530</v>
      </c>
      <c r="E9" s="10">
        <f t="shared" si="0"/>
        <v>3.6671878077359428</v>
      </c>
      <c r="F9" s="27">
        <v>1.2</v>
      </c>
      <c r="G9" s="29">
        <f t="shared" si="1"/>
        <v>4.4006253692831308E-2</v>
      </c>
      <c r="J9" s="16"/>
    </row>
    <row r="10" spans="2:10" x14ac:dyDescent="0.25">
      <c r="B10" s="1" t="s">
        <v>2</v>
      </c>
      <c r="C10" s="1" t="s">
        <v>10</v>
      </c>
      <c r="D10" s="7">
        <f>+[1]Cundiboyacense!D9</f>
        <v>168239</v>
      </c>
      <c r="E10" s="10">
        <f t="shared" si="0"/>
        <v>3.7272035859704422</v>
      </c>
      <c r="F10" s="27">
        <v>1.8</v>
      </c>
      <c r="G10" s="29">
        <f t="shared" si="1"/>
        <v>6.7089664547467953E-2</v>
      </c>
      <c r="J10" s="10"/>
    </row>
    <row r="11" spans="2:10" x14ac:dyDescent="0.25">
      <c r="B11" s="1" t="s">
        <v>3</v>
      </c>
      <c r="C11" s="1" t="s">
        <v>11</v>
      </c>
      <c r="D11" s="7">
        <f>+[1]Cundiboyacense!D10</f>
        <v>136928</v>
      </c>
      <c r="E11" s="10">
        <f t="shared" si="0"/>
        <v>3.033532846841462</v>
      </c>
      <c r="F11" s="27">
        <v>2.6</v>
      </c>
      <c r="G11" s="29">
        <f t="shared" si="1"/>
        <v>7.8871854017878024E-2</v>
      </c>
      <c r="J11" s="10"/>
    </row>
    <row r="12" spans="2:10" x14ac:dyDescent="0.25">
      <c r="B12" s="52" t="s">
        <v>4</v>
      </c>
      <c r="C12" s="1" t="s">
        <v>12</v>
      </c>
      <c r="D12" s="7">
        <f>+[1]Cundiboyacense!D11</f>
        <v>433633</v>
      </c>
      <c r="E12" s="10">
        <f t="shared" si="0"/>
        <v>9.6068002817130438</v>
      </c>
      <c r="F12" s="27">
        <v>3</v>
      </c>
      <c r="G12" s="29">
        <f t="shared" si="1"/>
        <v>0.28820400845139132</v>
      </c>
      <c r="J12" s="10"/>
    </row>
    <row r="13" spans="2:10" x14ac:dyDescent="0.25">
      <c r="B13" s="52"/>
      <c r="C13" s="1" t="s">
        <v>13</v>
      </c>
      <c r="D13" s="7">
        <f>+[1]Cundiboyacense!D12</f>
        <v>878457</v>
      </c>
      <c r="E13" s="10">
        <f t="shared" si="0"/>
        <v>19.461528423973256</v>
      </c>
      <c r="F13" s="27">
        <v>3</v>
      </c>
      <c r="G13" s="29">
        <f t="shared" si="1"/>
        <v>0.58384585271919764</v>
      </c>
      <c r="J13" s="10"/>
    </row>
    <row r="14" spans="2:10" x14ac:dyDescent="0.25">
      <c r="B14" s="1" t="s">
        <v>5</v>
      </c>
      <c r="C14" s="1" t="s">
        <v>54</v>
      </c>
      <c r="D14" s="7">
        <f>+[1]Cundiboyacense!D13</f>
        <v>319519</v>
      </c>
      <c r="E14" s="10">
        <f t="shared" si="0"/>
        <v>7.0786937784086321</v>
      </c>
      <c r="F14" s="27">
        <v>3</v>
      </c>
      <c r="G14" s="29">
        <f t="shared" si="1"/>
        <v>0.21236081335225898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13791.048356509385</v>
      </c>
      <c r="E16" s="10">
        <f>D16/$D$26*100</f>
        <v>0.30552990025305399</v>
      </c>
      <c r="F16" s="27">
        <v>0.65</v>
      </c>
      <c r="G16" s="29">
        <f>E16*F16/100</f>
        <v>1.9859443516448512E-3</v>
      </c>
    </row>
    <row r="17" spans="2:10" x14ac:dyDescent="0.25">
      <c r="B17" s="1" t="s">
        <v>26</v>
      </c>
      <c r="C17" s="52"/>
      <c r="D17" s="12">
        <f>C30-C34</f>
        <v>14141.951643490615</v>
      </c>
      <c r="E17" s="10">
        <f t="shared" ref="E17:E25" si="2">D17/$D$26*100</f>
        <v>0.31330388838639561</v>
      </c>
      <c r="F17" s="27">
        <v>0.65</v>
      </c>
      <c r="G17" s="29">
        <f t="shared" ref="G17:G25" si="3">E17*F17/100</f>
        <v>2.0364752745115717E-3</v>
      </c>
    </row>
    <row r="18" spans="2:10" x14ac:dyDescent="0.25">
      <c r="B18" s="1" t="s">
        <v>0</v>
      </c>
      <c r="C18" s="1" t="s">
        <v>8</v>
      </c>
      <c r="D18" s="7">
        <f>+[1]Cundiboyacense!D16</f>
        <v>86658</v>
      </c>
      <c r="E18" s="10">
        <f t="shared" si="2"/>
        <v>1.9198402769454563</v>
      </c>
      <c r="F18" s="26">
        <v>0.9</v>
      </c>
      <c r="G18" s="29">
        <f t="shared" si="3"/>
        <v>1.7278562492509107E-2</v>
      </c>
    </row>
    <row r="19" spans="2:10" x14ac:dyDescent="0.25">
      <c r="B19" s="1" t="s">
        <v>1</v>
      </c>
      <c r="C19" s="1" t="s">
        <v>9</v>
      </c>
      <c r="D19" s="7">
        <f>+[1]Cundiboyacense!D17</f>
        <v>158132</v>
      </c>
      <c r="E19" s="10">
        <f t="shared" si="2"/>
        <v>3.5032908984045195</v>
      </c>
      <c r="F19" s="26">
        <v>1.2</v>
      </c>
      <c r="G19" s="29">
        <f t="shared" si="3"/>
        <v>4.2039490780854234E-2</v>
      </c>
    </row>
    <row r="20" spans="2:10" ht="30" x14ac:dyDescent="0.25">
      <c r="B20" s="1" t="s">
        <v>17</v>
      </c>
      <c r="C20" s="1" t="s">
        <v>18</v>
      </c>
      <c r="D20" s="7">
        <f>+[1]Cundiboyacense!D18</f>
        <v>192358</v>
      </c>
      <c r="E20" s="10">
        <f t="shared" si="2"/>
        <v>4.261541184803181</v>
      </c>
      <c r="F20" s="26">
        <v>1.6</v>
      </c>
      <c r="G20" s="29">
        <f t="shared" si="3"/>
        <v>6.8184658956850899E-2</v>
      </c>
      <c r="J20" s="16"/>
    </row>
    <row r="21" spans="2:10" ht="45" x14ac:dyDescent="0.25">
      <c r="B21" s="1" t="s">
        <v>31</v>
      </c>
      <c r="C21" s="1" t="s">
        <v>14</v>
      </c>
      <c r="D21" s="11">
        <f>+[1]Cundiboyacense!D19</f>
        <v>1115278.1305399998</v>
      </c>
      <c r="E21" s="10">
        <f t="shared" si="2"/>
        <v>24.708115523172978</v>
      </c>
      <c r="F21" s="28">
        <v>2.2000000000000002</v>
      </c>
      <c r="G21" s="29">
        <f t="shared" si="3"/>
        <v>0.54357854150980556</v>
      </c>
      <c r="J21" s="16"/>
    </row>
    <row r="22" spans="2:10" x14ac:dyDescent="0.25">
      <c r="B22" s="1" t="s">
        <v>21</v>
      </c>
      <c r="C22" s="1" t="s">
        <v>22</v>
      </c>
      <c r="D22" s="11">
        <f>+[1]Cundiboyacense!D20</f>
        <v>260213</v>
      </c>
      <c r="E22" s="10">
        <f t="shared" si="2"/>
        <v>5.764815689085923</v>
      </c>
      <c r="F22" s="26">
        <v>2.2000000000000002</v>
      </c>
      <c r="G22" s="29">
        <f t="shared" si="3"/>
        <v>0.12682594515989032</v>
      </c>
      <c r="J22" s="16"/>
    </row>
    <row r="23" spans="2:10" x14ac:dyDescent="0.25">
      <c r="B23" s="1" t="s">
        <v>5</v>
      </c>
      <c r="C23" s="1" t="s">
        <v>54</v>
      </c>
      <c r="D23" s="11">
        <f>+[1]Cundiboyacense!D21</f>
        <v>378677</v>
      </c>
      <c r="E23" s="10">
        <f t="shared" si="2"/>
        <v>8.3892930433759663</v>
      </c>
      <c r="F23" s="26">
        <v>2.2000000000000002</v>
      </c>
      <c r="G23" s="29">
        <f t="shared" si="3"/>
        <v>0.18456444695427127</v>
      </c>
    </row>
    <row r="24" spans="2:10" x14ac:dyDescent="0.25">
      <c r="B24" s="1" t="s">
        <v>19</v>
      </c>
      <c r="C24" s="1" t="s">
        <v>14</v>
      </c>
      <c r="D24" s="7">
        <f>+[1]Cundiboyacense!D22</f>
        <v>43863.289999999994</v>
      </c>
      <c r="E24" s="10">
        <f t="shared" si="2"/>
        <v>0.97175691593781122</v>
      </c>
      <c r="F24" s="26">
        <v>2.2999999999999998</v>
      </c>
      <c r="G24" s="29">
        <f t="shared" si="3"/>
        <v>2.2350409066569658E-2</v>
      </c>
    </row>
    <row r="25" spans="2:10" x14ac:dyDescent="0.25">
      <c r="B25" s="1" t="s">
        <v>20</v>
      </c>
      <c r="C25" s="1" t="s">
        <v>14</v>
      </c>
      <c r="D25" s="7">
        <f>+[1]Cundiboyacense!D23</f>
        <v>28251.579460000001</v>
      </c>
      <c r="E25" s="10">
        <f t="shared" si="2"/>
        <v>0.62589166764329851</v>
      </c>
      <c r="F25" s="26">
        <v>3.1</v>
      </c>
      <c r="G25" s="29">
        <f t="shared" si="3"/>
        <v>1.9402641696942256E-2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4513813</v>
      </c>
      <c r="E26" s="13">
        <f>SUM(E6:E25)</f>
        <v>100.00000000000001</v>
      </c>
      <c r="F26" s="5"/>
      <c r="G26" s="31">
        <f>SUM(G6:G25)</f>
        <v>2.3249584443383013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+[1]Cundiboyacense!$D$6</f>
        <v>29289</v>
      </c>
      <c r="D29" s="12">
        <f>C29*100/$C$31</f>
        <v>51.184858970326097</v>
      </c>
    </row>
    <row r="30" spans="2:10" x14ac:dyDescent="0.25">
      <c r="B30" s="25" t="s">
        <v>33</v>
      </c>
      <c r="C30" s="19">
        <f>+[1]Cundiboyacense!$D$15</f>
        <v>27933</v>
      </c>
      <c r="D30" s="12">
        <f t="shared" ref="D30:D31" si="4">C30*100/$C$31</f>
        <v>48.815141029673903</v>
      </c>
    </row>
    <row r="31" spans="2:10" x14ac:dyDescent="0.25">
      <c r="B31" s="18" t="s">
        <v>56</v>
      </c>
      <c r="C31" s="20">
        <f>SUM(C29:C30)</f>
        <v>57222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28251.579460000001</v>
      </c>
    </row>
    <row r="33" spans="2:3" x14ac:dyDescent="0.25">
      <c r="B33" s="24" t="s">
        <v>58</v>
      </c>
      <c r="C33" s="22">
        <f>D29*$C$32/100</f>
        <v>14460.531103490617</v>
      </c>
    </row>
    <row r="34" spans="2:3" x14ac:dyDescent="0.25">
      <c r="B34" s="25" t="s">
        <v>59</v>
      </c>
      <c r="C34" s="22">
        <f>D30*$C$32/100</f>
        <v>13791.048356509385</v>
      </c>
    </row>
    <row r="35" spans="2:3" x14ac:dyDescent="0.25">
      <c r="C35" s="23">
        <f>C33+C34</f>
        <v>28251.579460000001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1.5703125" customWidth="1"/>
    <col min="2" max="2" width="20.7109375" customWidth="1"/>
    <col min="5" max="5" width="11.5703125" customWidth="1"/>
    <col min="6" max="6" width="14.28515625" customWidth="1"/>
    <col min="7" max="7" width="22" customWidth="1"/>
  </cols>
  <sheetData>
    <row r="2" spans="2:10" x14ac:dyDescent="0.25">
      <c r="B2" s="2" t="s">
        <v>70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3688.5556871032909</v>
      </c>
      <c r="E6" s="10">
        <f>D6/$D$26*100</f>
        <v>0.20746792758521274</v>
      </c>
      <c r="F6" s="26">
        <v>0.65</v>
      </c>
      <c r="G6" s="29">
        <f>E6*F6/100</f>
        <v>1.3485415293038828E-3</v>
      </c>
    </row>
    <row r="7" spans="2:10" x14ac:dyDescent="0.25">
      <c r="B7" s="1" t="s">
        <v>28</v>
      </c>
      <c r="C7" s="52"/>
      <c r="D7" s="12">
        <f>C29-C33</f>
        <v>11889.444312896709</v>
      </c>
      <c r="E7" s="10">
        <f t="shared" ref="E7:E14" si="0">D7/$D$26*100</f>
        <v>0.66873827616619619</v>
      </c>
      <c r="F7" s="26">
        <v>0.65</v>
      </c>
      <c r="G7" s="29">
        <f t="shared" ref="G7:G14" si="1">E7*F7/100</f>
        <v>4.3467987950802757E-3</v>
      </c>
    </row>
    <row r="8" spans="2:10" x14ac:dyDescent="0.25">
      <c r="B8" s="1" t="s">
        <v>0</v>
      </c>
      <c r="C8" s="1" t="s">
        <v>8</v>
      </c>
      <c r="D8" s="7">
        <f>+'[1]D Momposina Mojana'!D7</f>
        <v>47442</v>
      </c>
      <c r="E8" s="10">
        <f t="shared" si="0"/>
        <v>2.6684410526623665</v>
      </c>
      <c r="F8" s="27">
        <v>0.9</v>
      </c>
      <c r="G8" s="29">
        <f t="shared" si="1"/>
        <v>2.4015969473961299E-2</v>
      </c>
      <c r="J8" s="10"/>
    </row>
    <row r="9" spans="2:10" x14ac:dyDescent="0.25">
      <c r="B9" s="1" t="s">
        <v>1</v>
      </c>
      <c r="C9" s="1" t="s">
        <v>9</v>
      </c>
      <c r="D9" s="7">
        <f>+'[1]D Momposina Mojana'!D8</f>
        <v>86131</v>
      </c>
      <c r="E9" s="10">
        <f t="shared" si="0"/>
        <v>4.844557487181449</v>
      </c>
      <c r="F9" s="27">
        <v>1.2</v>
      </c>
      <c r="G9" s="29">
        <f t="shared" si="1"/>
        <v>5.8134689846177388E-2</v>
      </c>
      <c r="J9" s="16"/>
    </row>
    <row r="10" spans="2:10" x14ac:dyDescent="0.25">
      <c r="B10" s="1" t="s">
        <v>2</v>
      </c>
      <c r="C10" s="1" t="s">
        <v>10</v>
      </c>
      <c r="D10" s="7">
        <f>+'[1]D Momposina Mojana'!D9</f>
        <v>87979</v>
      </c>
      <c r="E10" s="10">
        <f t="shared" si="0"/>
        <v>4.9485008088230327</v>
      </c>
      <c r="F10" s="27">
        <v>1.8</v>
      </c>
      <c r="G10" s="29">
        <f t="shared" si="1"/>
        <v>8.9073014558814598E-2</v>
      </c>
      <c r="J10" s="10"/>
    </row>
    <row r="11" spans="2:10" x14ac:dyDescent="0.25">
      <c r="B11" s="1" t="s">
        <v>3</v>
      </c>
      <c r="C11" s="1" t="s">
        <v>11</v>
      </c>
      <c r="D11" s="7">
        <f>+'[1]D Momposina Mojana'!D10</f>
        <v>67547</v>
      </c>
      <c r="E11" s="10">
        <f t="shared" si="0"/>
        <v>3.7992746466039553</v>
      </c>
      <c r="F11" s="27">
        <v>2.6</v>
      </c>
      <c r="G11" s="29">
        <f t="shared" si="1"/>
        <v>9.8781140811702847E-2</v>
      </c>
      <c r="J11" s="10"/>
    </row>
    <row r="12" spans="2:10" x14ac:dyDescent="0.25">
      <c r="B12" s="52" t="s">
        <v>4</v>
      </c>
      <c r="C12" s="1" t="s">
        <v>12</v>
      </c>
      <c r="D12" s="7">
        <f>+'[1]D Momposina Mojana'!D11</f>
        <v>169370</v>
      </c>
      <c r="E12" s="10">
        <f t="shared" si="0"/>
        <v>9.5264504255601583</v>
      </c>
      <c r="F12" s="27">
        <v>3</v>
      </c>
      <c r="G12" s="29">
        <f t="shared" si="1"/>
        <v>0.28579351276680476</v>
      </c>
      <c r="J12" s="10"/>
    </row>
    <row r="13" spans="2:10" x14ac:dyDescent="0.25">
      <c r="B13" s="52"/>
      <c r="C13" s="1" t="s">
        <v>13</v>
      </c>
      <c r="D13" s="7">
        <f>+'[1]D Momposina Mojana'!D12</f>
        <v>306231</v>
      </c>
      <c r="E13" s="10">
        <f t="shared" si="0"/>
        <v>17.224387083129908</v>
      </c>
      <c r="F13" s="27">
        <v>3</v>
      </c>
      <c r="G13" s="29">
        <f t="shared" si="1"/>
        <v>0.51673161249389721</v>
      </c>
      <c r="J13" s="10"/>
    </row>
    <row r="14" spans="2:10" x14ac:dyDescent="0.25">
      <c r="B14" s="1" t="s">
        <v>5</v>
      </c>
      <c r="C14" s="1" t="s">
        <v>54</v>
      </c>
      <c r="D14" s="7">
        <f>+'[1]D Momposina Mojana'!D13</f>
        <v>117536</v>
      </c>
      <c r="E14" s="10">
        <f t="shared" si="0"/>
        <v>6.6109752448405192</v>
      </c>
      <c r="F14" s="27">
        <v>3</v>
      </c>
      <c r="G14" s="29">
        <f t="shared" si="1"/>
        <v>0.19832925734521559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3550.7498448967094</v>
      </c>
      <c r="E16" s="10">
        <f>D16/$D$26*100</f>
        <v>0.19971684696802219</v>
      </c>
      <c r="F16" s="27">
        <v>0.65</v>
      </c>
      <c r="G16" s="29">
        <f>E16*F16/100</f>
        <v>1.2981595052921444E-3</v>
      </c>
    </row>
    <row r="17" spans="2:10" x14ac:dyDescent="0.25">
      <c r="B17" s="1" t="s">
        <v>26</v>
      </c>
      <c r="C17" s="52"/>
      <c r="D17" s="12">
        <f>C30-C34</f>
        <v>11445.250155103291</v>
      </c>
      <c r="E17" s="10">
        <f t="shared" ref="E17:E25" si="2">D17/$D$26*100</f>
        <v>0.64375396003262797</v>
      </c>
      <c r="F17" s="27">
        <v>0.65</v>
      </c>
      <c r="G17" s="29">
        <f t="shared" ref="G17:G25" si="3">E17*F17/100</f>
        <v>4.1844007402120822E-3</v>
      </c>
    </row>
    <row r="18" spans="2:10" x14ac:dyDescent="0.25">
      <c r="B18" s="1" t="s">
        <v>0</v>
      </c>
      <c r="C18" s="1" t="s">
        <v>8</v>
      </c>
      <c r="D18" s="7">
        <f>+'[1]D Momposina Mojana'!D16</f>
        <v>45717</v>
      </c>
      <c r="E18" s="10">
        <f t="shared" si="2"/>
        <v>2.5714160365196537</v>
      </c>
      <c r="F18" s="26">
        <v>0.9</v>
      </c>
      <c r="G18" s="29">
        <f t="shared" si="3"/>
        <v>2.3142744328676884E-2</v>
      </c>
    </row>
    <row r="19" spans="2:10" x14ac:dyDescent="0.25">
      <c r="B19" s="1" t="s">
        <v>1</v>
      </c>
      <c r="C19" s="1" t="s">
        <v>9</v>
      </c>
      <c r="D19" s="7">
        <f>+'[1]D Momposina Mojana'!D17</f>
        <v>82530</v>
      </c>
      <c r="E19" s="10">
        <f t="shared" si="2"/>
        <v>4.6420142505844</v>
      </c>
      <c r="F19" s="26">
        <v>1.2</v>
      </c>
      <c r="G19" s="29">
        <f t="shared" si="3"/>
        <v>5.5704171007012804E-2</v>
      </c>
    </row>
    <row r="20" spans="2:10" ht="30" x14ac:dyDescent="0.25">
      <c r="B20" s="1" t="s">
        <v>17</v>
      </c>
      <c r="C20" s="1" t="s">
        <v>18</v>
      </c>
      <c r="D20" s="7">
        <f>+'[1]D Momposina Mojana'!D18</f>
        <v>99507</v>
      </c>
      <c r="E20" s="10">
        <f t="shared" si="2"/>
        <v>5.5969091485872031</v>
      </c>
      <c r="F20" s="26">
        <v>1.6</v>
      </c>
      <c r="G20" s="29">
        <f t="shared" si="3"/>
        <v>8.9550546377395263E-2</v>
      </c>
      <c r="J20" s="16"/>
    </row>
    <row r="21" spans="2:10" ht="45" x14ac:dyDescent="0.25">
      <c r="B21" s="1" t="s">
        <v>31</v>
      </c>
      <c r="C21" s="1" t="s">
        <v>14</v>
      </c>
      <c r="D21" s="11">
        <f>+'[1]D Momposina Mojana'!D19</f>
        <v>416738.84846800007</v>
      </c>
      <c r="E21" s="10">
        <f t="shared" si="2"/>
        <v>23.440054202842472</v>
      </c>
      <c r="F21" s="28">
        <v>2.2000000000000002</v>
      </c>
      <c r="G21" s="29">
        <f t="shared" si="3"/>
        <v>0.51568119246253441</v>
      </c>
      <c r="J21" s="16"/>
    </row>
    <row r="22" spans="2:10" x14ac:dyDescent="0.25">
      <c r="B22" s="1" t="s">
        <v>21</v>
      </c>
      <c r="C22" s="1" t="s">
        <v>22</v>
      </c>
      <c r="D22" s="11">
        <f>+'[1]D Momposina Mojana'!D20</f>
        <v>82931</v>
      </c>
      <c r="E22" s="10">
        <f t="shared" si="2"/>
        <v>4.6645690514384448</v>
      </c>
      <c r="F22" s="26">
        <v>2.2000000000000002</v>
      </c>
      <c r="G22" s="29">
        <f t="shared" si="3"/>
        <v>0.1026205191316458</v>
      </c>
      <c r="J22" s="16"/>
    </row>
    <row r="23" spans="2:10" x14ac:dyDescent="0.25">
      <c r="B23" s="1" t="s">
        <v>5</v>
      </c>
      <c r="C23" s="1" t="s">
        <v>54</v>
      </c>
      <c r="D23" s="11">
        <f>+'[1]D Momposina Mojana'!D21</f>
        <v>114760</v>
      </c>
      <c r="E23" s="10">
        <f t="shared" si="2"/>
        <v>6.4548352768334638</v>
      </c>
      <c r="F23" s="26">
        <v>2.2000000000000002</v>
      </c>
      <c r="G23" s="29">
        <f t="shared" si="3"/>
        <v>0.14200637609033623</v>
      </c>
    </row>
    <row r="24" spans="2:10" x14ac:dyDescent="0.25">
      <c r="B24" s="1" t="s">
        <v>19</v>
      </c>
      <c r="C24" s="1" t="s">
        <v>14</v>
      </c>
      <c r="D24" s="7">
        <f>+'[1]D Momposina Mojana'!D22</f>
        <v>15658.846</v>
      </c>
      <c r="E24" s="10">
        <f t="shared" si="2"/>
        <v>0.88075349908768363</v>
      </c>
      <c r="F24" s="26">
        <v>2.2999999999999998</v>
      </c>
      <c r="G24" s="29">
        <f t="shared" si="3"/>
        <v>2.0257330479016723E-2</v>
      </c>
    </row>
    <row r="25" spans="2:10" x14ac:dyDescent="0.25">
      <c r="B25" s="1" t="s">
        <v>20</v>
      </c>
      <c r="C25" s="1" t="s">
        <v>14</v>
      </c>
      <c r="D25" s="7">
        <f>+'[1]D Momposina Mojana'!D23</f>
        <v>7239.3055320000003</v>
      </c>
      <c r="E25" s="10">
        <f t="shared" si="2"/>
        <v>0.40718477455323493</v>
      </c>
      <c r="F25" s="26">
        <v>3.1</v>
      </c>
      <c r="G25" s="29">
        <f t="shared" si="3"/>
        <v>1.2622728011150284E-2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1777892</v>
      </c>
      <c r="E26" s="13">
        <f>SUM(E6:E25)</f>
        <v>100</v>
      </c>
      <c r="F26" s="5"/>
      <c r="G26" s="31">
        <f>SUM(G6:G25)</f>
        <v>2.2436227057542304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+'[1]D Momposina Mojana'!$D$6</f>
        <v>15578</v>
      </c>
      <c r="D29" s="12">
        <f>C29*100/$C$31</f>
        <v>50.951789101851247</v>
      </c>
    </row>
    <row r="30" spans="2:10" x14ac:dyDescent="0.25">
      <c r="B30" s="25" t="s">
        <v>33</v>
      </c>
      <c r="C30" s="19">
        <f>+'[1]D Momposina Mojana'!$D$15</f>
        <v>14996</v>
      </c>
      <c r="D30" s="12">
        <f t="shared" ref="D30:D31" si="4">C30*100/$C$31</f>
        <v>49.048210898148753</v>
      </c>
    </row>
    <row r="31" spans="2:10" x14ac:dyDescent="0.25">
      <c r="B31" s="18" t="s">
        <v>56</v>
      </c>
      <c r="C31" s="20">
        <f>SUM(C29:C30)</f>
        <v>30574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7239.3055320000003</v>
      </c>
    </row>
    <row r="33" spans="2:3" x14ac:dyDescent="0.25">
      <c r="B33" s="24" t="s">
        <v>58</v>
      </c>
      <c r="C33" s="22">
        <f>D29*$C$32/100</f>
        <v>3688.5556871032909</v>
      </c>
    </row>
    <row r="34" spans="2:3" x14ac:dyDescent="0.25">
      <c r="B34" s="25" t="s">
        <v>59</v>
      </c>
      <c r="C34" s="22">
        <f>D30*$C$32/100</f>
        <v>3550.7498448967094</v>
      </c>
    </row>
    <row r="35" spans="2:3" x14ac:dyDescent="0.25">
      <c r="C35" s="23">
        <f>C33+C34</f>
        <v>7239.3055320000003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2.42578125" customWidth="1"/>
    <col min="2" max="2" width="17" bestFit="1" customWidth="1"/>
    <col min="5" max="5" width="11.5703125" customWidth="1"/>
    <col min="6" max="6" width="14.28515625" customWidth="1"/>
    <col min="7" max="7" width="22.28515625" customWidth="1"/>
  </cols>
  <sheetData>
    <row r="2" spans="2:10" x14ac:dyDescent="0.25">
      <c r="B2" s="2" t="s">
        <v>71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8668.52290599548</v>
      </c>
      <c r="E6" s="10">
        <f>D6/$D$26*100</f>
        <v>0.10931938043302995</v>
      </c>
      <c r="F6" s="26">
        <v>0.65</v>
      </c>
      <c r="G6" s="29">
        <f>E6*F6/100</f>
        <v>7.1057597281469476E-4</v>
      </c>
    </row>
    <row r="7" spans="2:10" x14ac:dyDescent="0.25">
      <c r="B7" s="1" t="s">
        <v>28</v>
      </c>
      <c r="C7" s="52"/>
      <c r="D7" s="12">
        <f>C29-C33</f>
        <v>37074.47709400452</v>
      </c>
      <c r="E7" s="10">
        <f t="shared" ref="E7:E14" si="0">D7/$D$26*100</f>
        <v>0.46754895958017878</v>
      </c>
      <c r="F7" s="26">
        <v>0.65</v>
      </c>
      <c r="G7" s="29">
        <f t="shared" ref="G7:G14" si="1">E7*F7/100</f>
        <v>3.0390682372711617E-3</v>
      </c>
    </row>
    <row r="8" spans="2:10" x14ac:dyDescent="0.25">
      <c r="B8" s="1" t="s">
        <v>0</v>
      </c>
      <c r="C8" s="1" t="s">
        <v>8</v>
      </c>
      <c r="D8" s="7">
        <f>+'[1]Distrito Capital'!D7</f>
        <v>140930</v>
      </c>
      <c r="E8" s="10">
        <f t="shared" si="0"/>
        <v>1.7772786034597972</v>
      </c>
      <c r="F8" s="27">
        <v>0.9</v>
      </c>
      <c r="G8" s="29">
        <f t="shared" si="1"/>
        <v>1.5995507431138173E-2</v>
      </c>
      <c r="J8" s="10"/>
    </row>
    <row r="9" spans="2:10" x14ac:dyDescent="0.25">
      <c r="B9" s="1" t="s">
        <v>1</v>
      </c>
      <c r="C9" s="1" t="s">
        <v>9</v>
      </c>
      <c r="D9" s="7">
        <f>+'[1]Distrito Capital'!D8</f>
        <v>247523</v>
      </c>
      <c r="E9" s="10">
        <f t="shared" si="0"/>
        <v>3.1215307724698746</v>
      </c>
      <c r="F9" s="27">
        <v>1.2</v>
      </c>
      <c r="G9" s="29">
        <f t="shared" si="1"/>
        <v>3.7458369269638497E-2</v>
      </c>
      <c r="J9" s="16"/>
    </row>
    <row r="10" spans="2:10" x14ac:dyDescent="0.25">
      <c r="B10" s="1" t="s">
        <v>2</v>
      </c>
      <c r="C10" s="1" t="s">
        <v>10</v>
      </c>
      <c r="D10" s="7">
        <f>+'[1]Distrito Capital'!D9</f>
        <v>237345</v>
      </c>
      <c r="E10" s="10">
        <f t="shared" si="0"/>
        <v>2.993175265296002</v>
      </c>
      <c r="F10" s="27">
        <v>1.8</v>
      </c>
      <c r="G10" s="29">
        <f t="shared" si="1"/>
        <v>5.3877154775328034E-2</v>
      </c>
      <c r="J10" s="10"/>
    </row>
    <row r="11" spans="2:10" x14ac:dyDescent="0.25">
      <c r="B11" s="1" t="s">
        <v>3</v>
      </c>
      <c r="C11" s="1" t="s">
        <v>11</v>
      </c>
      <c r="D11" s="7">
        <f>+'[1]Distrito Capital'!D10</f>
        <v>190300</v>
      </c>
      <c r="E11" s="10">
        <f t="shared" si="0"/>
        <v>2.3998873074462459</v>
      </c>
      <c r="F11" s="27">
        <v>2.6</v>
      </c>
      <c r="G11" s="29">
        <f t="shared" si="1"/>
        <v>6.2397069993602401E-2</v>
      </c>
      <c r="J11" s="10"/>
    </row>
    <row r="12" spans="2:10" x14ac:dyDescent="0.25">
      <c r="B12" s="52" t="s">
        <v>4</v>
      </c>
      <c r="C12" s="1" t="s">
        <v>12</v>
      </c>
      <c r="D12" s="7">
        <f>+'[1]Distrito Capital'!D11</f>
        <v>801235</v>
      </c>
      <c r="E12" s="10">
        <f t="shared" si="0"/>
        <v>10.104433561648413</v>
      </c>
      <c r="F12" s="27">
        <v>3</v>
      </c>
      <c r="G12" s="29">
        <f t="shared" si="1"/>
        <v>0.30313300684945238</v>
      </c>
      <c r="J12" s="10"/>
    </row>
    <row r="13" spans="2:10" x14ac:dyDescent="0.25">
      <c r="B13" s="52"/>
      <c r="C13" s="1" t="s">
        <v>13</v>
      </c>
      <c r="D13" s="7">
        <f>+'[1]Distrito Capital'!D12</f>
        <v>1628482</v>
      </c>
      <c r="E13" s="10">
        <f t="shared" si="0"/>
        <v>20.536906369966776</v>
      </c>
      <c r="F13" s="27">
        <v>3</v>
      </c>
      <c r="G13" s="29">
        <f t="shared" si="1"/>
        <v>0.61610719109900325</v>
      </c>
      <c r="J13" s="10"/>
    </row>
    <row r="14" spans="2:10" x14ac:dyDescent="0.25">
      <c r="B14" s="1" t="s">
        <v>5</v>
      </c>
      <c r="C14" s="1" t="s">
        <v>54</v>
      </c>
      <c r="D14" s="7">
        <f>+'[1]Distrito Capital'!D13</f>
        <v>506259</v>
      </c>
      <c r="E14" s="10">
        <f t="shared" si="0"/>
        <v>6.3844695132970513</v>
      </c>
      <c r="F14" s="27">
        <v>3</v>
      </c>
      <c r="G14" s="29">
        <f t="shared" si="1"/>
        <v>0.19153408539891154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8270.1835940045203</v>
      </c>
      <c r="E16" s="10">
        <f>D16/$D$26*100</f>
        <v>0.10429589404887873</v>
      </c>
      <c r="F16" s="27">
        <v>0.65</v>
      </c>
      <c r="G16" s="29">
        <f>E16*F16/100</f>
        <v>6.7792331131771172E-4</v>
      </c>
    </row>
    <row r="17" spans="2:10" x14ac:dyDescent="0.25">
      <c r="B17" s="1" t="s">
        <v>26</v>
      </c>
      <c r="C17" s="52"/>
      <c r="D17" s="12">
        <f>C30-C34</f>
        <v>35370.81640599548</v>
      </c>
      <c r="E17" s="10">
        <f t="shared" ref="E17:E25" si="2">D17/$D$26*100</f>
        <v>0.44606396924203889</v>
      </c>
      <c r="F17" s="27">
        <v>0.65</v>
      </c>
      <c r="G17" s="29">
        <f t="shared" ref="G17:G25" si="3">E17*F17/100</f>
        <v>2.8994158000732527E-3</v>
      </c>
    </row>
    <row r="18" spans="2:10" x14ac:dyDescent="0.25">
      <c r="B18" s="1" t="s">
        <v>0</v>
      </c>
      <c r="C18" s="1" t="s">
        <v>8</v>
      </c>
      <c r="D18" s="7">
        <f>+'[1]Distrito Capital'!D16</f>
        <v>134743</v>
      </c>
      <c r="E18" s="10">
        <f t="shared" si="2"/>
        <v>1.6992538910521782</v>
      </c>
      <c r="F18" s="26">
        <v>0.9</v>
      </c>
      <c r="G18" s="29">
        <f t="shared" si="3"/>
        <v>1.5293285019469605E-2</v>
      </c>
    </row>
    <row r="19" spans="2:10" x14ac:dyDescent="0.25">
      <c r="B19" s="1" t="s">
        <v>1</v>
      </c>
      <c r="C19" s="1" t="s">
        <v>9</v>
      </c>
      <c r="D19" s="7">
        <f>+'[1]Distrito Capital'!D17</f>
        <v>237618</v>
      </c>
      <c r="E19" s="10">
        <f t="shared" si="2"/>
        <v>2.996618088390762</v>
      </c>
      <c r="F19" s="26">
        <v>1.2</v>
      </c>
      <c r="G19" s="29">
        <f t="shared" si="3"/>
        <v>3.5959417060689142E-2</v>
      </c>
    </row>
    <row r="20" spans="2:10" ht="30" x14ac:dyDescent="0.25">
      <c r="B20" s="1" t="s">
        <v>17</v>
      </c>
      <c r="C20" s="1" t="s">
        <v>18</v>
      </c>
      <c r="D20" s="7">
        <f>+'[1]Distrito Capital'!D18</f>
        <v>274422</v>
      </c>
      <c r="E20" s="10">
        <f t="shared" si="2"/>
        <v>3.4607560414293941</v>
      </c>
      <c r="F20" s="26">
        <v>1.6</v>
      </c>
      <c r="G20" s="29">
        <f t="shared" si="3"/>
        <v>5.537209666287031E-2</v>
      </c>
      <c r="J20" s="16"/>
    </row>
    <row r="21" spans="2:10" ht="60" x14ac:dyDescent="0.25">
      <c r="B21" s="1" t="s">
        <v>31</v>
      </c>
      <c r="C21" s="1" t="s">
        <v>14</v>
      </c>
      <c r="D21" s="11">
        <f>+'[1]Distrito Capital'!D19</f>
        <v>2159844.7935000001</v>
      </c>
      <c r="E21" s="10">
        <f t="shared" si="2"/>
        <v>27.237961670911766</v>
      </c>
      <c r="F21" s="28">
        <v>2.2000000000000002</v>
      </c>
      <c r="G21" s="29">
        <f t="shared" si="3"/>
        <v>0.5992351567600589</v>
      </c>
      <c r="J21" s="16"/>
    </row>
    <row r="22" spans="2:10" x14ac:dyDescent="0.25">
      <c r="B22" s="1" t="s">
        <v>21</v>
      </c>
      <c r="C22" s="1" t="s">
        <v>22</v>
      </c>
      <c r="D22" s="11">
        <f>+'[1]Distrito Capital'!D20</f>
        <v>498366</v>
      </c>
      <c r="E22" s="10">
        <f t="shared" si="2"/>
        <v>6.2849303093155857</v>
      </c>
      <c r="F22" s="26">
        <v>2.2000000000000002</v>
      </c>
      <c r="G22" s="29">
        <f t="shared" si="3"/>
        <v>0.1382684668049429</v>
      </c>
      <c r="J22" s="16"/>
    </row>
    <row r="23" spans="2:10" x14ac:dyDescent="0.25">
      <c r="B23" s="1" t="s">
        <v>5</v>
      </c>
      <c r="C23" s="1" t="s">
        <v>54</v>
      </c>
      <c r="D23" s="11">
        <f>+'[1]Distrito Capital'!D21</f>
        <v>717182</v>
      </c>
      <c r="E23" s="10">
        <f t="shared" si="2"/>
        <v>9.0444349917441595</v>
      </c>
      <c r="F23" s="26">
        <v>2.2000000000000002</v>
      </c>
      <c r="G23" s="29">
        <f t="shared" si="3"/>
        <v>0.1989775698183715</v>
      </c>
    </row>
    <row r="24" spans="2:10" x14ac:dyDescent="0.25">
      <c r="B24" s="1" t="s">
        <v>19</v>
      </c>
      <c r="C24" s="1" t="s">
        <v>14</v>
      </c>
      <c r="D24" s="7">
        <f>+'[1]Distrito Capital'!D22</f>
        <v>48966.5</v>
      </c>
      <c r="E24" s="10">
        <f t="shared" si="2"/>
        <v>0.61752013578595166</v>
      </c>
      <c r="F24" s="26">
        <v>2.2999999999999998</v>
      </c>
      <c r="G24" s="29">
        <f t="shared" si="3"/>
        <v>1.4202963123076888E-2</v>
      </c>
    </row>
    <row r="25" spans="2:10" x14ac:dyDescent="0.25">
      <c r="B25" s="1" t="s">
        <v>20</v>
      </c>
      <c r="C25" s="1" t="s">
        <v>14</v>
      </c>
      <c r="D25" s="7">
        <f>+'[1]Distrito Capital'!D23</f>
        <v>16938.7065</v>
      </c>
      <c r="E25" s="10">
        <f t="shared" si="2"/>
        <v>0.2136152744819087</v>
      </c>
      <c r="F25" s="26">
        <v>3.1</v>
      </c>
      <c r="G25" s="29">
        <f t="shared" si="3"/>
        <v>6.6220735089391703E-3</v>
      </c>
    </row>
    <row r="26" spans="2:10" s="2" customFormat="1" ht="20.25" customHeight="1" x14ac:dyDescent="0.25">
      <c r="B26" s="3" t="s">
        <v>29</v>
      </c>
      <c r="C26" s="3"/>
      <c r="D26" s="9">
        <f>SUM(D6:D25)</f>
        <v>7929539.0000000009</v>
      </c>
      <c r="E26" s="13">
        <f>SUM(E6:E25)</f>
        <v>99.999999999999986</v>
      </c>
      <c r="F26" s="5"/>
      <c r="G26" s="31">
        <f>SUM(G6:G25)</f>
        <v>2.3517603968969691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+'[1]Distrito Capital'!$D$6</f>
        <v>45743</v>
      </c>
      <c r="D29" s="12">
        <f>C29*100/$C$31</f>
        <v>51.17582565112324</v>
      </c>
    </row>
    <row r="30" spans="2:10" x14ac:dyDescent="0.25">
      <c r="B30" s="25" t="s">
        <v>33</v>
      </c>
      <c r="C30" s="19">
        <f>+'[1]Distrito Capital'!$D$15</f>
        <v>43641</v>
      </c>
      <c r="D30" s="12">
        <f t="shared" ref="D30:D31" si="4">C30*100/$C$31</f>
        <v>48.82417434887676</v>
      </c>
    </row>
    <row r="31" spans="2:10" x14ac:dyDescent="0.25">
      <c r="B31" s="18" t="s">
        <v>56</v>
      </c>
      <c r="C31" s="20">
        <f>SUM(C29:C30)</f>
        <v>89384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16938.7065</v>
      </c>
    </row>
    <row r="33" spans="2:3" x14ac:dyDescent="0.25">
      <c r="B33" s="24" t="s">
        <v>58</v>
      </c>
      <c r="C33" s="22">
        <f>D29*$C$32/100</f>
        <v>8668.52290599548</v>
      </c>
    </row>
    <row r="34" spans="2:3" x14ac:dyDescent="0.25">
      <c r="B34" s="25" t="s">
        <v>59</v>
      </c>
      <c r="C34" s="22">
        <f>D30*$C$32/100</f>
        <v>8270.1835940045203</v>
      </c>
    </row>
    <row r="35" spans="2:3" x14ac:dyDescent="0.25">
      <c r="C35" s="23">
        <f>C33+C34</f>
        <v>16938.7065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35"/>
  <sheetViews>
    <sheetView workbookViewId="0">
      <selection activeCell="B2" sqref="B2"/>
    </sheetView>
  </sheetViews>
  <sheetFormatPr baseColWidth="10" defaultRowHeight="15" x14ac:dyDescent="0.25"/>
  <cols>
    <col min="1" max="1" width="2" customWidth="1"/>
    <col min="2" max="2" width="21" customWidth="1"/>
    <col min="5" max="5" width="11.5703125" customWidth="1"/>
    <col min="6" max="6" width="14.28515625" customWidth="1"/>
    <col min="7" max="7" width="22.85546875" customWidth="1"/>
  </cols>
  <sheetData>
    <row r="2" spans="2:10" x14ac:dyDescent="0.25">
      <c r="B2" s="2" t="s">
        <v>72</v>
      </c>
      <c r="F2" s="2"/>
    </row>
    <row r="4" spans="2:10" ht="43.5" customHeight="1" x14ac:dyDescent="0.25">
      <c r="B4" s="17" t="s">
        <v>6</v>
      </c>
      <c r="C4" s="17" t="s">
        <v>30</v>
      </c>
      <c r="D4" s="17" t="s">
        <v>7</v>
      </c>
      <c r="E4" s="17" t="s">
        <v>23</v>
      </c>
      <c r="F4" s="17" t="s">
        <v>60</v>
      </c>
      <c r="G4" s="17" t="s">
        <v>64</v>
      </c>
    </row>
    <row r="5" spans="2:10" x14ac:dyDescent="0.25">
      <c r="B5" s="3" t="s">
        <v>16</v>
      </c>
      <c r="C5" s="4"/>
      <c r="D5" s="5"/>
      <c r="E5" s="6"/>
      <c r="F5" s="6"/>
      <c r="G5" s="6"/>
    </row>
    <row r="6" spans="2:10" x14ac:dyDescent="0.25">
      <c r="B6" s="1" t="s">
        <v>27</v>
      </c>
      <c r="C6" s="52" t="s">
        <v>24</v>
      </c>
      <c r="D6" s="7">
        <f>C33</f>
        <v>14921.791889619903</v>
      </c>
      <c r="E6" s="10">
        <f>D6/$D$26*100</f>
        <v>0.17039295856431147</v>
      </c>
      <c r="F6" s="26">
        <v>0.65</v>
      </c>
      <c r="G6" s="29">
        <f>E6*F6/100</f>
        <v>1.1075542306680246E-3</v>
      </c>
    </row>
    <row r="7" spans="2:10" x14ac:dyDescent="0.25">
      <c r="B7" s="1" t="s">
        <v>28</v>
      </c>
      <c r="C7" s="52"/>
      <c r="D7" s="12">
        <f>C29-C33</f>
        <v>33775.208110380096</v>
      </c>
      <c r="E7" s="10">
        <f t="shared" ref="E7:E14" si="0">D7/$D$26*100</f>
        <v>0.38568140332103162</v>
      </c>
      <c r="F7" s="26">
        <v>0.65</v>
      </c>
      <c r="G7" s="29">
        <f t="shared" ref="G7:G14" si="1">E7*F7/100</f>
        <v>2.5069291215867057E-3</v>
      </c>
    </row>
    <row r="8" spans="2:10" x14ac:dyDescent="0.25">
      <c r="B8" s="1" t="s">
        <v>0</v>
      </c>
      <c r="C8" s="1" t="s">
        <v>8</v>
      </c>
      <c r="D8" s="7">
        <f>+'[1]Eje Cafetero'!D7</f>
        <v>149823</v>
      </c>
      <c r="E8" s="10">
        <f t="shared" si="0"/>
        <v>1.7108390480059914</v>
      </c>
      <c r="F8" s="27">
        <v>0.9</v>
      </c>
      <c r="G8" s="29">
        <f t="shared" si="1"/>
        <v>1.5397551432053923E-2</v>
      </c>
      <c r="J8" s="10"/>
    </row>
    <row r="9" spans="2:10" x14ac:dyDescent="0.25">
      <c r="B9" s="1" t="s">
        <v>1</v>
      </c>
      <c r="C9" s="1" t="s">
        <v>9</v>
      </c>
      <c r="D9" s="7">
        <f>+'[1]Eje Cafetero'!D8</f>
        <v>277555</v>
      </c>
      <c r="E9" s="10">
        <f t="shared" si="0"/>
        <v>3.1694194614265028</v>
      </c>
      <c r="F9" s="27">
        <v>1.2</v>
      </c>
      <c r="G9" s="29">
        <f t="shared" si="1"/>
        <v>3.8033033537118031E-2</v>
      </c>
      <c r="J9" s="16"/>
    </row>
    <row r="10" spans="2:10" x14ac:dyDescent="0.25">
      <c r="B10" s="1" t="s">
        <v>2</v>
      </c>
      <c r="C10" s="1" t="s">
        <v>10</v>
      </c>
      <c r="D10" s="7">
        <f>+'[1]Eje Cafetero'!D9</f>
        <v>286151</v>
      </c>
      <c r="E10" s="10">
        <f t="shared" si="0"/>
        <v>3.2675777712765224</v>
      </c>
      <c r="F10" s="27">
        <v>1.8</v>
      </c>
      <c r="G10" s="29">
        <f t="shared" si="1"/>
        <v>5.8816399882977405E-2</v>
      </c>
      <c r="J10" s="10"/>
    </row>
    <row r="11" spans="2:10" x14ac:dyDescent="0.25">
      <c r="B11" s="1" t="s">
        <v>3</v>
      </c>
      <c r="C11" s="1" t="s">
        <v>11</v>
      </c>
      <c r="D11" s="7">
        <f>+'[1]Eje Cafetero'!D10</f>
        <v>236410</v>
      </c>
      <c r="E11" s="10">
        <f t="shared" si="0"/>
        <v>2.6995819022386178</v>
      </c>
      <c r="F11" s="27">
        <v>2.6</v>
      </c>
      <c r="G11" s="29">
        <f t="shared" si="1"/>
        <v>7.0189129458204061E-2</v>
      </c>
      <c r="J11" s="10"/>
    </row>
    <row r="12" spans="2:10" x14ac:dyDescent="0.25">
      <c r="B12" s="52" t="s">
        <v>4</v>
      </c>
      <c r="C12" s="1" t="s">
        <v>12</v>
      </c>
      <c r="D12" s="7">
        <f>+'[1]Eje Cafetero'!D11</f>
        <v>832213</v>
      </c>
      <c r="E12" s="10">
        <f t="shared" si="0"/>
        <v>9.5030969654739916</v>
      </c>
      <c r="F12" s="27">
        <v>3</v>
      </c>
      <c r="G12" s="29">
        <f t="shared" si="1"/>
        <v>0.28509290896421974</v>
      </c>
      <c r="J12" s="10"/>
    </row>
    <row r="13" spans="2:10" x14ac:dyDescent="0.25">
      <c r="B13" s="52"/>
      <c r="C13" s="1" t="s">
        <v>13</v>
      </c>
      <c r="D13" s="7">
        <f>+'[1]Eje Cafetero'!D12</f>
        <v>1703486</v>
      </c>
      <c r="E13" s="10">
        <f t="shared" si="0"/>
        <v>19.452222733035207</v>
      </c>
      <c r="F13" s="27">
        <v>3</v>
      </c>
      <c r="G13" s="29">
        <f t="shared" si="1"/>
        <v>0.58356668199105621</v>
      </c>
      <c r="J13" s="10"/>
    </row>
    <row r="14" spans="2:10" x14ac:dyDescent="0.25">
      <c r="B14" s="1" t="s">
        <v>5</v>
      </c>
      <c r="C14" s="1" t="s">
        <v>54</v>
      </c>
      <c r="D14" s="7">
        <f>+'[1]Eje Cafetero'!D13</f>
        <v>675907</v>
      </c>
      <c r="E14" s="10">
        <f t="shared" si="0"/>
        <v>7.71822809862695</v>
      </c>
      <c r="F14" s="27">
        <v>3</v>
      </c>
      <c r="G14" s="29">
        <f t="shared" si="1"/>
        <v>0.23154684295880848</v>
      </c>
    </row>
    <row r="15" spans="2:10" x14ac:dyDescent="0.25">
      <c r="B15" s="3" t="s">
        <v>15</v>
      </c>
      <c r="C15" s="6"/>
      <c r="D15" s="14"/>
      <c r="E15" s="6"/>
      <c r="F15" s="6"/>
      <c r="G15" s="30"/>
    </row>
    <row r="16" spans="2:10" x14ac:dyDescent="0.25">
      <c r="B16" s="1" t="s">
        <v>25</v>
      </c>
      <c r="C16" s="52" t="s">
        <v>24</v>
      </c>
      <c r="D16" s="7">
        <f>C34</f>
        <v>14231.118564380089</v>
      </c>
      <c r="E16" s="10">
        <f>D16/$D$26*100</f>
        <v>0.16250611279138999</v>
      </c>
      <c r="F16" s="27">
        <v>0.65</v>
      </c>
      <c r="G16" s="29">
        <f>E16*F16/100</f>
        <v>1.0562897331440348E-3</v>
      </c>
    </row>
    <row r="17" spans="2:10" x14ac:dyDescent="0.25">
      <c r="B17" s="1" t="s">
        <v>26</v>
      </c>
      <c r="C17" s="52"/>
      <c r="D17" s="12">
        <f>C30-C34</f>
        <v>32211.881435619911</v>
      </c>
      <c r="E17" s="10">
        <f t="shared" ref="E17:E25" si="2">D17/$D$26*100</f>
        <v>0.36782966947529977</v>
      </c>
      <c r="F17" s="27">
        <v>0.65</v>
      </c>
      <c r="G17" s="29">
        <f t="shared" ref="G17:G25" si="3">E17*F17/100</f>
        <v>2.3908928515894486E-3</v>
      </c>
    </row>
    <row r="18" spans="2:10" x14ac:dyDescent="0.25">
      <c r="B18" s="1" t="s">
        <v>0</v>
      </c>
      <c r="C18" s="1" t="s">
        <v>8</v>
      </c>
      <c r="D18" s="7">
        <f>+'[1]Eje Cafetero'!D16</f>
        <v>143647</v>
      </c>
      <c r="E18" s="10">
        <f t="shared" si="2"/>
        <v>1.6403148830881551</v>
      </c>
      <c r="F18" s="26">
        <v>0.9</v>
      </c>
      <c r="G18" s="29">
        <f t="shared" si="3"/>
        <v>1.4762833947793397E-2</v>
      </c>
    </row>
    <row r="19" spans="2:10" x14ac:dyDescent="0.25">
      <c r="B19" s="1" t="s">
        <v>1</v>
      </c>
      <c r="C19" s="1" t="s">
        <v>9</v>
      </c>
      <c r="D19" s="7">
        <f>+'[1]Eje Cafetero'!D17</f>
        <v>265824</v>
      </c>
      <c r="E19" s="10">
        <f t="shared" si="2"/>
        <v>3.0354623729143366</v>
      </c>
      <c r="F19" s="26">
        <v>1.2</v>
      </c>
      <c r="G19" s="29">
        <f t="shared" si="3"/>
        <v>3.6425548474972036E-2</v>
      </c>
    </row>
    <row r="20" spans="2:10" ht="30" x14ac:dyDescent="0.25">
      <c r="B20" s="1" t="s">
        <v>17</v>
      </c>
      <c r="C20" s="1" t="s">
        <v>18</v>
      </c>
      <c r="D20" s="7">
        <f>+'[1]Eje Cafetero'!D18</f>
        <v>329437</v>
      </c>
      <c r="E20" s="10">
        <f t="shared" si="2"/>
        <v>3.7618635553816824</v>
      </c>
      <c r="F20" s="26">
        <v>1.6</v>
      </c>
      <c r="G20" s="29">
        <f t="shared" si="3"/>
        <v>6.0189816886106924E-2</v>
      </c>
      <c r="J20" s="16"/>
    </row>
    <row r="21" spans="2:10" ht="45" x14ac:dyDescent="0.25">
      <c r="B21" s="1" t="s">
        <v>31</v>
      </c>
      <c r="C21" s="1" t="s">
        <v>14</v>
      </c>
      <c r="D21" s="11">
        <f>+'[1]Eje Cafetero'!D19</f>
        <v>2198570.460545999</v>
      </c>
      <c r="E21" s="10">
        <f t="shared" si="2"/>
        <v>25.105625929894682</v>
      </c>
      <c r="F21" s="28">
        <v>2.2000000000000002</v>
      </c>
      <c r="G21" s="29">
        <f t="shared" si="3"/>
        <v>0.55232377045768299</v>
      </c>
      <c r="J21" s="16"/>
    </row>
    <row r="22" spans="2:10" x14ac:dyDescent="0.25">
      <c r="B22" s="1" t="s">
        <v>21</v>
      </c>
      <c r="C22" s="1" t="s">
        <v>22</v>
      </c>
      <c r="D22" s="11">
        <f>+'[1]Eje Cafetero'!D20</f>
        <v>567362</v>
      </c>
      <c r="E22" s="10">
        <f t="shared" si="2"/>
        <v>6.4787453458732989</v>
      </c>
      <c r="F22" s="26">
        <v>2.2000000000000002</v>
      </c>
      <c r="G22" s="29">
        <f t="shared" si="3"/>
        <v>0.1425323976092126</v>
      </c>
      <c r="J22" s="16"/>
    </row>
    <row r="23" spans="2:10" x14ac:dyDescent="0.25">
      <c r="B23" s="1" t="s">
        <v>5</v>
      </c>
      <c r="C23" s="1" t="s">
        <v>54</v>
      </c>
      <c r="D23" s="11">
        <f>+'[1]Eje Cafetero'!D21</f>
        <v>900931</v>
      </c>
      <c r="E23" s="10">
        <f t="shared" si="2"/>
        <v>10.287792490866462</v>
      </c>
      <c r="F23" s="26">
        <v>2.2000000000000002</v>
      </c>
      <c r="G23" s="29">
        <f t="shared" si="3"/>
        <v>0.22633143479906218</v>
      </c>
    </row>
    <row r="24" spans="2:10" x14ac:dyDescent="0.25">
      <c r="B24" s="1" t="s">
        <v>19</v>
      </c>
      <c r="C24" s="1" t="s">
        <v>14</v>
      </c>
      <c r="D24" s="7">
        <f>+'[1]Eje Cafetero'!D22</f>
        <v>65672.629000000001</v>
      </c>
      <c r="E24" s="10">
        <f t="shared" si="2"/>
        <v>0.74992022638987776</v>
      </c>
      <c r="F24" s="26">
        <v>2.2999999999999998</v>
      </c>
      <c r="G24" s="29">
        <f t="shared" si="3"/>
        <v>1.7248165206967189E-2</v>
      </c>
    </row>
    <row r="25" spans="2:10" x14ac:dyDescent="0.25">
      <c r="B25" s="1" t="s">
        <v>20</v>
      </c>
      <c r="C25" s="1" t="s">
        <v>14</v>
      </c>
      <c r="D25" s="7">
        <f>+'[1]Eje Cafetero'!D23</f>
        <v>29152.91045399999</v>
      </c>
      <c r="E25" s="10">
        <f t="shared" si="2"/>
        <v>0.3328990713557014</v>
      </c>
      <c r="F25" s="26">
        <v>3.1</v>
      </c>
      <c r="G25" s="29">
        <f t="shared" si="3"/>
        <v>1.0319871212026743E-2</v>
      </c>
    </row>
    <row r="26" spans="2:10" s="2" customFormat="1" ht="20.25" customHeight="1" x14ac:dyDescent="0.25">
      <c r="B26" s="3" t="s">
        <v>29</v>
      </c>
      <c r="C26" s="3"/>
      <c r="D26" s="9">
        <f>SUM(D6:D25)</f>
        <v>8757281.9999999981</v>
      </c>
      <c r="E26" s="13">
        <f>SUM(E6:E25)</f>
        <v>100</v>
      </c>
      <c r="F26" s="5"/>
      <c r="G26" s="31">
        <f>SUM(G6:G25)</f>
        <v>2.3498380527552505</v>
      </c>
      <c r="J26" s="15"/>
    </row>
    <row r="27" spans="2:10" x14ac:dyDescent="0.25">
      <c r="B27" s="8"/>
      <c r="D27" s="7"/>
      <c r="E27" s="10"/>
      <c r="G27" s="32"/>
    </row>
    <row r="28" spans="2:10" x14ac:dyDescent="0.25">
      <c r="G28" s="32"/>
    </row>
    <row r="29" spans="2:10" x14ac:dyDescent="0.25">
      <c r="B29" s="24" t="s">
        <v>55</v>
      </c>
      <c r="C29" s="19">
        <f>+'[1]Eje Cafetero'!$D$6</f>
        <v>48697</v>
      </c>
      <c r="D29" s="12">
        <f>C29*100/$C$31</f>
        <v>51.184570107210426</v>
      </c>
    </row>
    <row r="30" spans="2:10" x14ac:dyDescent="0.25">
      <c r="B30" s="25" t="s">
        <v>33</v>
      </c>
      <c r="C30" s="19">
        <f>+'[1]Eje Cafetero'!$D$15</f>
        <v>46443</v>
      </c>
      <c r="D30" s="12">
        <f t="shared" ref="D30:D31" si="4">C30*100/$C$31</f>
        <v>48.815429892789574</v>
      </c>
    </row>
    <row r="31" spans="2:10" x14ac:dyDescent="0.25">
      <c r="B31" s="18" t="s">
        <v>56</v>
      </c>
      <c r="C31" s="20">
        <f>SUM(C29:C30)</f>
        <v>95140</v>
      </c>
      <c r="D31" s="12">
        <f t="shared" si="4"/>
        <v>100</v>
      </c>
    </row>
    <row r="32" spans="2:10" x14ac:dyDescent="0.25">
      <c r="B32" s="2" t="s">
        <v>57</v>
      </c>
      <c r="C32" s="21">
        <f>D25</f>
        <v>29152.91045399999</v>
      </c>
    </row>
    <row r="33" spans="2:3" x14ac:dyDescent="0.25">
      <c r="B33" s="24" t="s">
        <v>58</v>
      </c>
      <c r="C33" s="22">
        <f>D29*$C$32/100</f>
        <v>14921.791889619903</v>
      </c>
    </row>
    <row r="34" spans="2:3" x14ac:dyDescent="0.25">
      <c r="B34" s="25" t="s">
        <v>59</v>
      </c>
      <c r="C34" s="22">
        <f>D30*$C$32/100</f>
        <v>14231.118564380089</v>
      </c>
    </row>
    <row r="35" spans="2:3" x14ac:dyDescent="0.25">
      <c r="C35" s="23">
        <f>C33+C34</f>
        <v>29152.91045399999</v>
      </c>
    </row>
  </sheetData>
  <mergeCells count="3">
    <mergeCell ref="C6:C7"/>
    <mergeCell ref="B12:B13"/>
    <mergeCell ref="C16:C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Tabla Resumen</vt:lpstr>
      <vt:lpstr>Agua Colombia</vt:lpstr>
      <vt:lpstr>Amazonica</vt:lpstr>
      <vt:lpstr>Andina Sur</vt:lpstr>
      <vt:lpstr>Cost y sabana caribe</vt:lpstr>
      <vt:lpstr>Cundiboyacense</vt:lpstr>
      <vt:lpstr>Depre Momposina</vt:lpstr>
      <vt:lpstr>Distrito cap</vt:lpstr>
      <vt:lpstr>Eje cafetero</vt:lpstr>
      <vt:lpstr>Insular</vt:lpstr>
      <vt:lpstr>Lit Pacifico</vt:lpstr>
      <vt:lpstr>Llanero</vt:lpstr>
      <vt:lpstr>Magdalena Medio</vt:lpstr>
      <vt:lpstr>Santanderes</vt:lpstr>
      <vt:lpstr>Tolima grande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SARAH LUCIA ORTIZ CALDERON</cp:lastModifiedBy>
  <dcterms:created xsi:type="dcterms:W3CDTF">2019-04-22T20:01:18Z</dcterms:created>
  <dcterms:modified xsi:type="dcterms:W3CDTF">2024-11-28T00:47:55Z</dcterms:modified>
</cp:coreProperties>
</file>