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deaeduco-my.sharepoint.com/personal/sarah_ortiz_udea_edu_co/Documents/NECESIDADES GABA 2024/REQUERIMIENTOS/Calculo Micronutrientes/"/>
    </mc:Choice>
  </mc:AlternateContent>
  <xr:revisionPtr revIDLastSave="756" documentId="8_{2476EFA3-A9A4-43A0-85BF-033F8413EA38}" xr6:coauthVersionLast="47" xr6:coauthVersionMax="47" xr10:uidLastSave="{0ED98ECF-52CF-4FE1-B0EA-D6757005F987}"/>
  <bookViews>
    <workbookView xWindow="-120" yWindow="-120" windowWidth="20730" windowHeight="11160" tabRatio="832" xr2:uid="{2D45293B-EC84-4526-9C39-AD229AB0748F}"/>
  </bookViews>
  <sheets>
    <sheet name="CONSOLIDADO" sheetId="15" r:id="rId1"/>
    <sheet name="Hoja1" sheetId="16" state="hidden" r:id="rId2"/>
    <sheet name="COLOMBIA PROMEDIO" sheetId="1" r:id="rId3"/>
    <sheet name="Amazonica" sheetId="2" r:id="rId4"/>
    <sheet name="Andina Sur" sheetId="3" r:id="rId5"/>
    <sheet name="Costa y Sabana Caribe" sheetId="4" r:id="rId6"/>
    <sheet name="Cundiboyacense" sheetId="5" r:id="rId7"/>
    <sheet name="D Momposina Mojana" sheetId="6" r:id="rId8"/>
    <sheet name="Distrito Capital" sheetId="7" r:id="rId9"/>
    <sheet name="Eje Cafetero" sheetId="8" r:id="rId10"/>
    <sheet name="Insular" sheetId="9" r:id="rId11"/>
    <sheet name="Litoral Pacífico" sheetId="10" r:id="rId12"/>
    <sheet name="Llanero" sheetId="11" r:id="rId13"/>
    <sheet name="Magdalena Medio" sheetId="12" r:id="rId14"/>
    <sheet name="Santanderes" sheetId="13" r:id="rId15"/>
    <sheet name="Tolima Grande" sheetId="14" r:id="rId16"/>
  </sheets>
  <externalReferences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7" i="1" l="1"/>
  <c r="I16" i="1"/>
  <c r="I14" i="1"/>
  <c r="I12" i="1"/>
  <c r="I11" i="1"/>
  <c r="I10" i="1"/>
  <c r="I9" i="1"/>
  <c r="I8" i="1"/>
  <c r="I7" i="1"/>
  <c r="I6" i="1"/>
  <c r="I5" i="1"/>
  <c r="E17" i="1"/>
  <c r="E16" i="1"/>
  <c r="E15" i="1"/>
  <c r="E14" i="1"/>
  <c r="E12" i="1"/>
  <c r="E11" i="1"/>
  <c r="E10" i="1"/>
  <c r="E9" i="1"/>
  <c r="E8" i="1"/>
  <c r="E7" i="1"/>
  <c r="E6" i="1"/>
  <c r="E5" i="1"/>
  <c r="H17" i="1"/>
  <c r="H16" i="1"/>
  <c r="H14" i="1"/>
  <c r="H12" i="1"/>
  <c r="H11" i="1"/>
  <c r="H10" i="1"/>
  <c r="H9" i="1"/>
  <c r="H8" i="1"/>
  <c r="H7" i="1"/>
  <c r="H6" i="1"/>
  <c r="H5" i="1"/>
  <c r="J37" i="15"/>
  <c r="J36" i="15"/>
  <c r="J35" i="15"/>
  <c r="J34" i="15"/>
  <c r="J33" i="15"/>
  <c r="J32" i="15"/>
  <c r="J31" i="15"/>
  <c r="J30" i="15"/>
  <c r="J29" i="15"/>
  <c r="J28" i="15"/>
  <c r="J27" i="15"/>
  <c r="J26" i="15"/>
  <c r="J25" i="15"/>
  <c r="I37" i="15"/>
  <c r="I36" i="15"/>
  <c r="I35" i="15"/>
  <c r="I34" i="15"/>
  <c r="I33" i="15"/>
  <c r="I32" i="15"/>
  <c r="I31" i="15"/>
  <c r="I30" i="15"/>
  <c r="I29" i="15"/>
  <c r="I28" i="15"/>
  <c r="I27" i="15"/>
  <c r="I26" i="15"/>
  <c r="I25" i="15"/>
  <c r="H37" i="15"/>
  <c r="H36" i="15"/>
  <c r="H35" i="15"/>
  <c r="H34" i="15"/>
  <c r="H33" i="15"/>
  <c r="H32" i="15"/>
  <c r="H31" i="15"/>
  <c r="H30" i="15"/>
  <c r="H29" i="15"/>
  <c r="H28" i="15"/>
  <c r="H27" i="15"/>
  <c r="H26" i="15"/>
  <c r="H25" i="15"/>
  <c r="G37" i="15"/>
  <c r="G36" i="15"/>
  <c r="G35" i="15"/>
  <c r="G34" i="15"/>
  <c r="G33" i="15"/>
  <c r="G32" i="15"/>
  <c r="G31" i="15"/>
  <c r="G30" i="15"/>
  <c r="G29" i="15"/>
  <c r="G28" i="15"/>
  <c r="G27" i="15"/>
  <c r="G26" i="15"/>
  <c r="G25" i="15"/>
  <c r="E37" i="15"/>
  <c r="E36" i="15"/>
  <c r="E35" i="15"/>
  <c r="E34" i="15"/>
  <c r="E33" i="15"/>
  <c r="E32" i="15"/>
  <c r="E31" i="15"/>
  <c r="E30" i="15"/>
  <c r="E29" i="15"/>
  <c r="E28" i="15"/>
  <c r="E27" i="15"/>
  <c r="E26" i="15"/>
  <c r="E25" i="15"/>
  <c r="D37" i="15"/>
  <c r="D36" i="15"/>
  <c r="D35" i="15"/>
  <c r="D34" i="15"/>
  <c r="D33" i="15"/>
  <c r="D32" i="15"/>
  <c r="D31" i="15"/>
  <c r="D30" i="15"/>
  <c r="D29" i="15"/>
  <c r="D28" i="15"/>
  <c r="D27" i="15"/>
  <c r="D26" i="15"/>
  <c r="D25" i="15"/>
  <c r="C38" i="15"/>
  <c r="C37" i="15"/>
  <c r="C36" i="15"/>
  <c r="C35" i="15"/>
  <c r="C34" i="15"/>
  <c r="C33" i="15"/>
  <c r="C32" i="15"/>
  <c r="C31" i="15"/>
  <c r="C30" i="15"/>
  <c r="C29" i="15"/>
  <c r="C28" i="15"/>
  <c r="C27" i="15"/>
  <c r="C26" i="15"/>
  <c r="C25" i="15"/>
  <c r="D18" i="15"/>
  <c r="E18" i="15"/>
  <c r="F18" i="15"/>
  <c r="G18" i="15"/>
  <c r="H18" i="15"/>
  <c r="I18" i="15"/>
  <c r="J18" i="15"/>
  <c r="K18" i="15"/>
  <c r="L18" i="15"/>
  <c r="M18" i="15"/>
  <c r="N18" i="15"/>
  <c r="O18" i="15"/>
  <c r="P18" i="15"/>
  <c r="Q18" i="15"/>
  <c r="R18" i="15"/>
  <c r="C18" i="15"/>
  <c r="R17" i="15"/>
  <c r="R16" i="15"/>
  <c r="Q17" i="15"/>
  <c r="Q16" i="15"/>
  <c r="P17" i="15"/>
  <c r="P16" i="15"/>
  <c r="O17" i="15"/>
  <c r="O16" i="15"/>
  <c r="N17" i="15"/>
  <c r="N16" i="15"/>
  <c r="M17" i="15"/>
  <c r="M16" i="15"/>
  <c r="L17" i="15"/>
  <c r="L16" i="15"/>
  <c r="K17" i="15"/>
  <c r="K16" i="15"/>
  <c r="J17" i="15"/>
  <c r="J16" i="15"/>
  <c r="I17" i="15"/>
  <c r="I16" i="15"/>
  <c r="H17" i="15"/>
  <c r="H16" i="15"/>
  <c r="G17" i="15"/>
  <c r="G16" i="15"/>
  <c r="F17" i="15"/>
  <c r="F16" i="15"/>
  <c r="D17" i="15"/>
  <c r="D16" i="15"/>
  <c r="E17" i="15"/>
  <c r="E16" i="15"/>
  <c r="C17" i="15"/>
  <c r="C16" i="15"/>
  <c r="Q15" i="15"/>
  <c r="R15" i="15"/>
  <c r="P15" i="15"/>
  <c r="O15" i="15"/>
  <c r="N15" i="15"/>
  <c r="M15" i="15"/>
  <c r="L15" i="15"/>
  <c r="K15" i="15"/>
  <c r="J15" i="15"/>
  <c r="I15" i="15"/>
  <c r="H15" i="15"/>
  <c r="G15" i="15"/>
  <c r="F15" i="15"/>
  <c r="E15" i="15"/>
  <c r="D15" i="15"/>
  <c r="C15" i="15"/>
  <c r="R14" i="15"/>
  <c r="Q14" i="15"/>
  <c r="P14" i="15"/>
  <c r="O14" i="15"/>
  <c r="N14" i="15"/>
  <c r="M14" i="15"/>
  <c r="L14" i="15"/>
  <c r="K14" i="15"/>
  <c r="J14" i="15"/>
  <c r="I14" i="15"/>
  <c r="H14" i="15"/>
  <c r="G14" i="15"/>
  <c r="F14" i="15"/>
  <c r="E14" i="15"/>
  <c r="D14" i="15"/>
  <c r="C14" i="15"/>
  <c r="R13" i="15"/>
  <c r="P13" i="15"/>
  <c r="N13" i="15"/>
  <c r="L13" i="15"/>
  <c r="J13" i="15"/>
  <c r="H13" i="15"/>
  <c r="F13" i="15"/>
  <c r="Q13" i="15"/>
  <c r="O13" i="15"/>
  <c r="M13" i="15"/>
  <c r="K13" i="15"/>
  <c r="I13" i="15"/>
  <c r="G13" i="15"/>
  <c r="E13" i="15"/>
  <c r="D13" i="15"/>
  <c r="C13" i="15"/>
  <c r="P12" i="15"/>
  <c r="O12" i="15"/>
  <c r="N12" i="15"/>
  <c r="M12" i="15"/>
  <c r="H12" i="15"/>
  <c r="R12" i="15"/>
  <c r="L12" i="15"/>
  <c r="J12" i="15"/>
  <c r="G12" i="15"/>
  <c r="E12" i="15"/>
  <c r="I12" i="15"/>
  <c r="F12" i="15"/>
  <c r="D12" i="15"/>
  <c r="Q12" i="15"/>
  <c r="K12" i="15"/>
  <c r="C12" i="15"/>
  <c r="R11" i="15"/>
  <c r="P11" i="15"/>
  <c r="N11" i="15"/>
  <c r="L11" i="15"/>
  <c r="Q11" i="15"/>
  <c r="O11" i="15"/>
  <c r="M11" i="15"/>
  <c r="K11" i="15"/>
  <c r="J11" i="15"/>
  <c r="H11" i="15"/>
  <c r="G11" i="15"/>
  <c r="I11" i="15"/>
  <c r="F11" i="15"/>
  <c r="E11" i="15"/>
  <c r="D11" i="15"/>
  <c r="C11" i="15"/>
  <c r="R10" i="15"/>
  <c r="Q10" i="15"/>
  <c r="P10" i="15"/>
  <c r="O10" i="15"/>
  <c r="N10" i="15"/>
  <c r="M10" i="15"/>
  <c r="L10" i="15"/>
  <c r="K10" i="15"/>
  <c r="J10" i="15"/>
  <c r="I10" i="15"/>
  <c r="H10" i="15"/>
  <c r="G10" i="15"/>
  <c r="F10" i="15"/>
  <c r="E10" i="15"/>
  <c r="D10" i="15"/>
  <c r="C10" i="15"/>
  <c r="R9" i="15"/>
  <c r="Q9" i="15"/>
  <c r="P9" i="15"/>
  <c r="O9" i="15"/>
  <c r="N9" i="15"/>
  <c r="M9" i="15"/>
  <c r="L9" i="15"/>
  <c r="K9" i="15"/>
  <c r="J9" i="15"/>
  <c r="I9" i="15"/>
  <c r="H9" i="15"/>
  <c r="G9" i="15"/>
  <c r="F9" i="15"/>
  <c r="E9" i="15"/>
  <c r="D9" i="15"/>
  <c r="C9" i="15"/>
  <c r="R8" i="15"/>
  <c r="Q8" i="15"/>
  <c r="P8" i="15"/>
  <c r="O8" i="15"/>
  <c r="N8" i="15"/>
  <c r="M8" i="15"/>
  <c r="L8" i="15"/>
  <c r="K8" i="15"/>
  <c r="J8" i="15"/>
  <c r="I8" i="15"/>
  <c r="H8" i="15"/>
  <c r="G8" i="15"/>
  <c r="F8" i="15"/>
  <c r="E8" i="15"/>
  <c r="D8" i="15"/>
  <c r="C8" i="15"/>
  <c r="R7" i="15"/>
  <c r="Q7" i="15"/>
  <c r="P7" i="15"/>
  <c r="O7" i="15"/>
  <c r="N7" i="15"/>
  <c r="M7" i="15"/>
  <c r="L7" i="15"/>
  <c r="K7" i="15"/>
  <c r="J7" i="15"/>
  <c r="I7" i="15"/>
  <c r="H7" i="15"/>
  <c r="G7" i="15"/>
  <c r="F7" i="15"/>
  <c r="E7" i="15"/>
  <c r="D7" i="15"/>
  <c r="C7" i="15"/>
  <c r="R6" i="15"/>
  <c r="Q6" i="15"/>
  <c r="P6" i="15"/>
  <c r="O6" i="15"/>
  <c r="N6" i="15"/>
  <c r="M6" i="15"/>
  <c r="L6" i="15"/>
  <c r="K6" i="15"/>
  <c r="J6" i="15"/>
  <c r="I6" i="15"/>
  <c r="E6" i="15"/>
  <c r="H6" i="15"/>
  <c r="G6" i="15"/>
  <c r="F6" i="15"/>
  <c r="D6" i="15"/>
  <c r="C6" i="15"/>
  <c r="R5" i="15"/>
  <c r="Q5" i="15"/>
  <c r="P5" i="15"/>
  <c r="O5" i="15"/>
  <c r="N5" i="15"/>
  <c r="M5" i="15"/>
  <c r="L5" i="15"/>
  <c r="K5" i="15"/>
  <c r="J5" i="15"/>
  <c r="I5" i="15"/>
  <c r="H5" i="15"/>
  <c r="G5" i="15"/>
  <c r="F5" i="15"/>
  <c r="E5" i="15"/>
  <c r="E3" i="16"/>
  <c r="C19" i="14"/>
  <c r="H17" i="14"/>
  <c r="J17" i="14" s="1"/>
  <c r="K17" i="14" s="1"/>
  <c r="F17" i="14"/>
  <c r="G17" i="14" s="1"/>
  <c r="E17" i="14"/>
  <c r="D17" i="14"/>
  <c r="H16" i="14"/>
  <c r="J16" i="14" s="1"/>
  <c r="K16" i="14" s="1"/>
  <c r="F16" i="14"/>
  <c r="G16" i="14" s="1"/>
  <c r="E16" i="14"/>
  <c r="D16" i="14"/>
  <c r="D15" i="14"/>
  <c r="F15" i="14" s="1"/>
  <c r="G15" i="14" s="1"/>
  <c r="J14" i="14"/>
  <c r="K14" i="14" s="1"/>
  <c r="I14" i="14"/>
  <c r="H14" i="14"/>
  <c r="D14" i="14"/>
  <c r="F14" i="14" s="1"/>
  <c r="G14" i="14" s="1"/>
  <c r="J12" i="14"/>
  <c r="K12" i="14" s="1"/>
  <c r="I12" i="14"/>
  <c r="H12" i="14"/>
  <c r="D12" i="14"/>
  <c r="F12" i="14" s="1"/>
  <c r="G12" i="14" s="1"/>
  <c r="J11" i="14"/>
  <c r="K11" i="14" s="1"/>
  <c r="I11" i="14"/>
  <c r="H11" i="14"/>
  <c r="D11" i="14"/>
  <c r="F11" i="14" s="1"/>
  <c r="G11" i="14" s="1"/>
  <c r="J10" i="14"/>
  <c r="K10" i="14" s="1"/>
  <c r="H10" i="14"/>
  <c r="I10" i="14" s="1"/>
  <c r="D10" i="14"/>
  <c r="F10" i="14" s="1"/>
  <c r="G10" i="14" s="1"/>
  <c r="J9" i="14"/>
  <c r="K9" i="14" s="1"/>
  <c r="H9" i="14"/>
  <c r="I9" i="14" s="1"/>
  <c r="D9" i="14"/>
  <c r="F9" i="14" s="1"/>
  <c r="G9" i="14" s="1"/>
  <c r="J8" i="14"/>
  <c r="K8" i="14" s="1"/>
  <c r="H8" i="14"/>
  <c r="I8" i="14" s="1"/>
  <c r="D8" i="14"/>
  <c r="F8" i="14" s="1"/>
  <c r="G8" i="14" s="1"/>
  <c r="J7" i="14"/>
  <c r="K7" i="14" s="1"/>
  <c r="H7" i="14"/>
  <c r="I7" i="14" s="1"/>
  <c r="D7" i="14"/>
  <c r="F7" i="14" s="1"/>
  <c r="G7" i="14" s="1"/>
  <c r="J6" i="14"/>
  <c r="K6" i="14" s="1"/>
  <c r="H6" i="14"/>
  <c r="I6" i="14" s="1"/>
  <c r="D6" i="14"/>
  <c r="F6" i="14" s="1"/>
  <c r="G6" i="14" s="1"/>
  <c r="J5" i="14"/>
  <c r="K5" i="14" s="1"/>
  <c r="H5" i="14"/>
  <c r="I5" i="14" s="1"/>
  <c r="D5" i="14"/>
  <c r="F5" i="14" s="1"/>
  <c r="G5" i="14" s="1"/>
  <c r="J38" i="15" l="1"/>
  <c r="I38" i="15"/>
  <c r="H38" i="15"/>
  <c r="G38" i="15"/>
  <c r="E38" i="15"/>
  <c r="D38" i="15"/>
  <c r="E5" i="14"/>
  <c r="E6" i="14"/>
  <c r="E7" i="14"/>
  <c r="E8" i="14"/>
  <c r="E9" i="14"/>
  <c r="E10" i="14"/>
  <c r="E11" i="14"/>
  <c r="E12" i="14"/>
  <c r="E14" i="14"/>
  <c r="E15" i="14"/>
  <c r="I16" i="14"/>
  <c r="I17" i="14"/>
  <c r="C19" i="13" l="1"/>
  <c r="H17" i="13"/>
  <c r="J17" i="13" s="1"/>
  <c r="K17" i="13" s="1"/>
  <c r="D17" i="13"/>
  <c r="F17" i="13" s="1"/>
  <c r="G17" i="13" s="1"/>
  <c r="H16" i="13"/>
  <c r="J16" i="13" s="1"/>
  <c r="K16" i="13" s="1"/>
  <c r="D16" i="13"/>
  <c r="F16" i="13" s="1"/>
  <c r="G16" i="13" s="1"/>
  <c r="D15" i="13"/>
  <c r="F15" i="13" s="1"/>
  <c r="G15" i="13" s="1"/>
  <c r="H14" i="13"/>
  <c r="J14" i="13" s="1"/>
  <c r="K14" i="13" s="1"/>
  <c r="D14" i="13"/>
  <c r="F14" i="13" s="1"/>
  <c r="G14" i="13" s="1"/>
  <c r="H12" i="13"/>
  <c r="J12" i="13" s="1"/>
  <c r="K12" i="13" s="1"/>
  <c r="D12" i="13"/>
  <c r="F12" i="13" s="1"/>
  <c r="G12" i="13" s="1"/>
  <c r="H11" i="13"/>
  <c r="J11" i="13" s="1"/>
  <c r="K11" i="13" s="1"/>
  <c r="D11" i="13"/>
  <c r="F11" i="13" s="1"/>
  <c r="G11" i="13" s="1"/>
  <c r="H10" i="13"/>
  <c r="J10" i="13" s="1"/>
  <c r="K10" i="13" s="1"/>
  <c r="D10" i="13"/>
  <c r="F10" i="13" s="1"/>
  <c r="G10" i="13" s="1"/>
  <c r="H9" i="13"/>
  <c r="J9" i="13" s="1"/>
  <c r="K9" i="13" s="1"/>
  <c r="D9" i="13"/>
  <c r="F9" i="13" s="1"/>
  <c r="G9" i="13" s="1"/>
  <c r="H8" i="13"/>
  <c r="J8" i="13" s="1"/>
  <c r="K8" i="13" s="1"/>
  <c r="D8" i="13"/>
  <c r="F8" i="13" s="1"/>
  <c r="G8" i="13" s="1"/>
  <c r="H7" i="13"/>
  <c r="J7" i="13" s="1"/>
  <c r="K7" i="13" s="1"/>
  <c r="D7" i="13"/>
  <c r="F7" i="13" s="1"/>
  <c r="G7" i="13" s="1"/>
  <c r="H6" i="13"/>
  <c r="J6" i="13" s="1"/>
  <c r="K6" i="13" s="1"/>
  <c r="D6" i="13"/>
  <c r="F6" i="13" s="1"/>
  <c r="G6" i="13" s="1"/>
  <c r="H5" i="13"/>
  <c r="J5" i="13" s="1"/>
  <c r="K5" i="13" s="1"/>
  <c r="D5" i="13"/>
  <c r="F5" i="13" s="1"/>
  <c r="G5" i="13" s="1"/>
  <c r="I5" i="13" l="1"/>
  <c r="I6" i="13"/>
  <c r="I7" i="13"/>
  <c r="I8" i="13"/>
  <c r="I9" i="13"/>
  <c r="I10" i="13"/>
  <c r="I11" i="13"/>
  <c r="I12" i="13"/>
  <c r="I14" i="13"/>
  <c r="E16" i="13"/>
  <c r="E17" i="13"/>
  <c r="E5" i="13"/>
  <c r="E6" i="13"/>
  <c r="E7" i="13"/>
  <c r="E8" i="13"/>
  <c r="E9" i="13"/>
  <c r="E10" i="13"/>
  <c r="E11" i="13"/>
  <c r="E12" i="13"/>
  <c r="E14" i="13"/>
  <c r="E15" i="13"/>
  <c r="I16" i="13"/>
  <c r="I17" i="13"/>
  <c r="D5" i="12" l="1"/>
  <c r="E5" i="12" s="1"/>
  <c r="H5" i="12"/>
  <c r="I5" i="12" s="1"/>
  <c r="J5" i="12"/>
  <c r="K5" i="12" s="1"/>
  <c r="D6" i="12"/>
  <c r="E6" i="12" s="1"/>
  <c r="H6" i="12"/>
  <c r="I6" i="12" s="1"/>
  <c r="J6" i="12"/>
  <c r="K6" i="12" s="1"/>
  <c r="D7" i="12"/>
  <c r="E7" i="12" s="1"/>
  <c r="H7" i="12"/>
  <c r="I7" i="12" s="1"/>
  <c r="J7" i="12"/>
  <c r="K7" i="12" s="1"/>
  <c r="D8" i="12"/>
  <c r="E8" i="12" s="1"/>
  <c r="H8" i="12"/>
  <c r="I8" i="12" s="1"/>
  <c r="J8" i="12"/>
  <c r="K8" i="12" s="1"/>
  <c r="D9" i="12"/>
  <c r="E9" i="12" s="1"/>
  <c r="H9" i="12"/>
  <c r="I9" i="12" s="1"/>
  <c r="J9" i="12"/>
  <c r="K9" i="12" s="1"/>
  <c r="D10" i="12"/>
  <c r="E10" i="12" s="1"/>
  <c r="H10" i="12"/>
  <c r="I10" i="12" s="1"/>
  <c r="J10" i="12"/>
  <c r="K10" i="12" s="1"/>
  <c r="D11" i="12"/>
  <c r="E11" i="12" s="1"/>
  <c r="H11" i="12"/>
  <c r="I11" i="12" s="1"/>
  <c r="J11" i="12"/>
  <c r="K11" i="12" s="1"/>
  <c r="D12" i="12"/>
  <c r="E12" i="12" s="1"/>
  <c r="H12" i="12"/>
  <c r="I12" i="12" s="1"/>
  <c r="J12" i="12"/>
  <c r="K12" i="12" s="1"/>
  <c r="D14" i="12"/>
  <c r="E14" i="12" s="1"/>
  <c r="H14" i="12"/>
  <c r="I14" i="12" s="1"/>
  <c r="J14" i="12"/>
  <c r="K14" i="12" s="1"/>
  <c r="D15" i="12"/>
  <c r="E15" i="12" s="1"/>
  <c r="D16" i="12"/>
  <c r="E16" i="12" s="1"/>
  <c r="F16" i="12"/>
  <c r="G16" i="12" s="1"/>
  <c r="H16" i="12"/>
  <c r="I16" i="12" s="1"/>
  <c r="D17" i="12"/>
  <c r="E17" i="12" s="1"/>
  <c r="F17" i="12"/>
  <c r="G17" i="12" s="1"/>
  <c r="H17" i="12"/>
  <c r="I17" i="12" s="1"/>
  <c r="C19" i="12"/>
  <c r="J17" i="12" l="1"/>
  <c r="K17" i="12" s="1"/>
  <c r="J16" i="12"/>
  <c r="K16" i="12" s="1"/>
  <c r="F15" i="12"/>
  <c r="G15" i="12" s="1"/>
  <c r="F14" i="12"/>
  <c r="G14" i="12" s="1"/>
  <c r="F12" i="12"/>
  <c r="G12" i="12" s="1"/>
  <c r="F11" i="12"/>
  <c r="G11" i="12" s="1"/>
  <c r="F10" i="12"/>
  <c r="G10" i="12" s="1"/>
  <c r="F9" i="12"/>
  <c r="G9" i="12" s="1"/>
  <c r="F8" i="12"/>
  <c r="G8" i="12" s="1"/>
  <c r="F7" i="12"/>
  <c r="G7" i="12" s="1"/>
  <c r="F6" i="12"/>
  <c r="G6" i="12" s="1"/>
  <c r="F5" i="12"/>
  <c r="G5" i="12" s="1"/>
  <c r="C19" i="11" l="1"/>
  <c r="H17" i="11"/>
  <c r="J17" i="11" s="1"/>
  <c r="K17" i="11" s="1"/>
  <c r="D17" i="11"/>
  <c r="F17" i="11" s="1"/>
  <c r="G17" i="11" s="1"/>
  <c r="H16" i="11"/>
  <c r="J16" i="11" s="1"/>
  <c r="K16" i="11" s="1"/>
  <c r="D16" i="11"/>
  <c r="F16" i="11" s="1"/>
  <c r="G16" i="11" s="1"/>
  <c r="D15" i="11"/>
  <c r="F15" i="11" s="1"/>
  <c r="G15" i="11" s="1"/>
  <c r="H14" i="11"/>
  <c r="J14" i="11" s="1"/>
  <c r="K14" i="11" s="1"/>
  <c r="D14" i="11"/>
  <c r="F14" i="11" s="1"/>
  <c r="G14" i="11" s="1"/>
  <c r="H12" i="11"/>
  <c r="J12" i="11" s="1"/>
  <c r="K12" i="11" s="1"/>
  <c r="D12" i="11"/>
  <c r="F12" i="11" s="1"/>
  <c r="G12" i="11" s="1"/>
  <c r="H11" i="11"/>
  <c r="J11" i="11" s="1"/>
  <c r="K11" i="11" s="1"/>
  <c r="D11" i="11"/>
  <c r="F11" i="11" s="1"/>
  <c r="G11" i="11" s="1"/>
  <c r="H10" i="11"/>
  <c r="J10" i="11" s="1"/>
  <c r="K10" i="11" s="1"/>
  <c r="D10" i="11"/>
  <c r="F10" i="11" s="1"/>
  <c r="G10" i="11" s="1"/>
  <c r="H9" i="11"/>
  <c r="J9" i="11" s="1"/>
  <c r="K9" i="11" s="1"/>
  <c r="D9" i="11"/>
  <c r="F9" i="11" s="1"/>
  <c r="G9" i="11" s="1"/>
  <c r="H8" i="11"/>
  <c r="J8" i="11" s="1"/>
  <c r="K8" i="11" s="1"/>
  <c r="D8" i="11"/>
  <c r="F8" i="11" s="1"/>
  <c r="G8" i="11" s="1"/>
  <c r="H7" i="11"/>
  <c r="J7" i="11" s="1"/>
  <c r="K7" i="11" s="1"/>
  <c r="D7" i="11"/>
  <c r="F7" i="11" s="1"/>
  <c r="G7" i="11" s="1"/>
  <c r="H6" i="11"/>
  <c r="J6" i="11" s="1"/>
  <c r="K6" i="11" s="1"/>
  <c r="D6" i="11"/>
  <c r="F6" i="11" s="1"/>
  <c r="G6" i="11" s="1"/>
  <c r="H5" i="11"/>
  <c r="J5" i="11" s="1"/>
  <c r="K5" i="11" s="1"/>
  <c r="D5" i="11"/>
  <c r="F5" i="11" s="1"/>
  <c r="G5" i="11" s="1"/>
  <c r="I5" i="11" l="1"/>
  <c r="I6" i="11"/>
  <c r="I7" i="11"/>
  <c r="I8" i="11"/>
  <c r="I9" i="11"/>
  <c r="I10" i="11"/>
  <c r="I11" i="11"/>
  <c r="I12" i="11"/>
  <c r="I14" i="11"/>
  <c r="E16" i="11"/>
  <c r="E17" i="11"/>
  <c r="E5" i="11"/>
  <c r="E6" i="11"/>
  <c r="E7" i="11"/>
  <c r="E8" i="11"/>
  <c r="E9" i="11"/>
  <c r="E10" i="11"/>
  <c r="E11" i="11"/>
  <c r="E12" i="11"/>
  <c r="E14" i="11"/>
  <c r="E15" i="11"/>
  <c r="I16" i="11"/>
  <c r="I17" i="11"/>
  <c r="C19" i="10" l="1"/>
  <c r="H17" i="10"/>
  <c r="J17" i="10" s="1"/>
  <c r="K17" i="10" s="1"/>
  <c r="F17" i="10"/>
  <c r="G17" i="10" s="1"/>
  <c r="E17" i="10"/>
  <c r="D17" i="10"/>
  <c r="H16" i="10"/>
  <c r="J16" i="10" s="1"/>
  <c r="K16" i="10" s="1"/>
  <c r="F16" i="10"/>
  <c r="G16" i="10" s="1"/>
  <c r="E16" i="10"/>
  <c r="D16" i="10"/>
  <c r="D15" i="10"/>
  <c r="F15" i="10" s="1"/>
  <c r="G15" i="10" s="1"/>
  <c r="J14" i="10"/>
  <c r="K14" i="10" s="1"/>
  <c r="I14" i="10"/>
  <c r="H14" i="10"/>
  <c r="D14" i="10"/>
  <c r="F14" i="10" s="1"/>
  <c r="G14" i="10" s="1"/>
  <c r="J12" i="10"/>
  <c r="K12" i="10" s="1"/>
  <c r="I12" i="10"/>
  <c r="H12" i="10"/>
  <c r="D12" i="10"/>
  <c r="F12" i="10" s="1"/>
  <c r="G12" i="10" s="1"/>
  <c r="J11" i="10"/>
  <c r="K11" i="10" s="1"/>
  <c r="I11" i="10"/>
  <c r="H11" i="10"/>
  <c r="D11" i="10"/>
  <c r="F11" i="10" s="1"/>
  <c r="G11" i="10" s="1"/>
  <c r="J10" i="10"/>
  <c r="K10" i="10" s="1"/>
  <c r="I10" i="10"/>
  <c r="H10" i="10"/>
  <c r="D10" i="10"/>
  <c r="F10" i="10" s="1"/>
  <c r="G10" i="10" s="1"/>
  <c r="J9" i="10"/>
  <c r="K9" i="10" s="1"/>
  <c r="I9" i="10"/>
  <c r="H9" i="10"/>
  <c r="D9" i="10"/>
  <c r="F9" i="10" s="1"/>
  <c r="G9" i="10" s="1"/>
  <c r="J8" i="10"/>
  <c r="K8" i="10" s="1"/>
  <c r="I8" i="10"/>
  <c r="H8" i="10"/>
  <c r="D8" i="10"/>
  <c r="F8" i="10" s="1"/>
  <c r="G8" i="10" s="1"/>
  <c r="J7" i="10"/>
  <c r="K7" i="10" s="1"/>
  <c r="I7" i="10"/>
  <c r="H7" i="10"/>
  <c r="D7" i="10"/>
  <c r="F7" i="10" s="1"/>
  <c r="G7" i="10" s="1"/>
  <c r="J6" i="10"/>
  <c r="K6" i="10" s="1"/>
  <c r="I6" i="10"/>
  <c r="H6" i="10"/>
  <c r="D6" i="10"/>
  <c r="F6" i="10" s="1"/>
  <c r="G6" i="10" s="1"/>
  <c r="J5" i="10"/>
  <c r="K5" i="10" s="1"/>
  <c r="I5" i="10"/>
  <c r="H5" i="10"/>
  <c r="D5" i="10"/>
  <c r="F5" i="10" s="1"/>
  <c r="G5" i="10" s="1"/>
  <c r="E5" i="10" l="1"/>
  <c r="E6" i="10"/>
  <c r="E7" i="10"/>
  <c r="E8" i="10"/>
  <c r="E9" i="10"/>
  <c r="E10" i="10"/>
  <c r="E11" i="10"/>
  <c r="E12" i="10"/>
  <c r="E14" i="10"/>
  <c r="E15" i="10"/>
  <c r="I16" i="10"/>
  <c r="I17" i="10"/>
  <c r="C19" i="9" l="1"/>
  <c r="H17" i="9"/>
  <c r="J17" i="9" s="1"/>
  <c r="K17" i="9" s="1"/>
  <c r="D17" i="9"/>
  <c r="F17" i="9" s="1"/>
  <c r="G17" i="9" s="1"/>
  <c r="H16" i="9"/>
  <c r="J16" i="9" s="1"/>
  <c r="K16" i="9" s="1"/>
  <c r="D16" i="9"/>
  <c r="F16" i="9" s="1"/>
  <c r="G16" i="9" s="1"/>
  <c r="D15" i="9"/>
  <c r="F15" i="9" s="1"/>
  <c r="G15" i="9" s="1"/>
  <c r="H14" i="9"/>
  <c r="J14" i="9" s="1"/>
  <c r="K14" i="9" s="1"/>
  <c r="D14" i="9"/>
  <c r="F14" i="9" s="1"/>
  <c r="G14" i="9" s="1"/>
  <c r="H12" i="9"/>
  <c r="J12" i="9" s="1"/>
  <c r="K12" i="9" s="1"/>
  <c r="D12" i="9"/>
  <c r="F12" i="9" s="1"/>
  <c r="G12" i="9" s="1"/>
  <c r="H11" i="9"/>
  <c r="J11" i="9" s="1"/>
  <c r="K11" i="9" s="1"/>
  <c r="D11" i="9"/>
  <c r="F11" i="9" s="1"/>
  <c r="G11" i="9" s="1"/>
  <c r="H10" i="9"/>
  <c r="J10" i="9" s="1"/>
  <c r="K10" i="9" s="1"/>
  <c r="D10" i="9"/>
  <c r="F10" i="9" s="1"/>
  <c r="G10" i="9" s="1"/>
  <c r="H9" i="9"/>
  <c r="J9" i="9" s="1"/>
  <c r="K9" i="9" s="1"/>
  <c r="D9" i="9"/>
  <c r="F9" i="9" s="1"/>
  <c r="G9" i="9" s="1"/>
  <c r="H8" i="9"/>
  <c r="J8" i="9" s="1"/>
  <c r="K8" i="9" s="1"/>
  <c r="D8" i="9"/>
  <c r="F8" i="9" s="1"/>
  <c r="G8" i="9" s="1"/>
  <c r="H7" i="9"/>
  <c r="J7" i="9" s="1"/>
  <c r="K7" i="9" s="1"/>
  <c r="D7" i="9"/>
  <c r="F7" i="9" s="1"/>
  <c r="G7" i="9" s="1"/>
  <c r="H6" i="9"/>
  <c r="J6" i="9" s="1"/>
  <c r="K6" i="9" s="1"/>
  <c r="D6" i="9"/>
  <c r="F6" i="9" s="1"/>
  <c r="G6" i="9" s="1"/>
  <c r="H5" i="9"/>
  <c r="J5" i="9" s="1"/>
  <c r="K5" i="9" s="1"/>
  <c r="D5" i="9"/>
  <c r="F5" i="9" s="1"/>
  <c r="G5" i="9" s="1"/>
  <c r="I5" i="9" l="1"/>
  <c r="I6" i="9"/>
  <c r="I7" i="9"/>
  <c r="I8" i="9"/>
  <c r="I9" i="9"/>
  <c r="I10" i="9"/>
  <c r="I11" i="9"/>
  <c r="I12" i="9"/>
  <c r="I14" i="9"/>
  <c r="E16" i="9"/>
  <c r="E17" i="9"/>
  <c r="E5" i="9"/>
  <c r="E6" i="9"/>
  <c r="E7" i="9"/>
  <c r="E8" i="9"/>
  <c r="E9" i="9"/>
  <c r="E10" i="9"/>
  <c r="E11" i="9"/>
  <c r="E12" i="9"/>
  <c r="E14" i="9"/>
  <c r="E15" i="9"/>
  <c r="I16" i="9"/>
  <c r="I17" i="9"/>
  <c r="C19" i="8" l="1"/>
  <c r="H17" i="8"/>
  <c r="J17" i="8" s="1"/>
  <c r="K17" i="8" s="1"/>
  <c r="D17" i="8"/>
  <c r="F17" i="8" s="1"/>
  <c r="G17" i="8" s="1"/>
  <c r="H16" i="8"/>
  <c r="J16" i="8" s="1"/>
  <c r="K16" i="8" s="1"/>
  <c r="D16" i="8"/>
  <c r="F16" i="8" s="1"/>
  <c r="G16" i="8" s="1"/>
  <c r="D15" i="8"/>
  <c r="F15" i="8" s="1"/>
  <c r="G15" i="8" s="1"/>
  <c r="H14" i="8"/>
  <c r="J14" i="8" s="1"/>
  <c r="K14" i="8" s="1"/>
  <c r="D14" i="8"/>
  <c r="F14" i="8" s="1"/>
  <c r="G14" i="8" s="1"/>
  <c r="H12" i="8"/>
  <c r="J12" i="8" s="1"/>
  <c r="K12" i="8" s="1"/>
  <c r="D12" i="8"/>
  <c r="F12" i="8" s="1"/>
  <c r="G12" i="8" s="1"/>
  <c r="H11" i="8"/>
  <c r="J11" i="8" s="1"/>
  <c r="K11" i="8" s="1"/>
  <c r="D11" i="8"/>
  <c r="F11" i="8" s="1"/>
  <c r="G11" i="8" s="1"/>
  <c r="H10" i="8"/>
  <c r="J10" i="8" s="1"/>
  <c r="K10" i="8" s="1"/>
  <c r="D10" i="8"/>
  <c r="F10" i="8" s="1"/>
  <c r="G10" i="8" s="1"/>
  <c r="H9" i="8"/>
  <c r="J9" i="8" s="1"/>
  <c r="K9" i="8" s="1"/>
  <c r="D9" i="8"/>
  <c r="F9" i="8" s="1"/>
  <c r="G9" i="8" s="1"/>
  <c r="H8" i="8"/>
  <c r="J8" i="8" s="1"/>
  <c r="K8" i="8" s="1"/>
  <c r="D8" i="8"/>
  <c r="F8" i="8" s="1"/>
  <c r="G8" i="8" s="1"/>
  <c r="H7" i="8"/>
  <c r="J7" i="8" s="1"/>
  <c r="K7" i="8" s="1"/>
  <c r="D7" i="8"/>
  <c r="F7" i="8" s="1"/>
  <c r="G7" i="8" s="1"/>
  <c r="H6" i="8"/>
  <c r="J6" i="8" s="1"/>
  <c r="K6" i="8" s="1"/>
  <c r="D6" i="8"/>
  <c r="F6" i="8" s="1"/>
  <c r="G6" i="8" s="1"/>
  <c r="H5" i="8"/>
  <c r="J5" i="8" s="1"/>
  <c r="K5" i="8" s="1"/>
  <c r="D5" i="8"/>
  <c r="F5" i="8" s="1"/>
  <c r="G5" i="8" s="1"/>
  <c r="I5" i="8" l="1"/>
  <c r="I6" i="8"/>
  <c r="I7" i="8"/>
  <c r="I8" i="8"/>
  <c r="I9" i="8"/>
  <c r="I10" i="8"/>
  <c r="I11" i="8"/>
  <c r="I12" i="8"/>
  <c r="I14" i="8"/>
  <c r="E16" i="8"/>
  <c r="E17" i="8"/>
  <c r="E5" i="8"/>
  <c r="E6" i="8"/>
  <c r="E7" i="8"/>
  <c r="E8" i="8"/>
  <c r="E9" i="8"/>
  <c r="E10" i="8"/>
  <c r="E11" i="8"/>
  <c r="E12" i="8"/>
  <c r="E14" i="8"/>
  <c r="E15" i="8"/>
  <c r="I16" i="8"/>
  <c r="I17" i="8"/>
  <c r="C19" i="7" l="1"/>
  <c r="J17" i="7"/>
  <c r="K17" i="7" s="1"/>
  <c r="H17" i="7"/>
  <c r="I17" i="7" s="1"/>
  <c r="D17" i="7"/>
  <c r="F17" i="7" s="1"/>
  <c r="G17" i="7" s="1"/>
  <c r="J16" i="7"/>
  <c r="K16" i="7" s="1"/>
  <c r="H16" i="7"/>
  <c r="I16" i="7" s="1"/>
  <c r="F16" i="7"/>
  <c r="G16" i="7" s="1"/>
  <c r="D16" i="7"/>
  <c r="E16" i="7" s="1"/>
  <c r="F15" i="7"/>
  <c r="G15" i="7" s="1"/>
  <c r="D15" i="7"/>
  <c r="E15" i="7" s="1"/>
  <c r="J14" i="7"/>
  <c r="K14" i="7" s="1"/>
  <c r="H14" i="7"/>
  <c r="I14" i="7" s="1"/>
  <c r="F14" i="7"/>
  <c r="G14" i="7" s="1"/>
  <c r="D14" i="7"/>
  <c r="E14" i="7" s="1"/>
  <c r="J12" i="7"/>
  <c r="K12" i="7" s="1"/>
  <c r="H12" i="7"/>
  <c r="I12" i="7" s="1"/>
  <c r="F12" i="7"/>
  <c r="G12" i="7" s="1"/>
  <c r="D12" i="7"/>
  <c r="E12" i="7" s="1"/>
  <c r="J11" i="7"/>
  <c r="K11" i="7" s="1"/>
  <c r="H11" i="7"/>
  <c r="I11" i="7" s="1"/>
  <c r="F11" i="7"/>
  <c r="G11" i="7" s="1"/>
  <c r="D11" i="7"/>
  <c r="E11" i="7" s="1"/>
  <c r="J10" i="7"/>
  <c r="K10" i="7" s="1"/>
  <c r="H10" i="7"/>
  <c r="I10" i="7" s="1"/>
  <c r="F10" i="7"/>
  <c r="G10" i="7" s="1"/>
  <c r="D10" i="7"/>
  <c r="E10" i="7" s="1"/>
  <c r="J9" i="7"/>
  <c r="K9" i="7" s="1"/>
  <c r="H9" i="7"/>
  <c r="I9" i="7" s="1"/>
  <c r="F9" i="7"/>
  <c r="G9" i="7" s="1"/>
  <c r="D9" i="7"/>
  <c r="E9" i="7" s="1"/>
  <c r="J8" i="7"/>
  <c r="K8" i="7" s="1"/>
  <c r="H8" i="7"/>
  <c r="I8" i="7" s="1"/>
  <c r="F8" i="7"/>
  <c r="G8" i="7" s="1"/>
  <c r="D8" i="7"/>
  <c r="E8" i="7" s="1"/>
  <c r="J7" i="7"/>
  <c r="K7" i="7" s="1"/>
  <c r="H7" i="7"/>
  <c r="I7" i="7" s="1"/>
  <c r="F7" i="7"/>
  <c r="G7" i="7" s="1"/>
  <c r="D7" i="7"/>
  <c r="E7" i="7" s="1"/>
  <c r="J6" i="7"/>
  <c r="K6" i="7" s="1"/>
  <c r="H6" i="7"/>
  <c r="I6" i="7" s="1"/>
  <c r="F6" i="7"/>
  <c r="G6" i="7" s="1"/>
  <c r="D6" i="7"/>
  <c r="E6" i="7" s="1"/>
  <c r="J5" i="7"/>
  <c r="K5" i="7" s="1"/>
  <c r="H5" i="7"/>
  <c r="I5" i="7" s="1"/>
  <c r="F5" i="7"/>
  <c r="G5" i="7" s="1"/>
  <c r="D5" i="7"/>
  <c r="E5" i="7" s="1"/>
  <c r="E17" i="7" l="1"/>
  <c r="C19" i="6" l="1"/>
  <c r="H17" i="6"/>
  <c r="J17" i="6" s="1"/>
  <c r="K17" i="6" s="1"/>
  <c r="D17" i="6"/>
  <c r="F17" i="6" s="1"/>
  <c r="G17" i="6" s="1"/>
  <c r="H16" i="6"/>
  <c r="J16" i="6" s="1"/>
  <c r="K16" i="6" s="1"/>
  <c r="D16" i="6"/>
  <c r="F16" i="6" s="1"/>
  <c r="G16" i="6" s="1"/>
  <c r="D15" i="6"/>
  <c r="F15" i="6" s="1"/>
  <c r="G15" i="6" s="1"/>
  <c r="H14" i="6"/>
  <c r="J14" i="6" s="1"/>
  <c r="K14" i="6" s="1"/>
  <c r="D14" i="6"/>
  <c r="F14" i="6" s="1"/>
  <c r="G14" i="6" s="1"/>
  <c r="H12" i="6"/>
  <c r="J12" i="6" s="1"/>
  <c r="K12" i="6" s="1"/>
  <c r="D12" i="6"/>
  <c r="F12" i="6" s="1"/>
  <c r="G12" i="6" s="1"/>
  <c r="H11" i="6"/>
  <c r="J11" i="6" s="1"/>
  <c r="K11" i="6" s="1"/>
  <c r="D11" i="6"/>
  <c r="F11" i="6" s="1"/>
  <c r="G11" i="6" s="1"/>
  <c r="H10" i="6"/>
  <c r="J10" i="6" s="1"/>
  <c r="K10" i="6" s="1"/>
  <c r="D10" i="6"/>
  <c r="F10" i="6" s="1"/>
  <c r="G10" i="6" s="1"/>
  <c r="H9" i="6"/>
  <c r="J9" i="6" s="1"/>
  <c r="K9" i="6" s="1"/>
  <c r="D9" i="6"/>
  <c r="F9" i="6" s="1"/>
  <c r="G9" i="6" s="1"/>
  <c r="H8" i="6"/>
  <c r="J8" i="6" s="1"/>
  <c r="K8" i="6" s="1"/>
  <c r="D8" i="6"/>
  <c r="F8" i="6" s="1"/>
  <c r="G8" i="6" s="1"/>
  <c r="H7" i="6"/>
  <c r="J7" i="6" s="1"/>
  <c r="K7" i="6" s="1"/>
  <c r="D7" i="6"/>
  <c r="F7" i="6" s="1"/>
  <c r="G7" i="6" s="1"/>
  <c r="H6" i="6"/>
  <c r="J6" i="6" s="1"/>
  <c r="K6" i="6" s="1"/>
  <c r="D6" i="6"/>
  <c r="F6" i="6" s="1"/>
  <c r="G6" i="6" s="1"/>
  <c r="H5" i="6"/>
  <c r="J5" i="6" s="1"/>
  <c r="K5" i="6" s="1"/>
  <c r="D5" i="6"/>
  <c r="F5" i="6" s="1"/>
  <c r="G5" i="6" s="1"/>
  <c r="I5" i="6" l="1"/>
  <c r="I6" i="6"/>
  <c r="I7" i="6"/>
  <c r="I8" i="6"/>
  <c r="I9" i="6"/>
  <c r="I10" i="6"/>
  <c r="I11" i="6"/>
  <c r="I12" i="6"/>
  <c r="I14" i="6"/>
  <c r="E16" i="6"/>
  <c r="E17" i="6"/>
  <c r="E5" i="6"/>
  <c r="E6" i="6"/>
  <c r="E7" i="6"/>
  <c r="E8" i="6"/>
  <c r="E9" i="6"/>
  <c r="E10" i="6"/>
  <c r="E11" i="6"/>
  <c r="E12" i="6"/>
  <c r="E14" i="6"/>
  <c r="E15" i="6"/>
  <c r="I16" i="6"/>
  <c r="I17" i="6"/>
  <c r="C19" i="5" l="1"/>
  <c r="H17" i="5"/>
  <c r="J17" i="5" s="1"/>
  <c r="K17" i="5" s="1"/>
  <c r="D17" i="5"/>
  <c r="F17" i="5" s="1"/>
  <c r="G17" i="5" s="1"/>
  <c r="H16" i="5"/>
  <c r="J16" i="5" s="1"/>
  <c r="K16" i="5" s="1"/>
  <c r="D16" i="5"/>
  <c r="F16" i="5" s="1"/>
  <c r="G16" i="5" s="1"/>
  <c r="D15" i="5"/>
  <c r="F15" i="5" s="1"/>
  <c r="G15" i="5" s="1"/>
  <c r="H14" i="5"/>
  <c r="J14" i="5" s="1"/>
  <c r="K14" i="5" s="1"/>
  <c r="D14" i="5"/>
  <c r="F14" i="5" s="1"/>
  <c r="G14" i="5" s="1"/>
  <c r="H12" i="5"/>
  <c r="J12" i="5" s="1"/>
  <c r="K12" i="5" s="1"/>
  <c r="D12" i="5"/>
  <c r="F12" i="5" s="1"/>
  <c r="G12" i="5" s="1"/>
  <c r="H11" i="5"/>
  <c r="J11" i="5" s="1"/>
  <c r="K11" i="5" s="1"/>
  <c r="D11" i="5"/>
  <c r="F11" i="5" s="1"/>
  <c r="G11" i="5" s="1"/>
  <c r="H10" i="5"/>
  <c r="J10" i="5" s="1"/>
  <c r="K10" i="5" s="1"/>
  <c r="D10" i="5"/>
  <c r="F10" i="5" s="1"/>
  <c r="G10" i="5" s="1"/>
  <c r="H9" i="5"/>
  <c r="J9" i="5" s="1"/>
  <c r="K9" i="5" s="1"/>
  <c r="D9" i="5"/>
  <c r="F9" i="5" s="1"/>
  <c r="G9" i="5" s="1"/>
  <c r="H8" i="5"/>
  <c r="J8" i="5" s="1"/>
  <c r="K8" i="5" s="1"/>
  <c r="D8" i="5"/>
  <c r="F8" i="5" s="1"/>
  <c r="G8" i="5" s="1"/>
  <c r="H7" i="5"/>
  <c r="J7" i="5" s="1"/>
  <c r="K7" i="5" s="1"/>
  <c r="D7" i="5"/>
  <c r="F7" i="5" s="1"/>
  <c r="G7" i="5" s="1"/>
  <c r="H6" i="5"/>
  <c r="J6" i="5" s="1"/>
  <c r="K6" i="5" s="1"/>
  <c r="D6" i="5"/>
  <c r="F6" i="5" s="1"/>
  <c r="G6" i="5" s="1"/>
  <c r="H5" i="5"/>
  <c r="J5" i="5" s="1"/>
  <c r="K5" i="5" s="1"/>
  <c r="D5" i="5"/>
  <c r="F5" i="5" s="1"/>
  <c r="G5" i="5" s="1"/>
  <c r="I5" i="5" l="1"/>
  <c r="I6" i="5"/>
  <c r="I7" i="5"/>
  <c r="I8" i="5"/>
  <c r="I9" i="5"/>
  <c r="I10" i="5"/>
  <c r="I11" i="5"/>
  <c r="I12" i="5"/>
  <c r="I14" i="5"/>
  <c r="E16" i="5"/>
  <c r="E17" i="5"/>
  <c r="E5" i="5"/>
  <c r="E6" i="5"/>
  <c r="E7" i="5"/>
  <c r="E8" i="5"/>
  <c r="E9" i="5"/>
  <c r="E10" i="5"/>
  <c r="E11" i="5"/>
  <c r="E12" i="5"/>
  <c r="E14" i="5"/>
  <c r="E15" i="5"/>
  <c r="I16" i="5"/>
  <c r="I17" i="5"/>
  <c r="C19" i="4" l="1"/>
  <c r="H17" i="4"/>
  <c r="J17" i="4" s="1"/>
  <c r="K17" i="4" s="1"/>
  <c r="D17" i="4"/>
  <c r="E17" i="4" s="1"/>
  <c r="H16" i="4"/>
  <c r="J16" i="4" s="1"/>
  <c r="K16" i="4" s="1"/>
  <c r="D16" i="4"/>
  <c r="F16" i="4" s="1"/>
  <c r="G16" i="4" s="1"/>
  <c r="D15" i="4"/>
  <c r="F15" i="4" s="1"/>
  <c r="G15" i="4" s="1"/>
  <c r="H14" i="4"/>
  <c r="J14" i="4" s="1"/>
  <c r="K14" i="4" s="1"/>
  <c r="D14" i="4"/>
  <c r="F14" i="4" s="1"/>
  <c r="G14" i="4" s="1"/>
  <c r="H12" i="4"/>
  <c r="I12" i="4" s="1"/>
  <c r="D12" i="4"/>
  <c r="F12" i="4" s="1"/>
  <c r="G12" i="4" s="1"/>
  <c r="H11" i="4"/>
  <c r="J11" i="4" s="1"/>
  <c r="K11" i="4" s="1"/>
  <c r="D11" i="4"/>
  <c r="F11" i="4" s="1"/>
  <c r="G11" i="4" s="1"/>
  <c r="H10" i="4"/>
  <c r="I10" i="4" s="1"/>
  <c r="D10" i="4"/>
  <c r="F10" i="4" s="1"/>
  <c r="G10" i="4" s="1"/>
  <c r="H9" i="4"/>
  <c r="J9" i="4" s="1"/>
  <c r="K9" i="4" s="1"/>
  <c r="D9" i="4"/>
  <c r="F9" i="4" s="1"/>
  <c r="G9" i="4" s="1"/>
  <c r="H8" i="4"/>
  <c r="J8" i="4" s="1"/>
  <c r="K8" i="4" s="1"/>
  <c r="D8" i="4"/>
  <c r="F8" i="4" s="1"/>
  <c r="G8" i="4" s="1"/>
  <c r="H7" i="4"/>
  <c r="I7" i="4" s="1"/>
  <c r="D7" i="4"/>
  <c r="F7" i="4" s="1"/>
  <c r="G7" i="4" s="1"/>
  <c r="H6" i="4"/>
  <c r="J6" i="4" s="1"/>
  <c r="K6" i="4" s="1"/>
  <c r="D6" i="4"/>
  <c r="F6" i="4" s="1"/>
  <c r="G6" i="4" s="1"/>
  <c r="H5" i="4"/>
  <c r="J5" i="4" s="1"/>
  <c r="K5" i="4" s="1"/>
  <c r="D5" i="4"/>
  <c r="F5" i="4" s="1"/>
  <c r="G5" i="4" s="1"/>
  <c r="I6" i="4" l="1"/>
  <c r="I9" i="4"/>
  <c r="I11" i="4"/>
  <c r="E16" i="4"/>
  <c r="J7" i="4"/>
  <c r="K7" i="4" s="1"/>
  <c r="J12" i="4"/>
  <c r="K12" i="4" s="1"/>
  <c r="F17" i="4"/>
  <c r="G17" i="4" s="1"/>
  <c r="I14" i="4"/>
  <c r="J10" i="4"/>
  <c r="K10" i="4" s="1"/>
  <c r="E5" i="4"/>
  <c r="E6" i="4"/>
  <c r="E7" i="4"/>
  <c r="E8" i="4"/>
  <c r="E9" i="4"/>
  <c r="E10" i="4"/>
  <c r="E11" i="4"/>
  <c r="E12" i="4"/>
  <c r="E14" i="4"/>
  <c r="E15" i="4"/>
  <c r="I16" i="4"/>
  <c r="I17" i="4"/>
  <c r="I5" i="4"/>
  <c r="I8" i="4"/>
  <c r="C19" i="3" l="1"/>
  <c r="H17" i="3"/>
  <c r="J17" i="3" s="1"/>
  <c r="K17" i="3" s="1"/>
  <c r="D17" i="3"/>
  <c r="F17" i="3" s="1"/>
  <c r="G17" i="3" s="1"/>
  <c r="H16" i="3"/>
  <c r="J16" i="3" s="1"/>
  <c r="K16" i="3" s="1"/>
  <c r="D16" i="3"/>
  <c r="F16" i="3" s="1"/>
  <c r="G16" i="3" s="1"/>
  <c r="D15" i="3"/>
  <c r="F15" i="3" s="1"/>
  <c r="G15" i="3" s="1"/>
  <c r="H14" i="3"/>
  <c r="J14" i="3" s="1"/>
  <c r="K14" i="3" s="1"/>
  <c r="D14" i="3"/>
  <c r="F14" i="3" s="1"/>
  <c r="G14" i="3" s="1"/>
  <c r="H12" i="3"/>
  <c r="J12" i="3" s="1"/>
  <c r="K12" i="3" s="1"/>
  <c r="D12" i="3"/>
  <c r="F12" i="3" s="1"/>
  <c r="G12" i="3" s="1"/>
  <c r="H11" i="3"/>
  <c r="J11" i="3" s="1"/>
  <c r="K11" i="3" s="1"/>
  <c r="D11" i="3"/>
  <c r="F11" i="3" s="1"/>
  <c r="G11" i="3" s="1"/>
  <c r="H10" i="3"/>
  <c r="J10" i="3" s="1"/>
  <c r="K10" i="3" s="1"/>
  <c r="D10" i="3"/>
  <c r="F10" i="3" s="1"/>
  <c r="G10" i="3" s="1"/>
  <c r="H9" i="3"/>
  <c r="J9" i="3" s="1"/>
  <c r="K9" i="3" s="1"/>
  <c r="D9" i="3"/>
  <c r="F9" i="3" s="1"/>
  <c r="G9" i="3" s="1"/>
  <c r="H8" i="3"/>
  <c r="J8" i="3" s="1"/>
  <c r="K8" i="3" s="1"/>
  <c r="D8" i="3"/>
  <c r="F8" i="3" s="1"/>
  <c r="G8" i="3" s="1"/>
  <c r="H7" i="3"/>
  <c r="J7" i="3" s="1"/>
  <c r="K7" i="3" s="1"/>
  <c r="D7" i="3"/>
  <c r="F7" i="3" s="1"/>
  <c r="G7" i="3" s="1"/>
  <c r="H6" i="3"/>
  <c r="J6" i="3" s="1"/>
  <c r="K6" i="3" s="1"/>
  <c r="D6" i="3"/>
  <c r="F6" i="3" s="1"/>
  <c r="G6" i="3" s="1"/>
  <c r="H5" i="3"/>
  <c r="J5" i="3" s="1"/>
  <c r="K5" i="3" s="1"/>
  <c r="D5" i="3"/>
  <c r="F5" i="3" s="1"/>
  <c r="G5" i="3" s="1"/>
  <c r="I6" i="3" l="1"/>
  <c r="I8" i="3"/>
  <c r="I11" i="3"/>
  <c r="I12" i="3"/>
  <c r="I14" i="3"/>
  <c r="E16" i="3"/>
  <c r="E17" i="3"/>
  <c r="I5" i="3"/>
  <c r="I7" i="3"/>
  <c r="I9" i="3"/>
  <c r="I10" i="3"/>
  <c r="E5" i="3"/>
  <c r="E6" i="3"/>
  <c r="E7" i="3"/>
  <c r="E8" i="3"/>
  <c r="E9" i="3"/>
  <c r="E10" i="3"/>
  <c r="E11" i="3"/>
  <c r="E12" i="3"/>
  <c r="E14" i="3"/>
  <c r="E15" i="3"/>
  <c r="I16" i="3"/>
  <c r="I17" i="3"/>
  <c r="C19" i="2" l="1"/>
  <c r="H17" i="2"/>
  <c r="J17" i="2" s="1"/>
  <c r="K17" i="2" s="1"/>
  <c r="F17" i="2"/>
  <c r="G17" i="2" s="1"/>
  <c r="E17" i="2"/>
  <c r="D17" i="2"/>
  <c r="H16" i="2"/>
  <c r="J16" i="2" s="1"/>
  <c r="K16" i="2" s="1"/>
  <c r="F16" i="2"/>
  <c r="G16" i="2" s="1"/>
  <c r="E16" i="2"/>
  <c r="D16" i="2"/>
  <c r="D15" i="2"/>
  <c r="F15" i="2" s="1"/>
  <c r="G15" i="2" s="1"/>
  <c r="J14" i="2"/>
  <c r="K14" i="2" s="1"/>
  <c r="I14" i="2"/>
  <c r="H14" i="2"/>
  <c r="D14" i="2"/>
  <c r="F14" i="2" s="1"/>
  <c r="G14" i="2" s="1"/>
  <c r="J12" i="2"/>
  <c r="K12" i="2" s="1"/>
  <c r="I12" i="2"/>
  <c r="H12" i="2"/>
  <c r="D12" i="2"/>
  <c r="F12" i="2" s="1"/>
  <c r="G12" i="2" s="1"/>
  <c r="J11" i="2"/>
  <c r="K11" i="2" s="1"/>
  <c r="I11" i="2"/>
  <c r="H11" i="2"/>
  <c r="D11" i="2"/>
  <c r="F11" i="2" s="1"/>
  <c r="G11" i="2" s="1"/>
  <c r="J10" i="2"/>
  <c r="K10" i="2" s="1"/>
  <c r="I10" i="2"/>
  <c r="H10" i="2"/>
  <c r="D10" i="2"/>
  <c r="F10" i="2" s="1"/>
  <c r="G10" i="2" s="1"/>
  <c r="J9" i="2"/>
  <c r="K9" i="2" s="1"/>
  <c r="I9" i="2"/>
  <c r="H9" i="2"/>
  <c r="D9" i="2"/>
  <c r="F9" i="2" s="1"/>
  <c r="G9" i="2" s="1"/>
  <c r="J8" i="2"/>
  <c r="K8" i="2" s="1"/>
  <c r="I8" i="2"/>
  <c r="H8" i="2"/>
  <c r="D8" i="2"/>
  <c r="F8" i="2" s="1"/>
  <c r="G8" i="2" s="1"/>
  <c r="J7" i="2"/>
  <c r="K7" i="2" s="1"/>
  <c r="I7" i="2"/>
  <c r="H7" i="2"/>
  <c r="D7" i="2"/>
  <c r="F7" i="2" s="1"/>
  <c r="G7" i="2" s="1"/>
  <c r="J6" i="2"/>
  <c r="K6" i="2" s="1"/>
  <c r="I6" i="2"/>
  <c r="H6" i="2"/>
  <c r="D6" i="2"/>
  <c r="F6" i="2" s="1"/>
  <c r="G6" i="2" s="1"/>
  <c r="J5" i="2"/>
  <c r="K5" i="2" s="1"/>
  <c r="I5" i="2"/>
  <c r="H5" i="2"/>
  <c r="D5" i="2"/>
  <c r="F5" i="2" s="1"/>
  <c r="G5" i="2" s="1"/>
  <c r="E5" i="2" l="1"/>
  <c r="E6" i="2"/>
  <c r="E7" i="2"/>
  <c r="E8" i="2"/>
  <c r="E9" i="2"/>
  <c r="E10" i="2"/>
  <c r="E11" i="2"/>
  <c r="E12" i="2"/>
  <c r="E14" i="2"/>
  <c r="E15" i="2"/>
  <c r="I16" i="2"/>
  <c r="I17" i="2"/>
  <c r="C5" i="15" l="1"/>
  <c r="D5" i="15"/>
  <c r="C19" i="1" l="1"/>
  <c r="D5" i="1" l="1"/>
  <c r="J5" i="1" l="1"/>
  <c r="K5" i="1" s="1"/>
  <c r="F5" i="1"/>
  <c r="G5" i="1" s="1"/>
  <c r="D15" i="1" l="1"/>
  <c r="D17" i="1" l="1"/>
  <c r="D16" i="1"/>
  <c r="F15" i="1"/>
  <c r="G15" i="1" s="1"/>
  <c r="D14" i="1"/>
  <c r="D12" i="1"/>
  <c r="D11" i="1"/>
  <c r="D10" i="1"/>
  <c r="D9" i="1"/>
  <c r="D8" i="1"/>
  <c r="D7" i="1"/>
  <c r="D6" i="1"/>
  <c r="F17" i="1" l="1"/>
  <c r="G17" i="1" s="1"/>
  <c r="J17" i="1"/>
  <c r="K17" i="1" s="1"/>
  <c r="F16" i="1"/>
  <c r="G16" i="1" s="1"/>
  <c r="J16" i="1"/>
  <c r="K16" i="1" s="1"/>
  <c r="J14" i="1"/>
  <c r="K14" i="1" s="1"/>
  <c r="F14" i="1"/>
  <c r="G14" i="1" s="1"/>
  <c r="F12" i="1"/>
  <c r="G12" i="1" s="1"/>
  <c r="J12" i="1"/>
  <c r="K12" i="1" s="1"/>
  <c r="F11" i="1"/>
  <c r="G11" i="1" s="1"/>
  <c r="J11" i="1"/>
  <c r="K11" i="1" s="1"/>
  <c r="J10" i="1"/>
  <c r="K10" i="1" s="1"/>
  <c r="F10" i="1"/>
  <c r="G10" i="1" s="1"/>
  <c r="F9" i="1"/>
  <c r="G9" i="1" s="1"/>
  <c r="J9" i="1"/>
  <c r="K9" i="1" s="1"/>
  <c r="J8" i="1"/>
  <c r="K8" i="1" s="1"/>
  <c r="F8" i="1"/>
  <c r="G8" i="1" s="1"/>
  <c r="F7" i="1"/>
  <c r="G7" i="1" s="1"/>
  <c r="J7" i="1"/>
  <c r="K7" i="1" s="1"/>
  <c r="F6" i="1"/>
  <c r="G6" i="1" s="1"/>
  <c r="J6" i="1"/>
  <c r="K6" i="1" s="1"/>
</calcChain>
</file>

<file path=xl/sharedStrings.xml><?xml version="1.0" encoding="utf-8"?>
<sst xmlns="http://schemas.openxmlformats.org/spreadsheetml/2006/main" count="685" uniqueCount="59">
  <si>
    <t>Micronutriente</t>
  </si>
  <si>
    <t>Unidad de medida</t>
  </si>
  <si>
    <r>
      <t xml:space="preserve">Requerimiento de  micronutrientes </t>
    </r>
    <r>
      <rPr>
        <b/>
        <sz val="11"/>
        <color rgb="FFFF0000"/>
        <rFont val="Calibri"/>
        <family val="2"/>
        <scheme val="minor"/>
      </rPr>
      <t>EAR</t>
    </r>
  </si>
  <si>
    <r>
      <t xml:space="preserve">Requerimiento de micronutrientes </t>
    </r>
    <r>
      <rPr>
        <b/>
        <sz val="8"/>
        <color rgb="FFFF0000"/>
        <rFont val="Verdana"/>
        <family val="2"/>
      </rPr>
      <t>RDA</t>
    </r>
  </si>
  <si>
    <t>Persona/día</t>
  </si>
  <si>
    <t>*Hogar/día</t>
  </si>
  <si>
    <t>**Población/día</t>
  </si>
  <si>
    <t>**Población/ año</t>
  </si>
  <si>
    <t>Vitaminas</t>
  </si>
  <si>
    <t>Vitamina A</t>
  </si>
  <si>
    <t>μg/día (E.R)</t>
  </si>
  <si>
    <t>Vitamina C</t>
  </si>
  <si>
    <t>mg/día</t>
  </si>
  <si>
    <t xml:space="preserve">Tiamina </t>
  </si>
  <si>
    <t>Riboflavina</t>
  </si>
  <si>
    <t>Niacina</t>
  </si>
  <si>
    <t>mg EN/día</t>
  </si>
  <si>
    <t>Vitamina B6</t>
  </si>
  <si>
    <t>Folato</t>
  </si>
  <si>
    <t>μg EFD/día</t>
  </si>
  <si>
    <t>Vitamina B12</t>
  </si>
  <si>
    <t>μg/día</t>
  </si>
  <si>
    <t>Minerales</t>
  </si>
  <si>
    <t>Calcio</t>
  </si>
  <si>
    <t>Sodio</t>
  </si>
  <si>
    <t>Hierro</t>
  </si>
  <si>
    <t>Zinc</t>
  </si>
  <si>
    <t>Territorialidad</t>
  </si>
  <si>
    <t>Amazonica</t>
  </si>
  <si>
    <t>Andina sur</t>
  </si>
  <si>
    <t>Costa y sabana caribe</t>
  </si>
  <si>
    <t>Cundiboyacense</t>
  </si>
  <si>
    <t>Depresión momposina y mojana</t>
  </si>
  <si>
    <t>Distrito capital</t>
  </si>
  <si>
    <t>Eje cafetero</t>
  </si>
  <si>
    <t>Insular</t>
  </si>
  <si>
    <t>Litoral Pacífico y Chocó</t>
  </si>
  <si>
    <t>Llanero</t>
  </si>
  <si>
    <t>Magdalena medio</t>
  </si>
  <si>
    <t>Santanderes</t>
  </si>
  <si>
    <t>Tolima grande</t>
  </si>
  <si>
    <t>COLOMBIA</t>
  </si>
  <si>
    <t>EAR</t>
  </si>
  <si>
    <t>RDA</t>
  </si>
  <si>
    <r>
      <rPr>
        <b/>
        <sz val="11"/>
        <color theme="1"/>
        <rFont val="Calibri"/>
        <family val="2"/>
        <scheme val="minor"/>
      </rPr>
      <t>*</t>
    </r>
    <r>
      <rPr>
        <sz val="11"/>
        <color theme="1"/>
        <rFont val="Calibri"/>
        <family val="2"/>
        <scheme val="minor"/>
      </rPr>
      <t xml:space="preserve"> Tamaño promedio de los hogares Colombianos 2,9 según DANE (2024)</t>
    </r>
  </si>
  <si>
    <t xml:space="preserve">** Población Territorialidad Amazónica  2024: </t>
  </si>
  <si>
    <t xml:space="preserve">** Población Territorialidad Andina Sur  2024: </t>
  </si>
  <si>
    <t>* Tamaño promedio de los hogares Colombianos 2,9 según DANE (2024)</t>
  </si>
  <si>
    <t xml:space="preserve">** Población Territorialidad Costa y Sabana Caribe 2024: </t>
  </si>
  <si>
    <t xml:space="preserve">** Población Territorialidad Cundiboyacense 2024: </t>
  </si>
  <si>
    <t xml:space="preserve">** Población Territorialidad Depresión momposina y mojana 2024: </t>
  </si>
  <si>
    <t xml:space="preserve">** Población Territorialidad Distrito Capital  2024: </t>
  </si>
  <si>
    <t xml:space="preserve">** Población Territorialidad Insular 2024: </t>
  </si>
  <si>
    <t xml:space="preserve">** Población Territorialidad Litoral pacífico y chocó 2024: </t>
  </si>
  <si>
    <t xml:space="preserve">** Población Territorialidad Llanera 2024: </t>
  </si>
  <si>
    <t xml:space="preserve">** Población Territorialidad Magdalena medio 2024: </t>
  </si>
  <si>
    <t xml:space="preserve">** Población Territorialidad Santanderes 2024: </t>
  </si>
  <si>
    <t xml:space="preserve">** Población Territorialidad Tolima Grande 2024: </t>
  </si>
  <si>
    <t xml:space="preserve">** Población Colombia  2024: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</si>
</sst>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64" formatCode="0.0"/>
    <numFmt numFmtId="165" formatCode="_-* #,##0.0_-;\-* #,##0.0_-;_-* &quot;-&quot;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8"/>
      <color theme="1"/>
      <name val="Verdana"/>
      <family val="2"/>
    </font>
    <font>
      <b/>
      <sz val="8"/>
      <color rgb="FFFF0000"/>
      <name val="Verdana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75">
    <xf numFmtId="0" fontId="0" fillId="0" borderId="0" xfId="0"/>
    <xf numFmtId="0" fontId="0" fillId="0" borderId="0" xfId="0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41" fontId="0" fillId="0" borderId="3" xfId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0" fillId="3" borderId="6" xfId="0" applyFill="1" applyBorder="1"/>
    <xf numFmtId="0" fontId="0" fillId="3" borderId="0" xfId="0" applyFill="1"/>
    <xf numFmtId="1" fontId="0" fillId="0" borderId="0" xfId="0" applyNumberFormat="1" applyAlignment="1">
      <alignment horizontal="right" wrapText="1"/>
    </xf>
    <xf numFmtId="41" fontId="0" fillId="0" borderId="0" xfId="1" applyFont="1" applyAlignment="1">
      <alignment horizontal="center" vertical="center" wrapText="1"/>
    </xf>
    <xf numFmtId="41" fontId="0" fillId="0" borderId="6" xfId="1" applyFont="1" applyBorder="1" applyAlignment="1">
      <alignment horizontal="right" vertical="center"/>
    </xf>
    <xf numFmtId="41" fontId="0" fillId="0" borderId="0" xfId="1" applyFont="1" applyBorder="1" applyAlignment="1">
      <alignment horizontal="right" vertical="center"/>
    </xf>
    <xf numFmtId="1" fontId="0" fillId="0" borderId="6" xfId="0" applyNumberFormat="1" applyBorder="1"/>
    <xf numFmtId="2" fontId="0" fillId="0" borderId="0" xfId="0" applyNumberFormat="1" applyAlignment="1">
      <alignment horizontal="right" wrapText="1"/>
    </xf>
    <xf numFmtId="2" fontId="0" fillId="0" borderId="6" xfId="0" applyNumberFormat="1" applyBorder="1"/>
    <xf numFmtId="164" fontId="0" fillId="0" borderId="6" xfId="0" applyNumberFormat="1" applyBorder="1"/>
    <xf numFmtId="0" fontId="0" fillId="3" borderId="0" xfId="0" applyFill="1" applyAlignment="1">
      <alignment horizontal="right" wrapText="1"/>
    </xf>
    <xf numFmtId="41" fontId="0" fillId="3" borderId="0" xfId="1" applyFont="1" applyFill="1" applyAlignment="1">
      <alignment horizontal="center" vertical="center" wrapText="1"/>
    </xf>
    <xf numFmtId="41" fontId="0" fillId="3" borderId="0" xfId="1" applyFont="1" applyFill="1" applyBorder="1" applyAlignment="1">
      <alignment horizontal="right" vertical="center"/>
    </xf>
    <xf numFmtId="1" fontId="0" fillId="2" borderId="6" xfId="0" applyNumberFormat="1" applyFill="1" applyBorder="1"/>
    <xf numFmtId="41" fontId="0" fillId="2" borderId="0" xfId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wrapText="1"/>
    </xf>
    <xf numFmtId="0" fontId="0" fillId="0" borderId="3" xfId="0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64" fontId="0" fillId="0" borderId="3" xfId="0" applyNumberFormat="1" applyBorder="1" applyAlignment="1">
      <alignment horizontal="right" wrapText="1"/>
    </xf>
    <xf numFmtId="164" fontId="0" fillId="0" borderId="5" xfId="0" applyNumberFormat="1" applyBorder="1"/>
    <xf numFmtId="41" fontId="0" fillId="0" borderId="3" xfId="1" applyFont="1" applyBorder="1" applyAlignment="1">
      <alignment horizontal="right" vertical="center"/>
    </xf>
    <xf numFmtId="0" fontId="0" fillId="0" borderId="0" xfId="0" applyAlignment="1">
      <alignment horizontal="left" vertical="center" wrapText="1"/>
    </xf>
    <xf numFmtId="3" fontId="4" fillId="0" borderId="0" xfId="0" applyNumberFormat="1" applyFont="1" applyAlignment="1">
      <alignment vertical="center" wrapText="1"/>
    </xf>
    <xf numFmtId="0" fontId="0" fillId="0" borderId="0" xfId="0" applyAlignment="1">
      <alignment vertical="center" wrapText="1"/>
    </xf>
    <xf numFmtId="41" fontId="0" fillId="0" borderId="7" xfId="1" applyFont="1" applyBorder="1" applyAlignment="1">
      <alignment horizontal="center" vertical="center" wrapText="1"/>
    </xf>
    <xf numFmtId="0" fontId="7" fillId="0" borderId="2" xfId="0" applyFont="1" applyBorder="1" applyAlignment="1">
      <alignment vertical="top" wrapText="1"/>
    </xf>
    <xf numFmtId="0" fontId="8" fillId="0" borderId="0" xfId="0" applyFont="1" applyAlignment="1">
      <alignment vertical="top" wrapText="1"/>
    </xf>
    <xf numFmtId="1" fontId="0" fillId="0" borderId="0" xfId="0" applyNumberFormat="1"/>
    <xf numFmtId="41" fontId="0" fillId="0" borderId="0" xfId="0" applyNumberFormat="1"/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7" fillId="0" borderId="3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" fontId="0" fillId="2" borderId="0" xfId="0" applyNumberFormat="1" applyFill="1"/>
    <xf numFmtId="0" fontId="2" fillId="0" borderId="8" xfId="0" applyFont="1" applyBorder="1" applyAlignment="1">
      <alignment horizontal="center" vertical="center" wrapText="1"/>
    </xf>
    <xf numFmtId="0" fontId="7" fillId="0" borderId="3" xfId="0" applyFont="1" applyBorder="1" applyAlignment="1">
      <alignment vertical="top" wrapText="1"/>
    </xf>
    <xf numFmtId="0" fontId="7" fillId="0" borderId="2" xfId="0" applyFont="1" applyBorder="1" applyAlignment="1">
      <alignment horizontal="center" vertical="top" wrapText="1"/>
    </xf>
    <xf numFmtId="0" fontId="8" fillId="0" borderId="2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2" fontId="0" fillId="0" borderId="0" xfId="0" applyNumberFormat="1"/>
    <xf numFmtId="164" fontId="0" fillId="0" borderId="0" xfId="0" applyNumberFormat="1"/>
    <xf numFmtId="0" fontId="10" fillId="0" borderId="0" xfId="0" applyFont="1"/>
    <xf numFmtId="0" fontId="9" fillId="0" borderId="2" xfId="0" applyFont="1" applyBorder="1" applyAlignment="1">
      <alignment vertical="top" wrapText="1"/>
    </xf>
    <xf numFmtId="1" fontId="10" fillId="0" borderId="2" xfId="0" applyNumberFormat="1" applyFont="1" applyBorder="1"/>
    <xf numFmtId="2" fontId="10" fillId="0" borderId="2" xfId="0" applyNumberFormat="1" applyFont="1" applyBorder="1"/>
    <xf numFmtId="0" fontId="2" fillId="0" borderId="2" xfId="0" applyFont="1" applyBorder="1" applyAlignment="1">
      <alignment horizontal="center" vertical="center"/>
    </xf>
    <xf numFmtId="1" fontId="0" fillId="4" borderId="0" xfId="0" applyNumberFormat="1" applyFill="1"/>
    <xf numFmtId="1" fontId="10" fillId="4" borderId="2" xfId="0" applyNumberFormat="1" applyFont="1" applyFill="1" applyBorder="1"/>
    <xf numFmtId="164" fontId="10" fillId="0" borderId="2" xfId="0" applyNumberFormat="1" applyFont="1" applyBorder="1"/>
    <xf numFmtId="0" fontId="11" fillId="0" borderId="5" xfId="0" applyFont="1" applyBorder="1" applyAlignment="1">
      <alignment horizontal="center" vertical="center" wrapText="1"/>
    </xf>
    <xf numFmtId="0" fontId="12" fillId="3" borderId="6" xfId="0" applyFont="1" applyFill="1" applyBorder="1"/>
    <xf numFmtId="41" fontId="12" fillId="0" borderId="6" xfId="1" applyFont="1" applyBorder="1" applyAlignment="1">
      <alignment horizontal="right" vertical="center"/>
    </xf>
    <xf numFmtId="165" fontId="12" fillId="0" borderId="6" xfId="1" applyNumberFormat="1" applyFont="1" applyBorder="1" applyAlignment="1">
      <alignment horizontal="right" vertical="center"/>
    </xf>
    <xf numFmtId="165" fontId="12" fillId="0" borderId="5" xfId="1" applyNumberFormat="1" applyFont="1" applyBorder="1" applyAlignment="1">
      <alignment horizontal="right" vertical="center"/>
    </xf>
    <xf numFmtId="0" fontId="12" fillId="0" borderId="0" xfId="0" applyFont="1" applyAlignment="1">
      <alignment horizontal="center" vertical="center"/>
    </xf>
    <xf numFmtId="41" fontId="12" fillId="3" borderId="6" xfId="1" applyFont="1" applyFill="1" applyBorder="1" applyAlignment="1">
      <alignment horizontal="right" vertical="center"/>
    </xf>
    <xf numFmtId="41" fontId="12" fillId="2" borderId="6" xfId="1" applyFont="1" applyFill="1" applyBorder="1" applyAlignment="1">
      <alignment horizontal="right" vertical="center"/>
    </xf>
  </cellXfs>
  <cellStyles count="2">
    <cellStyle name="Millares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2.xml"/><Relationship Id="rId26" Type="http://schemas.openxmlformats.org/officeDocument/2006/relationships/externalLink" Target="externalLinks/externalLink10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5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5" Type="http://schemas.openxmlformats.org/officeDocument/2006/relationships/externalLink" Target="externalLinks/externalLink9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4.xml"/><Relationship Id="rId29" Type="http://schemas.openxmlformats.org/officeDocument/2006/relationships/externalLink" Target="externalLinks/externalLink1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8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7.xml"/><Relationship Id="rId28" Type="http://schemas.openxmlformats.org/officeDocument/2006/relationships/externalLink" Target="externalLinks/externalLink12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3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6.xml"/><Relationship Id="rId27" Type="http://schemas.openxmlformats.org/officeDocument/2006/relationships/externalLink" Target="externalLinks/externalLink11.xml"/><Relationship Id="rId30" Type="http://schemas.openxmlformats.org/officeDocument/2006/relationships/theme" Target="theme/theme1.xml"/><Relationship Id="rId8" Type="http://schemas.openxmlformats.org/officeDocument/2006/relationships/worksheet" Target="worksheets/sheet8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udeaeduco-my.sharepoint.com/personal/sarah_ortiz_udea_edu_co/Documents/NECESIDADES%20GABA%202024/REQUERIMIENTOS/Calculo%20Micronutrientes/Req.%20%20Micronutrientes%20Amaz&#243;nica.xlsx" TargetMode="External"/><Relationship Id="rId1" Type="http://schemas.openxmlformats.org/officeDocument/2006/relationships/externalLinkPath" Target="Req.%20%20Micronutrientes%20Amaz&#243;nica.xlsx" TargetMode="External"/></Relationships>
</file>

<file path=xl/externalLinks/_rels/externalLink10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udeaeduco-my.sharepoint.com/personal/sarah_ortiz_udea_edu_co/Documents/NECESIDADES%20GABA%202024/REQUERIMIENTOS/Calculo%20Micronutrientes/Req.%20%20Micronutrientes%20Llanera.xlsx" TargetMode="External"/><Relationship Id="rId1" Type="http://schemas.openxmlformats.org/officeDocument/2006/relationships/externalLinkPath" Target="Req.%20%20Micronutrientes%20Llanera.xlsx" TargetMode="External"/></Relationships>
</file>

<file path=xl/externalLinks/_rels/externalLink1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udeaeduco-my.sharepoint.com/personal/sarah_ortiz_udea_edu_co/Documents/NECESIDADES%20GABA%202024/REQUERIMIENTOS/Calculo%20Micronutrientes/Req.%20%20Micronutrientes%20Magdalena%20medio.xlsx" TargetMode="External"/><Relationship Id="rId1" Type="http://schemas.openxmlformats.org/officeDocument/2006/relationships/externalLinkPath" Target="Req.%20%20Micronutrientes%20Magdalena%20medio.xlsx" TargetMode="External"/></Relationships>
</file>

<file path=xl/externalLinks/_rels/externalLink1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udeaeduco-my.sharepoint.com/personal/sarah_ortiz_udea_edu_co/Documents/NECESIDADES%20GABA%202024/REQUERIMIENTOS/Calculo%20Micronutrientes/Req.%20%20Micronutrientes%20Santanderes.xlsx" TargetMode="External"/><Relationship Id="rId1" Type="http://schemas.openxmlformats.org/officeDocument/2006/relationships/externalLinkPath" Target="Req.%20%20Micronutrientes%20Santanderes.xlsx" TargetMode="External"/></Relationships>
</file>

<file path=xl/externalLinks/_rels/externalLink13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udeaeduco-my.sharepoint.com/personal/sarah_ortiz_udea_edu_co/Documents/NECESIDADES%20GABA%202024/REQUERIMIENTOS/Calculo%20Micronutrientes/Req.%20%20Micronutrientes%20Tolima%20grande.xlsx" TargetMode="External"/><Relationship Id="rId1" Type="http://schemas.openxmlformats.org/officeDocument/2006/relationships/externalLinkPath" Target="Req.%20%20Micronutrientes%20Tolima%20grande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udeaeduco-my.sharepoint.com/personal/sarah_ortiz_udea_edu_co/Documents/NECESIDADES%20GABA%202024/REQUERIMIENTOS/Calculo%20Micronutrientes/Req.%20%20Micronutrientes%20Andina%20Sur.xlsx" TargetMode="External"/><Relationship Id="rId1" Type="http://schemas.openxmlformats.org/officeDocument/2006/relationships/externalLinkPath" Target="Req.%20%20Micronutrientes%20Andina%20Sur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udeaeduco-my.sharepoint.com/personal/sarah_ortiz_udea_edu_co/Documents/NECESIDADES%20GABA%202024/REQUERIMIENTOS/Calculo%20Micronutrientes/Req.%20%20Micronutrientes%20Costa%20y%20sabana%20caribe.xlsx" TargetMode="External"/><Relationship Id="rId1" Type="http://schemas.openxmlformats.org/officeDocument/2006/relationships/externalLinkPath" Target="Req.%20%20Micronutrientes%20Costa%20y%20sabana%20caribe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udeaeduco-my.sharepoint.com/personal/sarah_ortiz_udea_edu_co/Documents/NECESIDADES%20GABA%202024/REQUERIMIENTOS/Calculo%20Micronutrientes/Req.%20%20Micronutrientes%20Cundiboyacense.xlsx" TargetMode="External"/><Relationship Id="rId1" Type="http://schemas.openxmlformats.org/officeDocument/2006/relationships/externalLinkPath" Target="Req.%20%20Micronutrientes%20Cundiboyacense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udeaeduco-my.sharepoint.com/personal/sarah_ortiz_udea_edu_co/Documents/NECESIDADES%20GABA%202024/REQUERIMIENTOS/Calculo%20Micronutrientes/Req.%20%20Micronutrientes%20Depresi&#243;n%20momposina%20y%20mojana.xlsx" TargetMode="External"/><Relationship Id="rId1" Type="http://schemas.openxmlformats.org/officeDocument/2006/relationships/externalLinkPath" Target="Req.%20%20Micronutrientes%20Depresi&#243;n%20momposina%20y%20mojana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udeaeduco-my.sharepoint.com/personal/sarah_ortiz_udea_edu_co/Documents/NECESIDADES%20GABA%202024/REQUERIMIENTOS/Calculo%20Micronutrientes/Req.%20%20Micronutrientes%20Distrito%20capital.xlsx" TargetMode="External"/><Relationship Id="rId1" Type="http://schemas.openxmlformats.org/officeDocument/2006/relationships/externalLinkPath" Target="Req.%20%20Micronutrientes%20Distrito%20capital.xlsx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udeaeduco-my.sharepoint.com/personal/sarah_ortiz_udea_edu_co/Documents/NECESIDADES%20GABA%202024/REQUERIMIENTOS/Calculo%20Micronutrientes/Req.%20%20Micronutrientes%20Eje%20cafetero.xlsx" TargetMode="External"/><Relationship Id="rId1" Type="http://schemas.openxmlformats.org/officeDocument/2006/relationships/externalLinkPath" Target="Req.%20%20Micronutrientes%20Eje%20cafetero.xlsx" TargetMode="External"/></Relationships>
</file>

<file path=xl/externalLinks/_rels/externalLink8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udeaeduco-my.sharepoint.com/personal/sarah_ortiz_udea_edu_co/Documents/NECESIDADES%20GABA%202024/REQUERIMIENTOS/Calculo%20Micronutrientes/Req.%20%20Micronutrientes%20Insular.xlsx" TargetMode="External"/><Relationship Id="rId1" Type="http://schemas.openxmlformats.org/officeDocument/2006/relationships/externalLinkPath" Target="Req.%20%20Micronutrientes%20Insular.xlsx" TargetMode="External"/></Relationships>
</file>

<file path=xl/externalLinks/_rels/externalLink9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udeaeduco-my.sharepoint.com/personal/sarah_ortiz_udea_edu_co/Documents/NECESIDADES%20GABA%202024/REQUERIMIENTOS/Calculo%20Micronutrientes/Req.%20%20Micronutrientes%20Litoral%20pac&#237;fico%20y%20choc&#243;.xlsx" TargetMode="External"/><Relationship Id="rId1" Type="http://schemas.openxmlformats.org/officeDocument/2006/relationships/externalLinkPath" Target="Req.%20%20Micronutrientes%20Litoral%20pac&#237;fico%20y%20choc&#24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abla Resumen"/>
      <sheetName val="Vit A"/>
      <sheetName val="Vit C"/>
      <sheetName val="Tiamina"/>
      <sheetName val="Riboflavina"/>
      <sheetName val="Niacina"/>
      <sheetName val="Vit B6"/>
      <sheetName val="Folato"/>
      <sheetName val="Vit B12"/>
      <sheetName val="Calcio"/>
      <sheetName val="Sodio"/>
      <sheetName val="Hierro"/>
      <sheetName val="Zinc"/>
    </sheetNames>
    <sheetDataSet>
      <sheetData sheetId="0" refreshError="1"/>
      <sheetData sheetId="1">
        <row r="26">
          <cell r="D26">
            <v>930355</v>
          </cell>
          <cell r="G26">
            <v>503.21603245614131</v>
          </cell>
          <cell r="I26">
            <v>713.43334141454966</v>
          </cell>
        </row>
      </sheetData>
      <sheetData sheetId="2">
        <row r="26">
          <cell r="G26">
            <v>56.67463363985204</v>
          </cell>
          <cell r="I26">
            <v>67.954811851332749</v>
          </cell>
        </row>
      </sheetData>
      <sheetData sheetId="3">
        <row r="26">
          <cell r="G26">
            <v>0.85008322811429904</v>
          </cell>
          <cell r="I26">
            <v>1.0160519331710296</v>
          </cell>
        </row>
      </sheetData>
      <sheetData sheetId="4">
        <row r="26">
          <cell r="G26">
            <v>0.89683158817966591</v>
          </cell>
          <cell r="I26">
            <v>1.0560812421672732</v>
          </cell>
        </row>
      </sheetData>
      <sheetData sheetId="5">
        <row r="26">
          <cell r="G26">
            <v>10.315036781499231</v>
          </cell>
          <cell r="I26">
            <v>13.391304197395618</v>
          </cell>
        </row>
      </sheetData>
      <sheetData sheetId="6">
        <row r="26">
          <cell r="G26">
            <v>1.0502431487508586</v>
          </cell>
          <cell r="I26">
            <v>1.2477231721522786</v>
          </cell>
        </row>
      </sheetData>
      <sheetData sheetId="7">
        <row r="26">
          <cell r="G26">
            <v>288.64331296440065</v>
          </cell>
          <cell r="I26">
            <v>354.85197466085532</v>
          </cell>
        </row>
      </sheetData>
      <sheetData sheetId="8">
        <row r="26">
          <cell r="G26">
            <v>1.7745588607949272</v>
          </cell>
          <cell r="I26">
            <v>2.1179837540964468</v>
          </cell>
        </row>
      </sheetData>
      <sheetData sheetId="9">
        <row r="26">
          <cell r="G26">
            <v>876.31227441553131</v>
          </cell>
          <cell r="I26">
            <v>1062.1978492080982</v>
          </cell>
        </row>
      </sheetData>
      <sheetData sheetId="10">
        <row r="26">
          <cell r="G26">
            <v>1384.7056294051656</v>
          </cell>
        </row>
      </sheetData>
      <sheetData sheetId="11">
        <row r="26">
          <cell r="G26">
            <v>9.4248963984163119</v>
          </cell>
          <cell r="I26">
            <v>16.711118006530121</v>
          </cell>
        </row>
      </sheetData>
      <sheetData sheetId="12">
        <row r="26">
          <cell r="G26">
            <v>7.7254498331497103</v>
          </cell>
          <cell r="I26">
            <v>9.1825281268161092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abla Resumen"/>
      <sheetName val="Vit A"/>
      <sheetName val="Vit C"/>
      <sheetName val="Tiamina"/>
      <sheetName val="Riboflavina"/>
      <sheetName val="Niacina"/>
      <sheetName val="Vit B6"/>
      <sheetName val="Folato"/>
      <sheetName val="Vit B12"/>
      <sheetName val="Calcio"/>
      <sheetName val="Sodio"/>
      <sheetName val="Hierro"/>
      <sheetName val="Zinc"/>
    </sheetNames>
    <sheetDataSet>
      <sheetData sheetId="0" refreshError="1"/>
      <sheetData sheetId="1">
        <row r="26">
          <cell r="D26">
            <v>2094649</v>
          </cell>
          <cell r="G26">
            <v>511.70862051548175</v>
          </cell>
          <cell r="I26">
            <v>726.20838324358874</v>
          </cell>
        </row>
      </sheetData>
      <sheetData sheetId="2">
        <row r="26">
          <cell r="G26">
            <v>58.222656468602104</v>
          </cell>
          <cell r="I26">
            <v>69.963722385513421</v>
          </cell>
        </row>
      </sheetData>
      <sheetData sheetId="3">
        <row r="26">
          <cell r="G26">
            <v>0.86535955152951738</v>
          </cell>
          <cell r="I26">
            <v>1.0352560384344427</v>
          </cell>
        </row>
      </sheetData>
      <sheetData sheetId="4">
        <row r="26">
          <cell r="G26">
            <v>0.91232810870437819</v>
          </cell>
          <cell r="I26">
            <v>1.076428179537988</v>
          </cell>
        </row>
      </sheetData>
      <sheetData sheetId="5">
        <row r="26">
          <cell r="G26">
            <v>10.495886673830647</v>
          </cell>
          <cell r="I26">
            <v>13.638456365174308</v>
          </cell>
        </row>
      </sheetData>
      <sheetData sheetId="6">
        <row r="26">
          <cell r="G26">
            <v>1.0757372785087793</v>
          </cell>
          <cell r="I26">
            <v>1.2779849324786474</v>
          </cell>
        </row>
      </sheetData>
      <sheetData sheetId="7">
        <row r="26">
          <cell r="G26">
            <v>293.84288574674559</v>
          </cell>
          <cell r="I26">
            <v>362.05433860050056</v>
          </cell>
        </row>
      </sheetData>
      <sheetData sheetId="8">
        <row r="26">
          <cell r="G26">
            <v>1.8094698952064936</v>
          </cell>
          <cell r="I26">
            <v>2.1619317983971542</v>
          </cell>
        </row>
      </sheetData>
      <sheetData sheetId="9">
        <row r="26">
          <cell r="G26">
            <v>878.43186953951397</v>
          </cell>
          <cell r="I26">
            <v>1066.9375346418421</v>
          </cell>
        </row>
      </sheetData>
      <sheetData sheetId="10">
        <row r="26">
          <cell r="G26">
            <v>1388.0574183882989</v>
          </cell>
        </row>
      </sheetData>
      <sheetData sheetId="11">
        <row r="26">
          <cell r="G26">
            <v>9.4587118141312008</v>
          </cell>
          <cell r="I26">
            <v>16.710429383893914</v>
          </cell>
        </row>
      </sheetData>
      <sheetData sheetId="12">
        <row r="26">
          <cell r="G26">
            <v>7.9308496522201732</v>
          </cell>
          <cell r="I26">
            <v>9.4243662550661238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abla Resumen"/>
      <sheetName val="Vit A"/>
      <sheetName val="Vit C"/>
      <sheetName val="Tiamina"/>
      <sheetName val="Riboflavina"/>
      <sheetName val="Niacina"/>
      <sheetName val="Vit B6"/>
      <sheetName val="Folato"/>
      <sheetName val="Vit B12"/>
      <sheetName val="Calcio"/>
      <sheetName val="Sodio"/>
      <sheetName val="Hierro"/>
      <sheetName val="Zinc"/>
    </sheetNames>
    <sheetDataSet>
      <sheetData sheetId="0" refreshError="1"/>
      <sheetData sheetId="1">
        <row r="26">
          <cell r="D26">
            <v>962836</v>
          </cell>
          <cell r="G26">
            <v>513.55091249094687</v>
          </cell>
          <cell r="I26">
            <v>728.9758723719649</v>
          </cell>
        </row>
      </sheetData>
      <sheetData sheetId="2">
        <row r="26">
          <cell r="G26">
            <v>58.581623043636696</v>
          </cell>
          <cell r="I26">
            <v>70.482692355112064</v>
          </cell>
        </row>
      </sheetData>
      <sheetData sheetId="3">
        <row r="26">
          <cell r="G26">
            <v>0.86859914410283623</v>
          </cell>
          <cell r="I26">
            <v>1.039827796080883</v>
          </cell>
        </row>
      </sheetData>
      <sheetData sheetId="4">
        <row r="26">
          <cell r="G26">
            <v>0.91569181191577076</v>
          </cell>
          <cell r="I26">
            <v>1.0813245370839202</v>
          </cell>
        </row>
      </sheetData>
      <sheetData sheetId="5">
        <row r="26">
          <cell r="G26">
            <v>10.536360070958414</v>
          </cell>
          <cell r="I26">
            <v>13.693798995681508</v>
          </cell>
        </row>
      </sheetData>
      <sheetData sheetId="6">
        <row r="26">
          <cell r="G26">
            <v>1.0870459348795278</v>
          </cell>
          <cell r="I26">
            <v>1.2910490947660178</v>
          </cell>
        </row>
      </sheetData>
      <sheetData sheetId="7">
        <row r="26">
          <cell r="G26">
            <v>294.59865028174357</v>
          </cell>
          <cell r="I26">
            <v>363.36327625909286</v>
          </cell>
        </row>
      </sheetData>
      <sheetData sheetId="8">
        <row r="26">
          <cell r="G26">
            <v>1.8170052148293832</v>
          </cell>
          <cell r="I26">
            <v>2.1714518128121507</v>
          </cell>
        </row>
      </sheetData>
      <sheetData sheetId="9">
        <row r="26">
          <cell r="G26">
            <v>881.01016976456765</v>
          </cell>
          <cell r="I26">
            <v>1069.9805574365728</v>
          </cell>
        </row>
      </sheetData>
      <sheetData sheetId="10">
        <row r="26">
          <cell r="G26">
            <v>1384.0955565243567</v>
          </cell>
        </row>
      </sheetData>
      <sheetData sheetId="11">
        <row r="26">
          <cell r="G26">
            <v>9.3651575563201721</v>
          </cell>
          <cell r="I26">
            <v>16.460867520717272</v>
          </cell>
        </row>
      </sheetData>
      <sheetData sheetId="12">
        <row r="26">
          <cell r="G26">
            <v>7.9941212759389968</v>
          </cell>
          <cell r="I26">
            <v>9.4996397137290263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abla Resumen"/>
      <sheetName val="Vit A"/>
      <sheetName val="Vit C"/>
      <sheetName val="Tiamina"/>
      <sheetName val="Riboflavina"/>
      <sheetName val="Niacina"/>
      <sheetName val="Vit B6"/>
      <sheetName val="Folato"/>
      <sheetName val="Vit B12"/>
      <sheetName val="Calcio"/>
      <sheetName val="Sodio"/>
      <sheetName val="Hierro"/>
      <sheetName val="Zinc"/>
    </sheetNames>
    <sheetDataSet>
      <sheetData sheetId="0" refreshError="1"/>
      <sheetData sheetId="1">
        <row r="26">
          <cell r="D26">
            <v>3764606</v>
          </cell>
          <cell r="G26">
            <v>517.27287722398216</v>
          </cell>
          <cell r="I26">
            <v>734.31291096810662</v>
          </cell>
        </row>
      </sheetData>
      <sheetData sheetId="2">
        <row r="26">
          <cell r="G26">
            <v>59.298867661185007</v>
          </cell>
          <cell r="I26">
            <v>71.396271552879611</v>
          </cell>
        </row>
      </sheetData>
      <sheetData sheetId="3">
        <row r="26">
          <cell r="G26">
            <v>0.87634634342458861</v>
          </cell>
          <cell r="I26">
            <v>1.0494785331337904</v>
          </cell>
        </row>
      </sheetData>
      <sheetData sheetId="4">
        <row r="26">
          <cell r="G26">
            <v>0.92265247389698213</v>
          </cell>
          <cell r="I26">
            <v>1.0907314833825017</v>
          </cell>
        </row>
      </sheetData>
      <sheetData sheetId="5">
        <row r="26">
          <cell r="G26">
            <v>10.625935312278868</v>
          </cell>
          <cell r="I26">
            <v>13.80949902124153</v>
          </cell>
        </row>
      </sheetData>
      <sheetData sheetId="6">
        <row r="26">
          <cell r="G26">
            <v>1.0987250419141752</v>
          </cell>
          <cell r="I26">
            <v>1.3043456444458372</v>
          </cell>
        </row>
      </sheetData>
      <sheetData sheetId="7">
        <row r="26">
          <cell r="G26">
            <v>298.01257461019412</v>
          </cell>
          <cell r="I26">
            <v>367.71034873556482</v>
          </cell>
        </row>
      </sheetData>
      <sheetData sheetId="8">
        <row r="26">
          <cell r="G26">
            <v>1.8359027178794038</v>
          </cell>
          <cell r="I26">
            <v>2.1949945156672439</v>
          </cell>
        </row>
      </sheetData>
      <sheetData sheetId="9">
        <row r="26">
          <cell r="G26">
            <v>882.97614586410384</v>
          </cell>
          <cell r="I26">
            <v>1073.3011343019693</v>
          </cell>
        </row>
      </sheetData>
      <sheetData sheetId="10">
        <row r="26">
          <cell r="G26">
            <v>1387.2855682005707</v>
          </cell>
        </row>
      </sheetData>
      <sheetData sheetId="11">
        <row r="26">
          <cell r="G26">
            <v>9.4611941912167499</v>
          </cell>
          <cell r="I26">
            <v>16.590707139066701</v>
          </cell>
        </row>
      </sheetData>
      <sheetData sheetId="12">
        <row r="26">
          <cell r="G26">
            <v>8.0397713077366753</v>
          </cell>
          <cell r="I26">
            <v>9.5577437314325397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abla Resumen"/>
      <sheetName val="Vit A"/>
      <sheetName val="Vit C"/>
      <sheetName val="Tiamina"/>
      <sheetName val="Riboflavina"/>
      <sheetName val="Niacina"/>
      <sheetName val="Vit B6"/>
      <sheetName val="Folato"/>
      <sheetName val="Vit B12"/>
      <sheetName val="Calcio"/>
      <sheetName val="Sodio"/>
      <sheetName val="Hierro"/>
      <sheetName val="Zinc"/>
    </sheetNames>
    <sheetDataSet>
      <sheetData sheetId="0" refreshError="1"/>
      <sheetData sheetId="1">
        <row r="26">
          <cell r="D26">
            <v>2894772</v>
          </cell>
          <cell r="G26">
            <v>515.76340155724404</v>
          </cell>
          <cell r="I26">
            <v>732.05984211974771</v>
          </cell>
        </row>
      </sheetData>
      <sheetData sheetId="2">
        <row r="26">
          <cell r="G26">
            <v>58.992475129456594</v>
          </cell>
          <cell r="I26">
            <v>71.036435986161706</v>
          </cell>
        </row>
      </sheetData>
      <sheetData sheetId="3">
        <row r="26">
          <cell r="G26">
            <v>0.87371149919996838</v>
          </cell>
          <cell r="I26">
            <v>1.046285337652384</v>
          </cell>
        </row>
      </sheetData>
      <sheetData sheetId="4">
        <row r="26">
          <cell r="G26">
            <v>0.92030404967623136</v>
          </cell>
          <cell r="I26">
            <v>1.0874891746619999</v>
          </cell>
        </row>
      </sheetData>
      <sheetData sheetId="5">
        <row r="26">
          <cell r="G26">
            <v>10.596965064196606</v>
          </cell>
          <cell r="I26">
            <v>13.770606156553953</v>
          </cell>
        </row>
      </sheetData>
      <sheetData sheetId="6">
        <row r="26">
          <cell r="G26">
            <v>1.0970601168458591</v>
          </cell>
          <cell r="I26">
            <v>1.3023246030370155</v>
          </cell>
        </row>
      </sheetData>
      <sheetData sheetId="7">
        <row r="26">
          <cell r="G26">
            <v>296.90227663367915</v>
          </cell>
          <cell r="I26">
            <v>366.2477469154739</v>
          </cell>
        </row>
      </sheetData>
      <sheetData sheetId="8">
        <row r="26">
          <cell r="G26">
            <v>1.8290694963550906</v>
          </cell>
          <cell r="I26">
            <v>2.1862564558922086</v>
          </cell>
        </row>
      </sheetData>
      <sheetData sheetId="9">
        <row r="26">
          <cell r="G26">
            <v>884.46407179154789</v>
          </cell>
          <cell r="I26">
            <v>1074.0573212674435</v>
          </cell>
        </row>
      </sheetData>
      <sheetData sheetId="10">
        <row r="26">
          <cell r="G26">
            <v>1385.0501117586423</v>
          </cell>
        </row>
      </sheetData>
      <sheetData sheetId="11">
        <row r="26">
          <cell r="G26">
            <v>9.4283692914384556</v>
          </cell>
          <cell r="I26">
            <v>16.482249559601474</v>
          </cell>
        </row>
      </sheetData>
      <sheetData sheetId="12">
        <row r="26">
          <cell r="G26">
            <v>8.0250815272498137</v>
          </cell>
          <cell r="I26">
            <v>9.5393011827390879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abla Resumen"/>
      <sheetName val="Vit A"/>
      <sheetName val="Vit C"/>
      <sheetName val="Tiamina"/>
      <sheetName val="Riboflavina"/>
      <sheetName val="Niacina"/>
      <sheetName val="Vit B6"/>
      <sheetName val="Folato"/>
      <sheetName val="Vit B12"/>
      <sheetName val="Calcio"/>
      <sheetName val="Sodio"/>
      <sheetName val="Hierro"/>
      <sheetName val="Zinc"/>
    </sheetNames>
    <sheetDataSet>
      <sheetData sheetId="0" refreshError="1"/>
      <sheetData sheetId="1">
        <row r="26">
          <cell r="D26">
            <v>6804507.9999999991</v>
          </cell>
          <cell r="G26">
            <v>517.28789973023765</v>
          </cell>
          <cell r="I26">
            <v>734.28723519196387</v>
          </cell>
        </row>
      </sheetData>
      <sheetData sheetId="2">
        <row r="26">
          <cell r="G26">
            <v>59.384440681899072</v>
          </cell>
          <cell r="I26">
            <v>71.603912006773555</v>
          </cell>
        </row>
      </sheetData>
      <sheetData sheetId="3">
        <row r="26">
          <cell r="G26">
            <v>0.87783540807836646</v>
          </cell>
          <cell r="I26">
            <v>1.051527432389626</v>
          </cell>
        </row>
      </sheetData>
      <sheetData sheetId="4">
        <row r="26">
          <cell r="G26">
            <v>0.92306198363996883</v>
          </cell>
          <cell r="I26">
            <v>1.091802059438165</v>
          </cell>
        </row>
      </sheetData>
      <sheetData sheetId="5">
        <row r="26">
          <cell r="G26">
            <v>10.650095207257523</v>
          </cell>
          <cell r="I26">
            <v>13.833343130940841</v>
          </cell>
        </row>
      </sheetData>
      <sheetData sheetId="6">
        <row r="26">
          <cell r="G26">
            <v>1.1034177965465852</v>
          </cell>
          <cell r="I26">
            <v>1.309254720578221</v>
          </cell>
        </row>
      </sheetData>
      <sheetData sheetId="7">
        <row r="26">
          <cell r="G26">
            <v>298.5318782181148</v>
          </cell>
          <cell r="I26">
            <v>368.66807116317597</v>
          </cell>
        </row>
      </sheetData>
      <sheetData sheetId="8">
        <row r="26">
          <cell r="G26">
            <v>1.8429397197974906</v>
          </cell>
          <cell r="I26">
            <v>2.2038022995193187</v>
          </cell>
        </row>
      </sheetData>
      <sheetData sheetId="9">
        <row r="26">
          <cell r="G26">
            <v>886.04282521715811</v>
          </cell>
          <cell r="I26">
            <v>1076.6078693713052</v>
          </cell>
        </row>
      </sheetData>
      <sheetData sheetId="10">
        <row r="26">
          <cell r="G26">
            <v>1387.6328816035173</v>
          </cell>
        </row>
      </sheetData>
      <sheetData sheetId="11">
        <row r="26">
          <cell r="G26">
            <v>9.4062374759362708</v>
          </cell>
          <cell r="I26">
            <v>16.571125813098416</v>
          </cell>
        </row>
      </sheetData>
      <sheetData sheetId="12">
        <row r="26">
          <cell r="G26">
            <v>8.0271330838046406</v>
          </cell>
          <cell r="I26">
            <v>9.5464049141602398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abla Resumen"/>
      <sheetName val="Vit A"/>
      <sheetName val="Vit C"/>
      <sheetName val="Tiamina"/>
      <sheetName val="Riboflavina"/>
      <sheetName val="Niacina"/>
      <sheetName val="Vit B6"/>
      <sheetName val="Folato"/>
      <sheetName val="Vit B12"/>
      <sheetName val="Calcio"/>
      <sheetName val="Sodio"/>
      <sheetName val="Hierro"/>
      <sheetName val="Zinc"/>
    </sheetNames>
    <sheetDataSet>
      <sheetData sheetId="0" refreshError="1"/>
      <sheetData sheetId="1">
        <row r="26">
          <cell r="D26">
            <v>10731923.000000002</v>
          </cell>
          <cell r="G26">
            <v>509.27391011746909</v>
          </cell>
          <cell r="I26">
            <v>722.12311789386979</v>
          </cell>
        </row>
      </sheetData>
      <sheetData sheetId="2">
        <row r="26">
          <cell r="G26">
            <v>57.863822985877484</v>
          </cell>
          <cell r="I26">
            <v>69.574906701975635</v>
          </cell>
        </row>
      </sheetData>
      <sheetData sheetId="3">
        <row r="26">
          <cell r="G26">
            <v>0.86233879877313313</v>
          </cell>
          <cell r="I26">
            <v>1.0315188430356794</v>
          </cell>
        </row>
      </sheetData>
      <sheetData sheetId="4">
        <row r="26">
          <cell r="G26">
            <v>0.90811252268325582</v>
          </cell>
          <cell r="I26">
            <v>1.071309304587146</v>
          </cell>
        </row>
      </sheetData>
      <sheetData sheetId="5">
        <row r="26">
          <cell r="G26">
            <v>10.464227012955842</v>
          </cell>
          <cell r="I26">
            <v>13.585025899885043</v>
          </cell>
        </row>
      </sheetData>
      <sheetData sheetId="6">
        <row r="26">
          <cell r="G26">
            <v>1.0735317265895972</v>
          </cell>
          <cell r="I26">
            <v>1.2744887810989325</v>
          </cell>
        </row>
      </sheetData>
      <sheetData sheetId="7">
        <row r="26">
          <cell r="G26">
            <v>293.21308042069916</v>
          </cell>
          <cell r="I26">
            <v>361.17212596963282</v>
          </cell>
        </row>
      </sheetData>
      <sheetData sheetId="8">
        <row r="26">
          <cell r="G26">
            <v>1.805360774413296</v>
          </cell>
          <cell r="I26">
            <v>2.1563398290697391</v>
          </cell>
        </row>
      </sheetData>
      <sheetData sheetId="9">
        <row r="26">
          <cell r="G26">
            <v>880.64756536917059</v>
          </cell>
          <cell r="I26">
            <v>1068.3072073849203</v>
          </cell>
        </row>
      </sheetData>
      <sheetData sheetId="10">
        <row r="26">
          <cell r="G26">
            <v>1385.8896823671842</v>
          </cell>
        </row>
      </sheetData>
      <sheetData sheetId="11">
        <row r="26">
          <cell r="G26">
            <v>9.45519624904205</v>
          </cell>
          <cell r="I26">
            <v>16.722396835440829</v>
          </cell>
        </row>
      </sheetData>
      <sheetData sheetId="12">
        <row r="26">
          <cell r="G26">
            <v>7.8454725810475283</v>
          </cell>
          <cell r="I26">
            <v>9.3291271750113509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abla Resumen"/>
      <sheetName val="Vit A"/>
      <sheetName val="Vit C"/>
      <sheetName val="Tiamina"/>
      <sheetName val="Riboflavina"/>
      <sheetName val="Niacina"/>
      <sheetName val="Vit B6"/>
      <sheetName val="Folato"/>
      <sheetName val="Vit B12"/>
      <sheetName val="Calcio"/>
      <sheetName val="Sodio"/>
      <sheetName val="Hierro"/>
      <sheetName val="Zinc"/>
    </sheetNames>
    <sheetDataSet>
      <sheetData sheetId="0" refreshError="1"/>
      <sheetData sheetId="1">
        <row r="26">
          <cell r="D26">
            <v>4513813</v>
          </cell>
          <cell r="G26">
            <v>518.53905130776718</v>
          </cell>
          <cell r="I26">
            <v>736.25403549667044</v>
          </cell>
        </row>
      </sheetData>
      <sheetData sheetId="2">
        <row r="26">
          <cell r="G26">
            <v>59.507191681854117</v>
          </cell>
          <cell r="I26">
            <v>71.65504391921715</v>
          </cell>
        </row>
      </sheetData>
      <sheetData sheetId="3">
        <row r="26">
          <cell r="G26">
            <v>0.87817790217992564</v>
          </cell>
          <cell r="I26">
            <v>1.0516669882321958</v>
          </cell>
        </row>
      </sheetData>
      <sheetData sheetId="4">
        <row r="26">
          <cell r="G26">
            <v>0.92478151891290705</v>
          </cell>
          <cell r="I26">
            <v>1.0933670355961431</v>
          </cell>
        </row>
      </sheetData>
      <sheetData sheetId="5">
        <row r="26">
          <cell r="G26">
            <v>10.647115856751935</v>
          </cell>
          <cell r="I26">
            <v>13.839810798183262</v>
          </cell>
        </row>
      </sheetData>
      <sheetData sheetId="6">
        <row r="26">
          <cell r="G26">
            <v>1.1014267978692593</v>
          </cell>
          <cell r="I26">
            <v>1.3077870842095878</v>
          </cell>
        </row>
      </sheetData>
      <sheetData sheetId="7">
        <row r="26">
          <cell r="G26">
            <v>298.4821644961479</v>
          </cell>
          <cell r="I26">
            <v>368.38712878579594</v>
          </cell>
        </row>
      </sheetData>
      <sheetData sheetId="8">
        <row r="26">
          <cell r="G26">
            <v>1.8395383032057657</v>
          </cell>
          <cell r="I26">
            <v>2.1995435765247695</v>
          </cell>
        </row>
      </sheetData>
      <sheetData sheetId="9">
        <row r="26">
          <cell r="G26">
            <v>882.66103327764301</v>
          </cell>
          <cell r="I26">
            <v>1073.2002322648279</v>
          </cell>
        </row>
      </sheetData>
      <sheetData sheetId="10">
        <row r="26">
          <cell r="G26">
            <v>1387.4943609797001</v>
          </cell>
        </row>
      </sheetData>
      <sheetData sheetId="11">
        <row r="26">
          <cell r="G26">
            <v>9.4624603097021787</v>
          </cell>
          <cell r="I26">
            <v>16.59542207946733</v>
          </cell>
        </row>
      </sheetData>
      <sheetData sheetId="12">
        <row r="26">
          <cell r="G26">
            <v>8.078469095463193</v>
          </cell>
          <cell r="I26">
            <v>9.601696729832037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abla Resumen"/>
      <sheetName val="Vit A"/>
      <sheetName val="Vit C"/>
      <sheetName val="Tiamina"/>
      <sheetName val="Riboflavina"/>
      <sheetName val="Niacina"/>
      <sheetName val="Vit B6"/>
      <sheetName val="Folato"/>
      <sheetName val="Vit B12"/>
      <sheetName val="Calcio"/>
      <sheetName val="Sodio"/>
      <sheetName val="Hierro"/>
      <sheetName val="Zinc"/>
    </sheetNames>
    <sheetDataSet>
      <sheetData sheetId="0" refreshError="1"/>
      <sheetData sheetId="1">
        <row r="26">
          <cell r="D26">
            <v>1777892</v>
          </cell>
          <cell r="G26">
            <v>504.67894221703756</v>
          </cell>
          <cell r="I26">
            <v>715.7220742588039</v>
          </cell>
        </row>
      </sheetData>
      <sheetData sheetId="2">
        <row r="26">
          <cell r="G26">
            <v>57.001275834865467</v>
          </cell>
          <cell r="I26">
            <v>68.465744335516462</v>
          </cell>
        </row>
      </sheetData>
      <sheetData sheetId="3">
        <row r="26">
          <cell r="G26">
            <v>0.85387906695487392</v>
          </cell>
          <cell r="I26">
            <v>1.021429929664269</v>
          </cell>
        </row>
      </sheetData>
      <sheetData sheetId="4">
        <row r="26">
          <cell r="G26">
            <v>0.90024523324726391</v>
          </cell>
          <cell r="I26">
            <v>1.0611250636242624</v>
          </cell>
        </row>
      </sheetData>
      <sheetData sheetId="5">
        <row r="26">
          <cell r="G26">
            <v>10.365003069753275</v>
          </cell>
          <cell r="I26">
            <v>13.458180980957225</v>
          </cell>
        </row>
      </sheetData>
      <sheetData sheetId="6">
        <row r="26">
          <cell r="G26">
            <v>1.06381745923422</v>
          </cell>
          <cell r="I26">
            <v>1.263753774989407</v>
          </cell>
        </row>
      </sheetData>
      <sheetData sheetId="7">
        <row r="26">
          <cell r="G26">
            <v>289.77968404094059</v>
          </cell>
          <cell r="I26">
            <v>356.71700798091217</v>
          </cell>
        </row>
      </sheetData>
      <sheetData sheetId="8">
        <row r="26">
          <cell r="G26">
            <v>1.7846937848255262</v>
          </cell>
          <cell r="I26">
            <v>2.1309380948971031</v>
          </cell>
        </row>
      </sheetData>
      <sheetData sheetId="9">
        <row r="26">
          <cell r="G26">
            <v>880.90101646471339</v>
          </cell>
          <cell r="I26">
            <v>1067.6507459395734</v>
          </cell>
        </row>
      </sheetData>
      <sheetData sheetId="10">
        <row r="26">
          <cell r="G26">
            <v>1381.4597627168787</v>
          </cell>
        </row>
      </sheetData>
      <sheetData sheetId="11">
        <row r="26">
          <cell r="G26">
            <v>9.353019896293052</v>
          </cell>
          <cell r="I26">
            <v>16.533984252120302</v>
          </cell>
        </row>
      </sheetData>
      <sheetData sheetId="12">
        <row r="26">
          <cell r="G26">
            <v>7.7729796298687814</v>
          </cell>
          <cell r="I26">
            <v>9.2415926239959063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abla Resumen"/>
      <sheetName val="Vit A"/>
      <sheetName val="Vit C"/>
      <sheetName val="Tiamina"/>
      <sheetName val="Riboflavina"/>
      <sheetName val="Niacina"/>
      <sheetName val="Vit B6"/>
      <sheetName val="Folato"/>
      <sheetName val="Vit B12"/>
      <sheetName val="Calcio"/>
      <sheetName val="Sodio"/>
      <sheetName val="Hierro"/>
      <sheetName val="Zinc"/>
    </sheetNames>
    <sheetDataSet>
      <sheetData sheetId="0" refreshError="1"/>
      <sheetData sheetId="1">
        <row r="26">
          <cell r="D26">
            <v>7929539.0000000009</v>
          </cell>
          <cell r="G26">
            <v>521.45009082705405</v>
          </cell>
          <cell r="I26">
            <v>740.65077579121134</v>
          </cell>
        </row>
      </sheetData>
      <sheetData sheetId="2">
        <row r="26">
          <cell r="G26">
            <v>60.220038557894114</v>
          </cell>
          <cell r="I26">
            <v>72.716699815293993</v>
          </cell>
        </row>
      </sheetData>
      <sheetData sheetId="3">
        <row r="26">
          <cell r="G26">
            <v>0.88576835721649139</v>
          </cell>
          <cell r="I26">
            <v>1.0606309188339951</v>
          </cell>
        </row>
      </sheetData>
      <sheetData sheetId="4">
        <row r="26">
          <cell r="G26">
            <v>0.93079090177306656</v>
          </cell>
          <cell r="I26">
            <v>1.1016110743386218</v>
          </cell>
        </row>
      </sheetData>
      <sheetData sheetId="5">
        <row r="26">
          <cell r="G26">
            <v>10.745029927614706</v>
          </cell>
          <cell r="I26">
            <v>13.955945499416798</v>
          </cell>
        </row>
      </sheetData>
      <sheetData sheetId="6">
        <row r="26">
          <cell r="G26">
            <v>1.1088329148603466</v>
          </cell>
          <cell r="I26">
            <v>1.3152162147257234</v>
          </cell>
        </row>
      </sheetData>
      <sheetData sheetId="7">
        <row r="26">
          <cell r="G26">
            <v>300.92821564430983</v>
          </cell>
          <cell r="I26">
            <v>372.10580093622082</v>
          </cell>
        </row>
      </sheetData>
      <sheetData sheetId="8">
        <row r="26">
          <cell r="G26">
            <v>1.8611239949602996</v>
          </cell>
          <cell r="I26">
            <v>2.2262014579409972</v>
          </cell>
        </row>
      </sheetData>
      <sheetData sheetId="9">
        <row r="26">
          <cell r="G26">
            <v>881.4131727979875</v>
          </cell>
          <cell r="I26">
            <v>1072.5644983901336</v>
          </cell>
        </row>
      </sheetData>
      <sheetData sheetId="10">
        <row r="26">
          <cell r="G26">
            <v>1393.2361528464608</v>
          </cell>
        </row>
      </sheetData>
      <sheetData sheetId="11">
        <row r="26">
          <cell r="G26">
            <v>9.4446153234180503</v>
          </cell>
          <cell r="I26">
            <v>16.735816103937442</v>
          </cell>
        </row>
      </sheetData>
      <sheetData sheetId="12">
        <row r="26">
          <cell r="G26">
            <v>8.1512866979614653</v>
          </cell>
          <cell r="I26">
            <v>9.6883606549300438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abla Resumen"/>
      <sheetName val="Vit A"/>
      <sheetName val="Vit C"/>
      <sheetName val="Tiamina"/>
      <sheetName val="Riboflavina"/>
      <sheetName val="Niacina"/>
      <sheetName val="Vit B6"/>
      <sheetName val="Folato"/>
      <sheetName val="Vit B12"/>
      <sheetName val="Calcio"/>
      <sheetName val="Sodio"/>
      <sheetName val="Hierro"/>
      <sheetName val="Zinc"/>
    </sheetNames>
    <sheetDataSet>
      <sheetData sheetId="0" refreshError="1"/>
      <sheetData sheetId="1">
        <row r="26">
          <cell r="D26">
            <v>8757281.9999999981</v>
          </cell>
          <cell r="G26">
            <v>521.92943812360204</v>
          </cell>
          <cell r="I26">
            <v>741.22384080973222</v>
          </cell>
        </row>
      </sheetData>
      <sheetData sheetId="2">
        <row r="26">
          <cell r="G26">
            <v>60.219266230697443</v>
          </cell>
          <cell r="I26">
            <v>72.699225226828759</v>
          </cell>
        </row>
      </sheetData>
      <sheetData sheetId="3">
        <row r="26">
          <cell r="G26">
            <v>0.88597696671784221</v>
          </cell>
          <cell r="I26">
            <v>1.0617092757567932</v>
          </cell>
        </row>
      </sheetData>
      <sheetData sheetId="4">
        <row r="26">
          <cell r="G26">
            <v>0.93153223377837091</v>
          </cell>
          <cell r="I26">
            <v>1.1028346137430314</v>
          </cell>
        </row>
      </sheetData>
      <sheetData sheetId="5">
        <row r="26">
          <cell r="G26">
            <v>10.746512573664841</v>
          </cell>
          <cell r="I26">
            <v>13.964585843799711</v>
          </cell>
        </row>
      </sheetData>
      <sheetData sheetId="6">
        <row r="26">
          <cell r="G26">
            <v>1.1167445470382567</v>
          </cell>
          <cell r="I26">
            <v>1.3248225114481413</v>
          </cell>
        </row>
      </sheetData>
      <sheetData sheetId="7">
        <row r="26">
          <cell r="G26">
            <v>301.1721085087911</v>
          </cell>
          <cell r="I26">
            <v>372.33858825665317</v>
          </cell>
        </row>
      </sheetData>
      <sheetData sheetId="8">
        <row r="26">
          <cell r="G26">
            <v>1.8607324329636978</v>
          </cell>
          <cell r="I26">
            <v>2.2260294906549314</v>
          </cell>
        </row>
      </sheetData>
      <sheetData sheetId="9">
        <row r="26">
          <cell r="G26">
            <v>886.55467600447309</v>
          </cell>
          <cell r="I26">
            <v>1078.2079987831844</v>
          </cell>
        </row>
      </sheetData>
      <sheetData sheetId="10">
        <row r="26">
          <cell r="G26">
            <v>1388.9069556197162</v>
          </cell>
        </row>
      </sheetData>
      <sheetData sheetId="11">
        <row r="26">
          <cell r="G26">
            <v>9.413550055201469</v>
          </cell>
          <cell r="I26">
            <v>16.518044719490362</v>
          </cell>
        </row>
      </sheetData>
      <sheetData sheetId="12">
        <row r="26">
          <cell r="G26">
            <v>8.1519720130073861</v>
          </cell>
          <cell r="I26">
            <v>9.6920577292683614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abla Resumen"/>
      <sheetName val="Vit A"/>
      <sheetName val="Vit C"/>
      <sheetName val="Tiamina"/>
      <sheetName val="Riboflavina"/>
      <sheetName val="Niacina"/>
      <sheetName val="Vit B6"/>
      <sheetName val="Folato"/>
      <sheetName val="Vit B12"/>
      <sheetName val="Calcio"/>
      <sheetName val="Sodio"/>
      <sheetName val="Hierro"/>
      <sheetName val="Zinc"/>
    </sheetNames>
    <sheetDataSet>
      <sheetData sheetId="0" refreshError="1"/>
      <sheetData sheetId="1">
        <row r="26">
          <cell r="D26">
            <v>62249</v>
          </cell>
          <cell r="G26">
            <v>514.44048444151713</v>
          </cell>
          <cell r="I26">
            <v>730.10408503483325</v>
          </cell>
        </row>
      </sheetData>
      <sheetData sheetId="2">
        <row r="26">
          <cell r="G26">
            <v>59.011018808550659</v>
          </cell>
          <cell r="I26">
            <v>71.224084700691321</v>
          </cell>
        </row>
      </sheetData>
      <sheetData sheetId="3">
        <row r="26">
          <cell r="G26">
            <v>0.87442330838245363</v>
          </cell>
          <cell r="I26">
            <v>1.0476301683025697</v>
          </cell>
        </row>
      </sheetData>
      <sheetData sheetId="4">
        <row r="26">
          <cell r="G26">
            <v>0.91859153003528504</v>
          </cell>
          <cell r="I26">
            <v>1.0867494185395212</v>
          </cell>
        </row>
      </sheetData>
      <sheetData sheetId="5">
        <row r="26">
          <cell r="G26">
            <v>10.614616966805217</v>
          </cell>
          <cell r="I26">
            <v>13.778717619881444</v>
          </cell>
        </row>
      </sheetData>
      <sheetData sheetId="6">
        <row r="26">
          <cell r="G26">
            <v>1.1025093512720281</v>
          </cell>
          <cell r="I26">
            <v>1.3075473463455902</v>
          </cell>
        </row>
      </sheetData>
      <sheetData sheetId="7">
        <row r="26">
          <cell r="G26">
            <v>297.23925174768209</v>
          </cell>
          <cell r="I26">
            <v>367.2291700107632</v>
          </cell>
        </row>
      </sheetData>
      <sheetData sheetId="8">
        <row r="26">
          <cell r="G26">
            <v>1.8376056017258473</v>
          </cell>
          <cell r="I26">
            <v>2.1971174222236498</v>
          </cell>
        </row>
      </sheetData>
      <sheetData sheetId="9">
        <row r="26">
          <cell r="G26">
            <v>886.96294849232663</v>
          </cell>
          <cell r="I26">
            <v>1077.0060563221898</v>
          </cell>
        </row>
      </sheetData>
      <sheetData sheetId="10">
        <row r="26">
          <cell r="G26">
            <v>1383.9559355365295</v>
          </cell>
        </row>
      </sheetData>
      <sheetData sheetId="11">
        <row r="26">
          <cell r="G26">
            <v>9.3114387510376648</v>
          </cell>
          <cell r="I26">
            <v>16.438176488189907</v>
          </cell>
        </row>
      </sheetData>
      <sheetData sheetId="12">
        <row r="26">
          <cell r="G26">
            <v>7.9666613675186211</v>
          </cell>
          <cell r="I26">
            <v>9.4790172397950165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abla Resumen"/>
      <sheetName val="Vit A"/>
      <sheetName val="Vit C"/>
      <sheetName val="Tiamina"/>
      <sheetName val="Riboflavina"/>
      <sheetName val="Niacina"/>
      <sheetName val="Vit B6"/>
      <sheetName val="Folato"/>
      <sheetName val="Vit B12"/>
      <sheetName val="Calcio"/>
      <sheetName val="Sodio"/>
      <sheetName val="Hierro"/>
      <sheetName val="Zinc"/>
    </sheetNames>
    <sheetDataSet>
      <sheetData sheetId="0" refreshError="1"/>
      <sheetData sheetId="1">
        <row r="26">
          <cell r="D26">
            <v>1471528</v>
          </cell>
          <cell r="G26">
            <v>496.83216844921293</v>
          </cell>
          <cell r="I26">
            <v>703.81872906919432</v>
          </cell>
        </row>
      </sheetData>
      <sheetData sheetId="2">
        <row r="26">
          <cell r="G26">
            <v>55.717554816505015</v>
          </cell>
          <cell r="I26">
            <v>66.802428969216592</v>
          </cell>
        </row>
      </sheetData>
      <sheetData sheetId="3">
        <row r="26">
          <cell r="G26">
            <v>0.84174957733352473</v>
          </cell>
          <cell r="I26">
            <v>1.0059230460392194</v>
          </cell>
        </row>
      </sheetData>
      <sheetData sheetId="4">
        <row r="26">
          <cell r="G26">
            <v>0.88633561447303921</v>
          </cell>
          <cell r="I26">
            <v>1.0434848637247816</v>
          </cell>
        </row>
      </sheetData>
      <sheetData sheetId="5">
        <row r="26">
          <cell r="G26">
            <v>10.219080298782824</v>
          </cell>
          <cell r="I26">
            <v>13.249739389823368</v>
          </cell>
        </row>
      </sheetData>
      <sheetData sheetId="6">
        <row r="26">
          <cell r="G26">
            <v>1.0407577297274189</v>
          </cell>
          <cell r="I26">
            <v>1.2358605215819203</v>
          </cell>
        </row>
      </sheetData>
      <sheetData sheetId="7">
        <row r="26">
          <cell r="G26">
            <v>286.46296018128658</v>
          </cell>
          <cell r="I26">
            <v>351.8727242210818</v>
          </cell>
        </row>
      </sheetData>
      <sheetData sheetId="8">
        <row r="26">
          <cell r="G26">
            <v>1.7592327065674671</v>
          </cell>
          <cell r="I26">
            <v>2.098833582038806</v>
          </cell>
        </row>
      </sheetData>
      <sheetData sheetId="9">
        <row r="26">
          <cell r="G26">
            <v>877.85581324511963</v>
          </cell>
          <cell r="I26">
            <v>1062.809209202951</v>
          </cell>
        </row>
      </sheetData>
      <sheetData sheetId="10">
        <row r="26">
          <cell r="G26">
            <v>1380.810863141322</v>
          </cell>
        </row>
      </sheetData>
      <sheetData sheetId="11">
        <row r="26">
          <cell r="G26">
            <v>9.4136598391798056</v>
          </cell>
          <cell r="I26">
            <v>16.767554380801453</v>
          </cell>
        </row>
      </sheetData>
      <sheetData sheetId="12">
        <row r="26">
          <cell r="G26">
            <v>7.5382565124505492</v>
          </cell>
          <cell r="I26">
            <v>8.9711840357578403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93243B-732D-4047-850E-32B9070D9083}">
  <dimension ref="B2:R38"/>
  <sheetViews>
    <sheetView showGridLines="0" tabSelected="1" zoomScale="90" zoomScaleNormal="90" workbookViewId="0">
      <pane xSplit="2" topLeftCell="C1" activePane="topRight" state="frozen"/>
      <selection pane="topRight" activeCell="M30" sqref="M30"/>
    </sheetView>
  </sheetViews>
  <sheetFormatPr baseColWidth="10" defaultRowHeight="15" x14ac:dyDescent="0.25"/>
  <cols>
    <col min="1" max="1" width="2.140625" customWidth="1"/>
    <col min="2" max="2" width="20.28515625" customWidth="1"/>
    <col min="8" max="8" width="13.28515625" bestFit="1" customWidth="1"/>
  </cols>
  <sheetData>
    <row r="2" spans="2:18" x14ac:dyDescent="0.25">
      <c r="B2" s="39" t="s">
        <v>27</v>
      </c>
      <c r="C2" s="37" t="s">
        <v>9</v>
      </c>
      <c r="D2" s="37"/>
      <c r="E2" s="37" t="s">
        <v>11</v>
      </c>
      <c r="F2" s="37"/>
      <c r="G2" s="37" t="s">
        <v>13</v>
      </c>
      <c r="H2" s="37"/>
      <c r="I2" s="37" t="s">
        <v>14</v>
      </c>
      <c r="J2" s="37"/>
      <c r="K2" s="37" t="s">
        <v>15</v>
      </c>
      <c r="L2" s="37"/>
      <c r="M2" s="37" t="s">
        <v>17</v>
      </c>
      <c r="N2" s="37"/>
      <c r="O2" s="37" t="s">
        <v>18</v>
      </c>
      <c r="P2" s="37"/>
      <c r="Q2" s="37" t="s">
        <v>20</v>
      </c>
      <c r="R2" s="37"/>
    </row>
    <row r="3" spans="2:18" ht="14.25" customHeight="1" x14ac:dyDescent="0.25">
      <c r="B3" s="40"/>
      <c r="C3" s="38" t="s">
        <v>10</v>
      </c>
      <c r="D3" s="38"/>
      <c r="E3" s="38" t="s">
        <v>12</v>
      </c>
      <c r="F3" s="38"/>
      <c r="G3" s="38" t="s">
        <v>12</v>
      </c>
      <c r="H3" s="38"/>
      <c r="I3" s="38" t="s">
        <v>12</v>
      </c>
      <c r="J3" s="38"/>
      <c r="K3" s="38" t="s">
        <v>16</v>
      </c>
      <c r="L3" s="38"/>
      <c r="M3" s="38" t="s">
        <v>12</v>
      </c>
      <c r="N3" s="38"/>
      <c r="O3" s="38" t="s">
        <v>19</v>
      </c>
      <c r="P3" s="38"/>
      <c r="Q3" s="38" t="s">
        <v>21</v>
      </c>
      <c r="R3" s="38"/>
    </row>
    <row r="4" spans="2:18" ht="14.25" customHeight="1" x14ac:dyDescent="0.25">
      <c r="B4" s="41"/>
      <c r="C4" s="25" t="s">
        <v>42</v>
      </c>
      <c r="D4" s="25" t="s">
        <v>43</v>
      </c>
      <c r="E4" s="25" t="s">
        <v>42</v>
      </c>
      <c r="F4" s="25" t="s">
        <v>43</v>
      </c>
      <c r="G4" s="25" t="s">
        <v>42</v>
      </c>
      <c r="H4" s="25" t="s">
        <v>43</v>
      </c>
      <c r="I4" s="25" t="s">
        <v>42</v>
      </c>
      <c r="J4" s="25" t="s">
        <v>43</v>
      </c>
      <c r="K4" s="25" t="s">
        <v>42</v>
      </c>
      <c r="L4" s="25" t="s">
        <v>43</v>
      </c>
      <c r="M4" s="25" t="s">
        <v>42</v>
      </c>
      <c r="N4" s="25" t="s">
        <v>43</v>
      </c>
      <c r="O4" s="25" t="s">
        <v>42</v>
      </c>
      <c r="P4" s="25" t="s">
        <v>43</v>
      </c>
      <c r="Q4" s="25" t="s">
        <v>42</v>
      </c>
      <c r="R4" s="25" t="s">
        <v>43</v>
      </c>
    </row>
    <row r="5" spans="2:18" x14ac:dyDescent="0.25">
      <c r="B5" s="34" t="s">
        <v>28</v>
      </c>
      <c r="C5" s="35">
        <f>Amazonica!D5</f>
        <v>503.21603245614131</v>
      </c>
      <c r="D5" s="36">
        <f>Amazonica!H5</f>
        <v>713.43334141454966</v>
      </c>
      <c r="E5" s="35">
        <f>+Amazonica!D6</f>
        <v>56.67463363985204</v>
      </c>
      <c r="F5" s="35">
        <f>+Amazonica!H6</f>
        <v>67.954811851332749</v>
      </c>
      <c r="G5" s="57">
        <f>+Amazonica!D7</f>
        <v>0.85008322811429904</v>
      </c>
      <c r="H5" s="57">
        <f>+Amazonica!H7</f>
        <v>1.0160519331710296</v>
      </c>
      <c r="I5" s="57">
        <f>+Amazonica!D8</f>
        <v>0.89683158817966591</v>
      </c>
      <c r="J5" s="57">
        <f>+Amazonica!H8</f>
        <v>1.0560812421672732</v>
      </c>
      <c r="K5" s="57">
        <f>+Amazonica!D9</f>
        <v>10.315036781499231</v>
      </c>
      <c r="L5" s="57">
        <f>+Amazonica!H9</f>
        <v>13.391304197395618</v>
      </c>
      <c r="M5" s="57">
        <f>+Amazonica!D10</f>
        <v>1.0502431487508586</v>
      </c>
      <c r="N5" s="57">
        <f>+Amazonica!H10</f>
        <v>1.2477231721522786</v>
      </c>
      <c r="O5" s="35">
        <f>+Amazonica!D11</f>
        <v>288.64331296440065</v>
      </c>
      <c r="P5" s="35">
        <f>+Amazonica!H11</f>
        <v>354.85197466085532</v>
      </c>
      <c r="Q5" s="57">
        <f>+Amazonica!D12</f>
        <v>1.7745588607949272</v>
      </c>
      <c r="R5" s="57">
        <f>+Amazonica!H12</f>
        <v>2.1179837540964468</v>
      </c>
    </row>
    <row r="6" spans="2:18" x14ac:dyDescent="0.25">
      <c r="B6" s="34" t="s">
        <v>29</v>
      </c>
      <c r="C6" s="35">
        <f>+'Andina Sur'!D5</f>
        <v>517.28789973023765</v>
      </c>
      <c r="D6" s="36">
        <f>+'Andina Sur'!H5</f>
        <v>734.28723519196387</v>
      </c>
      <c r="E6" s="35">
        <f>+'Andina Sur'!D6</f>
        <v>59.384440681899072</v>
      </c>
      <c r="F6" s="35">
        <f>+'Andina Sur'!H6</f>
        <v>71.603912006773555</v>
      </c>
      <c r="G6" s="57">
        <f>+'Andina Sur'!D7</f>
        <v>0.87783540807836646</v>
      </c>
      <c r="H6" s="57">
        <f>+'Andina Sur'!H7</f>
        <v>1.051527432389626</v>
      </c>
      <c r="I6" s="57">
        <f>+'Andina Sur'!D8</f>
        <v>0.92306198363996883</v>
      </c>
      <c r="J6" s="57">
        <f>+'Andina Sur'!H8</f>
        <v>1.091802059438165</v>
      </c>
      <c r="K6" s="57">
        <f>+'Andina Sur'!D9</f>
        <v>10.650095207257523</v>
      </c>
      <c r="L6" s="57">
        <f>+'Andina Sur'!H9</f>
        <v>13.833343130940841</v>
      </c>
      <c r="M6" s="57">
        <f>+'Andina Sur'!D10</f>
        <v>1.1034177965465852</v>
      </c>
      <c r="N6" s="57">
        <f>+'Andina Sur'!H9</f>
        <v>13.833343130940841</v>
      </c>
      <c r="O6" s="35">
        <f>+'Andina Sur'!D11</f>
        <v>298.5318782181148</v>
      </c>
      <c r="P6" s="35">
        <f>+'Andina Sur'!H11</f>
        <v>368.66807116317597</v>
      </c>
      <c r="Q6" s="57">
        <f>+'Andina Sur'!D12</f>
        <v>1.8429397197974906</v>
      </c>
      <c r="R6" s="57">
        <f>+'Andina Sur'!H12</f>
        <v>2.2038022995193187</v>
      </c>
    </row>
    <row r="7" spans="2:18" x14ac:dyDescent="0.25">
      <c r="B7" s="34" t="s">
        <v>30</v>
      </c>
      <c r="C7" s="35">
        <f>+'Costa y Sabana Caribe'!D5</f>
        <v>509.27391011746909</v>
      </c>
      <c r="D7" s="36">
        <f>+'Costa y Sabana Caribe'!H5</f>
        <v>722.12311789386979</v>
      </c>
      <c r="E7" s="35">
        <f>+'Costa y Sabana Caribe'!D6</f>
        <v>57.863822985877484</v>
      </c>
      <c r="F7" s="35">
        <f>+'Costa y Sabana Caribe'!H6</f>
        <v>69.574906701975635</v>
      </c>
      <c r="G7" s="57">
        <f>+'Costa y Sabana Caribe'!D7</f>
        <v>0.86233879877313313</v>
      </c>
      <c r="H7" s="57">
        <f>+'Costa y Sabana Caribe'!H7</f>
        <v>1.0315188430356794</v>
      </c>
      <c r="I7" s="57">
        <f>+'Costa y Sabana Caribe'!D8</f>
        <v>0.90811252268325582</v>
      </c>
      <c r="J7" s="57">
        <f>+'Costa y Sabana Caribe'!H8</f>
        <v>1.071309304587146</v>
      </c>
      <c r="K7" s="57">
        <f>+'Costa y Sabana Caribe'!D9</f>
        <v>10.464227012955842</v>
      </c>
      <c r="L7" s="57">
        <f>+'Costa y Sabana Caribe'!H9</f>
        <v>13.585025899885043</v>
      </c>
      <c r="M7" s="57">
        <f>+'Costa y Sabana Caribe'!D10</f>
        <v>1.0735317265895972</v>
      </c>
      <c r="N7" s="57">
        <f>+'Costa y Sabana Caribe'!H10</f>
        <v>1.2744887810989325</v>
      </c>
      <c r="O7" s="35">
        <f>+'Costa y Sabana Caribe'!D11</f>
        <v>293.21308042069916</v>
      </c>
      <c r="P7" s="35">
        <f>+'Costa y Sabana Caribe'!H11</f>
        <v>361.17212596963282</v>
      </c>
      <c r="Q7" s="57">
        <f>+'Costa y Sabana Caribe'!D12</f>
        <v>1.805360774413296</v>
      </c>
      <c r="R7" s="57">
        <f>+'Costa y Sabana Caribe'!H12</f>
        <v>2.1563398290697391</v>
      </c>
    </row>
    <row r="8" spans="2:18" x14ac:dyDescent="0.25">
      <c r="B8" s="34" t="s">
        <v>31</v>
      </c>
      <c r="C8" s="35">
        <f>+Cundiboyacense!D5</f>
        <v>518.53905130776718</v>
      </c>
      <c r="D8" s="35">
        <f>+Cundiboyacense!H5</f>
        <v>736.25403549667044</v>
      </c>
      <c r="E8" s="35">
        <f>+Cundiboyacense!D6</f>
        <v>59.507191681854117</v>
      </c>
      <c r="F8" s="35">
        <f>+Cundiboyacense!H6</f>
        <v>71.65504391921715</v>
      </c>
      <c r="G8" s="57">
        <f>+Cundiboyacense!D7</f>
        <v>0.87817790217992564</v>
      </c>
      <c r="H8" s="57">
        <f>+Cundiboyacense!H7</f>
        <v>1.0516669882321958</v>
      </c>
      <c r="I8" s="57">
        <f>+Cundiboyacense!D8</f>
        <v>0.92478151891290705</v>
      </c>
      <c r="J8" s="57">
        <f>+Cundiboyacense!H8</f>
        <v>1.0933670355961431</v>
      </c>
      <c r="K8" s="57">
        <f>+Cundiboyacense!D9</f>
        <v>10.647115856751935</v>
      </c>
      <c r="L8" s="57">
        <f>+Cundiboyacense!H9</f>
        <v>13.839810798183262</v>
      </c>
      <c r="M8" s="57">
        <f>+Cundiboyacense!D10</f>
        <v>1.1014267978692593</v>
      </c>
      <c r="N8" s="57">
        <f>+Cundiboyacense!H10</f>
        <v>1.3077870842095878</v>
      </c>
      <c r="O8" s="35">
        <f>+Cundiboyacense!D11</f>
        <v>298.4821644961479</v>
      </c>
      <c r="P8" s="35">
        <f>+Cundiboyacense!H11</f>
        <v>368.38712878579594</v>
      </c>
      <c r="Q8" s="57">
        <f>+Cundiboyacense!D12</f>
        <v>1.8395383032057657</v>
      </c>
      <c r="R8" s="57">
        <f>+Cundiboyacense!H12</f>
        <v>2.1995435765247695</v>
      </c>
    </row>
    <row r="9" spans="2:18" ht="25.5" x14ac:dyDescent="0.25">
      <c r="B9" s="34" t="s">
        <v>32</v>
      </c>
      <c r="C9" s="35">
        <f>+'D Momposina Mojana'!D5</f>
        <v>504.67894221703756</v>
      </c>
      <c r="D9" s="35">
        <f>+'D Momposina Mojana'!H5</f>
        <v>715.7220742588039</v>
      </c>
      <c r="E9" s="35">
        <f>+'D Momposina Mojana'!D6</f>
        <v>57.001275834865467</v>
      </c>
      <c r="F9" s="35">
        <f>+'D Momposina Mojana'!H6</f>
        <v>68.465744335516462</v>
      </c>
      <c r="G9" s="57">
        <f>+'D Momposina Mojana'!D7</f>
        <v>0.85387906695487392</v>
      </c>
      <c r="H9" s="57">
        <f>+'D Momposina Mojana'!H7</f>
        <v>1.021429929664269</v>
      </c>
      <c r="I9" s="57">
        <f>+'D Momposina Mojana'!D8</f>
        <v>0.90024523324726391</v>
      </c>
      <c r="J9" s="57">
        <f>+'D Momposina Mojana'!H8</f>
        <v>1.0611250636242624</v>
      </c>
      <c r="K9" s="57">
        <f>+'D Momposina Mojana'!D9</f>
        <v>10.365003069753275</v>
      </c>
      <c r="L9" s="57">
        <f>+'D Momposina Mojana'!H9</f>
        <v>13.458180980957225</v>
      </c>
      <c r="M9" s="57">
        <f>+'D Momposina Mojana'!D10</f>
        <v>1.06381745923422</v>
      </c>
      <c r="N9" s="57">
        <f>+'D Momposina Mojana'!H10</f>
        <v>1.263753774989407</v>
      </c>
      <c r="O9" s="35">
        <f>+'D Momposina Mojana'!D11</f>
        <v>289.77968404094059</v>
      </c>
      <c r="P9" s="35">
        <f>+'D Momposina Mojana'!H11</f>
        <v>356.71700798091217</v>
      </c>
      <c r="Q9" s="57">
        <f>+'D Momposina Mojana'!D12</f>
        <v>1.7846937848255262</v>
      </c>
      <c r="R9" s="57">
        <f>+'D Momposina Mojana'!H12</f>
        <v>2.1309380948971031</v>
      </c>
    </row>
    <row r="10" spans="2:18" x14ac:dyDescent="0.25">
      <c r="B10" s="34" t="s">
        <v>33</v>
      </c>
      <c r="C10" s="35">
        <f>+'Distrito Capital'!D5</f>
        <v>521.45009082705405</v>
      </c>
      <c r="D10" s="36">
        <f>+'Distrito Capital'!H5</f>
        <v>740.65077579121134</v>
      </c>
      <c r="E10" s="35">
        <f>+'Distrito Capital'!D6</f>
        <v>60.220038557894114</v>
      </c>
      <c r="F10" s="35">
        <f>+'Distrito Capital'!H6</f>
        <v>72.716699815293993</v>
      </c>
      <c r="G10" s="57">
        <f>+'Distrito Capital'!D7</f>
        <v>0.88576835721649139</v>
      </c>
      <c r="H10" s="57">
        <f>+'Distrito Capital'!H7</f>
        <v>1.0606309188339951</v>
      </c>
      <c r="I10" s="57">
        <f>+'Distrito Capital'!D8</f>
        <v>0.93079090177306656</v>
      </c>
      <c r="J10" s="57">
        <f>+'Distrito Capital'!H8</f>
        <v>1.1016110743386218</v>
      </c>
      <c r="K10" s="57">
        <f>+'Distrito Capital'!D9</f>
        <v>10.745029927614706</v>
      </c>
      <c r="L10" s="57">
        <f>+'Distrito Capital'!H9</f>
        <v>13.955945499416798</v>
      </c>
      <c r="M10" s="57">
        <f>+'Distrito Capital'!D10</f>
        <v>1.1088329148603466</v>
      </c>
      <c r="N10" s="57">
        <f>+'Distrito Capital'!H10</f>
        <v>1.3152162147257234</v>
      </c>
      <c r="O10" s="35">
        <f>+'Distrito Capital'!D11</f>
        <v>300.92821564430983</v>
      </c>
      <c r="P10" s="35">
        <f>+'Distrito Capital'!H11</f>
        <v>372.10580093622082</v>
      </c>
      <c r="Q10" s="57">
        <f>+'Distrito Capital'!D12</f>
        <v>1.8611239949602996</v>
      </c>
      <c r="R10" s="57">
        <f>+'Distrito Capital'!H12</f>
        <v>2.2262014579409972</v>
      </c>
    </row>
    <row r="11" spans="2:18" x14ac:dyDescent="0.25">
      <c r="B11" s="34" t="s">
        <v>34</v>
      </c>
      <c r="C11" s="35">
        <f>+'Eje Cafetero'!D5</f>
        <v>521.92943812360204</v>
      </c>
      <c r="D11" s="36">
        <f>+'Eje Cafetero'!H5</f>
        <v>741.22384080973222</v>
      </c>
      <c r="E11" s="35">
        <f>+'Eje Cafetero'!D6</f>
        <v>60.219266230697443</v>
      </c>
      <c r="F11" s="35">
        <f>+'Eje Cafetero'!H6</f>
        <v>72.699225226828759</v>
      </c>
      <c r="G11" s="57">
        <f>+'Eje Cafetero'!D7</f>
        <v>0.88597696671784221</v>
      </c>
      <c r="H11" s="57">
        <f>+'Eje Cafetero'!H7</f>
        <v>1.0617092757567932</v>
      </c>
      <c r="I11" s="57">
        <f>+'Eje Cafetero'!D8</f>
        <v>0.93153223377837091</v>
      </c>
      <c r="J11" s="57">
        <f>+'Eje Cafetero'!H8</f>
        <v>1.1028346137430314</v>
      </c>
      <c r="K11" s="57">
        <f>+'Eje Cafetero'!D9</f>
        <v>10.746512573664841</v>
      </c>
      <c r="L11" s="57">
        <f>+'Eje Cafetero'!H9</f>
        <v>13.964585843799711</v>
      </c>
      <c r="M11" s="57">
        <f>+'Eje Cafetero'!D10</f>
        <v>1.1167445470382567</v>
      </c>
      <c r="N11" s="57">
        <f>+'Eje Cafetero'!H10</f>
        <v>1.3248225114481413</v>
      </c>
      <c r="O11" s="35">
        <f>+'Eje Cafetero'!D11</f>
        <v>301.1721085087911</v>
      </c>
      <c r="P11" s="35">
        <f>+'Eje Cafetero'!H11</f>
        <v>372.33858825665317</v>
      </c>
      <c r="Q11" s="57">
        <f>+'Eje Cafetero'!D12</f>
        <v>1.8607324329636978</v>
      </c>
      <c r="R11" s="57">
        <f>+'Eje Cafetero'!H12</f>
        <v>2.2260294906549314</v>
      </c>
    </row>
    <row r="12" spans="2:18" x14ac:dyDescent="0.25">
      <c r="B12" s="34" t="s">
        <v>35</v>
      </c>
      <c r="C12" s="35">
        <f>+Insular!D5</f>
        <v>514.44048444151713</v>
      </c>
      <c r="D12" s="35">
        <f>+Insular!H5</f>
        <v>730.10408503483325</v>
      </c>
      <c r="E12" s="35">
        <f>+Insular!D6</f>
        <v>59.011018808550659</v>
      </c>
      <c r="F12" s="35">
        <f>+Insular!H6</f>
        <v>71.224084700691321</v>
      </c>
      <c r="G12" s="57">
        <f>+Insular!D7</f>
        <v>0.87442330838245363</v>
      </c>
      <c r="H12" s="57">
        <f>+Insular!H7</f>
        <v>1.0476301683025697</v>
      </c>
      <c r="I12" s="57">
        <f>+Insular!D8</f>
        <v>0.91859153003528504</v>
      </c>
      <c r="J12" s="57">
        <f>+Insular!H8</f>
        <v>1.0867494185395212</v>
      </c>
      <c r="K12" s="57">
        <f>+Insular!D9</f>
        <v>10.614616966805217</v>
      </c>
      <c r="L12" s="57">
        <f>+Insular!H9</f>
        <v>13.778717619881444</v>
      </c>
      <c r="M12" s="57">
        <f>+Insular!D10</f>
        <v>1.1025093512720281</v>
      </c>
      <c r="N12" s="57">
        <f>+Insular!H10</f>
        <v>1.3075473463455902</v>
      </c>
      <c r="O12" s="35">
        <f>+Insular!D11</f>
        <v>297.23925174768209</v>
      </c>
      <c r="P12" s="35">
        <f>+Insular!H11</f>
        <v>367.2291700107632</v>
      </c>
      <c r="Q12" s="57">
        <f>+Insular!D12</f>
        <v>1.8376056017258473</v>
      </c>
      <c r="R12" s="57">
        <f>+Insular!H12</f>
        <v>2.1971174222236498</v>
      </c>
    </row>
    <row r="13" spans="2:18" ht="13.5" customHeight="1" x14ac:dyDescent="0.25">
      <c r="B13" s="34" t="s">
        <v>36</v>
      </c>
      <c r="C13" s="35">
        <f>+'Litoral Pacífico'!D5</f>
        <v>496.83216844921293</v>
      </c>
      <c r="D13" s="35">
        <f>+'Litoral Pacífico'!H5</f>
        <v>703.81872906919432</v>
      </c>
      <c r="E13" s="35">
        <f>+'Litoral Pacífico'!D6</f>
        <v>55.717554816505015</v>
      </c>
      <c r="F13" s="35">
        <f>+'Litoral Pacífico'!H6</f>
        <v>66.802428969216592</v>
      </c>
      <c r="G13" s="57">
        <f>+'Litoral Pacífico'!D7</f>
        <v>0.84174957733352473</v>
      </c>
      <c r="H13" s="57">
        <f>+'Litoral Pacífico'!H7</f>
        <v>1.0059230460392194</v>
      </c>
      <c r="I13" s="57">
        <f>+'Litoral Pacífico'!D8</f>
        <v>0.88633561447303921</v>
      </c>
      <c r="J13" s="57">
        <f>+'Litoral Pacífico'!H8</f>
        <v>1.0434848637247816</v>
      </c>
      <c r="K13" s="57">
        <f>+'Litoral Pacífico'!D9</f>
        <v>10.219080298782824</v>
      </c>
      <c r="L13" s="57">
        <f>+'Litoral Pacífico'!H9</f>
        <v>13.249739389823368</v>
      </c>
      <c r="M13" s="57">
        <f>+'Litoral Pacífico'!D10</f>
        <v>1.0407577297274189</v>
      </c>
      <c r="N13" s="57">
        <f>+'Litoral Pacífico'!H10</f>
        <v>1.2358605215819203</v>
      </c>
      <c r="O13" s="35">
        <f>+'Litoral Pacífico'!D11</f>
        <v>286.46296018128658</v>
      </c>
      <c r="P13" s="35">
        <f>+'Litoral Pacífico'!H11</f>
        <v>351.8727242210818</v>
      </c>
      <c r="Q13" s="57">
        <f>+'Litoral Pacífico'!D12</f>
        <v>1.7592327065674671</v>
      </c>
      <c r="R13" s="57">
        <f>+'Litoral Pacífico'!H12</f>
        <v>2.098833582038806</v>
      </c>
    </row>
    <row r="14" spans="2:18" x14ac:dyDescent="0.25">
      <c r="B14" s="34" t="s">
        <v>37</v>
      </c>
      <c r="C14" s="35">
        <f>+Llanero!D5</f>
        <v>511.70862051548175</v>
      </c>
      <c r="D14" s="35">
        <f>+Llanero!H5</f>
        <v>726.20838324358874</v>
      </c>
      <c r="E14" s="35">
        <f>+Llanero!D6</f>
        <v>58.222656468602104</v>
      </c>
      <c r="F14" s="35">
        <f>+Llanero!H6</f>
        <v>69.963722385513421</v>
      </c>
      <c r="G14" s="57">
        <f>+Llanero!D7</f>
        <v>0.86535955152951738</v>
      </c>
      <c r="H14" s="57">
        <f>+Llanero!H7</f>
        <v>1.0352560384344427</v>
      </c>
      <c r="I14" s="57">
        <f>+Llanero!D8</f>
        <v>0.91232810870437819</v>
      </c>
      <c r="J14" s="57">
        <f>+Llanero!H8</f>
        <v>1.076428179537988</v>
      </c>
      <c r="K14" s="57">
        <f>+Llanero!D9</f>
        <v>10.495886673830647</v>
      </c>
      <c r="L14" s="57">
        <f>+Llanero!H9</f>
        <v>13.638456365174308</v>
      </c>
      <c r="M14" s="57">
        <f>+Llanero!D10</f>
        <v>1.0757372785087793</v>
      </c>
      <c r="N14" s="57">
        <f>+Llanero!H10</f>
        <v>1.2779849324786474</v>
      </c>
      <c r="O14" s="35">
        <f>+Llanero!D11</f>
        <v>293.84288574674559</v>
      </c>
      <c r="P14" s="35">
        <f>+Llanero!H11</f>
        <v>362.05433860050056</v>
      </c>
      <c r="Q14" s="57">
        <f>+Llanero!D12</f>
        <v>1.8094698952064936</v>
      </c>
      <c r="R14" s="57">
        <f>+Llanero!H12</f>
        <v>2.1619317983971542</v>
      </c>
    </row>
    <row r="15" spans="2:18" x14ac:dyDescent="0.25">
      <c r="B15" s="34" t="s">
        <v>38</v>
      </c>
      <c r="C15" s="35">
        <f>+'Magdalena Medio'!D5</f>
        <v>513.55091249094687</v>
      </c>
      <c r="D15" s="35">
        <f>+'Magdalena Medio'!H5</f>
        <v>728.9758723719649</v>
      </c>
      <c r="E15" s="35">
        <f>+'Magdalena Medio'!D6</f>
        <v>58.581623043636696</v>
      </c>
      <c r="F15" s="35">
        <f>+'Magdalena Medio'!H6</f>
        <v>70.482692355112064</v>
      </c>
      <c r="G15" s="57">
        <f>+'Magdalena Medio'!D7</f>
        <v>0.86859914410283623</v>
      </c>
      <c r="H15" s="57">
        <f>+'Magdalena Medio'!H7</f>
        <v>1.039827796080883</v>
      </c>
      <c r="I15" s="57">
        <f>+'Magdalena Medio'!D8</f>
        <v>0.91569181191577076</v>
      </c>
      <c r="J15" s="57">
        <f>+'Magdalena Medio'!H8</f>
        <v>1.0813245370839202</v>
      </c>
      <c r="K15" s="57">
        <f>+'Magdalena Medio'!D9</f>
        <v>10.536360070958414</v>
      </c>
      <c r="L15" s="57">
        <f>+'Magdalena Medio'!H9</f>
        <v>13.693798995681508</v>
      </c>
      <c r="M15" s="57">
        <f>+'Magdalena Medio'!D10</f>
        <v>1.0870459348795278</v>
      </c>
      <c r="N15" s="57">
        <f>+'Magdalena Medio'!H10</f>
        <v>1.2910490947660178</v>
      </c>
      <c r="O15" s="35">
        <f>+'Magdalena Medio'!D11</f>
        <v>294.59865028174357</v>
      </c>
      <c r="P15" s="35">
        <f>+'Magdalena Medio'!H11</f>
        <v>363.36327625909286</v>
      </c>
      <c r="Q15" s="57">
        <f>+'Magdalena Medio'!D12</f>
        <v>1.8170052148293832</v>
      </c>
      <c r="R15" s="57">
        <f>+'Magdalena Medio'!H12</f>
        <v>2.1714518128121507</v>
      </c>
    </row>
    <row r="16" spans="2:18" x14ac:dyDescent="0.25">
      <c r="B16" s="34" t="s">
        <v>39</v>
      </c>
      <c r="C16" s="35">
        <f>+Santanderes!D5</f>
        <v>517.27287722398216</v>
      </c>
      <c r="D16" s="35">
        <f>+Santanderes!H5</f>
        <v>734.31291096810662</v>
      </c>
      <c r="E16" s="35">
        <f>+Santanderes!D6</f>
        <v>59.298867661185007</v>
      </c>
      <c r="F16" s="35">
        <f>+Santanderes!H6</f>
        <v>71.396271552879611</v>
      </c>
      <c r="G16" s="57">
        <f>+Santanderes!D7</f>
        <v>0.87634634342458861</v>
      </c>
      <c r="H16" s="57">
        <f>+Santanderes!H7</f>
        <v>1.0494785331337904</v>
      </c>
      <c r="I16" s="57">
        <f>+Santanderes!D8</f>
        <v>0.92265247389698213</v>
      </c>
      <c r="J16" s="57">
        <f>+Santanderes!H8</f>
        <v>1.0907314833825017</v>
      </c>
      <c r="K16" s="57">
        <f>+Santanderes!D9</f>
        <v>10.625935312278868</v>
      </c>
      <c r="L16" s="57">
        <f>+Santanderes!H9</f>
        <v>13.80949902124153</v>
      </c>
      <c r="M16" s="57">
        <f>+Santanderes!D10</f>
        <v>1.0987250419141752</v>
      </c>
      <c r="N16" s="57">
        <f>+Santanderes!H10</f>
        <v>1.3043456444458372</v>
      </c>
      <c r="O16" s="35">
        <f>+Santanderes!D11</f>
        <v>298.01257461019412</v>
      </c>
      <c r="P16" s="35">
        <f>+Santanderes!H11</f>
        <v>367.71034873556482</v>
      </c>
      <c r="Q16" s="57">
        <f>+Santanderes!D12</f>
        <v>1.8359027178794038</v>
      </c>
      <c r="R16" s="57">
        <f>+Santanderes!H12</f>
        <v>2.1949945156672439</v>
      </c>
    </row>
    <row r="17" spans="2:18" x14ac:dyDescent="0.25">
      <c r="B17" s="34" t="s">
        <v>40</v>
      </c>
      <c r="C17" s="35">
        <f>+'Tolima Grande'!D5</f>
        <v>515.76340155724404</v>
      </c>
      <c r="D17" s="35">
        <f>+'Tolima Grande'!H5</f>
        <v>732.05984211974771</v>
      </c>
      <c r="E17" s="35">
        <f>+'Tolima Grande'!D6</f>
        <v>58.992475129456594</v>
      </c>
      <c r="F17" s="35">
        <f>+'Tolima Grande'!H6</f>
        <v>71.036435986161706</v>
      </c>
      <c r="G17" s="57">
        <f>+'Tolima Grande'!D7</f>
        <v>0.87371149919996838</v>
      </c>
      <c r="H17" s="57">
        <f>+'Tolima Grande'!H7</f>
        <v>1.046285337652384</v>
      </c>
      <c r="I17" s="57">
        <f>+'Tolima Grande'!D8</f>
        <v>0.92030404967623136</v>
      </c>
      <c r="J17" s="57">
        <f>+'Tolima Grande'!H8</f>
        <v>1.0874891746619999</v>
      </c>
      <c r="K17" s="57">
        <f>+'Tolima Grande'!D9</f>
        <v>10.596965064196606</v>
      </c>
      <c r="L17" s="57">
        <f>+'Tolima Grande'!H9</f>
        <v>13.770606156553953</v>
      </c>
      <c r="M17" s="57">
        <f>+'Tolima Grande'!D10</f>
        <v>1.0970601168458591</v>
      </c>
      <c r="N17" s="57">
        <f>+'Tolima Grande'!H10</f>
        <v>1.3023246030370155</v>
      </c>
      <c r="O17" s="35">
        <f>+'Tolima Grande'!D11</f>
        <v>296.90227663367915</v>
      </c>
      <c r="P17" s="35">
        <f>+'Tolima Grande'!H11</f>
        <v>366.2477469154739</v>
      </c>
      <c r="Q17" s="57">
        <f>+'Tolima Grande'!D12</f>
        <v>1.8290694963550906</v>
      </c>
      <c r="R17" s="57">
        <f>+'Tolima Grande'!H12</f>
        <v>2.1862564558922086</v>
      </c>
    </row>
    <row r="18" spans="2:18" s="59" customFormat="1" ht="15.75" x14ac:dyDescent="0.25">
      <c r="B18" s="60" t="s">
        <v>41</v>
      </c>
      <c r="C18" s="61">
        <f>AVERAGE(C5:C17)</f>
        <v>512.76490995828419</v>
      </c>
      <c r="D18" s="61">
        <f t="shared" ref="D18:R18" si="0">AVERAGE(D5:D17)</f>
        <v>727.62878797417204</v>
      </c>
      <c r="E18" s="61">
        <f t="shared" si="0"/>
        <v>58.514989656990437</v>
      </c>
      <c r="F18" s="61">
        <f t="shared" si="0"/>
        <v>70.428921523577912</v>
      </c>
      <c r="G18" s="62">
        <f t="shared" si="0"/>
        <v>0.86878839630829385</v>
      </c>
      <c r="H18" s="62">
        <f t="shared" si="0"/>
        <v>1.039918172363606</v>
      </c>
      <c r="I18" s="62">
        <f t="shared" si="0"/>
        <v>0.91471227468586025</v>
      </c>
      <c r="J18" s="62">
        <f t="shared" si="0"/>
        <v>1.0803336961865659</v>
      </c>
      <c r="K18" s="62">
        <f t="shared" si="0"/>
        <v>10.540143447411534</v>
      </c>
      <c r="L18" s="62">
        <f t="shared" si="0"/>
        <v>13.689924146071892</v>
      </c>
      <c r="M18" s="62">
        <f t="shared" si="0"/>
        <v>1.0861422956951472</v>
      </c>
      <c r="N18" s="62">
        <f t="shared" si="0"/>
        <v>2.2527882163246105</v>
      </c>
      <c r="O18" s="61">
        <f t="shared" si="0"/>
        <v>295.21608026882581</v>
      </c>
      <c r="P18" s="61">
        <f t="shared" si="0"/>
        <v>364.05525403813255</v>
      </c>
      <c r="Q18" s="62">
        <f t="shared" si="0"/>
        <v>1.819787192578822</v>
      </c>
      <c r="R18" s="62">
        <f t="shared" si="0"/>
        <v>2.1747249299795786</v>
      </c>
    </row>
    <row r="22" spans="2:18" x14ac:dyDescent="0.25">
      <c r="B22" s="39" t="s">
        <v>27</v>
      </c>
      <c r="C22" s="37" t="s">
        <v>23</v>
      </c>
      <c r="D22" s="37"/>
      <c r="E22" s="37" t="s">
        <v>24</v>
      </c>
      <c r="F22" s="37"/>
      <c r="G22" s="37" t="s">
        <v>25</v>
      </c>
      <c r="H22" s="37"/>
      <c r="I22" s="37" t="s">
        <v>26</v>
      </c>
      <c r="J22" s="37"/>
    </row>
    <row r="23" spans="2:18" x14ac:dyDescent="0.25">
      <c r="B23" s="40"/>
      <c r="C23" s="63" t="s">
        <v>12</v>
      </c>
      <c r="D23" s="63"/>
      <c r="E23" s="63" t="s">
        <v>12</v>
      </c>
      <c r="F23" s="63"/>
      <c r="G23" s="63" t="s">
        <v>12</v>
      </c>
      <c r="H23" s="63"/>
      <c r="I23" s="63" t="s">
        <v>12</v>
      </c>
      <c r="J23" s="63"/>
    </row>
    <row r="24" spans="2:18" x14ac:dyDescent="0.25">
      <c r="B24" s="41"/>
      <c r="C24" s="25" t="s">
        <v>42</v>
      </c>
      <c r="D24" s="25" t="s">
        <v>43</v>
      </c>
      <c r="E24" s="25" t="s">
        <v>42</v>
      </c>
      <c r="F24" s="25" t="s">
        <v>43</v>
      </c>
      <c r="G24" s="25" t="s">
        <v>42</v>
      </c>
      <c r="H24" s="25" t="s">
        <v>43</v>
      </c>
      <c r="I24" s="25" t="s">
        <v>42</v>
      </c>
      <c r="J24" s="25" t="s">
        <v>43</v>
      </c>
    </row>
    <row r="25" spans="2:18" x14ac:dyDescent="0.25">
      <c r="B25" s="34" t="s">
        <v>28</v>
      </c>
      <c r="C25" s="35">
        <f>Amazonica!D14</f>
        <v>876.31227441553131</v>
      </c>
      <c r="D25" s="35">
        <f>Amazonica!H14</f>
        <v>1062.1978492080982</v>
      </c>
      <c r="E25" s="35">
        <f>+Amazonica!D15</f>
        <v>1384.7056294051656</v>
      </c>
      <c r="F25" s="64"/>
      <c r="G25" s="58">
        <f>+Amazonica!D16</f>
        <v>9.4248963984163119</v>
      </c>
      <c r="H25" s="58">
        <f>+Amazonica!H16</f>
        <v>16.711118006530121</v>
      </c>
      <c r="I25" s="58">
        <f>+Amazonica!D17</f>
        <v>7.7254498331497103</v>
      </c>
      <c r="J25" s="58">
        <f>+Amazonica!H17</f>
        <v>9.1825281268161092</v>
      </c>
    </row>
    <row r="26" spans="2:18" x14ac:dyDescent="0.25">
      <c r="B26" s="34" t="s">
        <v>29</v>
      </c>
      <c r="C26" s="35">
        <f>+'Andina Sur'!D14</f>
        <v>886.04282521715811</v>
      </c>
      <c r="D26" s="35">
        <f>+'Andina Sur'!H14</f>
        <v>1076.6078693713052</v>
      </c>
      <c r="E26" s="35">
        <f>+'Andina Sur'!D15</f>
        <v>1387.6328816035173</v>
      </c>
      <c r="F26" s="64"/>
      <c r="G26" s="58">
        <f>+'Andina Sur'!D16</f>
        <v>9.4062374759362708</v>
      </c>
      <c r="H26" s="58">
        <f>+'Andina Sur'!H16</f>
        <v>16.571125813098416</v>
      </c>
      <c r="I26" s="58">
        <f>+'Andina Sur'!D17</f>
        <v>8.0271330838046406</v>
      </c>
      <c r="J26" s="58">
        <f>+'Andina Sur'!H17</f>
        <v>9.5464049141602398</v>
      </c>
    </row>
    <row r="27" spans="2:18" x14ac:dyDescent="0.25">
      <c r="B27" s="34" t="s">
        <v>30</v>
      </c>
      <c r="C27" s="35">
        <f>+'Costa y Sabana Caribe'!D14</f>
        <v>880.64756536917059</v>
      </c>
      <c r="D27" s="35">
        <f>+'Costa y Sabana Caribe'!H14</f>
        <v>1068.3072073849203</v>
      </c>
      <c r="E27" s="35">
        <f>+'Costa y Sabana Caribe'!D15</f>
        <v>1385.8896823671842</v>
      </c>
      <c r="F27" s="64"/>
      <c r="G27" s="58">
        <f>+'Costa y Sabana Caribe'!D16</f>
        <v>9.45519624904205</v>
      </c>
      <c r="H27" s="58">
        <f>+'Costa y Sabana Caribe'!H16</f>
        <v>16.722396835440829</v>
      </c>
      <c r="I27" s="58">
        <f>+'Costa y Sabana Caribe'!D17</f>
        <v>7.8454725810475283</v>
      </c>
      <c r="J27" s="58">
        <f>+'Costa y Sabana Caribe'!H17</f>
        <v>9.3291271750113509</v>
      </c>
    </row>
    <row r="28" spans="2:18" x14ac:dyDescent="0.25">
      <c r="B28" s="34" t="s">
        <v>31</v>
      </c>
      <c r="C28" s="35">
        <f>+Cundiboyacense!D14</f>
        <v>882.66103327764301</v>
      </c>
      <c r="D28" s="35">
        <f>+Cundiboyacense!H14</f>
        <v>1073.2002322648279</v>
      </c>
      <c r="E28" s="35">
        <f>+Cundiboyacense!D15</f>
        <v>1387.4943609797001</v>
      </c>
      <c r="F28" s="64"/>
      <c r="G28" s="58">
        <f>+Cundiboyacense!D16</f>
        <v>9.4624603097021787</v>
      </c>
      <c r="H28" s="58">
        <f>+Cundiboyacense!H16</f>
        <v>16.59542207946733</v>
      </c>
      <c r="I28" s="58">
        <f>+Cundiboyacense!D17</f>
        <v>8.078469095463193</v>
      </c>
      <c r="J28" s="58">
        <f>+Cundiboyacense!H17</f>
        <v>9.601696729832037</v>
      </c>
    </row>
    <row r="29" spans="2:18" ht="25.5" x14ac:dyDescent="0.25">
      <c r="B29" s="34" t="s">
        <v>32</v>
      </c>
      <c r="C29" s="35">
        <f>+'D Momposina Mojana'!D14</f>
        <v>880.90101646471339</v>
      </c>
      <c r="D29" s="35">
        <f>+'D Momposina Mojana'!H14</f>
        <v>1067.6507459395734</v>
      </c>
      <c r="E29" s="35">
        <f>+'D Momposina Mojana'!D15</f>
        <v>1381.4597627168787</v>
      </c>
      <c r="F29" s="64"/>
      <c r="G29" s="58">
        <f>+'D Momposina Mojana'!D16</f>
        <v>9.353019896293052</v>
      </c>
      <c r="H29" s="58">
        <f>+'D Momposina Mojana'!H16</f>
        <v>16.533984252120302</v>
      </c>
      <c r="I29" s="58">
        <f>+'D Momposina Mojana'!D17</f>
        <v>7.7729796298687814</v>
      </c>
      <c r="J29" s="58">
        <f>+'D Momposina Mojana'!H17</f>
        <v>9.2415926239959063</v>
      </c>
    </row>
    <row r="30" spans="2:18" x14ac:dyDescent="0.25">
      <c r="B30" s="34" t="s">
        <v>33</v>
      </c>
      <c r="C30" s="35">
        <f>+'Distrito Capital'!D14</f>
        <v>881.4131727979875</v>
      </c>
      <c r="D30" s="35">
        <f>+'Distrito Capital'!H14</f>
        <v>1072.5644983901336</v>
      </c>
      <c r="E30" s="35">
        <f>+'Distrito Capital'!D15</f>
        <v>1393.2361528464608</v>
      </c>
      <c r="F30" s="64"/>
      <c r="G30" s="58">
        <f>+'Distrito Capital'!D16</f>
        <v>9.4446153234180503</v>
      </c>
      <c r="H30" s="58">
        <f>+'Distrito Capital'!H16</f>
        <v>16.735816103937442</v>
      </c>
      <c r="I30" s="58">
        <f>+'Distrito Capital'!D17</f>
        <v>8.1512866979614653</v>
      </c>
      <c r="J30" s="58">
        <f>+'Distrito Capital'!H17</f>
        <v>9.6883606549300438</v>
      </c>
    </row>
    <row r="31" spans="2:18" x14ac:dyDescent="0.25">
      <c r="B31" s="34" t="s">
        <v>34</v>
      </c>
      <c r="C31" s="35">
        <f>+'Eje Cafetero'!D14</f>
        <v>886.55467600447309</v>
      </c>
      <c r="D31" s="35">
        <f>+'Eje Cafetero'!H14</f>
        <v>1078.2079987831844</v>
      </c>
      <c r="E31" s="35">
        <f>+'Eje Cafetero'!D15</f>
        <v>1388.9069556197162</v>
      </c>
      <c r="F31" s="64"/>
      <c r="G31" s="58">
        <f>+'Eje Cafetero'!D16</f>
        <v>9.413550055201469</v>
      </c>
      <c r="H31" s="58">
        <f>+'Eje Cafetero'!H16</f>
        <v>16.518044719490362</v>
      </c>
      <c r="I31" s="58">
        <f>+'Eje Cafetero'!D17</f>
        <v>8.1519720130073861</v>
      </c>
      <c r="J31" s="58">
        <f>+'Eje Cafetero'!H17</f>
        <v>9.6920577292683614</v>
      </c>
    </row>
    <row r="32" spans="2:18" x14ac:dyDescent="0.25">
      <c r="B32" s="34" t="s">
        <v>35</v>
      </c>
      <c r="C32" s="35">
        <f>+Insular!D14</f>
        <v>886.96294849232663</v>
      </c>
      <c r="D32" s="35">
        <f>+Insular!H14</f>
        <v>1077.0060563221898</v>
      </c>
      <c r="E32" s="35">
        <f>+Insular!D15</f>
        <v>1383.9559355365295</v>
      </c>
      <c r="F32" s="64"/>
      <c r="G32" s="58">
        <f>+Insular!D16</f>
        <v>9.3114387510376648</v>
      </c>
      <c r="H32" s="58">
        <f>+Insular!H16</f>
        <v>16.438176488189907</v>
      </c>
      <c r="I32" s="58">
        <f>+Insular!D17</f>
        <v>7.9666613675186211</v>
      </c>
      <c r="J32" s="58">
        <f>+Insular!H17</f>
        <v>9.4790172397950165</v>
      </c>
    </row>
    <row r="33" spans="2:10" ht="25.5" x14ac:dyDescent="0.25">
      <c r="B33" s="34" t="s">
        <v>36</v>
      </c>
      <c r="C33" s="35">
        <f>+'Litoral Pacífico'!D14</f>
        <v>877.85581324511963</v>
      </c>
      <c r="D33" s="35">
        <f>+'Litoral Pacífico'!H14</f>
        <v>1062.809209202951</v>
      </c>
      <c r="E33" s="35">
        <f>+'Litoral Pacífico'!D15</f>
        <v>1380.810863141322</v>
      </c>
      <c r="F33" s="64"/>
      <c r="G33" s="58">
        <f>+'Litoral Pacífico'!D16</f>
        <v>9.4136598391798056</v>
      </c>
      <c r="H33" s="58">
        <f>+'Litoral Pacífico'!H16</f>
        <v>16.767554380801453</v>
      </c>
      <c r="I33" s="58">
        <f>+'Litoral Pacífico'!D17</f>
        <v>7.5382565124505492</v>
      </c>
      <c r="J33" s="58">
        <f>+'Litoral Pacífico'!H17</f>
        <v>8.9711840357578403</v>
      </c>
    </row>
    <row r="34" spans="2:10" x14ac:dyDescent="0.25">
      <c r="B34" s="34" t="s">
        <v>37</v>
      </c>
      <c r="C34" s="35">
        <f>+Llanero!D14</f>
        <v>878.43186953951397</v>
      </c>
      <c r="D34" s="35">
        <f>+Llanero!H14</f>
        <v>1066.9375346418421</v>
      </c>
      <c r="E34" s="35">
        <f>+Llanero!D15</f>
        <v>1388.0574183882989</v>
      </c>
      <c r="F34" s="64"/>
      <c r="G34" s="58">
        <f>+Llanero!D16</f>
        <v>9.4587118141312008</v>
      </c>
      <c r="H34" s="58">
        <f>+Llanero!H16</f>
        <v>16.710429383893914</v>
      </c>
      <c r="I34" s="58">
        <f>+Llanero!D17</f>
        <v>7.9308496522201732</v>
      </c>
      <c r="J34" s="58">
        <f>+Llanero!H17</f>
        <v>9.4243662550661238</v>
      </c>
    </row>
    <row r="35" spans="2:10" x14ac:dyDescent="0.25">
      <c r="B35" s="34" t="s">
        <v>38</v>
      </c>
      <c r="C35" s="35">
        <f>+'Magdalena Medio'!D14</f>
        <v>881.01016976456765</v>
      </c>
      <c r="D35" s="35">
        <f>+'Magdalena Medio'!H14</f>
        <v>1069.9805574365728</v>
      </c>
      <c r="E35" s="35">
        <f>+'Magdalena Medio'!D15</f>
        <v>1384.0955565243567</v>
      </c>
      <c r="F35" s="64"/>
      <c r="G35" s="58">
        <f>+'Magdalena Medio'!D16</f>
        <v>9.3651575563201721</v>
      </c>
      <c r="H35" s="58">
        <f>+'Magdalena Medio'!H16</f>
        <v>16.460867520717272</v>
      </c>
      <c r="I35" s="58">
        <f>+'Magdalena Medio'!D17</f>
        <v>7.9941212759389968</v>
      </c>
      <c r="J35" s="58">
        <f>+'Magdalena Medio'!H17</f>
        <v>9.4996397137290263</v>
      </c>
    </row>
    <row r="36" spans="2:10" x14ac:dyDescent="0.25">
      <c r="B36" s="34" t="s">
        <v>39</v>
      </c>
      <c r="C36" s="35">
        <f>+Santanderes!D14</f>
        <v>882.97614586410384</v>
      </c>
      <c r="D36" s="35">
        <f>+Santanderes!H14</f>
        <v>1073.3011343019693</v>
      </c>
      <c r="E36" s="35">
        <f>+Santanderes!D15</f>
        <v>1387.2855682005707</v>
      </c>
      <c r="F36" s="64"/>
      <c r="G36" s="58">
        <f>+Santanderes!D16</f>
        <v>9.4611941912167499</v>
      </c>
      <c r="H36" s="58">
        <f>+Santanderes!H16</f>
        <v>16.590707139066701</v>
      </c>
      <c r="I36" s="58">
        <f>+Santanderes!D17</f>
        <v>8.0397713077366753</v>
      </c>
      <c r="J36" s="58">
        <f>+Santanderes!H17</f>
        <v>9.5577437314325397</v>
      </c>
    </row>
    <row r="37" spans="2:10" x14ac:dyDescent="0.25">
      <c r="B37" s="34" t="s">
        <v>40</v>
      </c>
      <c r="C37" s="35">
        <f>+'Tolima Grande'!D14</f>
        <v>884.46407179154789</v>
      </c>
      <c r="D37" s="35">
        <f>+'Tolima Grande'!H14</f>
        <v>1074.0573212674435</v>
      </c>
      <c r="E37" s="35">
        <f>+'Tolima Grande'!D15</f>
        <v>1385.0501117586423</v>
      </c>
      <c r="F37" s="64"/>
      <c r="G37" s="58">
        <f>+'Tolima Grande'!D16</f>
        <v>9.4283692914384556</v>
      </c>
      <c r="H37" s="58">
        <f>+'Tolima Grande'!H16</f>
        <v>16.482249559601474</v>
      </c>
      <c r="I37" s="58">
        <f>+'Tolima Grande'!D17</f>
        <v>8.0250815272498137</v>
      </c>
      <c r="J37" s="58">
        <f>+'Tolima Grande'!H17</f>
        <v>9.5393011827390879</v>
      </c>
    </row>
    <row r="38" spans="2:10" s="59" customFormat="1" ht="15.75" x14ac:dyDescent="0.25">
      <c r="B38" s="60" t="s">
        <v>41</v>
      </c>
      <c r="C38" s="61">
        <f>AVERAGE(C25:C37)</f>
        <v>882.01796786491207</v>
      </c>
      <c r="D38" s="61">
        <f t="shared" ref="D38:J38" si="1">AVERAGE(D25:D37)</f>
        <v>1070.9867857319239</v>
      </c>
      <c r="E38" s="61">
        <f t="shared" si="1"/>
        <v>1386.0446830067956</v>
      </c>
      <c r="F38" s="65"/>
      <c r="G38" s="66">
        <f t="shared" si="1"/>
        <v>9.4152697808718031</v>
      </c>
      <c r="H38" s="66">
        <f t="shared" si="1"/>
        <v>16.602914790950425</v>
      </c>
      <c r="I38" s="66">
        <f t="shared" si="1"/>
        <v>7.9421157367244257</v>
      </c>
      <c r="J38" s="66">
        <f t="shared" si="1"/>
        <v>9.4425400086564366</v>
      </c>
    </row>
  </sheetData>
  <mergeCells count="26">
    <mergeCell ref="I22:J22"/>
    <mergeCell ref="I23:J23"/>
    <mergeCell ref="G2:H2"/>
    <mergeCell ref="G3:H3"/>
    <mergeCell ref="B22:B24"/>
    <mergeCell ref="C22:D22"/>
    <mergeCell ref="C23:D23"/>
    <mergeCell ref="E22:F22"/>
    <mergeCell ref="E23:F23"/>
    <mergeCell ref="G22:H22"/>
    <mergeCell ref="G23:H23"/>
    <mergeCell ref="B2:B4"/>
    <mergeCell ref="C2:D2"/>
    <mergeCell ref="C3:D3"/>
    <mergeCell ref="E2:F2"/>
    <mergeCell ref="E3:F3"/>
    <mergeCell ref="O2:P2"/>
    <mergeCell ref="O3:P3"/>
    <mergeCell ref="Q2:R2"/>
    <mergeCell ref="Q3:R3"/>
    <mergeCell ref="I2:J2"/>
    <mergeCell ref="I3:J3"/>
    <mergeCell ref="K2:L2"/>
    <mergeCell ref="K3:L3"/>
    <mergeCell ref="M2:N2"/>
    <mergeCell ref="M3:N3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BFC767-2F17-400A-9232-A51F72211880}">
  <dimension ref="B2:K19"/>
  <sheetViews>
    <sheetView workbookViewId="0">
      <selection activeCell="E19" sqref="E19"/>
    </sheetView>
  </sheetViews>
  <sheetFormatPr baseColWidth="10" defaultRowHeight="15" x14ac:dyDescent="0.25"/>
  <cols>
    <col min="1" max="1" width="2.7109375" style="1" customWidth="1"/>
    <col min="2" max="2" width="14.5703125" style="1" customWidth="1"/>
    <col min="3" max="3" width="11.42578125" style="1"/>
    <col min="4" max="4" width="11.7109375" style="1" bestFit="1" customWidth="1"/>
    <col min="5" max="5" width="10.7109375" style="1" bestFit="1" customWidth="1"/>
    <col min="6" max="6" width="15.28515625" style="1" customWidth="1"/>
    <col min="7" max="7" width="17.28515625" style="1" bestFit="1" customWidth="1"/>
    <col min="8" max="8" width="11.42578125" style="1"/>
    <col min="9" max="9" width="10.7109375" style="1" bestFit="1" customWidth="1"/>
    <col min="10" max="10" width="14.140625" style="1" bestFit="1" customWidth="1"/>
    <col min="11" max="11" width="17.85546875" style="1" bestFit="1" customWidth="1"/>
    <col min="12" max="16384" width="11.42578125" style="1"/>
  </cols>
  <sheetData>
    <row r="2" spans="2:11" ht="33" customHeight="1" x14ac:dyDescent="0.25">
      <c r="B2" s="44" t="s">
        <v>0</v>
      </c>
      <c r="C2" s="44" t="s">
        <v>1</v>
      </c>
      <c r="D2" s="46" t="s">
        <v>2</v>
      </c>
      <c r="E2" s="46"/>
      <c r="F2" s="46"/>
      <c r="G2" s="46"/>
      <c r="H2" s="42" t="s">
        <v>3</v>
      </c>
      <c r="I2" s="43"/>
      <c r="J2" s="43"/>
      <c r="K2" s="43"/>
    </row>
    <row r="3" spans="2:11" ht="30" x14ac:dyDescent="0.25">
      <c r="B3" s="45"/>
      <c r="C3" s="45"/>
      <c r="D3" s="2" t="s">
        <v>4</v>
      </c>
      <c r="E3" s="2" t="s">
        <v>5</v>
      </c>
      <c r="F3" s="2" t="s">
        <v>6</v>
      </c>
      <c r="G3" s="2" t="s">
        <v>7</v>
      </c>
      <c r="H3" s="6" t="s">
        <v>4</v>
      </c>
      <c r="I3" s="2" t="s">
        <v>5</v>
      </c>
      <c r="J3" s="2" t="s">
        <v>6</v>
      </c>
      <c r="K3" s="2" t="s">
        <v>7</v>
      </c>
    </row>
    <row r="4" spans="2:11" x14ac:dyDescent="0.25">
      <c r="B4" s="5" t="s">
        <v>8</v>
      </c>
      <c r="C4" s="5"/>
      <c r="D4" s="7"/>
      <c r="E4" s="7"/>
      <c r="F4" s="7"/>
      <c r="G4" s="7"/>
      <c r="H4" s="8"/>
      <c r="I4" s="9"/>
      <c r="J4" s="9"/>
      <c r="K4" s="9"/>
    </row>
    <row r="5" spans="2:11" x14ac:dyDescent="0.25">
      <c r="B5" s="1" t="s">
        <v>9</v>
      </c>
      <c r="C5" s="4" t="s">
        <v>10</v>
      </c>
      <c r="D5" s="10">
        <f>'[7]Vit A'!G26</f>
        <v>521.92943812360204</v>
      </c>
      <c r="E5" s="11">
        <f>D5*2.9</f>
        <v>1513.5953705584459</v>
      </c>
      <c r="F5" s="11">
        <f>D5*$C$19</f>
        <v>4570683273.7499332</v>
      </c>
      <c r="G5" s="11">
        <f>F5*365</f>
        <v>1668299394918.7256</v>
      </c>
      <c r="H5" s="12">
        <f>'[7]Vit A'!I26</f>
        <v>741.22384080973222</v>
      </c>
      <c r="I5" s="13">
        <f t="shared" ref="I5:I17" si="0">H5*2.9</f>
        <v>2149.5491383482236</v>
      </c>
      <c r="J5" s="13">
        <f>H5*$C$19</f>
        <v>6491106199.0939322</v>
      </c>
      <c r="K5" s="13">
        <f>J5*365</f>
        <v>2369253762669.2852</v>
      </c>
    </row>
    <row r="6" spans="2:11" x14ac:dyDescent="0.25">
      <c r="B6" s="1" t="s">
        <v>11</v>
      </c>
      <c r="C6" s="4" t="s">
        <v>12</v>
      </c>
      <c r="D6" s="10">
        <f>'[7]Vit C'!G26</f>
        <v>60.219266230697443</v>
      </c>
      <c r="E6" s="11">
        <f t="shared" ref="E6:E17" si="1">D6*2.9</f>
        <v>174.63587206902258</v>
      </c>
      <c r="F6" s="11">
        <f t="shared" ref="F6:F17" si="2">D6*$C$19</f>
        <v>527357096.21529442</v>
      </c>
      <c r="G6" s="11">
        <f t="shared" ref="G6:G17" si="3">F6*365</f>
        <v>192485340118.58246</v>
      </c>
      <c r="H6" s="14">
        <f>'[7]Vit C'!I26</f>
        <v>72.699225226828759</v>
      </c>
      <c r="I6" s="13">
        <f t="shared" si="0"/>
        <v>210.82775315780339</v>
      </c>
      <c r="J6" s="13">
        <f t="shared" ref="J6:J16" si="4">H6*$C$19</f>
        <v>636647616.49285328</v>
      </c>
      <c r="K6" s="13">
        <f t="shared" ref="K6:K17" si="5">J6*365</f>
        <v>232376380019.89145</v>
      </c>
    </row>
    <row r="7" spans="2:11" x14ac:dyDescent="0.25">
      <c r="B7" s="1" t="s">
        <v>13</v>
      </c>
      <c r="C7" s="4" t="s">
        <v>12</v>
      </c>
      <c r="D7" s="15">
        <f>[7]Tiamina!G26</f>
        <v>0.88597696671784221</v>
      </c>
      <c r="E7" s="11">
        <f t="shared" si="1"/>
        <v>2.5693332034817424</v>
      </c>
      <c r="F7" s="11">
        <f t="shared" si="2"/>
        <v>7758750.1430527568</v>
      </c>
      <c r="G7" s="11">
        <f t="shared" si="3"/>
        <v>2831943802.2142563</v>
      </c>
      <c r="H7" s="16">
        <f>[7]Tiamina!I26</f>
        <v>1.0617092757567932</v>
      </c>
      <c r="I7" s="13">
        <f t="shared" si="0"/>
        <v>3.0789568996947003</v>
      </c>
      <c r="J7" s="13">
        <f t="shared" si="4"/>
        <v>9297687.5298180003</v>
      </c>
      <c r="K7" s="13">
        <f t="shared" si="5"/>
        <v>3393655948.3835702</v>
      </c>
    </row>
    <row r="8" spans="2:11" x14ac:dyDescent="0.25">
      <c r="B8" s="1" t="s">
        <v>14</v>
      </c>
      <c r="C8" s="4" t="s">
        <v>12</v>
      </c>
      <c r="D8" s="15">
        <f>[7]Riboflavina!G26</f>
        <v>0.93153223377837091</v>
      </c>
      <c r="E8" s="11">
        <f t="shared" si="1"/>
        <v>2.7014434779572754</v>
      </c>
      <c r="F8" s="11">
        <f t="shared" si="2"/>
        <v>8157690.4632871179</v>
      </c>
      <c r="G8" s="11">
        <f t="shared" si="3"/>
        <v>2977557019.0997982</v>
      </c>
      <c r="H8" s="16">
        <f>[7]Riboflavina!I26</f>
        <v>1.1028346137430314</v>
      </c>
      <c r="I8" s="13">
        <f t="shared" si="0"/>
        <v>3.1982203798547908</v>
      </c>
      <c r="J8" s="13">
        <f t="shared" si="4"/>
        <v>9657833.7119087987</v>
      </c>
      <c r="K8" s="13">
        <f t="shared" si="5"/>
        <v>3525109304.8467116</v>
      </c>
    </row>
    <row r="9" spans="2:11" x14ac:dyDescent="0.25">
      <c r="B9" s="1" t="s">
        <v>15</v>
      </c>
      <c r="C9" s="4" t="s">
        <v>16</v>
      </c>
      <c r="D9" s="15">
        <f>[7]Niacina!G26</f>
        <v>10.746512573664841</v>
      </c>
      <c r="E9" s="11">
        <f t="shared" si="1"/>
        <v>31.164886463628036</v>
      </c>
      <c r="F9" s="11">
        <f t="shared" si="2"/>
        <v>94110241.124128759</v>
      </c>
      <c r="G9" s="11">
        <f t="shared" si="3"/>
        <v>34350238010.306995</v>
      </c>
      <c r="H9" s="17">
        <f>[7]Niacina!I26</f>
        <v>13.964585843799711</v>
      </c>
      <c r="I9" s="13">
        <f t="shared" si="0"/>
        <v>40.497298947019161</v>
      </c>
      <c r="J9" s="13">
        <f t="shared" si="4"/>
        <v>122291816.24736199</v>
      </c>
      <c r="K9" s="13">
        <f t="shared" si="5"/>
        <v>44636512930.287125</v>
      </c>
    </row>
    <row r="10" spans="2:11" x14ac:dyDescent="0.25">
      <c r="B10" s="1" t="s">
        <v>17</v>
      </c>
      <c r="C10" s="4" t="s">
        <v>12</v>
      </c>
      <c r="D10" s="15">
        <f>'[7]Vit B6'!G26</f>
        <v>1.1167445470382567</v>
      </c>
      <c r="E10" s="11">
        <f t="shared" si="1"/>
        <v>3.238559186410944</v>
      </c>
      <c r="F10" s="11">
        <f t="shared" si="2"/>
        <v>9779646.9203762766</v>
      </c>
      <c r="G10" s="11">
        <f t="shared" si="3"/>
        <v>3569571125.9373407</v>
      </c>
      <c r="H10" s="16">
        <f>'[7]Vit B6'!I26</f>
        <v>1.3248225114481413</v>
      </c>
      <c r="I10" s="13">
        <f t="shared" si="0"/>
        <v>3.8419852831996097</v>
      </c>
      <c r="J10" s="13">
        <f t="shared" si="4"/>
        <v>11601844.332699599</v>
      </c>
      <c r="K10" s="13">
        <f t="shared" si="5"/>
        <v>4234673181.4353538</v>
      </c>
    </row>
    <row r="11" spans="2:11" x14ac:dyDescent="0.25">
      <c r="B11" s="1" t="s">
        <v>18</v>
      </c>
      <c r="C11" s="4" t="s">
        <v>19</v>
      </c>
      <c r="D11" s="10">
        <f>[7]Folato!G26</f>
        <v>301.1721085087911</v>
      </c>
      <c r="E11" s="11">
        <f t="shared" si="1"/>
        <v>873.39911467549416</v>
      </c>
      <c r="F11" s="11">
        <f t="shared" si="2"/>
        <v>2637449084.7460828</v>
      </c>
      <c r="G11" s="11">
        <f t="shared" si="3"/>
        <v>962668915932.32019</v>
      </c>
      <c r="H11" s="14">
        <f>[7]Folato!I26</f>
        <v>372.33858825665317</v>
      </c>
      <c r="I11" s="13">
        <f t="shared" si="0"/>
        <v>1079.7819059442941</v>
      </c>
      <c r="J11" s="13">
        <f t="shared" si="4"/>
        <v>3260674016.8453994</v>
      </c>
      <c r="K11" s="13">
        <f t="shared" si="5"/>
        <v>1190146016148.5708</v>
      </c>
    </row>
    <row r="12" spans="2:11" x14ac:dyDescent="0.25">
      <c r="B12" s="1" t="s">
        <v>20</v>
      </c>
      <c r="C12" s="4" t="s">
        <v>21</v>
      </c>
      <c r="D12" s="15">
        <f>'[7]Vit B12'!G26</f>
        <v>1.8607324329636978</v>
      </c>
      <c r="E12" s="11">
        <f t="shared" si="1"/>
        <v>5.3961240555947239</v>
      </c>
      <c r="F12" s="11">
        <f t="shared" si="2"/>
        <v>16294958.642009195</v>
      </c>
      <c r="G12" s="11">
        <f t="shared" si="3"/>
        <v>5947659904.3333559</v>
      </c>
      <c r="H12" s="16">
        <f>'[7]Vit B12'!I26</f>
        <v>2.2260294906549314</v>
      </c>
      <c r="I12" s="13">
        <f t="shared" si="0"/>
        <v>6.4554855228993011</v>
      </c>
      <c r="J12" s="13">
        <f t="shared" si="4"/>
        <v>19493967.989981595</v>
      </c>
      <c r="K12" s="13">
        <f t="shared" si="5"/>
        <v>7115298316.3432827</v>
      </c>
    </row>
    <row r="13" spans="2:11" x14ac:dyDescent="0.25">
      <c r="B13" s="4" t="s">
        <v>22</v>
      </c>
      <c r="D13" s="18"/>
      <c r="E13" s="19"/>
      <c r="F13" s="19"/>
      <c r="G13" s="19"/>
      <c r="H13" s="8"/>
      <c r="I13" s="20"/>
      <c r="J13" s="20"/>
      <c r="K13" s="20"/>
    </row>
    <row r="14" spans="2:11" x14ac:dyDescent="0.25">
      <c r="B14" s="1" t="s">
        <v>23</v>
      </c>
      <c r="C14" s="4" t="s">
        <v>12</v>
      </c>
      <c r="D14" s="10">
        <f>[7]Calcio!G26</f>
        <v>886.55467600447309</v>
      </c>
      <c r="E14" s="11">
        <f t="shared" si="1"/>
        <v>2571.0085604129717</v>
      </c>
      <c r="F14" s="11">
        <f t="shared" si="2"/>
        <v>7763809306.1898022</v>
      </c>
      <c r="G14" s="11">
        <f t="shared" si="3"/>
        <v>2833790396759.2778</v>
      </c>
      <c r="H14" s="14">
        <f>[7]Calcio!I26</f>
        <v>1078.2079987831844</v>
      </c>
      <c r="I14" s="13">
        <f t="shared" si="0"/>
        <v>3126.8031964712345</v>
      </c>
      <c r="J14" s="13">
        <f t="shared" si="4"/>
        <v>9442171500</v>
      </c>
      <c r="K14" s="13">
        <f t="shared" si="5"/>
        <v>3446392597500</v>
      </c>
    </row>
    <row r="15" spans="2:11" x14ac:dyDescent="0.25">
      <c r="B15" s="1" t="s">
        <v>24</v>
      </c>
      <c r="C15" s="4" t="s">
        <v>12</v>
      </c>
      <c r="D15" s="10">
        <f>[7]Sodio!G26</f>
        <v>1388.9069556197162</v>
      </c>
      <c r="E15" s="11">
        <f t="shared" si="1"/>
        <v>4027.830171297177</v>
      </c>
      <c r="F15" s="11">
        <f t="shared" si="2"/>
        <v>12163049882.123337</v>
      </c>
      <c r="G15" s="11">
        <f t="shared" si="3"/>
        <v>4439513206975.0176</v>
      </c>
      <c r="H15" s="21"/>
      <c r="I15" s="22"/>
      <c r="J15" s="22"/>
      <c r="K15" s="22"/>
    </row>
    <row r="16" spans="2:11" x14ac:dyDescent="0.25">
      <c r="B16" s="1" t="s">
        <v>25</v>
      </c>
      <c r="C16" s="4" t="s">
        <v>12</v>
      </c>
      <c r="D16" s="23">
        <f>[7]Hierro!G26</f>
        <v>9.413550055201469</v>
      </c>
      <c r="E16" s="11">
        <f t="shared" si="1"/>
        <v>27.299295160084259</v>
      </c>
      <c r="F16" s="11">
        <f t="shared" si="2"/>
        <v>82437112.454514816</v>
      </c>
      <c r="G16" s="11">
        <f t="shared" si="3"/>
        <v>30089546045.897907</v>
      </c>
      <c r="H16" s="17">
        <f>[7]Hierro!I26</f>
        <v>16.518044719490362</v>
      </c>
      <c r="I16" s="13">
        <f t="shared" si="0"/>
        <v>47.902329686522052</v>
      </c>
      <c r="J16" s="13">
        <f t="shared" si="4"/>
        <v>144653175.69718796</v>
      </c>
      <c r="K16" s="13">
        <f t="shared" si="5"/>
        <v>52798409129.473602</v>
      </c>
    </row>
    <row r="17" spans="2:11" x14ac:dyDescent="0.25">
      <c r="B17" s="24" t="s">
        <v>26</v>
      </c>
      <c r="C17" s="25" t="s">
        <v>12</v>
      </c>
      <c r="D17" s="26">
        <f>[7]Zinc!G26</f>
        <v>8.1519720130073861</v>
      </c>
      <c r="E17" s="3">
        <f t="shared" si="1"/>
        <v>23.640718837721419</v>
      </c>
      <c r="F17" s="3">
        <f t="shared" si="2"/>
        <v>71389117.774013326</v>
      </c>
      <c r="G17" s="3">
        <f t="shared" si="3"/>
        <v>26057027987.514862</v>
      </c>
      <c r="H17" s="27">
        <f>[7]Zinc!I26</f>
        <v>9.6920577292683614</v>
      </c>
      <c r="I17" s="28">
        <f t="shared" si="0"/>
        <v>28.106967414878248</v>
      </c>
      <c r="J17" s="28">
        <f>H17*$C$19</f>
        <v>84876082.695482671</v>
      </c>
      <c r="K17" s="28">
        <f t="shared" si="5"/>
        <v>30979770183.851173</v>
      </c>
    </row>
    <row r="18" spans="2:11" x14ac:dyDescent="0.25">
      <c r="B18" t="s">
        <v>44</v>
      </c>
    </row>
    <row r="19" spans="2:11" ht="60" x14ac:dyDescent="0.25">
      <c r="B19" s="29" t="s">
        <v>51</v>
      </c>
      <c r="C19" s="30">
        <f>+'[7]Vit A'!D26</f>
        <v>8757281.9999999981</v>
      </c>
      <c r="D19" s="31"/>
      <c r="E19" s="31"/>
    </row>
  </sheetData>
  <mergeCells count="4">
    <mergeCell ref="H2:K2"/>
    <mergeCell ref="B2:B3"/>
    <mergeCell ref="C2:C3"/>
    <mergeCell ref="D2:G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531BD-CD12-4B90-9CC4-673BA356ABBE}">
  <dimension ref="B2:K19"/>
  <sheetViews>
    <sheetView workbookViewId="0">
      <selection sqref="A1:XFD1048576"/>
    </sheetView>
  </sheetViews>
  <sheetFormatPr baseColWidth="10" defaultRowHeight="15" x14ac:dyDescent="0.25"/>
  <cols>
    <col min="1" max="1" width="2.7109375" style="1" customWidth="1"/>
    <col min="2" max="2" width="14.5703125" style="1" customWidth="1"/>
    <col min="3" max="3" width="11.42578125" style="1"/>
    <col min="4" max="4" width="11.7109375" style="1" bestFit="1" customWidth="1"/>
    <col min="5" max="5" width="10.7109375" style="1" bestFit="1" customWidth="1"/>
    <col min="6" max="6" width="15.28515625" style="1" customWidth="1"/>
    <col min="7" max="7" width="17.28515625" style="1" bestFit="1" customWidth="1"/>
    <col min="8" max="8" width="11.42578125" style="1"/>
    <col min="9" max="9" width="10.7109375" style="1" bestFit="1" customWidth="1"/>
    <col min="10" max="10" width="12.5703125" style="1" bestFit="1" customWidth="1"/>
    <col min="11" max="11" width="16.28515625" style="1" bestFit="1" customWidth="1"/>
    <col min="12" max="16384" width="11.42578125" style="1"/>
  </cols>
  <sheetData>
    <row r="2" spans="2:11" ht="33" customHeight="1" x14ac:dyDescent="0.25">
      <c r="B2" s="44" t="s">
        <v>0</v>
      </c>
      <c r="C2" s="44" t="s">
        <v>1</v>
      </c>
      <c r="D2" s="46" t="s">
        <v>2</v>
      </c>
      <c r="E2" s="46"/>
      <c r="F2" s="46"/>
      <c r="G2" s="46"/>
      <c r="H2" s="42" t="s">
        <v>3</v>
      </c>
      <c r="I2" s="43"/>
      <c r="J2" s="43"/>
      <c r="K2" s="43"/>
    </row>
    <row r="3" spans="2:11" ht="30" x14ac:dyDescent="0.25">
      <c r="B3" s="45"/>
      <c r="C3" s="45"/>
      <c r="D3" s="2" t="s">
        <v>4</v>
      </c>
      <c r="E3" s="2" t="s">
        <v>5</v>
      </c>
      <c r="F3" s="2" t="s">
        <v>6</v>
      </c>
      <c r="G3" s="2" t="s">
        <v>7</v>
      </c>
      <c r="H3" s="6" t="s">
        <v>4</v>
      </c>
      <c r="I3" s="2" t="s">
        <v>5</v>
      </c>
      <c r="J3" s="2" t="s">
        <v>6</v>
      </c>
      <c r="K3" s="2" t="s">
        <v>7</v>
      </c>
    </row>
    <row r="4" spans="2:11" x14ac:dyDescent="0.25">
      <c r="B4" s="5" t="s">
        <v>8</v>
      </c>
      <c r="C4" s="5"/>
      <c r="D4" s="7"/>
      <c r="E4" s="7"/>
      <c r="F4" s="7"/>
      <c r="G4" s="7"/>
      <c r="H4" s="8"/>
      <c r="I4" s="9"/>
      <c r="J4" s="9"/>
      <c r="K4" s="9"/>
    </row>
    <row r="5" spans="2:11" x14ac:dyDescent="0.25">
      <c r="B5" s="1" t="s">
        <v>9</v>
      </c>
      <c r="C5" s="4" t="s">
        <v>10</v>
      </c>
      <c r="D5" s="10">
        <f>'[8]Vit A'!G26</f>
        <v>514.44048444151713</v>
      </c>
      <c r="E5" s="11">
        <f>D5*2.9</f>
        <v>1491.8774048803996</v>
      </c>
      <c r="F5" s="11">
        <f>D5*$C$19</f>
        <v>32023405.715999998</v>
      </c>
      <c r="G5" s="11">
        <f>F5*365</f>
        <v>11688543086.34</v>
      </c>
      <c r="H5" s="12">
        <f>'[8]Vit A'!I26</f>
        <v>730.10408503483325</v>
      </c>
      <c r="I5" s="13">
        <f t="shared" ref="I5:I17" si="0">H5*2.9</f>
        <v>2117.3018466010162</v>
      </c>
      <c r="J5" s="13">
        <f>H5*$C$19</f>
        <v>45448249.189333335</v>
      </c>
      <c r="K5" s="13">
        <f>J5*365</f>
        <v>16588610954.106667</v>
      </c>
    </row>
    <row r="6" spans="2:11" x14ac:dyDescent="0.25">
      <c r="B6" s="1" t="s">
        <v>11</v>
      </c>
      <c r="C6" s="4" t="s">
        <v>12</v>
      </c>
      <c r="D6" s="10">
        <f>'[8]Vit C'!G26</f>
        <v>59.011018808550659</v>
      </c>
      <c r="E6" s="11">
        <f t="shared" ref="E6:E17" si="1">D6*2.9</f>
        <v>171.13195454479691</v>
      </c>
      <c r="F6" s="11">
        <f t="shared" ref="F6:F17" si="2">D6*$C$19</f>
        <v>3673376.9098134702</v>
      </c>
      <c r="G6" s="11">
        <f t="shared" ref="G6:G17" si="3">F6*365</f>
        <v>1340782572.0819166</v>
      </c>
      <c r="H6" s="14">
        <f>'[8]Vit C'!I26</f>
        <v>71.224084700691321</v>
      </c>
      <c r="I6" s="13">
        <f t="shared" si="0"/>
        <v>206.54984563200483</v>
      </c>
      <c r="J6" s="13">
        <f t="shared" ref="J6:J16" si="4">H6*$C$19</f>
        <v>4433628.0485333344</v>
      </c>
      <c r="K6" s="13">
        <f t="shared" ref="K6:K17" si="5">J6*365</f>
        <v>1618274237.7146671</v>
      </c>
    </row>
    <row r="7" spans="2:11" x14ac:dyDescent="0.25">
      <c r="B7" s="1" t="s">
        <v>13</v>
      </c>
      <c r="C7" s="4" t="s">
        <v>12</v>
      </c>
      <c r="D7" s="15">
        <f>[8]Tiamina!G26</f>
        <v>0.87442330838245363</v>
      </c>
      <c r="E7" s="11">
        <f t="shared" si="1"/>
        <v>2.5358275943091155</v>
      </c>
      <c r="F7" s="11">
        <f t="shared" si="2"/>
        <v>54431.976523499354</v>
      </c>
      <c r="G7" s="11">
        <f t="shared" si="3"/>
        <v>19867671.431077264</v>
      </c>
      <c r="H7" s="16">
        <f>[8]Tiamina!I26</f>
        <v>1.0476301683025697</v>
      </c>
      <c r="I7" s="13">
        <f t="shared" si="0"/>
        <v>3.038127488077452</v>
      </c>
      <c r="J7" s="13">
        <f t="shared" si="4"/>
        <v>65213.930346666661</v>
      </c>
      <c r="K7" s="13">
        <f t="shared" si="5"/>
        <v>23803084.576533332</v>
      </c>
    </row>
    <row r="8" spans="2:11" x14ac:dyDescent="0.25">
      <c r="B8" s="1" t="s">
        <v>14</v>
      </c>
      <c r="C8" s="4" t="s">
        <v>12</v>
      </c>
      <c r="D8" s="15">
        <f>[8]Riboflavina!G26</f>
        <v>0.91859153003528504</v>
      </c>
      <c r="E8" s="11">
        <f t="shared" si="1"/>
        <v>2.6639154371023266</v>
      </c>
      <c r="F8" s="11">
        <f t="shared" si="2"/>
        <v>57181.404153166455</v>
      </c>
      <c r="G8" s="11">
        <f t="shared" si="3"/>
        <v>20871212.515905757</v>
      </c>
      <c r="H8" s="16">
        <f>[8]Riboflavina!I26</f>
        <v>1.0867494185395212</v>
      </c>
      <c r="I8" s="13">
        <f t="shared" si="0"/>
        <v>3.1515733137646116</v>
      </c>
      <c r="J8" s="13">
        <f t="shared" si="4"/>
        <v>67649.064554666664</v>
      </c>
      <c r="K8" s="13">
        <f t="shared" si="5"/>
        <v>24691908.562453333</v>
      </c>
    </row>
    <row r="9" spans="2:11" x14ac:dyDescent="0.25">
      <c r="B9" s="1" t="s">
        <v>15</v>
      </c>
      <c r="C9" s="4" t="s">
        <v>16</v>
      </c>
      <c r="D9" s="15">
        <f>[8]Niacina!G26</f>
        <v>10.614616966805217</v>
      </c>
      <c r="E9" s="11">
        <f t="shared" si="1"/>
        <v>30.782389203735129</v>
      </c>
      <c r="F9" s="11">
        <f t="shared" si="2"/>
        <v>660749.29156665795</v>
      </c>
      <c r="G9" s="11">
        <f t="shared" si="3"/>
        <v>241173491.42183015</v>
      </c>
      <c r="H9" s="17">
        <f>[8]Niacina!I26</f>
        <v>13.778717619881444</v>
      </c>
      <c r="I9" s="13">
        <f t="shared" si="0"/>
        <v>39.95828109765619</v>
      </c>
      <c r="J9" s="13">
        <f t="shared" si="4"/>
        <v>857711.39312000002</v>
      </c>
      <c r="K9" s="13">
        <f t="shared" si="5"/>
        <v>313064658.48879999</v>
      </c>
    </row>
    <row r="10" spans="2:11" x14ac:dyDescent="0.25">
      <c r="B10" s="1" t="s">
        <v>17</v>
      </c>
      <c r="C10" s="4" t="s">
        <v>12</v>
      </c>
      <c r="D10" s="15">
        <f>'[8]Vit B6'!G26</f>
        <v>1.1025093512720281</v>
      </c>
      <c r="E10" s="11">
        <f t="shared" si="1"/>
        <v>3.1972771186888815</v>
      </c>
      <c r="F10" s="11">
        <f t="shared" si="2"/>
        <v>68630.104607332483</v>
      </c>
      <c r="G10" s="11">
        <f t="shared" si="3"/>
        <v>25049988.181676358</v>
      </c>
      <c r="H10" s="16">
        <f>'[8]Vit B6'!I26</f>
        <v>1.3075473463455902</v>
      </c>
      <c r="I10" s="13">
        <f t="shared" si="0"/>
        <v>3.7918873044022114</v>
      </c>
      <c r="J10" s="13">
        <f t="shared" si="4"/>
        <v>81393.514762666644</v>
      </c>
      <c r="K10" s="13">
        <f t="shared" si="5"/>
        <v>29708632.888373327</v>
      </c>
    </row>
    <row r="11" spans="2:11" x14ac:dyDescent="0.25">
      <c r="B11" s="1" t="s">
        <v>18</v>
      </c>
      <c r="C11" s="4" t="s">
        <v>19</v>
      </c>
      <c r="D11" s="10">
        <f>[8]Folato!G26</f>
        <v>297.23925174768209</v>
      </c>
      <c r="E11" s="11">
        <f t="shared" si="1"/>
        <v>861.99383006827804</v>
      </c>
      <c r="F11" s="11">
        <f t="shared" si="2"/>
        <v>18502846.182041463</v>
      </c>
      <c r="G11" s="11">
        <f t="shared" si="3"/>
        <v>6753538856.4451342</v>
      </c>
      <c r="H11" s="14">
        <f>[8]Folato!I26</f>
        <v>367.2291700107632</v>
      </c>
      <c r="I11" s="13">
        <f t="shared" si="0"/>
        <v>1064.9645930312133</v>
      </c>
      <c r="J11" s="13">
        <f t="shared" si="4"/>
        <v>22859648.603999998</v>
      </c>
      <c r="K11" s="13">
        <f t="shared" si="5"/>
        <v>8343771740.4599991</v>
      </c>
    </row>
    <row r="12" spans="2:11" x14ac:dyDescent="0.25">
      <c r="B12" s="1" t="s">
        <v>20</v>
      </c>
      <c r="C12" s="4" t="s">
        <v>21</v>
      </c>
      <c r="D12" s="15">
        <f>'[8]Vit B12'!G26</f>
        <v>1.8376056017258473</v>
      </c>
      <c r="E12" s="11">
        <f t="shared" si="1"/>
        <v>5.3290562450049572</v>
      </c>
      <c r="F12" s="11">
        <f t="shared" si="2"/>
        <v>114389.11110183227</v>
      </c>
      <c r="G12" s="11">
        <f t="shared" si="3"/>
        <v>41752025.552168779</v>
      </c>
      <c r="H12" s="16">
        <f>'[8]Vit B12'!I26</f>
        <v>2.1971174222236498</v>
      </c>
      <c r="I12" s="13">
        <f t="shared" si="0"/>
        <v>6.3716405244485843</v>
      </c>
      <c r="J12" s="13">
        <f t="shared" si="4"/>
        <v>136768.36241599999</v>
      </c>
      <c r="K12" s="13">
        <f t="shared" si="5"/>
        <v>49920452.281839997</v>
      </c>
    </row>
    <row r="13" spans="2:11" x14ac:dyDescent="0.25">
      <c r="B13" s="4" t="s">
        <v>22</v>
      </c>
      <c r="D13" s="18"/>
      <c r="E13" s="19"/>
      <c r="F13" s="19"/>
      <c r="G13" s="19"/>
      <c r="H13" s="8"/>
      <c r="I13" s="20"/>
      <c r="J13" s="20"/>
      <c r="K13" s="20"/>
    </row>
    <row r="14" spans="2:11" x14ac:dyDescent="0.25">
      <c r="B14" s="1" t="s">
        <v>23</v>
      </c>
      <c r="C14" s="4" t="s">
        <v>12</v>
      </c>
      <c r="D14" s="10">
        <f>[8]Calcio!G26</f>
        <v>886.96294849232663</v>
      </c>
      <c r="E14" s="11">
        <f t="shared" si="1"/>
        <v>2572.1925506277471</v>
      </c>
      <c r="F14" s="11">
        <f t="shared" si="2"/>
        <v>55212556.58069884</v>
      </c>
      <c r="G14" s="11">
        <f t="shared" si="3"/>
        <v>20152583151.955078</v>
      </c>
      <c r="H14" s="14">
        <f>[8]Calcio!I26</f>
        <v>1077.0060563221898</v>
      </c>
      <c r="I14" s="13">
        <f t="shared" si="0"/>
        <v>3123.3175633343503</v>
      </c>
      <c r="J14" s="13">
        <f t="shared" si="4"/>
        <v>67042549.999999993</v>
      </c>
      <c r="K14" s="13">
        <f t="shared" si="5"/>
        <v>24470530749.999996</v>
      </c>
    </row>
    <row r="15" spans="2:11" x14ac:dyDescent="0.25">
      <c r="B15" s="1" t="s">
        <v>24</v>
      </c>
      <c r="C15" s="4" t="s">
        <v>12</v>
      </c>
      <c r="D15" s="10">
        <f>[8]Sodio!G26</f>
        <v>1383.9559355365295</v>
      </c>
      <c r="E15" s="11">
        <f t="shared" si="1"/>
        <v>4013.4722130559353</v>
      </c>
      <c r="F15" s="11">
        <f t="shared" si="2"/>
        <v>86149873.031213433</v>
      </c>
      <c r="G15" s="11">
        <f t="shared" si="3"/>
        <v>31444703656.392902</v>
      </c>
      <c r="H15" s="21"/>
      <c r="I15" s="22"/>
      <c r="J15" s="22"/>
      <c r="K15" s="22"/>
    </row>
    <row r="16" spans="2:11" x14ac:dyDescent="0.25">
      <c r="B16" s="1" t="s">
        <v>25</v>
      </c>
      <c r="C16" s="4" t="s">
        <v>12</v>
      </c>
      <c r="D16" s="23">
        <f>[8]Hierro!G26</f>
        <v>9.3114387510376648</v>
      </c>
      <c r="E16" s="11">
        <f t="shared" si="1"/>
        <v>27.003172378009229</v>
      </c>
      <c r="F16" s="11">
        <f t="shared" si="2"/>
        <v>579627.75081334356</v>
      </c>
      <c r="G16" s="11">
        <f t="shared" si="3"/>
        <v>211564129.04687041</v>
      </c>
      <c r="H16" s="17">
        <f>[8]Hierro!I26</f>
        <v>16.438176488189907</v>
      </c>
      <c r="I16" s="13">
        <f t="shared" si="0"/>
        <v>47.670711815750728</v>
      </c>
      <c r="J16" s="13">
        <f t="shared" si="4"/>
        <v>1023260.0482133335</v>
      </c>
      <c r="K16" s="13">
        <f t="shared" si="5"/>
        <v>373489917.59786671</v>
      </c>
    </row>
    <row r="17" spans="2:11" x14ac:dyDescent="0.25">
      <c r="B17" s="24" t="s">
        <v>26</v>
      </c>
      <c r="C17" s="25" t="s">
        <v>12</v>
      </c>
      <c r="D17" s="26">
        <f>[8]Zinc!G26</f>
        <v>7.9666613675186211</v>
      </c>
      <c r="E17" s="3">
        <f t="shared" si="1"/>
        <v>23.103317965803999</v>
      </c>
      <c r="F17" s="3">
        <f t="shared" si="2"/>
        <v>495916.70346666663</v>
      </c>
      <c r="G17" s="3">
        <f t="shared" si="3"/>
        <v>181009596.76533332</v>
      </c>
      <c r="H17" s="27">
        <f>[8]Zinc!I26</f>
        <v>9.4790172397950165</v>
      </c>
      <c r="I17" s="28">
        <f t="shared" si="0"/>
        <v>27.489149995405548</v>
      </c>
      <c r="J17" s="28">
        <f>H17*$C$19</f>
        <v>590059.34415999998</v>
      </c>
      <c r="K17" s="28">
        <f t="shared" si="5"/>
        <v>215371660.61839998</v>
      </c>
    </row>
    <row r="18" spans="2:11" x14ac:dyDescent="0.25">
      <c r="B18" t="s">
        <v>44</v>
      </c>
    </row>
    <row r="19" spans="2:11" ht="45" x14ac:dyDescent="0.25">
      <c r="B19" s="29" t="s">
        <v>52</v>
      </c>
      <c r="C19" s="30">
        <f>+'[8]Vit A'!D26</f>
        <v>62249</v>
      </c>
      <c r="D19" s="31"/>
      <c r="E19" s="31"/>
    </row>
  </sheetData>
  <mergeCells count="4">
    <mergeCell ref="H2:K2"/>
    <mergeCell ref="B2:B3"/>
    <mergeCell ref="C2:C3"/>
    <mergeCell ref="D2:G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AD362C-3947-4AC6-8796-92635EAE835B}">
  <dimension ref="B2:K19"/>
  <sheetViews>
    <sheetView workbookViewId="0">
      <selection activeCell="M3" sqref="M3"/>
    </sheetView>
  </sheetViews>
  <sheetFormatPr baseColWidth="10" defaultRowHeight="15" x14ac:dyDescent="0.25"/>
  <cols>
    <col min="1" max="1" width="2.7109375" style="1" customWidth="1"/>
    <col min="2" max="2" width="14.5703125" style="1" customWidth="1"/>
    <col min="3" max="3" width="11.42578125" style="1"/>
    <col min="4" max="4" width="11.7109375" style="1" bestFit="1" customWidth="1"/>
    <col min="5" max="5" width="10.7109375" style="1" bestFit="1" customWidth="1"/>
    <col min="6" max="6" width="15.28515625" style="1" customWidth="1"/>
    <col min="7" max="7" width="17.28515625" style="1" bestFit="1" customWidth="1"/>
    <col min="8" max="8" width="11.42578125" style="1"/>
    <col min="9" max="9" width="10.7109375" style="1" bestFit="1" customWidth="1"/>
    <col min="10" max="10" width="14.140625" style="1" bestFit="1" customWidth="1"/>
    <col min="11" max="11" width="16.28515625" style="1" bestFit="1" customWidth="1"/>
    <col min="12" max="16384" width="11.42578125" style="1"/>
  </cols>
  <sheetData>
    <row r="2" spans="2:11" ht="33" customHeight="1" x14ac:dyDescent="0.25">
      <c r="B2" s="44" t="s">
        <v>0</v>
      </c>
      <c r="C2" s="44" t="s">
        <v>1</v>
      </c>
      <c r="D2" s="46" t="s">
        <v>2</v>
      </c>
      <c r="E2" s="46"/>
      <c r="F2" s="46"/>
      <c r="G2" s="46"/>
      <c r="H2" s="42" t="s">
        <v>3</v>
      </c>
      <c r="I2" s="43"/>
      <c r="J2" s="43"/>
      <c r="K2" s="43"/>
    </row>
    <row r="3" spans="2:11" ht="30" x14ac:dyDescent="0.25">
      <c r="B3" s="45"/>
      <c r="C3" s="45"/>
      <c r="D3" s="2" t="s">
        <v>4</v>
      </c>
      <c r="E3" s="2" t="s">
        <v>5</v>
      </c>
      <c r="F3" s="2" t="s">
        <v>6</v>
      </c>
      <c r="G3" s="2" t="s">
        <v>7</v>
      </c>
      <c r="H3" s="6" t="s">
        <v>4</v>
      </c>
      <c r="I3" s="2" t="s">
        <v>5</v>
      </c>
      <c r="J3" s="2" t="s">
        <v>6</v>
      </c>
      <c r="K3" s="2" t="s">
        <v>7</v>
      </c>
    </row>
    <row r="4" spans="2:11" x14ac:dyDescent="0.25">
      <c r="B4" s="5" t="s">
        <v>8</v>
      </c>
      <c r="C4" s="5"/>
      <c r="D4" s="7"/>
      <c r="E4" s="7"/>
      <c r="F4" s="7"/>
      <c r="G4" s="7"/>
      <c r="H4" s="8"/>
      <c r="I4" s="9"/>
      <c r="J4" s="9"/>
      <c r="K4" s="9"/>
    </row>
    <row r="5" spans="2:11" x14ac:dyDescent="0.25">
      <c r="B5" s="1" t="s">
        <v>9</v>
      </c>
      <c r="C5" s="4" t="s">
        <v>10</v>
      </c>
      <c r="D5" s="10">
        <f>'[9]Vit A'!G26</f>
        <v>496.83216844921293</v>
      </c>
      <c r="E5" s="11">
        <f>D5*2.9</f>
        <v>1440.8132885027173</v>
      </c>
      <c r="F5" s="11">
        <f>D5*$C$19</f>
        <v>731102447.17373335</v>
      </c>
      <c r="G5" s="11">
        <f>F5*365</f>
        <v>266852393218.41269</v>
      </c>
      <c r="H5" s="12">
        <f>'[9]Vit A'!I26</f>
        <v>703.81872906919432</v>
      </c>
      <c r="I5" s="13">
        <f t="shared" ref="I5:I17" si="0">H5*2.9</f>
        <v>2041.0743143006634</v>
      </c>
      <c r="J5" s="13">
        <f>H5*$C$19</f>
        <v>1035688966.7497333</v>
      </c>
      <c r="K5" s="13">
        <f>J5*365</f>
        <v>378026472863.65265</v>
      </c>
    </row>
    <row r="6" spans="2:11" x14ac:dyDescent="0.25">
      <c r="B6" s="1" t="s">
        <v>11</v>
      </c>
      <c r="C6" s="4" t="s">
        <v>12</v>
      </c>
      <c r="D6" s="10">
        <f>'[9]Vit C'!G26</f>
        <v>55.717554816505015</v>
      </c>
      <c r="E6" s="11">
        <f t="shared" ref="E6:E16" si="1">D6*2.9</f>
        <v>161.58090896786453</v>
      </c>
      <c r="F6" s="11">
        <f t="shared" ref="F6:F17" si="2">D6*$C$19</f>
        <v>81989942.004021987</v>
      </c>
      <c r="G6" s="11">
        <f t="shared" ref="G6:G17" si="3">F6*365</f>
        <v>29926328831.468025</v>
      </c>
      <c r="H6" s="14">
        <f>'[9]Vit C'!I26</f>
        <v>66.802428969216592</v>
      </c>
      <c r="I6" s="13">
        <f t="shared" si="0"/>
        <v>193.72704401072812</v>
      </c>
      <c r="J6" s="13">
        <f t="shared" ref="J6:J16" si="4">H6*$C$19</f>
        <v>98301644.69621335</v>
      </c>
      <c r="K6" s="13">
        <f t="shared" ref="K6:K17" si="5">J6*365</f>
        <v>35880100314.117874</v>
      </c>
    </row>
    <row r="7" spans="2:11" x14ac:dyDescent="0.25">
      <c r="B7" s="1" t="s">
        <v>13</v>
      </c>
      <c r="C7" s="4" t="s">
        <v>12</v>
      </c>
      <c r="D7" s="15">
        <f>[9]Tiamina!G26</f>
        <v>0.84174957733352473</v>
      </c>
      <c r="E7" s="11">
        <f t="shared" si="1"/>
        <v>2.4410737742672217</v>
      </c>
      <c r="F7" s="11">
        <f t="shared" si="2"/>
        <v>1238658.072034447</v>
      </c>
      <c r="G7" s="11">
        <f t="shared" si="3"/>
        <v>452110196.29257315</v>
      </c>
      <c r="H7" s="16">
        <f>[9]Tiamina!I26</f>
        <v>1.0059230460392194</v>
      </c>
      <c r="I7" s="13">
        <f t="shared" si="0"/>
        <v>2.9171768335137362</v>
      </c>
      <c r="J7" s="13">
        <f t="shared" si="4"/>
        <v>1480243.9280920005</v>
      </c>
      <c r="K7" s="13">
        <f t="shared" si="5"/>
        <v>540289033.75358021</v>
      </c>
    </row>
    <row r="8" spans="2:11" x14ac:dyDescent="0.25">
      <c r="B8" s="1" t="s">
        <v>14</v>
      </c>
      <c r="C8" s="4" t="s">
        <v>12</v>
      </c>
      <c r="D8" s="15">
        <f>[9]Riboflavina!G26</f>
        <v>0.88633561447303921</v>
      </c>
      <c r="E8" s="11">
        <f t="shared" si="1"/>
        <v>2.5703732819718135</v>
      </c>
      <c r="F8" s="11">
        <f t="shared" si="2"/>
        <v>1304267.6740942826</v>
      </c>
      <c r="G8" s="11">
        <f t="shared" si="3"/>
        <v>476057701.04441315</v>
      </c>
      <c r="H8" s="16">
        <f>[9]Riboflavina!I26</f>
        <v>1.0434848637247816</v>
      </c>
      <c r="I8" s="13">
        <f t="shared" si="0"/>
        <v>3.0261061048018663</v>
      </c>
      <c r="J8" s="13">
        <f t="shared" si="4"/>
        <v>1535517.1945472003</v>
      </c>
      <c r="K8" s="13">
        <f t="shared" si="5"/>
        <v>560463776.00972807</v>
      </c>
    </row>
    <row r="9" spans="2:11" x14ac:dyDescent="0.25">
      <c r="B9" s="1" t="s">
        <v>15</v>
      </c>
      <c r="C9" s="4" t="s">
        <v>16</v>
      </c>
      <c r="D9" s="15">
        <f>[9]Niacina!G26</f>
        <v>10.219080298782824</v>
      </c>
      <c r="E9" s="11">
        <f t="shared" si="1"/>
        <v>29.63533286647019</v>
      </c>
      <c r="F9" s="11">
        <f t="shared" si="2"/>
        <v>15037662.793907292</v>
      </c>
      <c r="G9" s="11">
        <f t="shared" si="3"/>
        <v>5488746919.7761612</v>
      </c>
      <c r="H9" s="17">
        <f>[9]Niacina!I26</f>
        <v>13.249739389823368</v>
      </c>
      <c r="I9" s="13">
        <f t="shared" si="0"/>
        <v>38.424244230487766</v>
      </c>
      <c r="J9" s="13">
        <f t="shared" si="4"/>
        <v>19497362.504828002</v>
      </c>
      <c r="K9" s="13">
        <f t="shared" si="5"/>
        <v>7116537314.2622204</v>
      </c>
    </row>
    <row r="10" spans="2:11" x14ac:dyDescent="0.25">
      <c r="B10" s="1" t="s">
        <v>17</v>
      </c>
      <c r="C10" s="4" t="s">
        <v>12</v>
      </c>
      <c r="D10" s="15">
        <f>'[9]Vit B6'!G26</f>
        <v>1.0407577297274189</v>
      </c>
      <c r="E10" s="11">
        <f t="shared" si="1"/>
        <v>3.0181974162095146</v>
      </c>
      <c r="F10" s="11">
        <f t="shared" si="2"/>
        <v>1531504.1405103293</v>
      </c>
      <c r="G10" s="11">
        <f t="shared" si="3"/>
        <v>558999011.28627014</v>
      </c>
      <c r="H10" s="16">
        <f>'[9]Vit B6'!I26</f>
        <v>1.2358605215819203</v>
      </c>
      <c r="I10" s="13">
        <f t="shared" si="0"/>
        <v>3.5839955125875687</v>
      </c>
      <c r="J10" s="13">
        <f t="shared" si="4"/>
        <v>1818603.3616024</v>
      </c>
      <c r="K10" s="13">
        <f t="shared" si="5"/>
        <v>663790226.98487604</v>
      </c>
    </row>
    <row r="11" spans="2:11" x14ac:dyDescent="0.25">
      <c r="B11" s="1" t="s">
        <v>18</v>
      </c>
      <c r="C11" s="4" t="s">
        <v>19</v>
      </c>
      <c r="D11" s="10">
        <f>[9]Folato!G26</f>
        <v>286.46296018128658</v>
      </c>
      <c r="E11" s="11">
        <f t="shared" si="1"/>
        <v>830.74258452573099</v>
      </c>
      <c r="F11" s="11">
        <f t="shared" si="2"/>
        <v>421538266.86964828</v>
      </c>
      <c r="G11" s="11">
        <f t="shared" si="3"/>
        <v>153861467407.42163</v>
      </c>
      <c r="H11" s="14">
        <f>[9]Folato!I26</f>
        <v>351.8727242210818</v>
      </c>
      <c r="I11" s="13">
        <f t="shared" si="0"/>
        <v>1020.4309002411371</v>
      </c>
      <c r="J11" s="13">
        <f t="shared" si="4"/>
        <v>517790566.12760007</v>
      </c>
      <c r="K11" s="13">
        <f t="shared" si="5"/>
        <v>188993556636.57404</v>
      </c>
    </row>
    <row r="12" spans="2:11" x14ac:dyDescent="0.25">
      <c r="B12" s="1" t="s">
        <v>20</v>
      </c>
      <c r="C12" s="4" t="s">
        <v>21</v>
      </c>
      <c r="D12" s="15">
        <f>'[9]Vit B12'!G26</f>
        <v>1.7592327065674671</v>
      </c>
      <c r="E12" s="11">
        <f t="shared" si="1"/>
        <v>5.101774849045654</v>
      </c>
      <c r="F12" s="11">
        <f t="shared" si="2"/>
        <v>2588760.1862298115</v>
      </c>
      <c r="G12" s="11">
        <f t="shared" si="3"/>
        <v>944897467.97388124</v>
      </c>
      <c r="H12" s="16">
        <f>'[9]Vit B12'!I26</f>
        <v>2.098833582038806</v>
      </c>
      <c r="I12" s="13">
        <f t="shared" si="0"/>
        <v>6.0866173879125371</v>
      </c>
      <c r="J12" s="13">
        <f t="shared" si="4"/>
        <v>3088492.3833103999</v>
      </c>
      <c r="K12" s="13">
        <f t="shared" si="5"/>
        <v>1127299719.9082959</v>
      </c>
    </row>
    <row r="13" spans="2:11" x14ac:dyDescent="0.25">
      <c r="B13" s="4" t="s">
        <v>22</v>
      </c>
      <c r="D13" s="18"/>
      <c r="E13" s="19"/>
      <c r="F13" s="19"/>
      <c r="G13" s="19"/>
      <c r="H13" s="8"/>
      <c r="I13" s="20"/>
      <c r="J13" s="20"/>
      <c r="K13" s="20"/>
    </row>
    <row r="14" spans="2:11" x14ac:dyDescent="0.25">
      <c r="B14" s="1" t="s">
        <v>23</v>
      </c>
      <c r="C14" s="4" t="s">
        <v>12</v>
      </c>
      <c r="D14" s="10">
        <f>[9]Calcio!G26</f>
        <v>877.85581324511963</v>
      </c>
      <c r="E14" s="11">
        <f t="shared" si="1"/>
        <v>2545.7818584108468</v>
      </c>
      <c r="F14" s="11">
        <f t="shared" si="2"/>
        <v>1291789409.1529644</v>
      </c>
      <c r="G14" s="11">
        <f t="shared" si="3"/>
        <v>471503134340.83197</v>
      </c>
      <c r="H14" s="14">
        <f>[9]Calcio!I26</f>
        <v>1062.809209202951</v>
      </c>
      <c r="I14" s="13">
        <f t="shared" si="0"/>
        <v>3082.146706688558</v>
      </c>
      <c r="J14" s="13">
        <f t="shared" si="4"/>
        <v>1563953510</v>
      </c>
      <c r="K14" s="13">
        <f t="shared" si="5"/>
        <v>570843031150</v>
      </c>
    </row>
    <row r="15" spans="2:11" x14ac:dyDescent="0.25">
      <c r="B15" s="1" t="s">
        <v>24</v>
      </c>
      <c r="C15" s="4" t="s">
        <v>12</v>
      </c>
      <c r="D15" s="10">
        <f>[9]Sodio!G26</f>
        <v>1380.810863141322</v>
      </c>
      <c r="E15" s="11">
        <f t="shared" si="1"/>
        <v>4004.3515031098336</v>
      </c>
      <c r="F15" s="11">
        <f t="shared" si="2"/>
        <v>2031901847.8166232</v>
      </c>
      <c r="G15" s="11">
        <f t="shared" si="3"/>
        <v>741644174453.0675</v>
      </c>
      <c r="H15" s="21"/>
      <c r="I15" s="22"/>
      <c r="J15" s="22"/>
      <c r="K15" s="22"/>
    </row>
    <row r="16" spans="2:11" x14ac:dyDescent="0.25">
      <c r="B16" s="1" t="s">
        <v>25</v>
      </c>
      <c r="C16" s="4" t="s">
        <v>12</v>
      </c>
      <c r="D16" s="23">
        <f>[9]Hierro!G26</f>
        <v>9.4136598391798056</v>
      </c>
      <c r="E16" s="11">
        <f t="shared" si="1"/>
        <v>27.299613533621436</v>
      </c>
      <c r="F16" s="11">
        <f t="shared" si="2"/>
        <v>13852464.035828581</v>
      </c>
      <c r="G16" s="11">
        <f t="shared" si="3"/>
        <v>5056149373.0774317</v>
      </c>
      <c r="H16" s="17">
        <f>[9]Hierro!I26</f>
        <v>16.767554380801453</v>
      </c>
      <c r="I16" s="13">
        <f t="shared" si="0"/>
        <v>48.625907704324213</v>
      </c>
      <c r="J16" s="13">
        <f t="shared" si="4"/>
        <v>24673925.762871999</v>
      </c>
      <c r="K16" s="13">
        <f t="shared" si="5"/>
        <v>9005982903.4482803</v>
      </c>
    </row>
    <row r="17" spans="2:11" x14ac:dyDescent="0.25">
      <c r="B17" s="24" t="s">
        <v>26</v>
      </c>
      <c r="C17" s="25" t="s">
        <v>12</v>
      </c>
      <c r="D17" s="26">
        <f>[9]Zinc!G26</f>
        <v>7.5382565124505492</v>
      </c>
      <c r="E17" s="3">
        <f>D17*2.9</f>
        <v>21.860943886106593</v>
      </c>
      <c r="F17" s="3">
        <f t="shared" si="2"/>
        <v>11092755.529253332</v>
      </c>
      <c r="G17" s="3">
        <f t="shared" si="3"/>
        <v>4048855768.1774664</v>
      </c>
      <c r="H17" s="27">
        <f>[9]Zinc!I26</f>
        <v>8.9711840357578403</v>
      </c>
      <c r="I17" s="28">
        <f t="shared" si="0"/>
        <v>26.016433703697736</v>
      </c>
      <c r="J17" s="28">
        <f>H17*$C$19</f>
        <v>13201348.501770664</v>
      </c>
      <c r="K17" s="28">
        <f t="shared" si="5"/>
        <v>4818492203.1462927</v>
      </c>
    </row>
    <row r="18" spans="2:11" x14ac:dyDescent="0.25">
      <c r="B18" t="s">
        <v>44</v>
      </c>
    </row>
    <row r="19" spans="2:11" ht="60" x14ac:dyDescent="0.25">
      <c r="B19" s="29" t="s">
        <v>53</v>
      </c>
      <c r="C19" s="30">
        <f>+'[9]Vit A'!D26</f>
        <v>1471528</v>
      </c>
      <c r="D19" s="31"/>
      <c r="E19" s="31"/>
    </row>
  </sheetData>
  <mergeCells count="4">
    <mergeCell ref="H2:K2"/>
    <mergeCell ref="B2:B3"/>
    <mergeCell ref="C2:C3"/>
    <mergeCell ref="D2:G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4BCD97-4B68-4021-A398-BBD5B5CC77BA}">
  <dimension ref="B2:K19"/>
  <sheetViews>
    <sheetView topLeftCell="A2" workbookViewId="0">
      <selection sqref="A1:XFD1048576"/>
    </sheetView>
  </sheetViews>
  <sheetFormatPr baseColWidth="10" defaultRowHeight="15" x14ac:dyDescent="0.25"/>
  <cols>
    <col min="1" max="1" width="2.7109375" style="1" customWidth="1"/>
    <col min="2" max="2" width="14.5703125" style="1" customWidth="1"/>
    <col min="3" max="3" width="11.42578125" style="1"/>
    <col min="4" max="4" width="11.7109375" style="1" bestFit="1" customWidth="1"/>
    <col min="5" max="5" width="10.7109375" style="1" bestFit="1" customWidth="1"/>
    <col min="6" max="6" width="15.28515625" style="1" customWidth="1"/>
    <col min="7" max="7" width="17.28515625" style="1" bestFit="1" customWidth="1"/>
    <col min="8" max="8" width="11.42578125" style="1"/>
    <col min="9" max="9" width="10.7109375" style="1" bestFit="1" customWidth="1"/>
    <col min="10" max="10" width="14.140625" style="1" bestFit="1" customWidth="1"/>
    <col min="11" max="11" width="16.28515625" style="1" bestFit="1" customWidth="1"/>
    <col min="12" max="16384" width="11.42578125" style="1"/>
  </cols>
  <sheetData>
    <row r="2" spans="2:11" ht="33" customHeight="1" x14ac:dyDescent="0.25">
      <c r="B2" s="44" t="s">
        <v>0</v>
      </c>
      <c r="C2" s="44" t="s">
        <v>1</v>
      </c>
      <c r="D2" s="46" t="s">
        <v>2</v>
      </c>
      <c r="E2" s="46"/>
      <c r="F2" s="46"/>
      <c r="G2" s="46"/>
      <c r="H2" s="42" t="s">
        <v>3</v>
      </c>
      <c r="I2" s="43"/>
      <c r="J2" s="43"/>
      <c r="K2" s="43"/>
    </row>
    <row r="3" spans="2:11" ht="30" x14ac:dyDescent="0.25">
      <c r="B3" s="45"/>
      <c r="C3" s="45"/>
      <c r="D3" s="2" t="s">
        <v>4</v>
      </c>
      <c r="E3" s="2" t="s">
        <v>5</v>
      </c>
      <c r="F3" s="2" t="s">
        <v>6</v>
      </c>
      <c r="G3" s="2" t="s">
        <v>7</v>
      </c>
      <c r="H3" s="6" t="s">
        <v>4</v>
      </c>
      <c r="I3" s="2" t="s">
        <v>5</v>
      </c>
      <c r="J3" s="2" t="s">
        <v>6</v>
      </c>
      <c r="K3" s="2" t="s">
        <v>7</v>
      </c>
    </row>
    <row r="4" spans="2:11" x14ac:dyDescent="0.25">
      <c r="B4" s="5" t="s">
        <v>8</v>
      </c>
      <c r="C4" s="5"/>
      <c r="D4" s="7"/>
      <c r="E4" s="7"/>
      <c r="F4" s="7"/>
      <c r="G4" s="7"/>
      <c r="H4" s="8"/>
      <c r="I4" s="9"/>
      <c r="J4" s="9"/>
      <c r="K4" s="9"/>
    </row>
    <row r="5" spans="2:11" x14ac:dyDescent="0.25">
      <c r="B5" s="1" t="s">
        <v>9</v>
      </c>
      <c r="C5" s="4" t="s">
        <v>10</v>
      </c>
      <c r="D5" s="10">
        <f>'[10]Vit A'!G26</f>
        <v>511.70862051548175</v>
      </c>
      <c r="E5" s="11">
        <f>D5*2.9</f>
        <v>1483.954999494897</v>
      </c>
      <c r="F5" s="11">
        <f>D5*$C$19</f>
        <v>1071849950.2541333</v>
      </c>
      <c r="G5" s="11">
        <f>F5*365</f>
        <v>391225231842.75867</v>
      </c>
      <c r="H5" s="12">
        <f>'[10]Vit A'!I26</f>
        <v>726.20838324358874</v>
      </c>
      <c r="I5" s="13">
        <f t="shared" ref="I5:I17" si="0">H5*2.9</f>
        <v>2106.0043114064074</v>
      </c>
      <c r="J5" s="13">
        <f>H5*$C$19</f>
        <v>1521151663.7528</v>
      </c>
      <c r="K5" s="13">
        <f>J5*365</f>
        <v>555220357269.77197</v>
      </c>
    </row>
    <row r="6" spans="2:11" x14ac:dyDescent="0.25">
      <c r="B6" s="1" t="s">
        <v>11</v>
      </c>
      <c r="C6" s="4" t="s">
        <v>12</v>
      </c>
      <c r="D6" s="10">
        <f>'[10]Vit C'!G26</f>
        <v>58.222656468602104</v>
      </c>
      <c r="E6" s="11">
        <f t="shared" ref="E6:E17" si="1">D6*2.9</f>
        <v>168.84570375894609</v>
      </c>
      <c r="F6" s="11">
        <f t="shared" ref="F6:F17" si="2">D6*$C$19</f>
        <v>121956029.14930093</v>
      </c>
      <c r="G6" s="11">
        <f t="shared" ref="G6:G17" si="3">F6*365</f>
        <v>44513950639.494843</v>
      </c>
      <c r="H6" s="14">
        <f>'[10]Vit C'!I26</f>
        <v>69.963722385513421</v>
      </c>
      <c r="I6" s="13">
        <f t="shared" si="0"/>
        <v>202.89479491798892</v>
      </c>
      <c r="J6" s="13">
        <f t="shared" ref="J6:J16" si="4">H6*$C$19</f>
        <v>146549441.13109329</v>
      </c>
      <c r="K6" s="13">
        <f t="shared" ref="K6:K17" si="5">J6*365</f>
        <v>53490546012.849052</v>
      </c>
    </row>
    <row r="7" spans="2:11" x14ac:dyDescent="0.25">
      <c r="B7" s="1" t="s">
        <v>13</v>
      </c>
      <c r="C7" s="4" t="s">
        <v>12</v>
      </c>
      <c r="D7" s="15">
        <f>[10]Tiamina!G26</f>
        <v>0.86535955152951738</v>
      </c>
      <c r="E7" s="11">
        <f t="shared" si="1"/>
        <v>2.5095426994356003</v>
      </c>
      <c r="F7" s="11">
        <f t="shared" si="2"/>
        <v>1812624.5192517519</v>
      </c>
      <c r="G7" s="11">
        <f t="shared" si="3"/>
        <v>661607949.52688944</v>
      </c>
      <c r="H7" s="16">
        <f>[10]Tiamina!I26</f>
        <v>1.0352560384344427</v>
      </c>
      <c r="I7" s="13">
        <f t="shared" si="0"/>
        <v>3.0022425114598836</v>
      </c>
      <c r="J7" s="13">
        <f t="shared" si="4"/>
        <v>2168498.025650667</v>
      </c>
      <c r="K7" s="13">
        <f t="shared" si="5"/>
        <v>791501779.36249352</v>
      </c>
    </row>
    <row r="8" spans="2:11" x14ac:dyDescent="0.25">
      <c r="B8" s="1" t="s">
        <v>14</v>
      </c>
      <c r="C8" s="4" t="s">
        <v>12</v>
      </c>
      <c r="D8" s="15">
        <f>[10]Riboflavina!G26</f>
        <v>0.91232810870437819</v>
      </c>
      <c r="E8" s="11">
        <f t="shared" si="1"/>
        <v>2.6457515152426967</v>
      </c>
      <c r="F8" s="11">
        <f t="shared" si="2"/>
        <v>1911007.1605695172</v>
      </c>
      <c r="G8" s="11">
        <f t="shared" si="3"/>
        <v>697517613.6078738</v>
      </c>
      <c r="H8" s="16">
        <f>[10]Riboflavina!I26</f>
        <v>1.076428179537988</v>
      </c>
      <c r="I8" s="13">
        <f t="shared" si="0"/>
        <v>3.1216417206601652</v>
      </c>
      <c r="J8" s="13">
        <f t="shared" si="4"/>
        <v>2254739.209841067</v>
      </c>
      <c r="K8" s="13">
        <f t="shared" si="5"/>
        <v>822979811.5919894</v>
      </c>
    </row>
    <row r="9" spans="2:11" x14ac:dyDescent="0.25">
      <c r="B9" s="1" t="s">
        <v>15</v>
      </c>
      <c r="C9" s="4" t="s">
        <v>16</v>
      </c>
      <c r="D9" s="15">
        <f>[10]Niacina!G26</f>
        <v>10.495886673830647</v>
      </c>
      <c r="E9" s="11">
        <f t="shared" si="1"/>
        <v>30.438071354108875</v>
      </c>
      <c r="F9" s="11">
        <f t="shared" si="2"/>
        <v>21985198.525452692</v>
      </c>
      <c r="G9" s="11">
        <f t="shared" si="3"/>
        <v>8024597461.7902327</v>
      </c>
      <c r="H9" s="17">
        <f>[10]Niacina!I26</f>
        <v>13.638456365174308</v>
      </c>
      <c r="I9" s="13">
        <f t="shared" si="0"/>
        <v>39.551523459005494</v>
      </c>
      <c r="J9" s="13">
        <f t="shared" si="4"/>
        <v>28567778.986855999</v>
      </c>
      <c r="K9" s="13">
        <f t="shared" si="5"/>
        <v>10427239330.20244</v>
      </c>
    </row>
    <row r="10" spans="2:11" x14ac:dyDescent="0.25">
      <c r="B10" s="1" t="s">
        <v>17</v>
      </c>
      <c r="C10" s="4" t="s">
        <v>12</v>
      </c>
      <c r="D10" s="15">
        <f>'[10]Vit B6'!G26</f>
        <v>1.0757372785087793</v>
      </c>
      <c r="E10" s="11">
        <f t="shared" si="1"/>
        <v>3.1196381076754598</v>
      </c>
      <c r="F10" s="11">
        <f t="shared" si="2"/>
        <v>2253292.0146911363</v>
      </c>
      <c r="G10" s="11">
        <f t="shared" si="3"/>
        <v>822451585.36226475</v>
      </c>
      <c r="H10" s="16">
        <f>'[10]Vit B6'!I26</f>
        <v>1.2779849324786474</v>
      </c>
      <c r="I10" s="13">
        <f t="shared" si="0"/>
        <v>3.7061563041880774</v>
      </c>
      <c r="J10" s="13">
        <f t="shared" si="4"/>
        <v>2676929.8608314665</v>
      </c>
      <c r="K10" s="13">
        <f t="shared" si="5"/>
        <v>977079399.20348525</v>
      </c>
    </row>
    <row r="11" spans="2:11" x14ac:dyDescent="0.25">
      <c r="B11" s="1" t="s">
        <v>18</v>
      </c>
      <c r="C11" s="4" t="s">
        <v>19</v>
      </c>
      <c r="D11" s="10">
        <f>[10]Folato!G26</f>
        <v>293.84288574674559</v>
      </c>
      <c r="E11" s="11">
        <f t="shared" si="1"/>
        <v>852.14436866556218</v>
      </c>
      <c r="F11" s="11">
        <f t="shared" si="2"/>
        <v>615497706.78653491</v>
      </c>
      <c r="G11" s="11">
        <f t="shared" si="3"/>
        <v>224656662977.08524</v>
      </c>
      <c r="H11" s="14">
        <f>[10]Folato!I26</f>
        <v>362.05433860050056</v>
      </c>
      <c r="I11" s="13">
        <f t="shared" si="0"/>
        <v>1049.9575819414515</v>
      </c>
      <c r="J11" s="13">
        <f t="shared" si="4"/>
        <v>758376758.29519987</v>
      </c>
      <c r="K11" s="13">
        <f t="shared" si="5"/>
        <v>276807516777.74792</v>
      </c>
    </row>
    <row r="12" spans="2:11" x14ac:dyDescent="0.25">
      <c r="B12" s="1" t="s">
        <v>20</v>
      </c>
      <c r="C12" s="4" t="s">
        <v>21</v>
      </c>
      <c r="D12" s="15">
        <f>'[10]Vit B12'!G26</f>
        <v>1.8094698952064936</v>
      </c>
      <c r="E12" s="11">
        <f t="shared" si="1"/>
        <v>5.2474626960988315</v>
      </c>
      <c r="F12" s="11">
        <f t="shared" si="2"/>
        <v>3790204.3065243866</v>
      </c>
      <c r="G12" s="11">
        <f t="shared" si="3"/>
        <v>1383424571.8814011</v>
      </c>
      <c r="H12" s="16">
        <f>'[10]Vit B12'!I26</f>
        <v>2.1619317983971542</v>
      </c>
      <c r="I12" s="13">
        <f t="shared" si="0"/>
        <v>6.269602215351747</v>
      </c>
      <c r="J12" s="13">
        <f t="shared" si="4"/>
        <v>4528488.2795808008</v>
      </c>
      <c r="K12" s="13">
        <f t="shared" si="5"/>
        <v>1652898222.0469923</v>
      </c>
    </row>
    <row r="13" spans="2:11" x14ac:dyDescent="0.25">
      <c r="B13" s="4" t="s">
        <v>22</v>
      </c>
      <c r="D13" s="18"/>
      <c r="E13" s="19"/>
      <c r="F13" s="19"/>
      <c r="G13" s="19"/>
      <c r="H13" s="8"/>
      <c r="I13" s="20"/>
      <c r="J13" s="20"/>
      <c r="K13" s="20"/>
    </row>
    <row r="14" spans="2:11" x14ac:dyDescent="0.25">
      <c r="B14" s="1" t="s">
        <v>23</v>
      </c>
      <c r="C14" s="4" t="s">
        <v>12</v>
      </c>
      <c r="D14" s="10">
        <f>[10]Calcio!G26</f>
        <v>878.43186953951397</v>
      </c>
      <c r="E14" s="11">
        <f t="shared" si="1"/>
        <v>2547.4524216645905</v>
      </c>
      <c r="F14" s="11">
        <f t="shared" si="2"/>
        <v>1840006437.0990734</v>
      </c>
      <c r="G14" s="11">
        <f t="shared" si="3"/>
        <v>671602349541.16174</v>
      </c>
      <c r="H14" s="14">
        <f>[10]Calcio!I26</f>
        <v>1066.9375346418421</v>
      </c>
      <c r="I14" s="13">
        <f t="shared" si="0"/>
        <v>3094.1188504613419</v>
      </c>
      <c r="J14" s="13">
        <f t="shared" si="4"/>
        <v>2234859640</v>
      </c>
      <c r="K14" s="13">
        <f t="shared" si="5"/>
        <v>815723768600</v>
      </c>
    </row>
    <row r="15" spans="2:11" x14ac:dyDescent="0.25">
      <c r="B15" s="1" t="s">
        <v>24</v>
      </c>
      <c r="C15" s="4" t="s">
        <v>12</v>
      </c>
      <c r="D15" s="10">
        <f>[10]Sodio!G26</f>
        <v>1388.0574183882989</v>
      </c>
      <c r="E15" s="11">
        <f t="shared" si="1"/>
        <v>4025.3665133260665</v>
      </c>
      <c r="F15" s="11">
        <f t="shared" si="2"/>
        <v>2907493083.3696318</v>
      </c>
      <c r="G15" s="11">
        <f t="shared" si="3"/>
        <v>1061234975429.9156</v>
      </c>
      <c r="H15" s="21"/>
      <c r="I15" s="22"/>
      <c r="J15" s="22"/>
      <c r="K15" s="22"/>
    </row>
    <row r="16" spans="2:11" x14ac:dyDescent="0.25">
      <c r="B16" s="1" t="s">
        <v>25</v>
      </c>
      <c r="C16" s="4" t="s">
        <v>12</v>
      </c>
      <c r="D16" s="23">
        <f>[10]Hierro!G26</f>
        <v>9.4587118141312008</v>
      </c>
      <c r="E16" s="11">
        <f t="shared" si="1"/>
        <v>27.430264260980483</v>
      </c>
      <c r="F16" s="11">
        <f t="shared" si="2"/>
        <v>19812681.242758106</v>
      </c>
      <c r="G16" s="11">
        <f t="shared" si="3"/>
        <v>7231628653.6067085</v>
      </c>
      <c r="H16" s="17">
        <f>[10]Hierro!I26</f>
        <v>16.710429383893914</v>
      </c>
      <c r="I16" s="13">
        <f t="shared" si="0"/>
        <v>48.460245213292346</v>
      </c>
      <c r="J16" s="13">
        <f t="shared" si="4"/>
        <v>35002484.198544003</v>
      </c>
      <c r="K16" s="13">
        <f t="shared" si="5"/>
        <v>12775906732.468561</v>
      </c>
    </row>
    <row r="17" spans="2:11" x14ac:dyDescent="0.25">
      <c r="B17" s="24" t="s">
        <v>26</v>
      </c>
      <c r="C17" s="25" t="s">
        <v>12</v>
      </c>
      <c r="D17" s="26">
        <f>[10]Zinc!G26</f>
        <v>7.9308496522201732</v>
      </c>
      <c r="E17" s="3">
        <f t="shared" si="1"/>
        <v>22.999463991438503</v>
      </c>
      <c r="F17" s="3">
        <f t="shared" si="2"/>
        <v>16612346.293173334</v>
      </c>
      <c r="G17" s="3">
        <f t="shared" si="3"/>
        <v>6063506397.0082664</v>
      </c>
      <c r="H17" s="27">
        <f>[10]Zinc!I26</f>
        <v>9.4243662550661238</v>
      </c>
      <c r="I17" s="28">
        <f t="shared" si="0"/>
        <v>27.330662139691757</v>
      </c>
      <c r="J17" s="28">
        <f>H17*$C$19</f>
        <v>19740739.351808</v>
      </c>
      <c r="K17" s="28">
        <f t="shared" si="5"/>
        <v>7205369863.4099197</v>
      </c>
    </row>
    <row r="18" spans="2:11" x14ac:dyDescent="0.25">
      <c r="B18" t="s">
        <v>44</v>
      </c>
    </row>
    <row r="19" spans="2:11" ht="45" x14ac:dyDescent="0.25">
      <c r="B19" s="29" t="s">
        <v>54</v>
      </c>
      <c r="C19" s="30">
        <f>+'[10]Vit A'!D26</f>
        <v>2094649</v>
      </c>
      <c r="D19" s="31"/>
      <c r="E19" s="31"/>
    </row>
  </sheetData>
  <mergeCells count="4">
    <mergeCell ref="H2:K2"/>
    <mergeCell ref="B2:B3"/>
    <mergeCell ref="C2:C3"/>
    <mergeCell ref="D2:G2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AE3317-4B65-4330-9530-C665ADCF5299}">
  <dimension ref="B2:K19"/>
  <sheetViews>
    <sheetView workbookViewId="0">
      <selection activeCell="F19" sqref="F19"/>
    </sheetView>
  </sheetViews>
  <sheetFormatPr baseColWidth="10" defaultRowHeight="15" x14ac:dyDescent="0.25"/>
  <cols>
    <col min="1" max="1" width="2.7109375" style="1" customWidth="1"/>
    <col min="2" max="2" width="14.5703125" style="1" customWidth="1"/>
    <col min="3" max="3" width="11.42578125" style="1"/>
    <col min="4" max="4" width="11.7109375" style="1" bestFit="1" customWidth="1"/>
    <col min="5" max="5" width="10.7109375" style="1" bestFit="1" customWidth="1"/>
    <col min="6" max="6" width="15.28515625" style="1" customWidth="1"/>
    <col min="7" max="7" width="17.28515625" style="1" bestFit="1" customWidth="1"/>
    <col min="8" max="8" width="11.42578125" style="1"/>
    <col min="9" max="9" width="10.7109375" style="1" bestFit="1" customWidth="1"/>
    <col min="10" max="10" width="14.140625" style="1" bestFit="1" customWidth="1"/>
    <col min="11" max="11" width="16.28515625" style="1" bestFit="1" customWidth="1"/>
    <col min="12" max="16384" width="11.42578125" style="1"/>
  </cols>
  <sheetData>
    <row r="2" spans="2:11" x14ac:dyDescent="0.25">
      <c r="B2" s="44" t="s">
        <v>0</v>
      </c>
      <c r="C2" s="44" t="s">
        <v>1</v>
      </c>
      <c r="D2" s="46" t="s">
        <v>2</v>
      </c>
      <c r="E2" s="46"/>
      <c r="F2" s="46"/>
      <c r="G2" s="48"/>
      <c r="H2" s="42" t="s">
        <v>3</v>
      </c>
      <c r="I2" s="43"/>
      <c r="J2" s="43"/>
      <c r="K2" s="43"/>
    </row>
    <row r="3" spans="2:11" ht="30" x14ac:dyDescent="0.25">
      <c r="B3" s="45"/>
      <c r="C3" s="45"/>
      <c r="D3" s="2" t="s">
        <v>4</v>
      </c>
      <c r="E3" s="2" t="s">
        <v>5</v>
      </c>
      <c r="F3" s="2" t="s">
        <v>6</v>
      </c>
      <c r="G3" s="2" t="s">
        <v>7</v>
      </c>
      <c r="H3" s="6" t="s">
        <v>4</v>
      </c>
      <c r="I3" s="2" t="s">
        <v>5</v>
      </c>
      <c r="J3" s="2" t="s">
        <v>6</v>
      </c>
      <c r="K3" s="2" t="s">
        <v>7</v>
      </c>
    </row>
    <row r="4" spans="2:11" x14ac:dyDescent="0.25">
      <c r="B4" s="5" t="s">
        <v>8</v>
      </c>
      <c r="C4" s="5"/>
      <c r="D4" s="7"/>
      <c r="E4" s="7"/>
      <c r="F4" s="7"/>
      <c r="G4" s="7"/>
      <c r="H4" s="8"/>
      <c r="I4" s="9"/>
      <c r="J4" s="9"/>
      <c r="K4" s="9"/>
    </row>
    <row r="5" spans="2:11" x14ac:dyDescent="0.25">
      <c r="B5" s="1" t="s">
        <v>9</v>
      </c>
      <c r="C5" s="4" t="s">
        <v>10</v>
      </c>
      <c r="D5" s="10">
        <f>'[11]Vit A'!G26</f>
        <v>513.55091249094687</v>
      </c>
      <c r="E5" s="11">
        <f>D5*2.9</f>
        <v>1489.2976462237459</v>
      </c>
      <c r="F5" s="11">
        <f>D5*$C$19</f>
        <v>494465306.37913334</v>
      </c>
      <c r="G5" s="11">
        <f>F5*365</f>
        <v>180479836828.38367</v>
      </c>
      <c r="H5" s="12">
        <f>'[11]Vit A'!I26</f>
        <v>728.9758723719649</v>
      </c>
      <c r="I5" s="13">
        <f t="shared" ref="I5:I17" si="0">H5*2.9</f>
        <v>2114.0300298786983</v>
      </c>
      <c r="J5" s="13">
        <f>H5*$C$19</f>
        <v>701884213.05113316</v>
      </c>
      <c r="K5" s="13">
        <f>J5*365</f>
        <v>256187737763.6636</v>
      </c>
    </row>
    <row r="6" spans="2:11" x14ac:dyDescent="0.25">
      <c r="B6" s="1" t="s">
        <v>11</v>
      </c>
      <c r="C6" s="4" t="s">
        <v>12</v>
      </c>
      <c r="D6" s="10">
        <f>'[11]Vit C'!G26</f>
        <v>58.581623043636696</v>
      </c>
      <c r="E6" s="11">
        <f t="shared" ref="E6:E17" si="1">D6*2.9</f>
        <v>169.8867068265464</v>
      </c>
      <c r="F6" s="11">
        <f t="shared" ref="F6:F17" si="2">D6*$C$19</f>
        <v>56404495.604842983</v>
      </c>
      <c r="G6" s="11">
        <f t="shared" ref="G6:G17" si="3">F6*365</f>
        <v>20587640895.767689</v>
      </c>
      <c r="H6" s="14">
        <f>'[11]Vit C'!I26</f>
        <v>70.482692355112064</v>
      </c>
      <c r="I6" s="13">
        <f t="shared" si="0"/>
        <v>204.39980782982499</v>
      </c>
      <c r="J6" s="13">
        <f t="shared" ref="J6:J16" si="4">H6*$C$19</f>
        <v>67863273.576426685</v>
      </c>
      <c r="K6" s="13">
        <f t="shared" ref="K6:K17" si="5">J6*365</f>
        <v>24770094855.395741</v>
      </c>
    </row>
    <row r="7" spans="2:11" x14ac:dyDescent="0.25">
      <c r="B7" s="1" t="s">
        <v>13</v>
      </c>
      <c r="C7" s="4" t="s">
        <v>12</v>
      </c>
      <c r="D7" s="15">
        <f>[11]Tiamina!G26</f>
        <v>0.86859914410283623</v>
      </c>
      <c r="E7" s="11">
        <f t="shared" si="1"/>
        <v>2.518937517898225</v>
      </c>
      <c r="F7" s="11">
        <f t="shared" si="2"/>
        <v>836318.52551139845</v>
      </c>
      <c r="G7" s="11">
        <f t="shared" si="3"/>
        <v>305256261.81166041</v>
      </c>
      <c r="H7" s="16">
        <f>[11]Tiamina!I26</f>
        <v>1.039827796080883</v>
      </c>
      <c r="I7" s="13">
        <f t="shared" si="0"/>
        <v>3.0155006086345608</v>
      </c>
      <c r="J7" s="13">
        <f t="shared" si="4"/>
        <v>1001183.6358673332</v>
      </c>
      <c r="K7" s="13">
        <f t="shared" si="5"/>
        <v>365432027.09157658</v>
      </c>
    </row>
    <row r="8" spans="2:11" x14ac:dyDescent="0.25">
      <c r="B8" s="1" t="s">
        <v>14</v>
      </c>
      <c r="C8" s="4" t="s">
        <v>12</v>
      </c>
      <c r="D8" s="15">
        <f>[11]Riboflavina!G26</f>
        <v>0.91569181191577076</v>
      </c>
      <c r="E8" s="11">
        <f t="shared" si="1"/>
        <v>2.6555062545557351</v>
      </c>
      <c r="F8" s="11">
        <f t="shared" si="2"/>
        <v>881661.04141773307</v>
      </c>
      <c r="G8" s="11">
        <f t="shared" si="3"/>
        <v>321806280.11747259</v>
      </c>
      <c r="H8" s="16">
        <f>[11]Riboflavina!I26</f>
        <v>1.0813245370839202</v>
      </c>
      <c r="I8" s="13">
        <f t="shared" si="0"/>
        <v>3.1358411575433682</v>
      </c>
      <c r="J8" s="13">
        <f t="shared" si="4"/>
        <v>1041138.1919877334</v>
      </c>
      <c r="K8" s="13">
        <f t="shared" si="5"/>
        <v>380015440.07552266</v>
      </c>
    </row>
    <row r="9" spans="2:11" x14ac:dyDescent="0.25">
      <c r="B9" s="1" t="s">
        <v>15</v>
      </c>
      <c r="C9" s="4" t="s">
        <v>16</v>
      </c>
      <c r="D9" s="15">
        <f>[11]Niacina!G26</f>
        <v>10.536360070958414</v>
      </c>
      <c r="E9" s="11">
        <f t="shared" si="1"/>
        <v>30.555444205779402</v>
      </c>
      <c r="F9" s="11">
        <f t="shared" si="2"/>
        <v>10144786.785281315</v>
      </c>
      <c r="G9" s="11">
        <f t="shared" si="3"/>
        <v>3702847176.6276803</v>
      </c>
      <c r="H9" s="17">
        <f>[11]Niacina!I26</f>
        <v>13.693798995681508</v>
      </c>
      <c r="I9" s="13">
        <f t="shared" si="0"/>
        <v>39.712017087476369</v>
      </c>
      <c r="J9" s="13">
        <f t="shared" si="4"/>
        <v>13184882.649806</v>
      </c>
      <c r="K9" s="13">
        <f t="shared" si="5"/>
        <v>4812482167.1791897</v>
      </c>
    </row>
    <row r="10" spans="2:11" x14ac:dyDescent="0.25">
      <c r="B10" s="1" t="s">
        <v>17</v>
      </c>
      <c r="C10" s="4" t="s">
        <v>12</v>
      </c>
      <c r="D10" s="15">
        <f>'[11]Vit B6'!G26</f>
        <v>1.0870459348795278</v>
      </c>
      <c r="E10" s="11">
        <f t="shared" si="1"/>
        <v>3.1524332111506306</v>
      </c>
      <c r="F10" s="11">
        <f t="shared" si="2"/>
        <v>1046646.959755665</v>
      </c>
      <c r="G10" s="11">
        <f t="shared" si="3"/>
        <v>382026140.31081772</v>
      </c>
      <c r="H10" s="16">
        <f>'[11]Vit B6'!I26</f>
        <v>1.2910490947660178</v>
      </c>
      <c r="I10" s="13">
        <f t="shared" si="0"/>
        <v>3.7440423748214515</v>
      </c>
      <c r="J10" s="13">
        <f t="shared" si="4"/>
        <v>1243068.5462081335</v>
      </c>
      <c r="K10" s="13">
        <f t="shared" si="5"/>
        <v>453720019.3659687</v>
      </c>
    </row>
    <row r="11" spans="2:11" x14ac:dyDescent="0.25">
      <c r="B11" s="1" t="s">
        <v>18</v>
      </c>
      <c r="C11" s="4" t="s">
        <v>19</v>
      </c>
      <c r="D11" s="10">
        <f>[11]Folato!G26</f>
        <v>294.59865028174357</v>
      </c>
      <c r="E11" s="11">
        <f t="shared" si="1"/>
        <v>854.3360858170563</v>
      </c>
      <c r="F11" s="11">
        <f t="shared" si="2"/>
        <v>283650186.04267287</v>
      </c>
      <c r="G11" s="11">
        <f t="shared" si="3"/>
        <v>103532317905.57559</v>
      </c>
      <c r="H11" s="14">
        <f>[11]Folato!I26</f>
        <v>363.36327625909286</v>
      </c>
      <c r="I11" s="13">
        <f t="shared" si="0"/>
        <v>1053.7535011513692</v>
      </c>
      <c r="J11" s="13">
        <f t="shared" si="4"/>
        <v>349859243.46019995</v>
      </c>
      <c r="K11" s="13">
        <f t="shared" si="5"/>
        <v>127698623862.97298</v>
      </c>
    </row>
    <row r="12" spans="2:11" x14ac:dyDescent="0.25">
      <c r="B12" s="1" t="s">
        <v>20</v>
      </c>
      <c r="C12" s="4" t="s">
        <v>21</v>
      </c>
      <c r="D12" s="15">
        <f>'[11]Vit B12'!G26</f>
        <v>1.8170052148293832</v>
      </c>
      <c r="E12" s="11">
        <f t="shared" si="1"/>
        <v>5.2693151230052111</v>
      </c>
      <c r="F12" s="11">
        <f t="shared" si="2"/>
        <v>1749478.033025464</v>
      </c>
      <c r="G12" s="11">
        <f t="shared" si="3"/>
        <v>638559482.05429435</v>
      </c>
      <c r="H12" s="16">
        <f>'[11]Vit B12'!I26</f>
        <v>2.1714518128121507</v>
      </c>
      <c r="I12" s="13">
        <f t="shared" si="0"/>
        <v>6.2972102571552373</v>
      </c>
      <c r="J12" s="13">
        <f t="shared" si="4"/>
        <v>2090751.9776407999</v>
      </c>
      <c r="K12" s="13">
        <f t="shared" si="5"/>
        <v>763124471.83889198</v>
      </c>
    </row>
    <row r="13" spans="2:11" x14ac:dyDescent="0.25">
      <c r="B13" s="4" t="s">
        <v>22</v>
      </c>
      <c r="D13" s="18"/>
      <c r="E13" s="19"/>
      <c r="F13" s="19"/>
      <c r="G13" s="19"/>
      <c r="H13" s="8"/>
      <c r="I13" s="20"/>
      <c r="J13" s="20"/>
      <c r="K13" s="20"/>
    </row>
    <row r="14" spans="2:11" x14ac:dyDescent="0.25">
      <c r="B14" s="1" t="s">
        <v>23</v>
      </c>
      <c r="C14" s="4" t="s">
        <v>12</v>
      </c>
      <c r="D14" s="10">
        <f>[11]Calcio!G26</f>
        <v>881.01016976456765</v>
      </c>
      <c r="E14" s="11">
        <f t="shared" si="1"/>
        <v>2554.9294923172461</v>
      </c>
      <c r="F14" s="11">
        <f t="shared" si="2"/>
        <v>848268307.81543732</v>
      </c>
      <c r="G14" s="11">
        <f t="shared" si="3"/>
        <v>309617932352.63464</v>
      </c>
      <c r="H14" s="14">
        <f>[11]Calcio!I26</f>
        <v>1069.9805574365728</v>
      </c>
      <c r="I14" s="13">
        <f t="shared" si="0"/>
        <v>3102.9436165660609</v>
      </c>
      <c r="J14" s="13">
        <f t="shared" si="4"/>
        <v>1030215800</v>
      </c>
      <c r="K14" s="13">
        <f t="shared" si="5"/>
        <v>376028767000</v>
      </c>
    </row>
    <row r="15" spans="2:11" x14ac:dyDescent="0.25">
      <c r="B15" s="1" t="s">
        <v>24</v>
      </c>
      <c r="C15" s="4" t="s">
        <v>12</v>
      </c>
      <c r="D15" s="10">
        <f>[11]Sodio!G26</f>
        <v>1384.0955565243567</v>
      </c>
      <c r="E15" s="11">
        <f t="shared" si="1"/>
        <v>4013.8771139206342</v>
      </c>
      <c r="F15" s="11">
        <f t="shared" si="2"/>
        <v>1332657029.2616854</v>
      </c>
      <c r="G15" s="11">
        <f t="shared" si="3"/>
        <v>486419815680.51514</v>
      </c>
      <c r="H15" s="21"/>
      <c r="I15" s="22"/>
      <c r="J15" s="22"/>
      <c r="K15" s="22"/>
    </row>
    <row r="16" spans="2:11" x14ac:dyDescent="0.25">
      <c r="B16" s="1" t="s">
        <v>25</v>
      </c>
      <c r="C16" s="4" t="s">
        <v>12</v>
      </c>
      <c r="D16" s="23">
        <f>[11]Hierro!G26</f>
        <v>9.3651575563201721</v>
      </c>
      <c r="E16" s="11">
        <f t="shared" si="1"/>
        <v>27.158956913328499</v>
      </c>
      <c r="F16" s="11">
        <f t="shared" si="2"/>
        <v>9017110.8408970889</v>
      </c>
      <c r="G16" s="11">
        <f t="shared" si="3"/>
        <v>3291245456.9274373</v>
      </c>
      <c r="H16" s="17">
        <f>[11]Hierro!I26</f>
        <v>16.460867520717272</v>
      </c>
      <c r="I16" s="13">
        <f t="shared" si="0"/>
        <v>47.736515810080085</v>
      </c>
      <c r="J16" s="13">
        <f t="shared" si="4"/>
        <v>15849115.840177335</v>
      </c>
      <c r="K16" s="13">
        <f t="shared" si="5"/>
        <v>5784927281.6647272</v>
      </c>
    </row>
    <row r="17" spans="2:11" x14ac:dyDescent="0.25">
      <c r="B17" s="24" t="s">
        <v>26</v>
      </c>
      <c r="C17" s="25" t="s">
        <v>12</v>
      </c>
      <c r="D17" s="26">
        <f>[11]Zinc!G26</f>
        <v>7.9941212759389968</v>
      </c>
      <c r="E17" s="3">
        <f t="shared" si="1"/>
        <v>23.182951700223089</v>
      </c>
      <c r="F17" s="3">
        <f t="shared" si="2"/>
        <v>7697027.7528400002</v>
      </c>
      <c r="G17" s="3">
        <f t="shared" si="3"/>
        <v>2809415129.7866001</v>
      </c>
      <c r="H17" s="27">
        <f>[11]Zinc!I26</f>
        <v>9.4996397137290263</v>
      </c>
      <c r="I17" s="28">
        <f t="shared" si="0"/>
        <v>27.548955169814175</v>
      </c>
      <c r="J17" s="28">
        <f>H17*$C$19</f>
        <v>9146595.1034080014</v>
      </c>
      <c r="K17" s="28">
        <f t="shared" si="5"/>
        <v>3338507212.7439203</v>
      </c>
    </row>
    <row r="18" spans="2:11" x14ac:dyDescent="0.25">
      <c r="B18" t="s">
        <v>44</v>
      </c>
    </row>
    <row r="19" spans="2:11" ht="60" x14ac:dyDescent="0.25">
      <c r="B19" s="29" t="s">
        <v>55</v>
      </c>
      <c r="C19" s="30">
        <f>+'[11]Vit A'!D26</f>
        <v>962836</v>
      </c>
      <c r="D19" s="31"/>
      <c r="E19" s="31"/>
    </row>
  </sheetData>
  <mergeCells count="4">
    <mergeCell ref="H2:K2"/>
    <mergeCell ref="B2:B3"/>
    <mergeCell ref="C2:C3"/>
    <mergeCell ref="D2:G2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2B7453-EBA3-4EA1-B085-3A831B2B4661}">
  <dimension ref="B2:K19"/>
  <sheetViews>
    <sheetView workbookViewId="0">
      <selection activeCell="E19" sqref="E19"/>
    </sheetView>
  </sheetViews>
  <sheetFormatPr baseColWidth="10" defaultRowHeight="15" x14ac:dyDescent="0.25"/>
  <cols>
    <col min="1" max="1" width="2.7109375" style="1" customWidth="1"/>
    <col min="2" max="2" width="14.5703125" style="1" customWidth="1"/>
    <col min="3" max="3" width="11.42578125" style="1"/>
    <col min="4" max="4" width="11.7109375" style="1" bestFit="1" customWidth="1"/>
    <col min="5" max="5" width="10.7109375" style="1" bestFit="1" customWidth="1"/>
    <col min="6" max="6" width="15.28515625" style="1" customWidth="1"/>
    <col min="7" max="7" width="17.28515625" style="1" bestFit="1" customWidth="1"/>
    <col min="8" max="8" width="11.42578125" style="1"/>
    <col min="9" max="9" width="10.7109375" style="1" bestFit="1" customWidth="1"/>
    <col min="10" max="10" width="14.140625" style="1" bestFit="1" customWidth="1"/>
    <col min="11" max="11" width="17.85546875" style="1" bestFit="1" customWidth="1"/>
    <col min="12" max="16384" width="11.42578125" style="1"/>
  </cols>
  <sheetData>
    <row r="2" spans="2:11" ht="33" customHeight="1" x14ac:dyDescent="0.25">
      <c r="B2" s="44" t="s">
        <v>0</v>
      </c>
      <c r="C2" s="44" t="s">
        <v>1</v>
      </c>
      <c r="D2" s="46" t="s">
        <v>2</v>
      </c>
      <c r="E2" s="46"/>
      <c r="F2" s="46"/>
      <c r="G2" s="46"/>
      <c r="H2" s="42" t="s">
        <v>3</v>
      </c>
      <c r="I2" s="43"/>
      <c r="J2" s="43"/>
      <c r="K2" s="43"/>
    </row>
    <row r="3" spans="2:11" ht="30" x14ac:dyDescent="0.25">
      <c r="B3" s="45"/>
      <c r="C3" s="45"/>
      <c r="D3" s="2" t="s">
        <v>4</v>
      </c>
      <c r="E3" s="2" t="s">
        <v>5</v>
      </c>
      <c r="F3" s="2" t="s">
        <v>6</v>
      </c>
      <c r="G3" s="2" t="s">
        <v>7</v>
      </c>
      <c r="H3" s="6" t="s">
        <v>4</v>
      </c>
      <c r="I3" s="2" t="s">
        <v>5</v>
      </c>
      <c r="J3" s="2" t="s">
        <v>6</v>
      </c>
      <c r="K3" s="2" t="s">
        <v>7</v>
      </c>
    </row>
    <row r="4" spans="2:11" x14ac:dyDescent="0.25">
      <c r="B4" s="5" t="s">
        <v>8</v>
      </c>
      <c r="C4" s="5"/>
      <c r="D4" s="7"/>
      <c r="E4" s="7"/>
      <c r="F4" s="7"/>
      <c r="G4" s="7"/>
      <c r="H4" s="8"/>
      <c r="I4" s="9"/>
      <c r="J4" s="9"/>
      <c r="K4" s="9"/>
    </row>
    <row r="5" spans="2:11" x14ac:dyDescent="0.25">
      <c r="B5" s="1" t="s">
        <v>9</v>
      </c>
      <c r="C5" s="4" t="s">
        <v>10</v>
      </c>
      <c r="D5" s="10">
        <f>'[12]Vit A'!G26</f>
        <v>517.27287722398216</v>
      </c>
      <c r="E5" s="11">
        <f>D5*2.9</f>
        <v>1500.0913439495482</v>
      </c>
      <c r="F5" s="11">
        <f>D5*$C$19</f>
        <v>1947328577.2346666</v>
      </c>
      <c r="G5" s="11">
        <f>F5*365</f>
        <v>710774930690.65332</v>
      </c>
      <c r="H5" s="12">
        <f>'[12]Vit A'!I26</f>
        <v>734.31291096810662</v>
      </c>
      <c r="I5" s="13">
        <f t="shared" ref="I5:I17" si="0">H5*2.9</f>
        <v>2129.5074418075092</v>
      </c>
      <c r="J5" s="13">
        <f>H5*$C$19</f>
        <v>2764398790.5079999</v>
      </c>
      <c r="K5" s="13">
        <f>J5*365</f>
        <v>1009005558535.4199</v>
      </c>
    </row>
    <row r="6" spans="2:11" x14ac:dyDescent="0.25">
      <c r="B6" s="1" t="s">
        <v>11</v>
      </c>
      <c r="C6" s="4" t="s">
        <v>12</v>
      </c>
      <c r="D6" s="10">
        <f>'[12]Vit C'!G26</f>
        <v>59.298867661185007</v>
      </c>
      <c r="E6" s="11">
        <f t="shared" ref="E6:E17" si="1">D6*2.9</f>
        <v>171.96671621743653</v>
      </c>
      <c r="F6" s="11">
        <f t="shared" ref="F6:F17" si="2">D6*$C$19</f>
        <v>223236872.99050304</v>
      </c>
      <c r="G6" s="11">
        <f t="shared" ref="G6:G17" si="3">F6*365</f>
        <v>81481458641.533615</v>
      </c>
      <c r="H6" s="14">
        <f>'[12]Vit C'!I26</f>
        <v>71.396271552879611</v>
      </c>
      <c r="I6" s="13">
        <f t="shared" si="0"/>
        <v>207.04918750335088</v>
      </c>
      <c r="J6" s="13">
        <f t="shared" ref="J6:J16" si="4">H6*$C$19</f>
        <v>268778832.26559991</v>
      </c>
      <c r="K6" s="13">
        <f t="shared" ref="K6:K17" si="5">J6*365</f>
        <v>98104273776.94397</v>
      </c>
    </row>
    <row r="7" spans="2:11" x14ac:dyDescent="0.25">
      <c r="B7" s="1" t="s">
        <v>13</v>
      </c>
      <c r="C7" s="4" t="s">
        <v>12</v>
      </c>
      <c r="D7" s="15">
        <f>[12]Tiamina!G26</f>
        <v>0.87634634342458861</v>
      </c>
      <c r="E7" s="11">
        <f t="shared" si="1"/>
        <v>2.5414043959313068</v>
      </c>
      <c r="F7" s="11">
        <f t="shared" si="2"/>
        <v>3299098.7025342667</v>
      </c>
      <c r="G7" s="11">
        <f t="shared" si="3"/>
        <v>1204171026.4250073</v>
      </c>
      <c r="H7" s="16">
        <f>[12]Tiamina!I26</f>
        <v>1.0494785331337904</v>
      </c>
      <c r="I7" s="13">
        <f t="shared" si="0"/>
        <v>3.0434877460879921</v>
      </c>
      <c r="J7" s="13">
        <f t="shared" si="4"/>
        <v>3950873.1827066662</v>
      </c>
      <c r="K7" s="13">
        <f t="shared" si="5"/>
        <v>1442068711.6879332</v>
      </c>
    </row>
    <row r="8" spans="2:11" x14ac:dyDescent="0.25">
      <c r="B8" s="1" t="s">
        <v>14</v>
      </c>
      <c r="C8" s="4" t="s">
        <v>12</v>
      </c>
      <c r="D8" s="15">
        <f>[12]Riboflavina!G26</f>
        <v>0.92265247389698213</v>
      </c>
      <c r="E8" s="11">
        <f t="shared" si="1"/>
        <v>2.6756921743012483</v>
      </c>
      <c r="F8" s="11">
        <f t="shared" si="2"/>
        <v>3473423.0391474222</v>
      </c>
      <c r="G8" s="11">
        <f t="shared" si="3"/>
        <v>1267799409.2888091</v>
      </c>
      <c r="H8" s="16">
        <f>[12]Riboflavina!I26</f>
        <v>1.0907314833825017</v>
      </c>
      <c r="I8" s="13">
        <f t="shared" si="0"/>
        <v>3.1631213018092548</v>
      </c>
      <c r="J8" s="13">
        <f t="shared" si="4"/>
        <v>4106174.2867306662</v>
      </c>
      <c r="K8" s="13">
        <f t="shared" si="5"/>
        <v>1498753614.6566932</v>
      </c>
    </row>
    <row r="9" spans="2:11" x14ac:dyDescent="0.25">
      <c r="B9" s="1" t="s">
        <v>15</v>
      </c>
      <c r="C9" s="4" t="s">
        <v>16</v>
      </c>
      <c r="D9" s="15">
        <f>[12]Niacina!G26</f>
        <v>10.625935312278868</v>
      </c>
      <c r="E9" s="11">
        <f t="shared" si="1"/>
        <v>30.815212405608715</v>
      </c>
      <c r="F9" s="11">
        <f t="shared" si="2"/>
        <v>40002459.832216896</v>
      </c>
      <c r="G9" s="11">
        <f t="shared" si="3"/>
        <v>14600897838.759167</v>
      </c>
      <c r="H9" s="17">
        <f>[12]Niacina!I26</f>
        <v>13.80949902124153</v>
      </c>
      <c r="I9" s="13">
        <f t="shared" si="0"/>
        <v>40.047547161600434</v>
      </c>
      <c r="J9" s="13">
        <f t="shared" si="4"/>
        <v>51987322.872359991</v>
      </c>
      <c r="K9" s="13">
        <f t="shared" si="5"/>
        <v>18975372848.411396</v>
      </c>
    </row>
    <row r="10" spans="2:11" x14ac:dyDescent="0.25">
      <c r="B10" s="1" t="s">
        <v>17</v>
      </c>
      <c r="C10" s="4" t="s">
        <v>12</v>
      </c>
      <c r="D10" s="15">
        <f>'[12]Vit B6'!G26</f>
        <v>1.0987250419141752</v>
      </c>
      <c r="E10" s="11">
        <f t="shared" si="1"/>
        <v>3.1863026215511079</v>
      </c>
      <c r="F10" s="11">
        <f t="shared" si="2"/>
        <v>4136266.8851403552</v>
      </c>
      <c r="G10" s="11">
        <f t="shared" si="3"/>
        <v>1509737413.0762296</v>
      </c>
      <c r="H10" s="16">
        <f>'[12]Vit B6'!I26</f>
        <v>1.3043456444458372</v>
      </c>
      <c r="I10" s="13">
        <f t="shared" si="0"/>
        <v>3.782602368892928</v>
      </c>
      <c r="J10" s="13">
        <f t="shared" si="4"/>
        <v>4910347.4391546659</v>
      </c>
      <c r="K10" s="13">
        <f t="shared" si="5"/>
        <v>1792276815.2914531</v>
      </c>
    </row>
    <row r="11" spans="2:11" x14ac:dyDescent="0.25">
      <c r="B11" s="1" t="s">
        <v>18</v>
      </c>
      <c r="C11" s="4" t="s">
        <v>19</v>
      </c>
      <c r="D11" s="10">
        <f>[12]Folato!G26</f>
        <v>298.01257461019412</v>
      </c>
      <c r="E11" s="11">
        <f t="shared" si="1"/>
        <v>864.23646636956289</v>
      </c>
      <c r="F11" s="11">
        <f t="shared" si="2"/>
        <v>1121899926.4529843</v>
      </c>
      <c r="G11" s="11">
        <f t="shared" si="3"/>
        <v>409493473155.33929</v>
      </c>
      <c r="H11" s="14">
        <f>[12]Folato!I26</f>
        <v>367.71034873556482</v>
      </c>
      <c r="I11" s="13">
        <f t="shared" si="0"/>
        <v>1066.3600113331379</v>
      </c>
      <c r="J11" s="13">
        <f t="shared" si="4"/>
        <v>1384284585.1119998</v>
      </c>
      <c r="K11" s="13">
        <f t="shared" si="5"/>
        <v>505263873565.87988</v>
      </c>
    </row>
    <row r="12" spans="2:11" x14ac:dyDescent="0.25">
      <c r="B12" s="1" t="s">
        <v>20</v>
      </c>
      <c r="C12" s="4" t="s">
        <v>21</v>
      </c>
      <c r="D12" s="15">
        <f>'[12]Vit B12'!G26</f>
        <v>1.8359027178794038</v>
      </c>
      <c r="E12" s="11">
        <f t="shared" si="1"/>
        <v>5.3241178818502712</v>
      </c>
      <c r="F12" s="11">
        <f t="shared" si="2"/>
        <v>6911450.3871451113</v>
      </c>
      <c r="G12" s="11">
        <f t="shared" si="3"/>
        <v>2522679391.3079658</v>
      </c>
      <c r="H12" s="16">
        <f>'[12]Vit B12'!I26</f>
        <v>2.1949945156672439</v>
      </c>
      <c r="I12" s="13">
        <f t="shared" si="0"/>
        <v>6.3654840954350069</v>
      </c>
      <c r="J12" s="13">
        <f t="shared" si="4"/>
        <v>8263289.5236480003</v>
      </c>
      <c r="K12" s="13">
        <f t="shared" si="5"/>
        <v>3016100676.1315203</v>
      </c>
    </row>
    <row r="13" spans="2:11" x14ac:dyDescent="0.25">
      <c r="B13" s="4" t="s">
        <v>22</v>
      </c>
      <c r="D13" s="18"/>
      <c r="E13" s="19"/>
      <c r="F13" s="19"/>
      <c r="G13" s="19"/>
      <c r="H13" s="8"/>
      <c r="I13" s="20"/>
      <c r="J13" s="20"/>
      <c r="K13" s="20"/>
    </row>
    <row r="14" spans="2:11" x14ac:dyDescent="0.25">
      <c r="B14" s="1" t="s">
        <v>23</v>
      </c>
      <c r="C14" s="4" t="s">
        <v>12</v>
      </c>
      <c r="D14" s="10">
        <f>[12]Calcio!G26</f>
        <v>882.97614586410384</v>
      </c>
      <c r="E14" s="11">
        <f t="shared" si="1"/>
        <v>2560.6308230059012</v>
      </c>
      <c r="F14" s="11">
        <f t="shared" si="2"/>
        <v>3324057296.5768805</v>
      </c>
      <c r="G14" s="11">
        <f t="shared" si="3"/>
        <v>1213280913250.5613</v>
      </c>
      <c r="H14" s="14">
        <f>[12]Calcio!I26</f>
        <v>1073.3011343019693</v>
      </c>
      <c r="I14" s="13">
        <f t="shared" si="0"/>
        <v>3112.5732894757111</v>
      </c>
      <c r="J14" s="13">
        <f t="shared" si="4"/>
        <v>4040555889.9999995</v>
      </c>
      <c r="K14" s="13">
        <f t="shared" si="5"/>
        <v>1474802899849.9998</v>
      </c>
    </row>
    <row r="15" spans="2:11" x14ac:dyDescent="0.25">
      <c r="B15" s="1" t="s">
        <v>24</v>
      </c>
      <c r="C15" s="4" t="s">
        <v>12</v>
      </c>
      <c r="D15" s="10">
        <f>[12]Sodio!G26</f>
        <v>1387.2855682005707</v>
      </c>
      <c r="E15" s="11">
        <f t="shared" si="1"/>
        <v>4023.1281477816547</v>
      </c>
      <c r="F15" s="11">
        <f t="shared" si="2"/>
        <v>5222583573.7612772</v>
      </c>
      <c r="G15" s="11">
        <f t="shared" si="3"/>
        <v>1906243004422.8662</v>
      </c>
      <c r="H15" s="21"/>
      <c r="I15" s="22"/>
      <c r="J15" s="22"/>
      <c r="K15" s="22"/>
    </row>
    <row r="16" spans="2:11" x14ac:dyDescent="0.25">
      <c r="B16" s="1" t="s">
        <v>25</v>
      </c>
      <c r="C16" s="4" t="s">
        <v>12</v>
      </c>
      <c r="D16" s="23">
        <f>[12]Hierro!G26</f>
        <v>9.4611941912167499</v>
      </c>
      <c r="E16" s="11">
        <f t="shared" si="1"/>
        <v>27.437463154528572</v>
      </c>
      <c r="F16" s="11">
        <f t="shared" si="2"/>
        <v>35617668.419419721</v>
      </c>
      <c r="G16" s="11">
        <f t="shared" si="3"/>
        <v>13000448973.088198</v>
      </c>
      <c r="H16" s="17">
        <f>[12]Hierro!I26</f>
        <v>16.590707139066701</v>
      </c>
      <c r="I16" s="13">
        <f t="shared" si="0"/>
        <v>48.113050703293432</v>
      </c>
      <c r="J16" s="13">
        <f t="shared" si="4"/>
        <v>62457475.639973335</v>
      </c>
      <c r="K16" s="13">
        <f t="shared" si="5"/>
        <v>22796978608.590267</v>
      </c>
    </row>
    <row r="17" spans="2:11" x14ac:dyDescent="0.25">
      <c r="B17" s="24" t="s">
        <v>26</v>
      </c>
      <c r="C17" s="25" t="s">
        <v>12</v>
      </c>
      <c r="D17" s="26">
        <f>[12]Zinc!G26</f>
        <v>8.0397713077366753</v>
      </c>
      <c r="E17" s="3">
        <f t="shared" si="1"/>
        <v>23.315336792436359</v>
      </c>
      <c r="F17" s="3">
        <f t="shared" si="2"/>
        <v>30266571.303733334</v>
      </c>
      <c r="G17" s="3">
        <f t="shared" si="3"/>
        <v>11047298525.862667</v>
      </c>
      <c r="H17" s="27">
        <f>[12]Zinc!I26</f>
        <v>9.5577437314325397</v>
      </c>
      <c r="I17" s="28">
        <f t="shared" si="0"/>
        <v>27.717456821154364</v>
      </c>
      <c r="J17" s="28">
        <f>H17*$C$19</f>
        <v>35981139.397813328</v>
      </c>
      <c r="K17" s="28">
        <f t="shared" si="5"/>
        <v>13133115880.201864</v>
      </c>
    </row>
    <row r="18" spans="2:11" x14ac:dyDescent="0.25">
      <c r="B18" t="s">
        <v>44</v>
      </c>
    </row>
    <row r="19" spans="2:11" ht="60" x14ac:dyDescent="0.25">
      <c r="B19" s="29" t="s">
        <v>56</v>
      </c>
      <c r="C19" s="30">
        <f>+'[12]Vit A'!D26</f>
        <v>3764606</v>
      </c>
      <c r="D19" s="31"/>
      <c r="E19" s="31"/>
    </row>
  </sheetData>
  <mergeCells count="4">
    <mergeCell ref="H2:K2"/>
    <mergeCell ref="B2:B3"/>
    <mergeCell ref="C2:C3"/>
    <mergeCell ref="D2:G2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C7C02E-CDFC-4E60-997C-1AF1FE83FFB1}">
  <dimension ref="B2:K19"/>
  <sheetViews>
    <sheetView workbookViewId="0">
      <selection activeCell="D6" sqref="D6"/>
    </sheetView>
  </sheetViews>
  <sheetFormatPr baseColWidth="10" defaultRowHeight="15" x14ac:dyDescent="0.25"/>
  <cols>
    <col min="1" max="1" width="2.7109375" style="1" customWidth="1"/>
    <col min="2" max="2" width="14.5703125" style="1" customWidth="1"/>
    <col min="3" max="3" width="11.42578125" style="1"/>
    <col min="4" max="4" width="11.7109375" style="1" bestFit="1" customWidth="1"/>
    <col min="5" max="5" width="10.7109375" style="1" bestFit="1" customWidth="1"/>
    <col min="6" max="6" width="15.28515625" style="1" customWidth="1"/>
    <col min="7" max="7" width="17.28515625" style="1" bestFit="1" customWidth="1"/>
    <col min="8" max="8" width="11.42578125" style="1"/>
    <col min="9" max="9" width="10.7109375" style="1" bestFit="1" customWidth="1"/>
    <col min="10" max="10" width="14.140625" style="1" bestFit="1" customWidth="1"/>
    <col min="11" max="11" width="17.85546875" style="1" bestFit="1" customWidth="1"/>
    <col min="12" max="16384" width="11.42578125" style="1"/>
  </cols>
  <sheetData>
    <row r="2" spans="2:11" ht="33" customHeight="1" x14ac:dyDescent="0.25">
      <c r="B2" s="44" t="s">
        <v>0</v>
      </c>
      <c r="C2" s="44" t="s">
        <v>1</v>
      </c>
      <c r="D2" s="46" t="s">
        <v>2</v>
      </c>
      <c r="E2" s="46"/>
      <c r="F2" s="46"/>
      <c r="G2" s="46"/>
      <c r="H2" s="42" t="s">
        <v>3</v>
      </c>
      <c r="I2" s="43"/>
      <c r="J2" s="43"/>
      <c r="K2" s="43"/>
    </row>
    <row r="3" spans="2:11" ht="30" x14ac:dyDescent="0.25">
      <c r="B3" s="45"/>
      <c r="C3" s="45"/>
      <c r="D3" s="2" t="s">
        <v>4</v>
      </c>
      <c r="E3" s="2" t="s">
        <v>5</v>
      </c>
      <c r="F3" s="2" t="s">
        <v>6</v>
      </c>
      <c r="G3" s="2" t="s">
        <v>7</v>
      </c>
      <c r="H3" s="6" t="s">
        <v>4</v>
      </c>
      <c r="I3" s="2" t="s">
        <v>5</v>
      </c>
      <c r="J3" s="2" t="s">
        <v>6</v>
      </c>
      <c r="K3" s="2" t="s">
        <v>7</v>
      </c>
    </row>
    <row r="4" spans="2:11" ht="30.75" customHeight="1" x14ac:dyDescent="0.25">
      <c r="B4" s="5" t="s">
        <v>8</v>
      </c>
      <c r="C4" s="5"/>
      <c r="D4" s="7"/>
      <c r="E4" s="7"/>
      <c r="F4" s="7"/>
      <c r="G4" s="7"/>
      <c r="H4" s="8"/>
      <c r="I4" s="9"/>
      <c r="J4" s="9"/>
      <c r="K4" s="9"/>
    </row>
    <row r="5" spans="2:11" x14ac:dyDescent="0.25">
      <c r="B5" s="1" t="s">
        <v>9</v>
      </c>
      <c r="C5" s="4" t="s">
        <v>10</v>
      </c>
      <c r="D5" s="10">
        <f>'[13]Vit A'!G26</f>
        <v>515.76340155724404</v>
      </c>
      <c r="E5" s="11">
        <f>D5*2.9</f>
        <v>1495.7138645160076</v>
      </c>
      <c r="F5" s="11">
        <f>D5*$C$19</f>
        <v>1493017453.4526665</v>
      </c>
      <c r="G5" s="11">
        <f>F5*365</f>
        <v>544951370510.22327</v>
      </c>
      <c r="H5" s="12">
        <f>'[13]Vit A'!I26</f>
        <v>732.05984211974771</v>
      </c>
      <c r="I5" s="13">
        <f t="shared" ref="I5:I17" si="0">H5*2.9</f>
        <v>2122.9735421472683</v>
      </c>
      <c r="J5" s="13">
        <f>H5*$C$19</f>
        <v>2119146333.2926664</v>
      </c>
      <c r="K5" s="13">
        <f>J5*365</f>
        <v>773488411651.82324</v>
      </c>
    </row>
    <row r="6" spans="2:11" x14ac:dyDescent="0.25">
      <c r="B6" s="1" t="s">
        <v>11</v>
      </c>
      <c r="C6" s="4" t="s">
        <v>12</v>
      </c>
      <c r="D6" s="10">
        <f>'[13]Vit C'!G26</f>
        <v>58.992475129456594</v>
      </c>
      <c r="E6" s="11">
        <f t="shared" ref="E6:E17" si="1">D6*2.9</f>
        <v>171.0781778754241</v>
      </c>
      <c r="F6" s="11">
        <f t="shared" ref="F6:F17" si="2">D6*$C$19</f>
        <v>170769765.21544734</v>
      </c>
      <c r="G6" s="11">
        <f t="shared" ref="G6:G17" si="3">F6*365</f>
        <v>62330964303.638275</v>
      </c>
      <c r="H6" s="14">
        <f>'[13]Vit C'!I26</f>
        <v>71.036435986161706</v>
      </c>
      <c r="I6" s="13">
        <f t="shared" si="0"/>
        <v>206.00566435986894</v>
      </c>
      <c r="J6" s="13">
        <f t="shared" ref="J6:J16" si="4">H6*$C$19</f>
        <v>205634285.87253329</v>
      </c>
      <c r="K6" s="13">
        <f t="shared" ref="K6:K17" si="5">J6*365</f>
        <v>75056514343.474655</v>
      </c>
    </row>
    <row r="7" spans="2:11" x14ac:dyDescent="0.25">
      <c r="B7" s="1" t="s">
        <v>13</v>
      </c>
      <c r="C7" s="4" t="s">
        <v>12</v>
      </c>
      <c r="D7" s="15">
        <f>[13]Tiamina!G26</f>
        <v>0.87371149919996838</v>
      </c>
      <c r="E7" s="11">
        <f t="shared" si="1"/>
        <v>2.5337633476799084</v>
      </c>
      <c r="F7" s="11">
        <f t="shared" si="2"/>
        <v>2529195.5839620908</v>
      </c>
      <c r="G7" s="11">
        <f t="shared" si="3"/>
        <v>923156388.14616311</v>
      </c>
      <c r="H7" s="16">
        <f>[13]Tiamina!I26</f>
        <v>1.046285337652384</v>
      </c>
      <c r="I7" s="13">
        <f t="shared" si="0"/>
        <v>3.0342274791919133</v>
      </c>
      <c r="J7" s="13">
        <f t="shared" si="4"/>
        <v>3028757.4994466668</v>
      </c>
      <c r="K7" s="13">
        <f t="shared" si="5"/>
        <v>1105496487.2980335</v>
      </c>
    </row>
    <row r="8" spans="2:11" x14ac:dyDescent="0.25">
      <c r="B8" s="1" t="s">
        <v>14</v>
      </c>
      <c r="C8" s="4" t="s">
        <v>12</v>
      </c>
      <c r="D8" s="15">
        <f>[13]Riboflavina!G26</f>
        <v>0.92030404967623136</v>
      </c>
      <c r="E8" s="11">
        <f t="shared" si="1"/>
        <v>2.6688817440610708</v>
      </c>
      <c r="F8" s="11">
        <f t="shared" si="2"/>
        <v>2664070.3944893638</v>
      </c>
      <c r="G8" s="11">
        <f t="shared" si="3"/>
        <v>972385693.98861778</v>
      </c>
      <c r="H8" s="16">
        <f>[13]Riboflavina!I26</f>
        <v>1.0874891746619999</v>
      </c>
      <c r="I8" s="13">
        <f t="shared" si="0"/>
        <v>3.1537186065197997</v>
      </c>
      <c r="J8" s="13">
        <f t="shared" si="4"/>
        <v>3148033.2131146668</v>
      </c>
      <c r="K8" s="13">
        <f t="shared" si="5"/>
        <v>1149032122.7868533</v>
      </c>
    </row>
    <row r="9" spans="2:11" x14ac:dyDescent="0.25">
      <c r="B9" s="1" t="s">
        <v>15</v>
      </c>
      <c r="C9" s="4" t="s">
        <v>16</v>
      </c>
      <c r="D9" s="15">
        <f>[13]Niacina!G26</f>
        <v>10.596965064196606</v>
      </c>
      <c r="E9" s="11">
        <f t="shared" si="1"/>
        <v>30.731198686170156</v>
      </c>
      <c r="F9" s="11">
        <f t="shared" si="2"/>
        <v>30675797.752814539</v>
      </c>
      <c r="G9" s="11">
        <f t="shared" si="3"/>
        <v>11196666179.777308</v>
      </c>
      <c r="H9" s="17">
        <f>[13]Niacina!I26</f>
        <v>13.770606156553953</v>
      </c>
      <c r="I9" s="13">
        <f t="shared" si="0"/>
        <v>39.934757854006463</v>
      </c>
      <c r="J9" s="13">
        <f t="shared" si="4"/>
        <v>39862765.125019997</v>
      </c>
      <c r="K9" s="13">
        <f t="shared" si="5"/>
        <v>14549909270.632299</v>
      </c>
    </row>
    <row r="10" spans="2:11" x14ac:dyDescent="0.25">
      <c r="B10" s="1" t="s">
        <v>17</v>
      </c>
      <c r="C10" s="4" t="s">
        <v>12</v>
      </c>
      <c r="D10" s="15">
        <f>'[13]Vit B6'!G26</f>
        <v>1.0970601168458591</v>
      </c>
      <c r="E10" s="11">
        <f t="shared" si="1"/>
        <v>3.1814743388529916</v>
      </c>
      <c r="F10" s="11">
        <f t="shared" si="2"/>
        <v>3175738.9085621214</v>
      </c>
      <c r="G10" s="11">
        <f t="shared" si="3"/>
        <v>1159144701.6251743</v>
      </c>
      <c r="H10" s="16">
        <f>'[13]Vit B6'!I26</f>
        <v>1.3023246030370155</v>
      </c>
      <c r="I10" s="13">
        <f t="shared" si="0"/>
        <v>3.7767413488073447</v>
      </c>
      <c r="J10" s="13">
        <f t="shared" si="4"/>
        <v>3769932.7957826671</v>
      </c>
      <c r="K10" s="13">
        <f t="shared" si="5"/>
        <v>1376025470.4606736</v>
      </c>
    </row>
    <row r="11" spans="2:11" x14ac:dyDescent="0.25">
      <c r="B11" s="1" t="s">
        <v>18</v>
      </c>
      <c r="C11" s="4" t="s">
        <v>19</v>
      </c>
      <c r="D11" s="10">
        <f>[13]Folato!G26</f>
        <v>296.90227663367915</v>
      </c>
      <c r="E11" s="11">
        <f t="shared" si="1"/>
        <v>861.01660223766953</v>
      </c>
      <c r="F11" s="11">
        <f t="shared" si="2"/>
        <v>859464397.13542867</v>
      </c>
      <c r="G11" s="11">
        <f t="shared" si="3"/>
        <v>313704504954.43146</v>
      </c>
      <c r="H11" s="14">
        <f>[13]Folato!I26</f>
        <v>366.2477469154739</v>
      </c>
      <c r="I11" s="13">
        <f t="shared" si="0"/>
        <v>1062.1184660548743</v>
      </c>
      <c r="J11" s="13">
        <f t="shared" si="4"/>
        <v>1060203722.8340002</v>
      </c>
      <c r="K11" s="13">
        <f t="shared" si="5"/>
        <v>386974358834.4101</v>
      </c>
    </row>
    <row r="12" spans="2:11" x14ac:dyDescent="0.25">
      <c r="B12" s="1" t="s">
        <v>20</v>
      </c>
      <c r="C12" s="4" t="s">
        <v>21</v>
      </c>
      <c r="D12" s="15">
        <f>'[13]Vit B12'!G26</f>
        <v>1.8290694963550906</v>
      </c>
      <c r="E12" s="11">
        <f t="shared" si="1"/>
        <v>5.3043015394297628</v>
      </c>
      <c r="F12" s="11">
        <f t="shared" si="2"/>
        <v>5294739.1641028188</v>
      </c>
      <c r="G12" s="11">
        <f t="shared" si="3"/>
        <v>1932579794.8975289</v>
      </c>
      <c r="H12" s="16">
        <f>'[13]Vit B12'!I26</f>
        <v>2.1862564558922086</v>
      </c>
      <c r="I12" s="13">
        <f t="shared" si="0"/>
        <v>6.3401437220874044</v>
      </c>
      <c r="J12" s="13">
        <f t="shared" si="4"/>
        <v>6328713.9733360009</v>
      </c>
      <c r="K12" s="13">
        <f t="shared" si="5"/>
        <v>2309980600.2676401</v>
      </c>
    </row>
    <row r="13" spans="2:11" x14ac:dyDescent="0.25">
      <c r="B13" s="4" t="s">
        <v>22</v>
      </c>
      <c r="D13" s="18"/>
      <c r="E13" s="19"/>
      <c r="F13" s="19"/>
      <c r="G13" s="19"/>
      <c r="H13" s="8"/>
      <c r="I13" s="20"/>
      <c r="J13" s="20"/>
      <c r="K13" s="20"/>
    </row>
    <row r="14" spans="2:11" x14ac:dyDescent="0.25">
      <c r="B14" s="1" t="s">
        <v>23</v>
      </c>
      <c r="C14" s="4" t="s">
        <v>12</v>
      </c>
      <c r="D14" s="10">
        <f>[13]Calcio!G26</f>
        <v>884.46407179154789</v>
      </c>
      <c r="E14" s="11">
        <f t="shared" si="1"/>
        <v>2564.945808195489</v>
      </c>
      <c r="F14" s="11">
        <f t="shared" si="2"/>
        <v>2560321830.0281625</v>
      </c>
      <c r="G14" s="11">
        <f t="shared" si="3"/>
        <v>934517467960.2793</v>
      </c>
      <c r="H14" s="14">
        <f>[13]Calcio!I26</f>
        <v>1074.0573212674435</v>
      </c>
      <c r="I14" s="13">
        <f t="shared" si="0"/>
        <v>3114.7662316755859</v>
      </c>
      <c r="J14" s="13">
        <f t="shared" si="4"/>
        <v>3109151060</v>
      </c>
      <c r="K14" s="13">
        <f t="shared" si="5"/>
        <v>1134840136900</v>
      </c>
    </row>
    <row r="15" spans="2:11" x14ac:dyDescent="0.25">
      <c r="B15" s="1" t="s">
        <v>24</v>
      </c>
      <c r="C15" s="4" t="s">
        <v>12</v>
      </c>
      <c r="D15" s="10">
        <f>[13]Sodio!G26</f>
        <v>1385.0501117586423</v>
      </c>
      <c r="E15" s="11">
        <f t="shared" si="1"/>
        <v>4016.6453241000627</v>
      </c>
      <c r="F15" s="11">
        <f t="shared" si="2"/>
        <v>4009404282.1157885</v>
      </c>
      <c r="G15" s="11">
        <f t="shared" si="3"/>
        <v>1463432562972.2627</v>
      </c>
      <c r="H15" s="21"/>
      <c r="I15" s="22"/>
      <c r="J15" s="22"/>
      <c r="K15" s="22"/>
    </row>
    <row r="16" spans="2:11" x14ac:dyDescent="0.25">
      <c r="B16" s="1" t="s">
        <v>25</v>
      </c>
      <c r="C16" s="4" t="s">
        <v>12</v>
      </c>
      <c r="D16" s="23">
        <f>[13]Hierro!G26</f>
        <v>9.4283692914384556</v>
      </c>
      <c r="E16" s="11">
        <f t="shared" si="1"/>
        <v>27.342270945171521</v>
      </c>
      <c r="F16" s="11">
        <f t="shared" si="2"/>
        <v>27292979.430515882</v>
      </c>
      <c r="G16" s="11">
        <f t="shared" si="3"/>
        <v>9961937492.1382961</v>
      </c>
      <c r="H16" s="17">
        <f>[13]Hierro!I26</f>
        <v>16.482249559601474</v>
      </c>
      <c r="I16" s="13">
        <f t="shared" si="0"/>
        <v>47.798523722844273</v>
      </c>
      <c r="J16" s="13">
        <f t="shared" si="4"/>
        <v>47712354.522146679</v>
      </c>
      <c r="K16" s="13">
        <f t="shared" si="5"/>
        <v>17415009400.583538</v>
      </c>
    </row>
    <row r="17" spans="2:11" x14ac:dyDescent="0.25">
      <c r="B17" s="24" t="s">
        <v>26</v>
      </c>
      <c r="C17" s="25" t="s">
        <v>12</v>
      </c>
      <c r="D17" s="26">
        <f>[13]Zinc!G26</f>
        <v>8.0250815272498137</v>
      </c>
      <c r="E17" s="3">
        <f t="shared" si="1"/>
        <v>23.272736429024459</v>
      </c>
      <c r="F17" s="3">
        <f t="shared" si="2"/>
        <v>23230781.302799996</v>
      </c>
      <c r="G17" s="3">
        <f t="shared" si="3"/>
        <v>8479235175.5219984</v>
      </c>
      <c r="H17" s="27">
        <f>[13]Zinc!I26</f>
        <v>9.5393011827390879</v>
      </c>
      <c r="I17" s="28">
        <f t="shared" si="0"/>
        <v>27.663973429943354</v>
      </c>
      <c r="J17" s="28">
        <f>H17*$C$19</f>
        <v>27614101.963359997</v>
      </c>
      <c r="K17" s="28">
        <f t="shared" si="5"/>
        <v>10079147216.626398</v>
      </c>
    </row>
    <row r="18" spans="2:11" x14ac:dyDescent="0.25">
      <c r="B18" t="s">
        <v>44</v>
      </c>
    </row>
    <row r="19" spans="2:11" ht="60" x14ac:dyDescent="0.25">
      <c r="B19" s="29" t="s">
        <v>57</v>
      </c>
      <c r="C19" s="30">
        <f>+'[13]Vit A'!D26</f>
        <v>2894772</v>
      </c>
      <c r="D19" s="31"/>
      <c r="E19" s="31"/>
    </row>
  </sheetData>
  <mergeCells count="4">
    <mergeCell ref="H2:K2"/>
    <mergeCell ref="B2:B3"/>
    <mergeCell ref="C2:C3"/>
    <mergeCell ref="D2:G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4AA339-9435-4C99-92DB-D0B6C8D29959}">
  <dimension ref="B2:R18"/>
  <sheetViews>
    <sheetView workbookViewId="0">
      <selection activeCell="F8" sqref="F8"/>
    </sheetView>
  </sheetViews>
  <sheetFormatPr baseColWidth="10" defaultRowHeight="15" x14ac:dyDescent="0.25"/>
  <sheetData>
    <row r="2" spans="2:18" ht="38.25" x14ac:dyDescent="0.25">
      <c r="B2" s="50" t="s">
        <v>27</v>
      </c>
      <c r="C2" s="50"/>
      <c r="D2" s="50"/>
      <c r="E2" s="51" t="s">
        <v>28</v>
      </c>
      <c r="F2" s="51" t="s">
        <v>29</v>
      </c>
      <c r="G2" s="51" t="s">
        <v>30</v>
      </c>
      <c r="H2" s="51" t="s">
        <v>31</v>
      </c>
      <c r="I2" s="51" t="s">
        <v>32</v>
      </c>
      <c r="J2" s="51" t="s">
        <v>33</v>
      </c>
      <c r="K2" s="51" t="s">
        <v>34</v>
      </c>
      <c r="L2" s="51" t="s">
        <v>35</v>
      </c>
      <c r="M2" s="51" t="s">
        <v>36</v>
      </c>
      <c r="N2" s="51" t="s">
        <v>37</v>
      </c>
      <c r="O2" s="51" t="s">
        <v>38</v>
      </c>
      <c r="P2" s="51" t="s">
        <v>39</v>
      </c>
      <c r="Q2" s="51" t="s">
        <v>40</v>
      </c>
      <c r="R2" s="33" t="s">
        <v>41</v>
      </c>
    </row>
    <row r="3" spans="2:18" x14ac:dyDescent="0.25">
      <c r="B3" s="37" t="s">
        <v>9</v>
      </c>
      <c r="C3" s="52" t="s">
        <v>10</v>
      </c>
      <c r="D3" s="53" t="s">
        <v>42</v>
      </c>
      <c r="E3" s="35">
        <f>+Amazonica!D5</f>
        <v>503.21603245614131</v>
      </c>
      <c r="Q3" s="34"/>
      <c r="R3" s="49"/>
    </row>
    <row r="4" spans="2:18" x14ac:dyDescent="0.25">
      <c r="B4" s="54"/>
      <c r="C4" s="55"/>
      <c r="D4" s="25" t="s">
        <v>43</v>
      </c>
      <c r="E4" s="36"/>
      <c r="Q4" s="34"/>
      <c r="R4" s="33"/>
    </row>
    <row r="5" spans="2:18" x14ac:dyDescent="0.25">
      <c r="B5" s="37" t="s">
        <v>11</v>
      </c>
      <c r="C5" s="52" t="s">
        <v>12</v>
      </c>
      <c r="D5" s="25" t="s">
        <v>42</v>
      </c>
      <c r="Q5" s="34"/>
      <c r="R5" s="33"/>
    </row>
    <row r="6" spans="2:18" x14ac:dyDescent="0.25">
      <c r="B6" s="37"/>
      <c r="C6" s="55"/>
      <c r="D6" s="25" t="s">
        <v>43</v>
      </c>
      <c r="Q6" s="34"/>
      <c r="R6" s="33"/>
    </row>
    <row r="7" spans="2:18" x14ac:dyDescent="0.25">
      <c r="B7" s="37" t="s">
        <v>13</v>
      </c>
      <c r="C7" s="56" t="s">
        <v>12</v>
      </c>
      <c r="D7" s="25" t="s">
        <v>42</v>
      </c>
      <c r="Q7" s="34"/>
      <c r="R7" s="33"/>
    </row>
    <row r="8" spans="2:18" x14ac:dyDescent="0.25">
      <c r="B8" s="37"/>
      <c r="C8" s="55"/>
      <c r="D8" s="25" t="s">
        <v>43</v>
      </c>
      <c r="Q8" s="34"/>
      <c r="R8" s="33"/>
    </row>
    <row r="9" spans="2:18" x14ac:dyDescent="0.25">
      <c r="B9" s="37" t="s">
        <v>14</v>
      </c>
      <c r="C9" s="56" t="s">
        <v>12</v>
      </c>
      <c r="D9" s="25" t="s">
        <v>42</v>
      </c>
      <c r="Q9" s="34"/>
      <c r="R9" s="33"/>
    </row>
    <row r="10" spans="2:18" x14ac:dyDescent="0.25">
      <c r="B10" s="37"/>
      <c r="C10" s="55"/>
      <c r="D10" s="25" t="s">
        <v>43</v>
      </c>
      <c r="Q10" s="34"/>
      <c r="R10" s="33"/>
    </row>
    <row r="11" spans="2:18" x14ac:dyDescent="0.25">
      <c r="B11" s="37" t="s">
        <v>15</v>
      </c>
      <c r="C11" s="56" t="s">
        <v>16</v>
      </c>
      <c r="D11" s="25" t="s">
        <v>42</v>
      </c>
      <c r="Q11" s="34"/>
      <c r="R11" s="33"/>
    </row>
    <row r="12" spans="2:18" x14ac:dyDescent="0.25">
      <c r="B12" s="37"/>
      <c r="C12" s="55"/>
      <c r="D12" s="25" t="s">
        <v>43</v>
      </c>
      <c r="Q12" s="34"/>
      <c r="R12" s="33"/>
    </row>
    <row r="13" spans="2:18" x14ac:dyDescent="0.25">
      <c r="B13" s="37" t="s">
        <v>17</v>
      </c>
      <c r="C13" s="56" t="s">
        <v>12</v>
      </c>
      <c r="D13" s="25" t="s">
        <v>42</v>
      </c>
      <c r="Q13" s="34"/>
      <c r="R13" s="33"/>
    </row>
    <row r="14" spans="2:18" x14ac:dyDescent="0.25">
      <c r="B14" s="37"/>
      <c r="C14" s="55"/>
      <c r="D14" s="25" t="s">
        <v>43</v>
      </c>
      <c r="Q14" s="34"/>
      <c r="R14" s="33"/>
    </row>
    <row r="15" spans="2:18" x14ac:dyDescent="0.25">
      <c r="B15" s="37" t="s">
        <v>18</v>
      </c>
      <c r="C15" s="56" t="s">
        <v>19</v>
      </c>
      <c r="D15" s="25" t="s">
        <v>42</v>
      </c>
      <c r="Q15" s="34"/>
      <c r="R15" s="33"/>
    </row>
    <row r="16" spans="2:18" x14ac:dyDescent="0.25">
      <c r="B16" s="37"/>
      <c r="C16" s="55"/>
      <c r="D16" s="25" t="s">
        <v>43</v>
      </c>
      <c r="Q16" s="34"/>
      <c r="R16" s="33"/>
    </row>
    <row r="17" spans="2:18" x14ac:dyDescent="0.25">
      <c r="B17" s="37" t="s">
        <v>20</v>
      </c>
      <c r="C17" s="56" t="s">
        <v>21</v>
      </c>
      <c r="D17" s="25" t="s">
        <v>42</v>
      </c>
      <c r="Q17" s="34"/>
      <c r="R17" s="33"/>
    </row>
    <row r="18" spans="2:18" x14ac:dyDescent="0.25">
      <c r="B18" s="54"/>
      <c r="C18" s="55"/>
      <c r="D18" s="25" t="s">
        <v>43</v>
      </c>
      <c r="Q18" s="34"/>
      <c r="R18" s="33"/>
    </row>
  </sheetData>
  <mergeCells count="17">
    <mergeCell ref="B15:B16"/>
    <mergeCell ref="C15:C16"/>
    <mergeCell ref="B17:B18"/>
    <mergeCell ref="C17:C18"/>
    <mergeCell ref="B9:B10"/>
    <mergeCell ref="C9:C10"/>
    <mergeCell ref="B11:B12"/>
    <mergeCell ref="C11:C12"/>
    <mergeCell ref="B13:B14"/>
    <mergeCell ref="C13:C14"/>
    <mergeCell ref="B2:D2"/>
    <mergeCell ref="B3:B4"/>
    <mergeCell ref="C3:C4"/>
    <mergeCell ref="B5:B6"/>
    <mergeCell ref="C5:C6"/>
    <mergeCell ref="B7:B8"/>
    <mergeCell ref="C7:C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0F3898-2D1A-46C6-B659-5C842BA2FED0}">
  <sheetPr>
    <tabColor theme="7"/>
  </sheetPr>
  <dimension ref="B2:K19"/>
  <sheetViews>
    <sheetView workbookViewId="0">
      <selection activeCell="M4" sqref="M4"/>
    </sheetView>
  </sheetViews>
  <sheetFormatPr baseColWidth="10" defaultRowHeight="15" x14ac:dyDescent="0.25"/>
  <cols>
    <col min="1" max="1" width="2.7109375" style="1" customWidth="1"/>
    <col min="2" max="2" width="14.5703125" style="1" customWidth="1"/>
    <col min="3" max="3" width="11.42578125" style="1"/>
    <col min="4" max="4" width="11.7109375" style="1" bestFit="1" customWidth="1"/>
    <col min="5" max="5" width="10.7109375" style="1" bestFit="1" customWidth="1"/>
    <col min="6" max="6" width="15.28515625" style="1" customWidth="1"/>
    <col min="7" max="7" width="18.28515625" style="1" bestFit="1" customWidth="1"/>
    <col min="8" max="8" width="11.42578125" style="72"/>
    <col min="9" max="9" width="10.7109375" style="1" bestFit="1" customWidth="1"/>
    <col min="10" max="10" width="15.140625" style="1" bestFit="1" customWidth="1"/>
    <col min="11" max="11" width="18.85546875" style="1" bestFit="1" customWidth="1"/>
    <col min="12" max="16384" width="11.42578125" style="1"/>
  </cols>
  <sheetData>
    <row r="2" spans="2:11" ht="33" customHeight="1" x14ac:dyDescent="0.25">
      <c r="B2" s="44" t="s">
        <v>0</v>
      </c>
      <c r="C2" s="44" t="s">
        <v>1</v>
      </c>
      <c r="D2" s="46" t="s">
        <v>2</v>
      </c>
      <c r="E2" s="46"/>
      <c r="F2" s="46"/>
      <c r="G2" s="46"/>
      <c r="H2" s="42" t="s">
        <v>3</v>
      </c>
      <c r="I2" s="43"/>
      <c r="J2" s="43"/>
      <c r="K2" s="43"/>
    </row>
    <row r="3" spans="2:11" ht="30" x14ac:dyDescent="0.25">
      <c r="B3" s="45"/>
      <c r="C3" s="45"/>
      <c r="D3" s="2" t="s">
        <v>4</v>
      </c>
      <c r="E3" s="2" t="s">
        <v>5</v>
      </c>
      <c r="F3" s="2" t="s">
        <v>6</v>
      </c>
      <c r="G3" s="2" t="s">
        <v>7</v>
      </c>
      <c r="H3" s="67" t="s">
        <v>4</v>
      </c>
      <c r="I3" s="2" t="s">
        <v>5</v>
      </c>
      <c r="J3" s="2" t="s">
        <v>6</v>
      </c>
      <c r="K3" s="2" t="s">
        <v>7</v>
      </c>
    </row>
    <row r="4" spans="2:11" x14ac:dyDescent="0.25">
      <c r="B4" s="5" t="s">
        <v>8</v>
      </c>
      <c r="C4" s="5"/>
      <c r="D4" s="7"/>
      <c r="E4" s="7"/>
      <c r="F4" s="7"/>
      <c r="G4" s="7"/>
      <c r="H4" s="68"/>
      <c r="I4" s="9"/>
      <c r="J4" s="9"/>
      <c r="K4" s="9"/>
    </row>
    <row r="5" spans="2:11" x14ac:dyDescent="0.25">
      <c r="B5" s="1" t="s">
        <v>9</v>
      </c>
      <c r="C5" s="4" t="s">
        <v>10</v>
      </c>
      <c r="D5" s="10">
        <f>AVERAGE(Amazonica!D5,'Andina Sur'!D5,'Costa y Sabana Caribe'!D5,Cundiboyacense!D5,'D Momposina Mojana'!D5,'Distrito Capital'!D5,'Eje Cafetero'!D5,Insular!D5,'Litoral Pacífico'!D5,Llanero!D5,'Magdalena Medio'!D5,Santanderes!D5,'Tolima Grande'!D5)</f>
        <v>512.76490995828419</v>
      </c>
      <c r="E5" s="11">
        <f>D5*2.9</f>
        <v>1487.018238879024</v>
      </c>
      <c r="F5" s="11">
        <f>D5*$C$19</f>
        <v>27020635082.446064</v>
      </c>
      <c r="G5" s="11">
        <f>F5*365</f>
        <v>9862531805092.8125</v>
      </c>
      <c r="H5" s="69">
        <f>AVERAGE(Amazonica!H5,'Andina Sur'!H5,'Costa y Sabana Caribe'!H5,Cundiboyacense!H5,'D Momposina Mojana'!H5,'Distrito Capital'!H5,'Eje Cafetero'!H5,Insular!H5,'Litoral Pacífico'!H5,Llanero!H5,'Magdalena Medio'!H5,Santanderes!H5,'Tolima Grande'!H5)</f>
        <v>727.62878797417204</v>
      </c>
      <c r="I5" s="13">
        <f t="shared" ref="I5:I17" si="0">H5*2.9</f>
        <v>2110.1234851250988</v>
      </c>
      <c r="J5" s="13">
        <f>H5*$C$19</f>
        <v>38343091684.905144</v>
      </c>
      <c r="K5" s="13">
        <f>J5*365</f>
        <v>13995228464990.377</v>
      </c>
    </row>
    <row r="6" spans="2:11" x14ac:dyDescent="0.25">
      <c r="B6" s="1" t="s">
        <v>11</v>
      </c>
      <c r="C6" s="4" t="s">
        <v>12</v>
      </c>
      <c r="D6" s="10">
        <f>AVERAGE(Amazonica!D6,'Andina Sur'!D6,'Costa y Sabana Caribe'!D6,Cundiboyacense!D6,'D Momposina Mojana'!D6,'Distrito Capital'!D6,'Eje Cafetero'!D6,Insular!D6,'Litoral Pacífico'!D6,Llanero!D6,'Magdalena Medio'!D6,Santanderes!D6,'Tolima Grande'!D6)</f>
        <v>58.514989656990437</v>
      </c>
      <c r="E6" s="11">
        <f t="shared" ref="E6:E17" si="1">D6*2.9</f>
        <v>169.69347000527227</v>
      </c>
      <c r="F6" s="11">
        <f t="shared" ref="F6:F17" si="2">D6*$C$19</f>
        <v>3083503086.2452645</v>
      </c>
      <c r="G6" s="11">
        <f t="shared" ref="G6:G17" si="3">F6*365</f>
        <v>1125478626479.5215</v>
      </c>
      <c r="H6" s="69">
        <f>AVERAGE(Amazonica!H6,'Andina Sur'!H6,'Costa y Sabana Caribe'!H6,Cundiboyacense!H6,'D Momposina Mojana'!H6,'Distrito Capital'!H6,'Eje Cafetero'!H6,Insular!H6,'Litoral Pacífico'!H6,Llanero!H6,'Magdalena Medio'!H6,Santanderes!H6,'Tolima Grande'!H6)</f>
        <v>70.428921523577912</v>
      </c>
      <c r="I6" s="13">
        <f t="shared" si="0"/>
        <v>204.24387241837593</v>
      </c>
      <c r="J6" s="13">
        <f t="shared" ref="J6:J16" si="4">H6*$C$19</f>
        <v>3711319068.0182285</v>
      </c>
      <c r="K6" s="13">
        <f t="shared" ref="K6:K17" si="5">J6*365</f>
        <v>1354631459826.6533</v>
      </c>
    </row>
    <row r="7" spans="2:11" x14ac:dyDescent="0.25">
      <c r="B7" s="1" t="s">
        <v>13</v>
      </c>
      <c r="C7" s="4" t="s">
        <v>12</v>
      </c>
      <c r="D7" s="23">
        <f>AVERAGE(Amazonica!D7,'Andina Sur'!D7,'Costa y Sabana Caribe'!D7,Cundiboyacense!D7,'D Momposina Mojana'!D7,'Distrito Capital'!D7,'Eje Cafetero'!D7,Insular!D7,'Litoral Pacífico'!D7,Llanero!D7,'Magdalena Medio'!D7,Santanderes!D7,'Tolima Grande'!D7)</f>
        <v>0.86878839630829385</v>
      </c>
      <c r="E7" s="11">
        <f t="shared" si="1"/>
        <v>2.519486349294052</v>
      </c>
      <c r="F7" s="11">
        <f t="shared" si="2"/>
        <v>45781631.63001883</v>
      </c>
      <c r="G7" s="11">
        <f t="shared" si="3"/>
        <v>16710295544.956873</v>
      </c>
      <c r="H7" s="70">
        <f>AVERAGE(Amazonica!H7,'Andina Sur'!H7,'Costa y Sabana Caribe'!H7,Cundiboyacense!H7,'D Momposina Mojana'!H7,'Distrito Capital'!H7,'Eje Cafetero'!H7,Insular!H7,'Litoral Pacífico'!H7,Llanero!H7,'Magdalena Medio'!H7,Santanderes!H7,'Tolima Grande'!H7)</f>
        <v>1.039918172363606</v>
      </c>
      <c r="I7" s="13">
        <f t="shared" si="0"/>
        <v>3.0157626998544571</v>
      </c>
      <c r="J7" s="13">
        <f t="shared" si="4"/>
        <v>54799478.094800308</v>
      </c>
      <c r="K7" s="13">
        <f t="shared" si="5"/>
        <v>20001809504.602112</v>
      </c>
    </row>
    <row r="8" spans="2:11" x14ac:dyDescent="0.25">
      <c r="B8" s="1" t="s">
        <v>14</v>
      </c>
      <c r="C8" s="4" t="s">
        <v>12</v>
      </c>
      <c r="D8" s="23">
        <f>AVERAGE(Amazonica!D8,'Andina Sur'!D8,'Costa y Sabana Caribe'!D8,Cundiboyacense!D8,'D Momposina Mojana'!D8,'Distrito Capital'!D8,'Eje Cafetero'!D8,Insular!D8,'Litoral Pacífico'!D8,Llanero!D8,'Magdalena Medio'!D8,Santanderes!D8,'Tolima Grande'!D8)</f>
        <v>0.91471227468586025</v>
      </c>
      <c r="E8" s="11">
        <f t="shared" si="1"/>
        <v>2.6526655965889945</v>
      </c>
      <c r="F8" s="11">
        <f t="shared" si="2"/>
        <v>48201634.120656908</v>
      </c>
      <c r="G8" s="11">
        <f t="shared" si="3"/>
        <v>17593596454.039772</v>
      </c>
      <c r="H8" s="70">
        <f>AVERAGE(Amazonica!H8,'Andina Sur'!H8,'Costa y Sabana Caribe'!H8,Cundiboyacense!H8,'D Momposina Mojana'!H8,'Distrito Capital'!H8,'Eje Cafetero'!H8,Insular!H8,'Litoral Pacífico'!H8,Llanero!H8,'Magdalena Medio'!H8,Santanderes!H8,'Tolima Grande'!H8)</f>
        <v>1.0803336961865659</v>
      </c>
      <c r="I8" s="13">
        <f t="shared" si="0"/>
        <v>3.1329677189410412</v>
      </c>
      <c r="J8" s="13">
        <f t="shared" si="4"/>
        <v>56929212.598229863</v>
      </c>
      <c r="K8" s="13">
        <f t="shared" si="5"/>
        <v>20779162598.353901</v>
      </c>
    </row>
    <row r="9" spans="2:11" x14ac:dyDescent="0.25">
      <c r="B9" s="1" t="s">
        <v>15</v>
      </c>
      <c r="C9" s="4" t="s">
        <v>16</v>
      </c>
      <c r="D9" s="23">
        <f>AVERAGE(Amazonica!D9,'Andina Sur'!D9,'Costa y Sabana Caribe'!D9,Cundiboyacense!D9,'D Momposina Mojana'!D9,'Distrito Capital'!D9,'Eje Cafetero'!D9,Insular!D9,'Litoral Pacífico'!D9,Llanero!D9,'Magdalena Medio'!D9,Santanderes!D9,'Tolima Grande'!D9)</f>
        <v>10.540143447411534</v>
      </c>
      <c r="E9" s="11">
        <f t="shared" si="1"/>
        <v>30.566415997493447</v>
      </c>
      <c r="F9" s="11">
        <f t="shared" si="2"/>
        <v>555422893.17791271</v>
      </c>
      <c r="G9" s="11">
        <f t="shared" si="3"/>
        <v>202729356009.93814</v>
      </c>
      <c r="H9" s="70">
        <f>AVERAGE(Amazonica!H9,'Andina Sur'!H9,'Costa y Sabana Caribe'!H9,Cundiboyacense!H9,'D Momposina Mojana'!H9,'Distrito Capital'!H9,'Eje Cafetero'!H9,Insular!H9,'Litoral Pacífico'!H9,Llanero!H9,'Magdalena Medio'!H9,Santanderes!H9,'Tolima Grande'!H9)</f>
        <v>13.689924146071892</v>
      </c>
      <c r="I9" s="13">
        <f t="shared" si="0"/>
        <v>39.700780023608488</v>
      </c>
      <c r="J9" s="13">
        <f t="shared" si="4"/>
        <v>721403585.68504536</v>
      </c>
      <c r="K9" s="13">
        <f t="shared" si="5"/>
        <v>263312308775.04156</v>
      </c>
    </row>
    <row r="10" spans="2:11" x14ac:dyDescent="0.25">
      <c r="B10" s="1" t="s">
        <v>17</v>
      </c>
      <c r="C10" s="4" t="s">
        <v>12</v>
      </c>
      <c r="D10" s="23">
        <f>AVERAGE(Amazonica!D10,'Andina Sur'!D10,'Costa y Sabana Caribe'!D10,Cundiboyacense!D10,'D Momposina Mojana'!D10,'Distrito Capital'!D10,'Eje Cafetero'!D10,Insular!D10,'Litoral Pacífico'!D10,Llanero!D10,'Magdalena Medio'!D10,Santanderes!D10,'Tolima Grande'!D10)</f>
        <v>1.0861422956951472</v>
      </c>
      <c r="E10" s="11">
        <f t="shared" si="1"/>
        <v>3.1498126575159269</v>
      </c>
      <c r="F10" s="11">
        <f t="shared" si="2"/>
        <v>57235302.27912128</v>
      </c>
      <c r="G10" s="11">
        <f t="shared" si="3"/>
        <v>20890885331.879269</v>
      </c>
      <c r="H10" s="70">
        <f>AVERAGE(Amazonica!H10,'Andina Sur'!H10,'Costa y Sabana Caribe'!H10,Cundiboyacense!H10,'D Momposina Mojana'!H10,'Distrito Capital'!H10,'Eje Cafetero'!H10,Insular!H10,'Litoral Pacífico'!H10,Llanero!H10,'Magdalena Medio'!H10,Santanderes!H10,'Tolima Grande'!H10)</f>
        <v>1.2893968001428708</v>
      </c>
      <c r="I10" s="13">
        <f t="shared" si="0"/>
        <v>3.7392507204143253</v>
      </c>
      <c r="J10" s="13">
        <f t="shared" si="4"/>
        <v>67945991.889282316</v>
      </c>
      <c r="K10" s="13">
        <f t="shared" si="5"/>
        <v>24800287039.588047</v>
      </c>
    </row>
    <row r="11" spans="2:11" x14ac:dyDescent="0.25">
      <c r="B11" s="1" t="s">
        <v>18</v>
      </c>
      <c r="C11" s="4" t="s">
        <v>19</v>
      </c>
      <c r="D11" s="10">
        <f>AVERAGE(Amazonica!D11,'Andina Sur'!D11,'Costa y Sabana Caribe'!D11,Cundiboyacense!D11,'D Momposina Mojana'!D11,'Distrito Capital'!D11,'Eje Cafetero'!D11,Insular!D11,'Litoral Pacífico'!D11,Llanero!D11,'Magdalena Medio'!D11,Santanderes!D11,'Tolima Grande'!D11)</f>
        <v>295.21608026882581</v>
      </c>
      <c r="E11" s="11">
        <f t="shared" si="1"/>
        <v>856.12663277959484</v>
      </c>
      <c r="F11" s="11">
        <f t="shared" si="2"/>
        <v>15556692395.474192</v>
      </c>
      <c r="G11" s="11">
        <f t="shared" si="3"/>
        <v>5678192724348.0801</v>
      </c>
      <c r="H11" s="69">
        <f>AVERAGE(Amazonica!H11,'Andina Sur'!H11,'Costa y Sabana Caribe'!H11,Cundiboyacense!H11,'D Momposina Mojana'!H11,'Distrito Capital'!H11,'Eje Cafetero'!H11,Insular!H11,'Litoral Pacífico'!H11,Llanero!H11,'Magdalena Medio'!H11,Santanderes!H11,'Tolima Grande'!H11)</f>
        <v>364.05525403813255</v>
      </c>
      <c r="I11" s="13">
        <f t="shared" si="0"/>
        <v>1055.7602367105844</v>
      </c>
      <c r="J11" s="13">
        <f t="shared" si="4"/>
        <v>19184238192.141239</v>
      </c>
      <c r="K11" s="13">
        <f t="shared" si="5"/>
        <v>7002246940131.5527</v>
      </c>
    </row>
    <row r="12" spans="2:11" x14ac:dyDescent="0.25">
      <c r="B12" s="1" t="s">
        <v>20</v>
      </c>
      <c r="C12" s="4" t="s">
        <v>21</v>
      </c>
      <c r="D12" s="23">
        <f>AVERAGE(Amazonica!D12,'Andina Sur'!D12,'Costa y Sabana Caribe'!D12,Cundiboyacense!D12,'D Momposina Mojana'!D12,'Distrito Capital'!D12,'Eje Cafetero'!D12,Insular!D12,'Litoral Pacífico'!D12,Llanero!D12,'Magdalena Medio'!D12,Santanderes!D12,'Tolima Grande'!D12)</f>
        <v>1.819787192578822</v>
      </c>
      <c r="E12" s="11">
        <f t="shared" si="1"/>
        <v>5.2773828584785836</v>
      </c>
      <c r="F12" s="11">
        <f t="shared" si="2"/>
        <v>95895418.550348356</v>
      </c>
      <c r="G12" s="11">
        <f t="shared" si="3"/>
        <v>35001827770.877151</v>
      </c>
      <c r="H12" s="70">
        <f>AVERAGE(Amazonica!H12,'Andina Sur'!H12,'Costa y Sabana Caribe'!H12,Cundiboyacense!H12,'D Momposina Mojana'!H12,'Distrito Capital'!H12,'Eje Cafetero'!H12,Insular!H12,'Litoral Pacífico'!H12,Llanero!H12,'Magdalena Medio'!H12,Santanderes!H12,'Tolima Grande'!H12)</f>
        <v>2.1747249299795786</v>
      </c>
      <c r="I12" s="13">
        <f t="shared" si="0"/>
        <v>6.3067022969407773</v>
      </c>
      <c r="J12" s="13">
        <f t="shared" si="4"/>
        <v>114599200.52340724</v>
      </c>
      <c r="K12" s="13">
        <f t="shared" si="5"/>
        <v>41828708191.04364</v>
      </c>
    </row>
    <row r="13" spans="2:11" x14ac:dyDescent="0.25">
      <c r="B13" s="4" t="s">
        <v>22</v>
      </c>
      <c r="D13" s="19"/>
      <c r="E13" s="19"/>
      <c r="F13" s="19"/>
      <c r="G13" s="19"/>
      <c r="H13" s="73"/>
      <c r="I13" s="20"/>
      <c r="J13" s="20"/>
      <c r="K13" s="20"/>
    </row>
    <row r="14" spans="2:11" x14ac:dyDescent="0.25">
      <c r="B14" s="1" t="s">
        <v>23</v>
      </c>
      <c r="C14" s="4" t="s">
        <v>12</v>
      </c>
      <c r="D14" s="10">
        <f>AVERAGE(Amazonica!D14,'Andina Sur'!D14,'Costa y Sabana Caribe'!D14,Cundiboyacense!D14,'D Momposina Mojana'!D14,'Distrito Capital'!D14,'Eje Cafetero'!D14,Insular!D14,'Litoral Pacífico'!D14,Llanero!D14,'Magdalena Medio'!D14,Santanderes!D14,'Tolima Grande'!D14)</f>
        <v>882.01796786491207</v>
      </c>
      <c r="E14" s="11">
        <f t="shared" si="1"/>
        <v>2557.852106808245</v>
      </c>
      <c r="F14" s="11">
        <f t="shared" si="2"/>
        <v>46478776497.746948</v>
      </c>
      <c r="G14" s="11">
        <f t="shared" si="3"/>
        <v>16964753421677.637</v>
      </c>
      <c r="H14" s="69">
        <f>AVERAGE(Amazonica!H14,'Andina Sur'!H14,'Costa y Sabana Caribe'!H14,Cundiboyacense!H14,'D Momposina Mojana'!H14,'Distrito Capital'!H14,'Eje Cafetero'!H14,Insular!H14,'Litoral Pacífico'!H14,Llanero!H14,'Magdalena Medio'!H14,Santanderes!H14,'Tolima Grande'!H14)</f>
        <v>1070.9867857319239</v>
      </c>
      <c r="I14" s="13">
        <f t="shared" si="0"/>
        <v>3105.8616786225793</v>
      </c>
      <c r="J14" s="13">
        <f t="shared" si="4"/>
        <v>56436668253.563744</v>
      </c>
      <c r="K14" s="13">
        <f t="shared" si="5"/>
        <v>20599383912550.766</v>
      </c>
    </row>
    <row r="15" spans="2:11" x14ac:dyDescent="0.25">
      <c r="B15" s="1" t="s">
        <v>24</v>
      </c>
      <c r="C15" s="4" t="s">
        <v>12</v>
      </c>
      <c r="D15" s="10">
        <f>AVERAGE(Amazonica!D15,'Andina Sur'!D15,'Costa y Sabana Caribe'!D15,Cundiboyacense!D15,'D Momposina Mojana'!D15,'Distrito Capital'!D15,'Eje Cafetero'!D15,Insular!D15,'Litoral Pacífico'!D15,Llanero!D15,'Magdalena Medio'!D15,Santanderes!D15,'Tolima Grande'!D15)</f>
        <v>1386.0446830067956</v>
      </c>
      <c r="E15" s="11">
        <f t="shared" si="1"/>
        <v>4019.5295807197072</v>
      </c>
      <c r="F15" s="11">
        <f t="shared" si="2"/>
        <v>73038944085.581314</v>
      </c>
      <c r="G15" s="11">
        <f t="shared" si="3"/>
        <v>26659214591237.18</v>
      </c>
      <c r="H15" s="74"/>
      <c r="I15" s="22"/>
      <c r="J15" s="22"/>
      <c r="K15" s="22"/>
    </row>
    <row r="16" spans="2:11" x14ac:dyDescent="0.25">
      <c r="B16" s="1" t="s">
        <v>25</v>
      </c>
      <c r="C16" s="4" t="s">
        <v>12</v>
      </c>
      <c r="D16" s="23">
        <f>AVERAGE(Amazonica!D16,'Andina Sur'!D16,'Costa y Sabana Caribe'!D16,Cundiboyacense!D16,'D Momposina Mojana'!D16,'Distrito Capital'!D16,'Eje Cafetero'!D16,Insular!D16,'Litoral Pacífico'!D16,Llanero!D16,'Magdalena Medio'!D16,Santanderes!D16,'Tolima Grande'!D16)</f>
        <v>9.4152697808718031</v>
      </c>
      <c r="E16" s="11">
        <f t="shared" si="1"/>
        <v>27.304282364528227</v>
      </c>
      <c r="F16" s="11">
        <f t="shared" si="2"/>
        <v>496146604.43987107</v>
      </c>
      <c r="G16" s="11">
        <f t="shared" si="3"/>
        <v>181093510620.55295</v>
      </c>
      <c r="H16" s="70">
        <f>AVERAGE(Amazonica!H16,'Andina Sur'!H16,'Costa y Sabana Caribe'!H16,Cundiboyacense!H16,'D Momposina Mojana'!H16,'Distrito Capital'!H16,'Eje Cafetero'!H16,Insular!H16,'Litoral Pacífico'!H16,Llanero!H16,'Magdalena Medio'!H16,Santanderes!H16,'Tolima Grande'!H16)</f>
        <v>16.602914790950425</v>
      </c>
      <c r="I16" s="13">
        <f t="shared" si="0"/>
        <v>48.148452893756229</v>
      </c>
      <c r="J16" s="13">
        <f t="shared" si="4"/>
        <v>874906400.88401365</v>
      </c>
      <c r="K16" s="13">
        <f t="shared" si="5"/>
        <v>319340836322.66498</v>
      </c>
    </row>
    <row r="17" spans="2:11" x14ac:dyDescent="0.25">
      <c r="B17" s="24" t="s">
        <v>26</v>
      </c>
      <c r="C17" s="25" t="s">
        <v>12</v>
      </c>
      <c r="D17" s="26">
        <f>AVERAGE(Amazonica!D17,'Andina Sur'!D17,'Costa y Sabana Caribe'!D17,Cundiboyacense!D17,'D Momposina Mojana'!D17,'Distrito Capital'!D17,'Eje Cafetero'!D17,Insular!D17,'Litoral Pacífico'!D17,Llanero!D17,'Magdalena Medio'!D17,Santanderes!D17,'Tolima Grande'!D17)</f>
        <v>7.9421157367244257</v>
      </c>
      <c r="E17" s="3">
        <f t="shared" si="1"/>
        <v>23.032135636500833</v>
      </c>
      <c r="F17" s="3">
        <f t="shared" si="2"/>
        <v>418517349.64087498</v>
      </c>
      <c r="G17" s="3">
        <f t="shared" si="3"/>
        <v>152758832618.91937</v>
      </c>
      <c r="H17" s="71">
        <f>AVERAGE(Amazonica!H17,'Andina Sur'!H17,'Costa y Sabana Caribe'!H17,Cundiboyacense!H17,'D Momposina Mojana'!H17,'Distrito Capital'!H17,'Eje Cafetero'!H17,Insular!H17,'Litoral Pacífico'!H17,Llanero!H17,'Magdalena Medio'!H17,Santanderes!H17,'Tolima Grande'!H17)</f>
        <v>9.4425400086564366</v>
      </c>
      <c r="I17" s="28">
        <f t="shared" si="0"/>
        <v>27.383366025103665</v>
      </c>
      <c r="J17" s="28">
        <f>H17*$C$19</f>
        <v>497583635.05423915</v>
      </c>
      <c r="K17" s="28">
        <f t="shared" si="5"/>
        <v>181618026794.7973</v>
      </c>
    </row>
    <row r="18" spans="2:11" x14ac:dyDescent="0.25">
      <c r="B18" t="s">
        <v>44</v>
      </c>
    </row>
    <row r="19" spans="2:11" ht="45" x14ac:dyDescent="0.25">
      <c r="B19" s="29" t="s">
        <v>58</v>
      </c>
      <c r="C19" s="30">
        <f>Amazonica!C19+'Andina Sur'!C19+'Costa y Sabana Caribe'!C19+Cundiboyacense!C19+'D Momposina Mojana'!C19+'Distrito Capital'!C19+'Eje Cafetero'!C19+Insular!C19+'Litoral Pacífico'!C19+Llanero!C19+'Magdalena Medio'!C19+Santanderes!C19+'Tolima Grande'!C19</f>
        <v>52695952</v>
      </c>
      <c r="D19" s="31"/>
      <c r="E19" s="31"/>
    </row>
  </sheetData>
  <mergeCells count="4">
    <mergeCell ref="H2:K2"/>
    <mergeCell ref="B2:B3"/>
    <mergeCell ref="C2:C3"/>
    <mergeCell ref="D2:G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6FD641-1AB3-4E8F-AE2E-3C55FD109B8F}">
  <dimension ref="B2:K19"/>
  <sheetViews>
    <sheetView zoomScale="90" zoomScaleNormal="90" workbookViewId="0">
      <selection activeCell="B14" sqref="B14"/>
    </sheetView>
  </sheetViews>
  <sheetFormatPr baseColWidth="10" defaultRowHeight="15" x14ac:dyDescent="0.25"/>
  <cols>
    <col min="1" max="1" width="2.7109375" style="1" customWidth="1"/>
    <col min="2" max="2" width="14.5703125" style="1" customWidth="1"/>
    <col min="3" max="3" width="11.42578125" style="1"/>
    <col min="4" max="4" width="11.7109375" style="1" bestFit="1" customWidth="1"/>
    <col min="5" max="5" width="10.7109375" style="1" bestFit="1" customWidth="1"/>
    <col min="6" max="6" width="15.28515625" style="1" customWidth="1"/>
    <col min="7" max="7" width="17.28515625" style="1" bestFit="1" customWidth="1"/>
    <col min="8" max="8" width="11.42578125" style="1"/>
    <col min="9" max="9" width="10.7109375" style="1" bestFit="1" customWidth="1"/>
    <col min="10" max="10" width="13.28515625" style="1" bestFit="1" customWidth="1"/>
    <col min="11" max="11" width="17.140625" style="1" bestFit="1" customWidth="1"/>
    <col min="12" max="16384" width="11.42578125" style="1"/>
  </cols>
  <sheetData>
    <row r="2" spans="2:11" ht="33" customHeight="1" x14ac:dyDescent="0.25">
      <c r="B2" s="44" t="s">
        <v>0</v>
      </c>
      <c r="C2" s="44" t="s">
        <v>1</v>
      </c>
      <c r="D2" s="46" t="s">
        <v>2</v>
      </c>
      <c r="E2" s="46"/>
      <c r="F2" s="46"/>
      <c r="G2" s="46"/>
      <c r="H2" s="42" t="s">
        <v>3</v>
      </c>
      <c r="I2" s="43"/>
      <c r="J2" s="43"/>
      <c r="K2" s="43"/>
    </row>
    <row r="3" spans="2:11" ht="30" x14ac:dyDescent="0.25">
      <c r="B3" s="45"/>
      <c r="C3" s="45"/>
      <c r="D3" s="2" t="s">
        <v>4</v>
      </c>
      <c r="E3" s="2" t="s">
        <v>5</v>
      </c>
      <c r="F3" s="2" t="s">
        <v>6</v>
      </c>
      <c r="G3" s="2" t="s">
        <v>7</v>
      </c>
      <c r="H3" s="6" t="s">
        <v>4</v>
      </c>
      <c r="I3" s="2" t="s">
        <v>5</v>
      </c>
      <c r="J3" s="2" t="s">
        <v>6</v>
      </c>
      <c r="K3" s="2" t="s">
        <v>7</v>
      </c>
    </row>
    <row r="4" spans="2:11" x14ac:dyDescent="0.25">
      <c r="B4" s="5" t="s">
        <v>8</v>
      </c>
      <c r="C4" s="5"/>
      <c r="D4" s="7"/>
      <c r="E4" s="7"/>
      <c r="F4" s="7"/>
      <c r="G4" s="7"/>
      <c r="H4" s="8"/>
      <c r="I4" s="9"/>
      <c r="J4" s="9"/>
      <c r="K4" s="9"/>
    </row>
    <row r="5" spans="2:11" x14ac:dyDescent="0.25">
      <c r="B5" s="1" t="s">
        <v>9</v>
      </c>
      <c r="C5" s="4" t="s">
        <v>10</v>
      </c>
      <c r="D5" s="10">
        <f>'[1]Vit A'!G26</f>
        <v>503.21603245614131</v>
      </c>
      <c r="E5" s="11">
        <f>D5*2.9</f>
        <v>1459.3264941228097</v>
      </c>
      <c r="F5" s="11">
        <f>D5*$C$19</f>
        <v>468169551.87573332</v>
      </c>
      <c r="G5" s="11">
        <f>F5*365</f>
        <v>170881886434.64267</v>
      </c>
      <c r="H5" s="12">
        <f>'[1]Vit A'!I26</f>
        <v>713.43334141454966</v>
      </c>
      <c r="I5" s="13">
        <f>H5*2.9</f>
        <v>2068.956690102194</v>
      </c>
      <c r="J5" s="13">
        <f>H5*$C$19</f>
        <v>663746276.35173333</v>
      </c>
      <c r="K5" s="13">
        <f>J5*365</f>
        <v>242267390868.38266</v>
      </c>
    </row>
    <row r="6" spans="2:11" x14ac:dyDescent="0.25">
      <c r="B6" s="1" t="s">
        <v>11</v>
      </c>
      <c r="C6" s="4" t="s">
        <v>12</v>
      </c>
      <c r="D6" s="10">
        <f>'[1]Vit C'!G26</f>
        <v>56.67463363985204</v>
      </c>
      <c r="E6" s="11">
        <f t="shared" ref="E6:E12" si="0">D6*2.9</f>
        <v>164.35643755557092</v>
      </c>
      <c r="F6" s="11">
        <f t="shared" ref="F6:F17" si="1">D6*$C$19</f>
        <v>52727528.780004546</v>
      </c>
      <c r="G6" s="11">
        <f t="shared" ref="G6:G17" si="2">F6*365</f>
        <v>19245548004.70166</v>
      </c>
      <c r="H6" s="14">
        <f>'[1]Vit C'!I26</f>
        <v>67.954811851332749</v>
      </c>
      <c r="I6" s="13">
        <f t="shared" ref="I6:I12" si="3">H6*2.9</f>
        <v>197.06895436886498</v>
      </c>
      <c r="J6" s="13">
        <f t="shared" ref="J6:J16" si="4">H6*$C$19</f>
        <v>63222098.97994668</v>
      </c>
      <c r="K6" s="13">
        <f t="shared" ref="K6:K17" si="5">J6*365</f>
        <v>23076066127.680538</v>
      </c>
    </row>
    <row r="7" spans="2:11" x14ac:dyDescent="0.25">
      <c r="B7" s="1" t="s">
        <v>13</v>
      </c>
      <c r="C7" s="4" t="s">
        <v>12</v>
      </c>
      <c r="D7" s="15">
        <f>[1]Tiamina!G26</f>
        <v>0.85008322811429904</v>
      </c>
      <c r="E7" s="11">
        <f t="shared" si="0"/>
        <v>2.4652413615314672</v>
      </c>
      <c r="F7" s="11">
        <f t="shared" si="1"/>
        <v>790879.18169227871</v>
      </c>
      <c r="G7" s="11">
        <f t="shared" si="2"/>
        <v>288670901.31768173</v>
      </c>
      <c r="H7" s="16">
        <f>[1]Tiamina!I26</f>
        <v>1.0160519331710296</v>
      </c>
      <c r="I7" s="13">
        <f t="shared" si="3"/>
        <v>2.9465506061959856</v>
      </c>
      <c r="J7" s="13">
        <f t="shared" si="4"/>
        <v>945288.9962853333</v>
      </c>
      <c r="K7" s="13">
        <f t="shared" si="5"/>
        <v>345030483.64414668</v>
      </c>
    </row>
    <row r="8" spans="2:11" x14ac:dyDescent="0.25">
      <c r="B8" s="1" t="s">
        <v>14</v>
      </c>
      <c r="C8" s="4" t="s">
        <v>12</v>
      </c>
      <c r="D8" s="15">
        <f>[1]Riboflavina!G26</f>
        <v>0.89683158817966591</v>
      </c>
      <c r="E8" s="11">
        <f t="shared" si="0"/>
        <v>2.6008116057210309</v>
      </c>
      <c r="F8" s="11">
        <f t="shared" si="1"/>
        <v>834371.75222089305</v>
      </c>
      <c r="G8" s="11">
        <f t="shared" si="2"/>
        <v>304545689.56062597</v>
      </c>
      <c r="H8" s="16">
        <f>[1]Riboflavina!I26</f>
        <v>1.0560812421672732</v>
      </c>
      <c r="I8" s="13">
        <f t="shared" si="3"/>
        <v>3.0626356022850922</v>
      </c>
      <c r="J8" s="13">
        <f t="shared" si="4"/>
        <v>982530.46405653341</v>
      </c>
      <c r="K8" s="13">
        <f t="shared" si="5"/>
        <v>358623619.38063473</v>
      </c>
    </row>
    <row r="9" spans="2:11" x14ac:dyDescent="0.25">
      <c r="B9" s="1" t="s">
        <v>15</v>
      </c>
      <c r="C9" s="4" t="s">
        <v>16</v>
      </c>
      <c r="D9" s="15">
        <f>[1]Niacina!G26</f>
        <v>10.315036781499231</v>
      </c>
      <c r="E9" s="11">
        <f t="shared" si="0"/>
        <v>29.913606666347768</v>
      </c>
      <c r="F9" s="11">
        <f t="shared" si="1"/>
        <v>9596646.0448517166</v>
      </c>
      <c r="G9" s="11">
        <f t="shared" si="2"/>
        <v>3502775806.3708768</v>
      </c>
      <c r="H9" s="17">
        <f>[1]Niacina!I26</f>
        <v>13.391304197395618</v>
      </c>
      <c r="I9" s="13">
        <f t="shared" si="3"/>
        <v>38.834782172447291</v>
      </c>
      <c r="J9" s="13">
        <f t="shared" si="4"/>
        <v>12458666.816568</v>
      </c>
      <c r="K9" s="13">
        <f t="shared" si="5"/>
        <v>4547413388.0473204</v>
      </c>
    </row>
    <row r="10" spans="2:11" x14ac:dyDescent="0.25">
      <c r="B10" s="1" t="s">
        <v>17</v>
      </c>
      <c r="C10" s="4" t="s">
        <v>12</v>
      </c>
      <c r="D10" s="15">
        <f>'[1]Vit B6'!G26</f>
        <v>1.0502431487508586</v>
      </c>
      <c r="E10" s="11">
        <f t="shared" si="0"/>
        <v>3.0457051313774897</v>
      </c>
      <c r="F10" s="11">
        <f t="shared" si="1"/>
        <v>977098.96465610503</v>
      </c>
      <c r="G10" s="11">
        <f t="shared" si="2"/>
        <v>356641122.09947836</v>
      </c>
      <c r="H10" s="16">
        <f>'[1]Vit B6'!I26</f>
        <v>1.2477231721522786</v>
      </c>
      <c r="I10" s="13">
        <f t="shared" si="3"/>
        <v>3.618397199241608</v>
      </c>
      <c r="J10" s="13">
        <f t="shared" si="4"/>
        <v>1160825.4918277331</v>
      </c>
      <c r="K10" s="13">
        <f t="shared" si="5"/>
        <v>423701304.51712257</v>
      </c>
    </row>
    <row r="11" spans="2:11" x14ac:dyDescent="0.25">
      <c r="B11" s="1" t="s">
        <v>18</v>
      </c>
      <c r="C11" s="4" t="s">
        <v>19</v>
      </c>
      <c r="D11" s="10">
        <f>[1]Folato!G26</f>
        <v>288.64331296440065</v>
      </c>
      <c r="E11" s="11">
        <f t="shared" si="0"/>
        <v>837.06560759676188</v>
      </c>
      <c r="F11" s="11">
        <f t="shared" si="1"/>
        <v>268540749.43299496</v>
      </c>
      <c r="G11" s="11">
        <f t="shared" si="2"/>
        <v>98017373543.043167</v>
      </c>
      <c r="H11" s="14">
        <f>[1]Folato!I26</f>
        <v>354.85197466085532</v>
      </c>
      <c r="I11" s="13">
        <f t="shared" si="3"/>
        <v>1029.0707265164804</v>
      </c>
      <c r="J11" s="13">
        <f t="shared" si="4"/>
        <v>330138308.88560003</v>
      </c>
      <c r="K11" s="13">
        <f t="shared" si="5"/>
        <v>120500482743.24402</v>
      </c>
    </row>
    <row r="12" spans="2:11" x14ac:dyDescent="0.25">
      <c r="B12" s="1" t="s">
        <v>20</v>
      </c>
      <c r="C12" s="4" t="s">
        <v>21</v>
      </c>
      <c r="D12" s="15">
        <f>'[1]Vit B12'!G26</f>
        <v>1.7745588607949272</v>
      </c>
      <c r="E12" s="11">
        <f t="shared" si="0"/>
        <v>5.1462206963052886</v>
      </c>
      <c r="F12" s="11">
        <f t="shared" si="1"/>
        <v>1650969.7089348645</v>
      </c>
      <c r="G12" s="11">
        <f t="shared" si="2"/>
        <v>602603943.76122558</v>
      </c>
      <c r="H12" s="16">
        <f>'[1]Vit B12'!I26</f>
        <v>2.1179837540964468</v>
      </c>
      <c r="I12" s="13">
        <f t="shared" si="3"/>
        <v>6.1421528868796953</v>
      </c>
      <c r="J12" s="13">
        <f t="shared" si="4"/>
        <v>1970476.7755423998</v>
      </c>
      <c r="K12" s="13">
        <f t="shared" si="5"/>
        <v>719224023.07297599</v>
      </c>
    </row>
    <row r="13" spans="2:11" x14ac:dyDescent="0.25">
      <c r="B13" s="4" t="s">
        <v>22</v>
      </c>
      <c r="D13" s="18"/>
      <c r="E13" s="19"/>
      <c r="F13" s="19"/>
      <c r="G13" s="19"/>
      <c r="H13" s="8"/>
      <c r="I13" s="20"/>
      <c r="J13" s="20"/>
      <c r="K13" s="20"/>
    </row>
    <row r="14" spans="2:11" x14ac:dyDescent="0.25">
      <c r="B14" s="1" t="s">
        <v>23</v>
      </c>
      <c r="C14" s="4" t="s">
        <v>12</v>
      </c>
      <c r="D14" s="10">
        <f>[1]Calcio!G26</f>
        <v>876.31227441553131</v>
      </c>
      <c r="E14" s="11">
        <f>D14*2.9</f>
        <v>2541.3055958050409</v>
      </c>
      <c r="F14" s="11">
        <f t="shared" si="1"/>
        <v>815281506.06386161</v>
      </c>
      <c r="G14" s="11">
        <f t="shared" si="2"/>
        <v>297577749713.30951</v>
      </c>
      <c r="H14" s="14">
        <f>[1]Calcio!I26</f>
        <v>1062.1978492080982</v>
      </c>
      <c r="I14" s="13">
        <f>H14*2.9</f>
        <v>3080.3737627034848</v>
      </c>
      <c r="J14" s="13">
        <f t="shared" si="4"/>
        <v>988221080.00000024</v>
      </c>
      <c r="K14" s="13">
        <f t="shared" si="5"/>
        <v>360700694200.00006</v>
      </c>
    </row>
    <row r="15" spans="2:11" x14ac:dyDescent="0.25">
      <c r="B15" s="1" t="s">
        <v>24</v>
      </c>
      <c r="C15" s="4" t="s">
        <v>12</v>
      </c>
      <c r="D15" s="10">
        <f>[1]Sodio!G26</f>
        <v>1384.7056294051656</v>
      </c>
      <c r="E15" s="11">
        <f t="shared" ref="E15:E17" si="6">D15*2.9</f>
        <v>4015.64632527498</v>
      </c>
      <c r="F15" s="11">
        <f t="shared" si="1"/>
        <v>1288267805.8452427</v>
      </c>
      <c r="G15" s="11">
        <f t="shared" si="2"/>
        <v>470217749133.51361</v>
      </c>
      <c r="H15" s="21"/>
      <c r="I15" s="22"/>
      <c r="J15" s="22"/>
      <c r="K15" s="22"/>
    </row>
    <row r="16" spans="2:11" x14ac:dyDescent="0.25">
      <c r="B16" s="1" t="s">
        <v>25</v>
      </c>
      <c r="C16" s="4" t="s">
        <v>12</v>
      </c>
      <c r="D16" s="23">
        <f>[1]Hierro!G26</f>
        <v>9.4248963984163119</v>
      </c>
      <c r="E16" s="11">
        <f t="shared" si="6"/>
        <v>27.332199555407303</v>
      </c>
      <c r="F16" s="11">
        <f t="shared" si="1"/>
        <v>8768499.4887486082</v>
      </c>
      <c r="G16" s="11">
        <f t="shared" si="2"/>
        <v>3200502313.3932419</v>
      </c>
      <c r="H16" s="17">
        <f>[1]Hierro!I26</f>
        <v>16.711118006530121</v>
      </c>
      <c r="I16" s="13">
        <f t="shared" ref="I16:I17" si="7">H16*2.9</f>
        <v>48.462242218937348</v>
      </c>
      <c r="J16" s="13">
        <f t="shared" si="4"/>
        <v>15547272.192965331</v>
      </c>
      <c r="K16" s="13">
        <f t="shared" si="5"/>
        <v>5674754350.4323454</v>
      </c>
    </row>
    <row r="17" spans="2:11" x14ac:dyDescent="0.25">
      <c r="B17" s="24" t="s">
        <v>26</v>
      </c>
      <c r="C17" s="25" t="s">
        <v>12</v>
      </c>
      <c r="D17" s="26">
        <f>[1]Zinc!G26</f>
        <v>7.7254498331497103</v>
      </c>
      <c r="E17" s="3">
        <f t="shared" si="6"/>
        <v>22.403804516134159</v>
      </c>
      <c r="F17" s="3">
        <f t="shared" si="1"/>
        <v>7187410.879519999</v>
      </c>
      <c r="G17" s="3">
        <f t="shared" si="2"/>
        <v>2623404971.0247998</v>
      </c>
      <c r="H17" s="27">
        <f>[1]Zinc!I26</f>
        <v>9.1825281268161092</v>
      </c>
      <c r="I17" s="28">
        <f t="shared" si="7"/>
        <v>26.629331567766716</v>
      </c>
      <c r="J17" s="28">
        <f>H17*$C$19</f>
        <v>8543010.9554240014</v>
      </c>
      <c r="K17" s="28">
        <f t="shared" si="5"/>
        <v>3118198998.7297606</v>
      </c>
    </row>
    <row r="18" spans="2:11" x14ac:dyDescent="0.25">
      <c r="B18" t="s">
        <v>44</v>
      </c>
    </row>
    <row r="19" spans="2:11" ht="60" x14ac:dyDescent="0.25">
      <c r="B19" s="29" t="s">
        <v>45</v>
      </c>
      <c r="C19" s="30">
        <f>+'[1]Vit A'!D26</f>
        <v>930355</v>
      </c>
      <c r="D19" s="31"/>
      <c r="E19" s="31"/>
    </row>
  </sheetData>
  <mergeCells count="4">
    <mergeCell ref="H2:K2"/>
    <mergeCell ref="B2:B3"/>
    <mergeCell ref="C2:C3"/>
    <mergeCell ref="D2:G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AA0243-B99B-4156-9AC1-174CE97A67BC}">
  <dimension ref="B2:K19"/>
  <sheetViews>
    <sheetView topLeftCell="A2" workbookViewId="0">
      <selection activeCell="B19" sqref="B19"/>
    </sheetView>
  </sheetViews>
  <sheetFormatPr baseColWidth="10" defaultRowHeight="15" x14ac:dyDescent="0.25"/>
  <cols>
    <col min="1" max="1" width="2.7109375" style="1" customWidth="1"/>
    <col min="2" max="2" width="14.5703125" style="1" customWidth="1"/>
    <col min="3" max="3" width="11.42578125" style="1"/>
    <col min="4" max="4" width="11.7109375" style="1" bestFit="1" customWidth="1"/>
    <col min="5" max="5" width="10.7109375" style="1" bestFit="1" customWidth="1"/>
    <col min="6" max="6" width="15.28515625" style="1" customWidth="1"/>
    <col min="7" max="7" width="17.28515625" style="1" bestFit="1" customWidth="1"/>
    <col min="8" max="8" width="11.42578125" style="1"/>
    <col min="9" max="9" width="10.7109375" style="1" bestFit="1" customWidth="1"/>
    <col min="10" max="10" width="14.140625" style="1" bestFit="1" customWidth="1"/>
    <col min="11" max="11" width="17.85546875" style="1" bestFit="1" customWidth="1"/>
    <col min="12" max="16384" width="11.42578125" style="1"/>
  </cols>
  <sheetData>
    <row r="2" spans="2:11" ht="33" customHeight="1" x14ac:dyDescent="0.25">
      <c r="B2" s="44" t="s">
        <v>0</v>
      </c>
      <c r="C2" s="44" t="s">
        <v>1</v>
      </c>
      <c r="D2" s="46" t="s">
        <v>2</v>
      </c>
      <c r="E2" s="46"/>
      <c r="F2" s="46"/>
      <c r="G2" s="46"/>
      <c r="H2" s="42" t="s">
        <v>3</v>
      </c>
      <c r="I2" s="43"/>
      <c r="J2" s="43"/>
      <c r="K2" s="43"/>
    </row>
    <row r="3" spans="2:11" ht="30" x14ac:dyDescent="0.25">
      <c r="B3" s="45"/>
      <c r="C3" s="45"/>
      <c r="D3" s="2" t="s">
        <v>4</v>
      </c>
      <c r="E3" s="2" t="s">
        <v>5</v>
      </c>
      <c r="F3" s="2" t="s">
        <v>6</v>
      </c>
      <c r="G3" s="2" t="s">
        <v>7</v>
      </c>
      <c r="H3" s="6" t="s">
        <v>4</v>
      </c>
      <c r="I3" s="2" t="s">
        <v>5</v>
      </c>
      <c r="J3" s="2" t="s">
        <v>6</v>
      </c>
      <c r="K3" s="2" t="s">
        <v>7</v>
      </c>
    </row>
    <row r="4" spans="2:11" x14ac:dyDescent="0.25">
      <c r="B4" s="5" t="s">
        <v>8</v>
      </c>
      <c r="C4" s="5"/>
      <c r="D4" s="7"/>
      <c r="E4" s="7"/>
      <c r="F4" s="7"/>
      <c r="G4" s="7"/>
      <c r="H4" s="8"/>
      <c r="I4" s="9"/>
      <c r="J4" s="9"/>
      <c r="K4" s="9"/>
    </row>
    <row r="5" spans="2:11" x14ac:dyDescent="0.25">
      <c r="B5" s="1" t="s">
        <v>9</v>
      </c>
      <c r="C5" s="4" t="s">
        <v>10</v>
      </c>
      <c r="D5" s="10">
        <f>'[2]Vit A'!G26</f>
        <v>517.28789973023765</v>
      </c>
      <c r="E5" s="11">
        <f>D5*2.9</f>
        <v>1500.1349092176893</v>
      </c>
      <c r="F5" s="11">
        <f>D5*$C$19</f>
        <v>3519889652.0175996</v>
      </c>
      <c r="G5" s="11">
        <f>F5*365</f>
        <v>1284759722986.4238</v>
      </c>
      <c r="H5" s="12">
        <f>'[2]Vit A'!I26</f>
        <v>734.28723519196387</v>
      </c>
      <c r="I5" s="13">
        <f>H5*2.9</f>
        <v>2129.432982056695</v>
      </c>
      <c r="J5" s="13">
        <f>H5*$C$19</f>
        <v>4996463366.1615992</v>
      </c>
      <c r="K5" s="13">
        <f>J5*365</f>
        <v>1823709128648.9836</v>
      </c>
    </row>
    <row r="6" spans="2:11" x14ac:dyDescent="0.25">
      <c r="B6" s="1" t="s">
        <v>11</v>
      </c>
      <c r="C6" s="4" t="s">
        <v>12</v>
      </c>
      <c r="D6" s="10">
        <f>'[2]Vit C'!G26</f>
        <v>59.384440681899072</v>
      </c>
      <c r="E6" s="11">
        <f t="shared" ref="E6:E12" si="0">D6*2.9</f>
        <v>172.21487797750731</v>
      </c>
      <c r="F6" s="11">
        <f t="shared" ref="F6:F17" si="1">D6*$C$19</f>
        <v>404081901.69550765</v>
      </c>
      <c r="G6" s="11">
        <f t="shared" ref="G6:G17" si="2">F6*365</f>
        <v>147489894118.86029</v>
      </c>
      <c r="H6" s="14">
        <f>'[2]Vit C'!I26</f>
        <v>71.603912006773555</v>
      </c>
      <c r="I6" s="13">
        <f t="shared" ref="I6:I17" si="3">H6*2.9</f>
        <v>207.6513448196433</v>
      </c>
      <c r="J6" s="13">
        <f t="shared" ref="J6:J16" si="4">H6*$C$19</f>
        <v>487229392.08138663</v>
      </c>
      <c r="K6" s="13">
        <f t="shared" ref="K6:K17" si="5">J6*365</f>
        <v>177838728109.70612</v>
      </c>
    </row>
    <row r="7" spans="2:11" x14ac:dyDescent="0.25">
      <c r="B7" s="1" t="s">
        <v>13</v>
      </c>
      <c r="C7" s="4" t="s">
        <v>12</v>
      </c>
      <c r="D7" s="15">
        <f>[2]Tiamina!G26</f>
        <v>0.87783540807836646</v>
      </c>
      <c r="E7" s="11">
        <f t="shared" si="0"/>
        <v>2.5457226834272628</v>
      </c>
      <c r="F7" s="11">
        <f t="shared" si="1"/>
        <v>5973238.0569525082</v>
      </c>
      <c r="G7" s="11">
        <f t="shared" si="2"/>
        <v>2180231890.7876654</v>
      </c>
      <c r="H7" s="16">
        <f>[2]Tiamina!I26</f>
        <v>1.051527432389626</v>
      </c>
      <c r="I7" s="13">
        <f t="shared" si="3"/>
        <v>3.0494295539299152</v>
      </c>
      <c r="J7" s="13">
        <f t="shared" si="4"/>
        <v>7155126.8259146679</v>
      </c>
      <c r="K7" s="13">
        <f t="shared" si="5"/>
        <v>2611621291.4588537</v>
      </c>
    </row>
    <row r="8" spans="2:11" x14ac:dyDescent="0.25">
      <c r="B8" s="1" t="s">
        <v>14</v>
      </c>
      <c r="C8" s="4" t="s">
        <v>12</v>
      </c>
      <c r="D8" s="15">
        <f>[2]Riboflavina!G26</f>
        <v>0.92306198363996883</v>
      </c>
      <c r="E8" s="11">
        <f t="shared" si="0"/>
        <v>2.6768797525559096</v>
      </c>
      <c r="F8" s="11">
        <f t="shared" si="1"/>
        <v>6280982.652174036</v>
      </c>
      <c r="G8" s="11">
        <f t="shared" si="2"/>
        <v>2292558668.0435233</v>
      </c>
      <c r="H8" s="16">
        <f>[2]Riboflavina!I26</f>
        <v>1.091802059438165</v>
      </c>
      <c r="I8" s="13">
        <f t="shared" si="3"/>
        <v>3.1662259723706785</v>
      </c>
      <c r="J8" s="13">
        <f t="shared" si="4"/>
        <v>7429175.8478634683</v>
      </c>
      <c r="K8" s="13">
        <f t="shared" si="5"/>
        <v>2711649184.4701657</v>
      </c>
    </row>
    <row r="9" spans="2:11" x14ac:dyDescent="0.25">
      <c r="B9" s="1" t="s">
        <v>15</v>
      </c>
      <c r="C9" s="4" t="s">
        <v>16</v>
      </c>
      <c r="D9" s="15">
        <f>[2]Niacina!G26</f>
        <v>10.650095207257523</v>
      </c>
      <c r="E9" s="11">
        <f t="shared" si="0"/>
        <v>30.885276101046816</v>
      </c>
      <c r="F9" s="11">
        <f t="shared" si="1"/>
        <v>72468658.03854546</v>
      </c>
      <c r="G9" s="11">
        <f t="shared" si="2"/>
        <v>26451060184.069092</v>
      </c>
      <c r="H9" s="17">
        <f>[2]Niacina!I26</f>
        <v>13.833343130940841</v>
      </c>
      <c r="I9" s="13">
        <f t="shared" si="3"/>
        <v>40.116695079728437</v>
      </c>
      <c r="J9" s="13">
        <f t="shared" si="4"/>
        <v>94129094.001231983</v>
      </c>
      <c r="K9" s="13">
        <f t="shared" si="5"/>
        <v>34357119310.449673</v>
      </c>
    </row>
    <row r="10" spans="2:11" x14ac:dyDescent="0.25">
      <c r="B10" s="1" t="s">
        <v>17</v>
      </c>
      <c r="C10" s="4" t="s">
        <v>12</v>
      </c>
      <c r="D10" s="15">
        <f>'[2]Vit B6'!G26</f>
        <v>1.1034177965465852</v>
      </c>
      <c r="E10" s="11">
        <f t="shared" si="0"/>
        <v>3.1999116099850973</v>
      </c>
      <c r="F10" s="11">
        <f t="shared" si="1"/>
        <v>7508215.2239436107</v>
      </c>
      <c r="G10" s="11">
        <f t="shared" si="2"/>
        <v>2740498556.739418</v>
      </c>
      <c r="H10" s="16">
        <f>'[2]Vit B6'!I26</f>
        <v>1.309254720578221</v>
      </c>
      <c r="I10" s="13">
        <f t="shared" si="3"/>
        <v>3.7968386896768407</v>
      </c>
      <c r="J10" s="13">
        <f t="shared" si="4"/>
        <v>8908834.2202122677</v>
      </c>
      <c r="K10" s="13">
        <f t="shared" si="5"/>
        <v>3251724490.3774776</v>
      </c>
    </row>
    <row r="11" spans="2:11" x14ac:dyDescent="0.25">
      <c r="B11" s="1" t="s">
        <v>18</v>
      </c>
      <c r="C11" s="4" t="s">
        <v>19</v>
      </c>
      <c r="D11" s="10">
        <f>[2]Folato!G26</f>
        <v>298.5318782181148</v>
      </c>
      <c r="E11" s="11">
        <f t="shared" si="0"/>
        <v>865.74244683253289</v>
      </c>
      <c r="F11" s="11">
        <f t="shared" si="1"/>
        <v>2031362553.5901875</v>
      </c>
      <c r="G11" s="11">
        <f t="shared" si="2"/>
        <v>741447332060.41846</v>
      </c>
      <c r="H11" s="14">
        <f>[2]Folato!I26</f>
        <v>368.66807116317597</v>
      </c>
      <c r="I11" s="13">
        <f t="shared" si="3"/>
        <v>1069.1374063732103</v>
      </c>
      <c r="J11" s="13">
        <f t="shared" si="4"/>
        <v>2508604839.5743999</v>
      </c>
      <c r="K11" s="13">
        <f t="shared" si="5"/>
        <v>915640766444.65601</v>
      </c>
    </row>
    <row r="12" spans="2:11" x14ac:dyDescent="0.25">
      <c r="B12" s="1" t="s">
        <v>20</v>
      </c>
      <c r="C12" s="4" t="s">
        <v>21</v>
      </c>
      <c r="D12" s="15">
        <f>'[2]Vit B12'!G26</f>
        <v>1.8429397197974906</v>
      </c>
      <c r="E12" s="11">
        <f t="shared" si="0"/>
        <v>5.3445251874127226</v>
      </c>
      <c r="F12" s="11">
        <f t="shared" si="1"/>
        <v>12540298.066879781</v>
      </c>
      <c r="G12" s="11">
        <f t="shared" si="2"/>
        <v>4577208794.4111204</v>
      </c>
      <c r="H12" s="16">
        <f>'[2]Vit B12'!I26</f>
        <v>2.2038022995193187</v>
      </c>
      <c r="I12" s="13">
        <f t="shared" si="3"/>
        <v>6.391026668606024</v>
      </c>
      <c r="J12" s="13">
        <f t="shared" si="4"/>
        <v>14995790.377497599</v>
      </c>
      <c r="K12" s="13">
        <f t="shared" si="5"/>
        <v>5473463487.786623</v>
      </c>
    </row>
    <row r="13" spans="2:11" x14ac:dyDescent="0.25">
      <c r="B13" s="4" t="s">
        <v>22</v>
      </c>
      <c r="D13" s="18"/>
      <c r="E13" s="19"/>
      <c r="F13" s="19"/>
      <c r="G13" s="19"/>
      <c r="H13" s="8"/>
      <c r="I13" s="20"/>
      <c r="J13" s="20"/>
      <c r="K13" s="20"/>
    </row>
    <row r="14" spans="2:11" x14ac:dyDescent="0.25">
      <c r="B14" s="1" t="s">
        <v>23</v>
      </c>
      <c r="C14" s="4" t="s">
        <v>12</v>
      </c>
      <c r="D14" s="10">
        <f>[2]Calcio!G26</f>
        <v>886.04282521715811</v>
      </c>
      <c r="E14" s="11">
        <f>D14*2.9</f>
        <v>2569.5241931297583</v>
      </c>
      <c r="F14" s="11">
        <f t="shared" si="1"/>
        <v>6029085492.532753</v>
      </c>
      <c r="G14" s="11">
        <f t="shared" si="2"/>
        <v>2200616204774.4551</v>
      </c>
      <c r="H14" s="14">
        <f>[2]Calcio!I26</f>
        <v>1076.6078693713052</v>
      </c>
      <c r="I14" s="13">
        <f t="shared" si="3"/>
        <v>3122.1628211767852</v>
      </c>
      <c r="J14" s="13">
        <f t="shared" si="4"/>
        <v>7325786860.000001</v>
      </c>
      <c r="K14" s="13">
        <f t="shared" si="5"/>
        <v>2673912203900.0005</v>
      </c>
    </row>
    <row r="15" spans="2:11" x14ac:dyDescent="0.25">
      <c r="B15" s="1" t="s">
        <v>24</v>
      </c>
      <c r="C15" s="4" t="s">
        <v>12</v>
      </c>
      <c r="D15" s="10">
        <f>[2]Sodio!G26</f>
        <v>1387.6328816035173</v>
      </c>
      <c r="E15" s="11">
        <f t="shared" ref="E15:E17" si="6">D15*2.9</f>
        <v>4024.1353566501998</v>
      </c>
      <c r="F15" s="11">
        <f t="shared" si="1"/>
        <v>9442159043.934185</v>
      </c>
      <c r="G15" s="11">
        <f t="shared" si="2"/>
        <v>3446388051035.9775</v>
      </c>
      <c r="H15" s="21"/>
      <c r="I15" s="22"/>
      <c r="J15" s="22"/>
      <c r="K15" s="22"/>
    </row>
    <row r="16" spans="2:11" x14ac:dyDescent="0.25">
      <c r="B16" s="1" t="s">
        <v>25</v>
      </c>
      <c r="C16" s="4" t="s">
        <v>12</v>
      </c>
      <c r="D16" s="23">
        <f>[2]Hierro!G26</f>
        <v>9.4062374759362708</v>
      </c>
      <c r="E16" s="11">
        <f t="shared" si="6"/>
        <v>27.278088680215184</v>
      </c>
      <c r="F16" s="11">
        <f t="shared" si="1"/>
        <v>64004818.15490815</v>
      </c>
      <c r="G16" s="11">
        <f t="shared" si="2"/>
        <v>23361758626.541473</v>
      </c>
      <c r="H16" s="17">
        <f>[2]Hierro!I26</f>
        <v>16.571125813098416</v>
      </c>
      <c r="I16" s="13">
        <f t="shared" si="3"/>
        <v>48.056264857985404</v>
      </c>
      <c r="J16" s="13">
        <f t="shared" si="4"/>
        <v>112758358.16423465</v>
      </c>
      <c r="K16" s="13">
        <f t="shared" si="5"/>
        <v>41156800729.945648</v>
      </c>
    </row>
    <row r="17" spans="2:11" x14ac:dyDescent="0.25">
      <c r="B17" s="24" t="s">
        <v>26</v>
      </c>
      <c r="C17" s="25" t="s">
        <v>12</v>
      </c>
      <c r="D17" s="26">
        <f>[2]Zinc!G26</f>
        <v>8.0271330838046406</v>
      </c>
      <c r="E17" s="3">
        <f t="shared" si="6"/>
        <v>23.278685943033459</v>
      </c>
      <c r="F17" s="3">
        <f t="shared" si="1"/>
        <v>54620691.285813339</v>
      </c>
      <c r="G17" s="32">
        <f t="shared" si="2"/>
        <v>19936552319.321869</v>
      </c>
      <c r="H17" s="27">
        <f>[2]Zinc!I26</f>
        <v>9.5464049141602398</v>
      </c>
      <c r="I17" s="28">
        <f t="shared" si="3"/>
        <v>27.684574251064696</v>
      </c>
      <c r="J17" s="28">
        <f>H17*$C$19</f>
        <v>64958588.609642655</v>
      </c>
      <c r="K17" s="28">
        <f t="shared" si="5"/>
        <v>23709884842.519569</v>
      </c>
    </row>
    <row r="18" spans="2:11" x14ac:dyDescent="0.25">
      <c r="B18" t="s">
        <v>44</v>
      </c>
    </row>
    <row r="19" spans="2:11" ht="60" x14ac:dyDescent="0.25">
      <c r="B19" s="29" t="s">
        <v>46</v>
      </c>
      <c r="C19" s="30">
        <f>+'[2]Vit A'!D26</f>
        <v>6804507.9999999991</v>
      </c>
      <c r="D19" s="31"/>
      <c r="E19" s="31"/>
    </row>
  </sheetData>
  <mergeCells count="4">
    <mergeCell ref="H2:K2"/>
    <mergeCell ref="B2:B3"/>
    <mergeCell ref="C2:C3"/>
    <mergeCell ref="D2:G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7DDECF-11F6-47E5-9C6A-10791E9F34CC}">
  <dimension ref="B2:K19"/>
  <sheetViews>
    <sheetView topLeftCell="A2" workbookViewId="0">
      <selection sqref="A1:XFD1048576"/>
    </sheetView>
  </sheetViews>
  <sheetFormatPr baseColWidth="10" defaultRowHeight="15" x14ac:dyDescent="0.25"/>
  <cols>
    <col min="1" max="1" width="2.7109375" style="1" customWidth="1"/>
    <col min="2" max="2" width="14.5703125" style="1" customWidth="1"/>
    <col min="3" max="3" width="11.42578125" style="1"/>
    <col min="4" max="4" width="11.7109375" style="1" bestFit="1" customWidth="1"/>
    <col min="5" max="5" width="10.7109375" style="1" bestFit="1" customWidth="1"/>
    <col min="6" max="6" width="15.28515625" style="1" customWidth="1"/>
    <col min="7" max="7" width="17.28515625" style="1" bestFit="1" customWidth="1"/>
    <col min="8" max="8" width="11.42578125" style="1"/>
    <col min="9" max="9" width="10.7109375" style="1" bestFit="1" customWidth="1"/>
    <col min="10" max="10" width="15.140625" style="1" bestFit="1" customWidth="1"/>
    <col min="11" max="11" width="17.85546875" style="1" bestFit="1" customWidth="1"/>
    <col min="12" max="16384" width="11.42578125" style="1"/>
  </cols>
  <sheetData>
    <row r="2" spans="2:11" ht="33" customHeight="1" x14ac:dyDescent="0.25">
      <c r="B2" s="44" t="s">
        <v>0</v>
      </c>
      <c r="C2" s="44" t="s">
        <v>1</v>
      </c>
      <c r="D2" s="46" t="s">
        <v>2</v>
      </c>
      <c r="E2" s="46"/>
      <c r="F2" s="46"/>
      <c r="G2" s="46"/>
      <c r="H2" s="42" t="s">
        <v>3</v>
      </c>
      <c r="I2" s="43"/>
      <c r="J2" s="43"/>
      <c r="K2" s="43"/>
    </row>
    <row r="3" spans="2:11" ht="30" x14ac:dyDescent="0.25">
      <c r="B3" s="45"/>
      <c r="C3" s="45"/>
      <c r="D3" s="2" t="s">
        <v>4</v>
      </c>
      <c r="E3" s="2" t="s">
        <v>5</v>
      </c>
      <c r="F3" s="2" t="s">
        <v>6</v>
      </c>
      <c r="G3" s="2" t="s">
        <v>7</v>
      </c>
      <c r="H3" s="6" t="s">
        <v>4</v>
      </c>
      <c r="I3" s="2" t="s">
        <v>5</v>
      </c>
      <c r="J3" s="2" t="s">
        <v>6</v>
      </c>
      <c r="K3" s="2" t="s">
        <v>7</v>
      </c>
    </row>
    <row r="4" spans="2:11" x14ac:dyDescent="0.25">
      <c r="B4" s="5" t="s">
        <v>8</v>
      </c>
      <c r="C4" s="5"/>
      <c r="D4" s="7"/>
      <c r="E4" s="7"/>
      <c r="F4" s="7"/>
      <c r="G4" s="7"/>
      <c r="H4" s="8"/>
      <c r="I4" s="9"/>
      <c r="J4" s="9"/>
      <c r="K4" s="9"/>
    </row>
    <row r="5" spans="2:11" x14ac:dyDescent="0.25">
      <c r="B5" s="1" t="s">
        <v>9</v>
      </c>
      <c r="C5" s="4" t="s">
        <v>10</v>
      </c>
      <c r="D5" s="10">
        <f>'[3]Vit A'!G26</f>
        <v>509.27391011746909</v>
      </c>
      <c r="E5" s="11">
        <f>D5*2.9</f>
        <v>1476.8943393406603</v>
      </c>
      <c r="F5" s="11">
        <f>D5*$C$19</f>
        <v>5465488389.2896004</v>
      </c>
      <c r="G5" s="11">
        <f>F5*365</f>
        <v>1994903262090.7041</v>
      </c>
      <c r="H5" s="12">
        <f>'[3]Vit A'!I26</f>
        <v>722.12311789386979</v>
      </c>
      <c r="I5" s="13">
        <f>H5*2.9</f>
        <v>2094.1570418922224</v>
      </c>
      <c r="J5" s="13">
        <f>H5*$C$19</f>
        <v>7749769697.7569342</v>
      </c>
      <c r="K5" s="13">
        <f>J5*365</f>
        <v>2828665939681.2808</v>
      </c>
    </row>
    <row r="6" spans="2:11" x14ac:dyDescent="0.25">
      <c r="B6" s="1" t="s">
        <v>11</v>
      </c>
      <c r="C6" s="4" t="s">
        <v>12</v>
      </c>
      <c r="D6" s="10">
        <f>'[3]Vit C'!G26</f>
        <v>57.863822985877484</v>
      </c>
      <c r="E6" s="11">
        <f t="shared" ref="E6:E17" si="0">D6*2.9</f>
        <v>167.80508665904469</v>
      </c>
      <c r="F6" s="11">
        <f t="shared" ref="F6:F17" si="1">D6*$C$19</f>
        <v>620990092.77006733</v>
      </c>
      <c r="G6" s="11">
        <f t="shared" ref="G6:G17" si="2">F6*365</f>
        <v>226661383861.07458</v>
      </c>
      <c r="H6" s="14">
        <f>'[3]Vit C'!I26</f>
        <v>69.574906701975635</v>
      </c>
      <c r="I6" s="13">
        <f t="shared" ref="I6:I17" si="3">H6*2.9</f>
        <v>201.76722943572935</v>
      </c>
      <c r="J6" s="13">
        <f t="shared" ref="J6:J16" si="4">H6*$C$19</f>
        <v>746672541.45778656</v>
      </c>
      <c r="K6" s="13">
        <f t="shared" ref="K6:K17" si="5">J6*365</f>
        <v>272535477632.0921</v>
      </c>
    </row>
    <row r="7" spans="2:11" x14ac:dyDescent="0.25">
      <c r="B7" s="1" t="s">
        <v>13</v>
      </c>
      <c r="C7" s="4" t="s">
        <v>12</v>
      </c>
      <c r="D7" s="15">
        <f>[3]Tiamina!G26</f>
        <v>0.86233879877313313</v>
      </c>
      <c r="E7" s="11">
        <f t="shared" si="0"/>
        <v>2.500782516442086</v>
      </c>
      <c r="F7" s="11">
        <f t="shared" si="1"/>
        <v>9254553.5883457605</v>
      </c>
      <c r="G7" s="11">
        <f t="shared" si="2"/>
        <v>3377912059.7462025</v>
      </c>
      <c r="H7" s="16">
        <f>[3]Tiamina!I26</f>
        <v>1.0315188430356794</v>
      </c>
      <c r="I7" s="13">
        <f t="shared" si="3"/>
        <v>2.9914046448034703</v>
      </c>
      <c r="J7" s="13">
        <f t="shared" si="4"/>
        <v>11070180.796507999</v>
      </c>
      <c r="K7" s="13">
        <f t="shared" si="5"/>
        <v>4040615990.7254195</v>
      </c>
    </row>
    <row r="8" spans="2:11" x14ac:dyDescent="0.25">
      <c r="B8" s="1" t="s">
        <v>14</v>
      </c>
      <c r="C8" s="4" t="s">
        <v>12</v>
      </c>
      <c r="D8" s="15">
        <f>[3]Riboflavina!G26</f>
        <v>0.90811252268325582</v>
      </c>
      <c r="E8" s="11">
        <f t="shared" si="0"/>
        <v>2.6335263157814417</v>
      </c>
      <c r="F8" s="11">
        <f t="shared" si="1"/>
        <v>9745793.6687724572</v>
      </c>
      <c r="G8" s="11">
        <f t="shared" si="2"/>
        <v>3557214689.1019468</v>
      </c>
      <c r="H8" s="16">
        <f>[3]Riboflavina!I26</f>
        <v>1.071309304587146</v>
      </c>
      <c r="I8" s="13">
        <f t="shared" si="3"/>
        <v>3.1067969833027234</v>
      </c>
      <c r="J8" s="13">
        <f t="shared" si="4"/>
        <v>11497208.9660128</v>
      </c>
      <c r="K8" s="13">
        <f t="shared" si="5"/>
        <v>4196481272.5946722</v>
      </c>
    </row>
    <row r="9" spans="2:11" x14ac:dyDescent="0.25">
      <c r="B9" s="1" t="s">
        <v>15</v>
      </c>
      <c r="C9" s="4" t="s">
        <v>16</v>
      </c>
      <c r="D9" s="15">
        <f>[3]Niacina!G26</f>
        <v>10.464227012955842</v>
      </c>
      <c r="E9" s="11">
        <f t="shared" si="0"/>
        <v>30.346258337571939</v>
      </c>
      <c r="F9" s="11">
        <f t="shared" si="1"/>
        <v>112301278.55756211</v>
      </c>
      <c r="G9" s="11">
        <f t="shared" si="2"/>
        <v>40989966673.51017</v>
      </c>
      <c r="H9" s="17">
        <f>[3]Niacina!I26</f>
        <v>13.585025899885043</v>
      </c>
      <c r="I9" s="13">
        <f t="shared" si="3"/>
        <v>39.396575109666621</v>
      </c>
      <c r="J9" s="13">
        <f t="shared" si="4"/>
        <v>145793451.91057202</v>
      </c>
      <c r="K9" s="13">
        <f t="shared" si="5"/>
        <v>53214609947.358788</v>
      </c>
    </row>
    <row r="10" spans="2:11" x14ac:dyDescent="0.25">
      <c r="B10" s="1" t="s">
        <v>17</v>
      </c>
      <c r="C10" s="4" t="s">
        <v>12</v>
      </c>
      <c r="D10" s="15">
        <f>'[3]Vit B6'!G26</f>
        <v>1.0735317265895972</v>
      </c>
      <c r="E10" s="11">
        <f t="shared" si="0"/>
        <v>3.1132420071098319</v>
      </c>
      <c r="F10" s="11">
        <f t="shared" si="1"/>
        <v>11521059.827816611</v>
      </c>
      <c r="G10" s="11">
        <f t="shared" si="2"/>
        <v>4205186837.1530633</v>
      </c>
      <c r="H10" s="16">
        <f>'[3]Vit B6'!I26</f>
        <v>1.2744887810989325</v>
      </c>
      <c r="I10" s="13">
        <f t="shared" si="3"/>
        <v>3.696017465186904</v>
      </c>
      <c r="J10" s="13">
        <f t="shared" si="4"/>
        <v>13677715.463117601</v>
      </c>
      <c r="K10" s="13">
        <f t="shared" si="5"/>
        <v>4992366144.0379248</v>
      </c>
    </row>
    <row r="11" spans="2:11" x14ac:dyDescent="0.25">
      <c r="B11" s="1" t="s">
        <v>18</v>
      </c>
      <c r="C11" s="4" t="s">
        <v>19</v>
      </c>
      <c r="D11" s="10">
        <f>[3]Folato!G26</f>
        <v>293.21308042069916</v>
      </c>
      <c r="E11" s="11">
        <f t="shared" si="0"/>
        <v>850.3179332200275</v>
      </c>
      <c r="F11" s="11">
        <f t="shared" si="1"/>
        <v>3146740201.6677513</v>
      </c>
      <c r="G11" s="11">
        <f t="shared" si="2"/>
        <v>1148560173608.7292</v>
      </c>
      <c r="H11" s="14">
        <f>[3]Folato!I26</f>
        <v>361.17212596963282</v>
      </c>
      <c r="I11" s="13">
        <f t="shared" si="3"/>
        <v>1047.3991653119351</v>
      </c>
      <c r="J11" s="13">
        <f t="shared" si="4"/>
        <v>3876071445.6524005</v>
      </c>
      <c r="K11" s="13">
        <f t="shared" si="5"/>
        <v>1414766077663.1262</v>
      </c>
    </row>
    <row r="12" spans="2:11" x14ac:dyDescent="0.25">
      <c r="B12" s="1" t="s">
        <v>20</v>
      </c>
      <c r="C12" s="4" t="s">
        <v>21</v>
      </c>
      <c r="D12" s="15">
        <f>'[3]Vit B12'!G26</f>
        <v>1.805360774413296</v>
      </c>
      <c r="E12" s="11">
        <f t="shared" si="0"/>
        <v>5.2355462457985587</v>
      </c>
      <c r="F12" s="11">
        <f t="shared" si="1"/>
        <v>19374992.818223868</v>
      </c>
      <c r="G12" s="11">
        <f t="shared" si="2"/>
        <v>7071872378.6517115</v>
      </c>
      <c r="H12" s="16">
        <f>'[3]Vit B12'!I26</f>
        <v>2.1563398290697391</v>
      </c>
      <c r="I12" s="13">
        <f t="shared" si="3"/>
        <v>6.2533855043022433</v>
      </c>
      <c r="J12" s="13">
        <f t="shared" si="4"/>
        <v>23141673.007409606</v>
      </c>
      <c r="K12" s="13">
        <f t="shared" si="5"/>
        <v>8446710647.7045059</v>
      </c>
    </row>
    <row r="13" spans="2:11" x14ac:dyDescent="0.25">
      <c r="B13" s="4" t="s">
        <v>22</v>
      </c>
      <c r="D13" s="18"/>
      <c r="E13" s="19"/>
      <c r="F13" s="19"/>
      <c r="G13" s="19"/>
      <c r="H13" s="8"/>
      <c r="I13" s="20"/>
      <c r="J13" s="20"/>
      <c r="K13" s="20"/>
    </row>
    <row r="14" spans="2:11" x14ac:dyDescent="0.25">
      <c r="B14" s="1" t="s">
        <v>23</v>
      </c>
      <c r="C14" s="4" t="s">
        <v>12</v>
      </c>
      <c r="D14" s="10">
        <f>[3]Calcio!G26</f>
        <v>880.64756536917059</v>
      </c>
      <c r="E14" s="11">
        <f t="shared" si="0"/>
        <v>2553.8779395705947</v>
      </c>
      <c r="F14" s="11">
        <f t="shared" si="1"/>
        <v>9451041861.6794071</v>
      </c>
      <c r="G14" s="11">
        <f t="shared" si="2"/>
        <v>3449630279512.9834</v>
      </c>
      <c r="H14" s="14">
        <f>[3]Calcio!I26</f>
        <v>1068.3072073849203</v>
      </c>
      <c r="I14" s="13">
        <f t="shared" si="3"/>
        <v>3098.0909014162685</v>
      </c>
      <c r="J14" s="13">
        <f t="shared" si="4"/>
        <v>11464990689.999998</v>
      </c>
      <c r="K14" s="13">
        <f t="shared" si="5"/>
        <v>4184721601849.9995</v>
      </c>
    </row>
    <row r="15" spans="2:11" x14ac:dyDescent="0.25">
      <c r="B15" s="1" t="s">
        <v>24</v>
      </c>
      <c r="C15" s="4" t="s">
        <v>12</v>
      </c>
      <c r="D15" s="10">
        <f>[3]Sodio!G26</f>
        <v>1385.8896823671842</v>
      </c>
      <c r="E15" s="11">
        <f t="shared" si="0"/>
        <v>4019.0800788648339</v>
      </c>
      <c r="F15" s="11">
        <f t="shared" si="1"/>
        <v>14873261357.659081</v>
      </c>
      <c r="G15" s="11">
        <f t="shared" si="2"/>
        <v>5428740395545.5645</v>
      </c>
      <c r="H15" s="21"/>
      <c r="I15" s="22"/>
      <c r="J15" s="22"/>
      <c r="K15" s="22"/>
    </row>
    <row r="16" spans="2:11" x14ac:dyDescent="0.25">
      <c r="B16" s="1" t="s">
        <v>25</v>
      </c>
      <c r="C16" s="4" t="s">
        <v>12</v>
      </c>
      <c r="D16" s="23">
        <f>[3]Hierro!G26</f>
        <v>9.45519624904205</v>
      </c>
      <c r="E16" s="11">
        <f t="shared" si="0"/>
        <v>27.420069122221943</v>
      </c>
      <c r="F16" s="11">
        <f t="shared" si="1"/>
        <v>101472438.09460813</v>
      </c>
      <c r="G16" s="11">
        <f t="shared" si="2"/>
        <v>37037439904.531967</v>
      </c>
      <c r="H16" s="17">
        <f>[3]Hierro!I26</f>
        <v>16.722396835440829</v>
      </c>
      <c r="I16" s="13">
        <f t="shared" si="3"/>
        <v>48.494950822778407</v>
      </c>
      <c r="J16" s="13">
        <f t="shared" si="4"/>
        <v>179463475.21339467</v>
      </c>
      <c r="K16" s="13">
        <f t="shared" si="5"/>
        <v>65504168452.889053</v>
      </c>
    </row>
    <row r="17" spans="2:11" x14ac:dyDescent="0.25">
      <c r="B17" s="24" t="s">
        <v>26</v>
      </c>
      <c r="C17" s="25" t="s">
        <v>12</v>
      </c>
      <c r="D17" s="26">
        <f>[3]Zinc!G26</f>
        <v>7.8454725810475283</v>
      </c>
      <c r="E17" s="3">
        <f t="shared" si="0"/>
        <v>22.751870485037831</v>
      </c>
      <c r="F17" s="3">
        <f t="shared" si="1"/>
        <v>84197007.638413355</v>
      </c>
      <c r="G17" s="32">
        <f t="shared" si="2"/>
        <v>30731907788.020874</v>
      </c>
      <c r="H17" s="27">
        <f>[3]Zinc!I26</f>
        <v>9.3291271750113509</v>
      </c>
      <c r="I17" s="28">
        <f t="shared" si="3"/>
        <v>27.054468807532917</v>
      </c>
      <c r="J17" s="28">
        <f>H17*$C$19</f>
        <v>100119474.49942936</v>
      </c>
      <c r="K17" s="28">
        <f t="shared" si="5"/>
        <v>36543608192.291718</v>
      </c>
    </row>
    <row r="18" spans="2:11" x14ac:dyDescent="0.25">
      <c r="B18" t="s">
        <v>47</v>
      </c>
    </row>
    <row r="19" spans="2:11" ht="60" x14ac:dyDescent="0.25">
      <c r="B19" s="29" t="s">
        <v>48</v>
      </c>
      <c r="C19" s="30">
        <f>+'[3]Vit A'!D26</f>
        <v>10731923.000000002</v>
      </c>
      <c r="D19" s="31"/>
      <c r="E19" s="31"/>
    </row>
  </sheetData>
  <mergeCells count="4">
    <mergeCell ref="H2:K2"/>
    <mergeCell ref="B2:B3"/>
    <mergeCell ref="C2:C3"/>
    <mergeCell ref="D2:G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F8E522-F68D-4BC8-BB63-ECAC0C4C4F0E}">
  <dimension ref="B2:K19"/>
  <sheetViews>
    <sheetView topLeftCell="A2" workbookViewId="0">
      <selection activeCell="F19" sqref="F19"/>
    </sheetView>
  </sheetViews>
  <sheetFormatPr baseColWidth="10" defaultRowHeight="15" x14ac:dyDescent="0.25"/>
  <cols>
    <col min="1" max="1" width="2.7109375" style="1" customWidth="1"/>
    <col min="2" max="2" width="15.42578125" style="1" customWidth="1"/>
    <col min="3" max="3" width="11.42578125" style="1"/>
    <col min="4" max="4" width="11.7109375" style="1" bestFit="1" customWidth="1"/>
    <col min="5" max="5" width="10.7109375" style="1" bestFit="1" customWidth="1"/>
    <col min="6" max="6" width="15.28515625" style="1" customWidth="1"/>
    <col min="7" max="7" width="18.5703125" style="1" bestFit="1" customWidth="1"/>
    <col min="8" max="8" width="11.42578125" style="1"/>
    <col min="9" max="9" width="10.7109375" style="1" bestFit="1" customWidth="1"/>
    <col min="10" max="10" width="14.85546875" style="1" bestFit="1" customWidth="1"/>
    <col min="11" max="11" width="18.85546875" style="1" bestFit="1" customWidth="1"/>
    <col min="12" max="16384" width="11.42578125" style="1"/>
  </cols>
  <sheetData>
    <row r="2" spans="2:11" ht="33" customHeight="1" x14ac:dyDescent="0.25">
      <c r="B2" s="44" t="s">
        <v>0</v>
      </c>
      <c r="C2" s="44" t="s">
        <v>1</v>
      </c>
      <c r="D2" s="46" t="s">
        <v>2</v>
      </c>
      <c r="E2" s="46"/>
      <c r="F2" s="46"/>
      <c r="G2" s="46"/>
      <c r="H2" s="42" t="s">
        <v>3</v>
      </c>
      <c r="I2" s="43"/>
      <c r="J2" s="43"/>
      <c r="K2" s="43"/>
    </row>
    <row r="3" spans="2:11" ht="30" x14ac:dyDescent="0.25">
      <c r="B3" s="45"/>
      <c r="C3" s="45"/>
      <c r="D3" s="2" t="s">
        <v>4</v>
      </c>
      <c r="E3" s="2" t="s">
        <v>5</v>
      </c>
      <c r="F3" s="2" t="s">
        <v>6</v>
      </c>
      <c r="G3" s="2" t="s">
        <v>7</v>
      </c>
      <c r="H3" s="6" t="s">
        <v>4</v>
      </c>
      <c r="I3" s="2" t="s">
        <v>5</v>
      </c>
      <c r="J3" s="2" t="s">
        <v>6</v>
      </c>
      <c r="K3" s="2" t="s">
        <v>7</v>
      </c>
    </row>
    <row r="4" spans="2:11" x14ac:dyDescent="0.25">
      <c r="B4" s="5" t="s">
        <v>8</v>
      </c>
      <c r="C4" s="5"/>
      <c r="D4" s="7"/>
      <c r="E4" s="7"/>
      <c r="F4" s="7"/>
      <c r="G4" s="7"/>
      <c r="H4" s="8"/>
      <c r="I4" s="9"/>
      <c r="J4" s="9"/>
      <c r="K4" s="9"/>
    </row>
    <row r="5" spans="2:11" x14ac:dyDescent="0.25">
      <c r="B5" s="1" t="s">
        <v>9</v>
      </c>
      <c r="C5" s="4" t="s">
        <v>10</v>
      </c>
      <c r="D5" s="10">
        <f>'[4]Vit A'!G26</f>
        <v>518.53905130776718</v>
      </c>
      <c r="E5" s="11">
        <f>D5*2.9</f>
        <v>1503.7632487925248</v>
      </c>
      <c r="F5" s="11">
        <f>D5*$C$19</f>
        <v>2340588310.8006663</v>
      </c>
      <c r="G5" s="11">
        <f>F5*365</f>
        <v>854314733442.24316</v>
      </c>
      <c r="H5" s="14">
        <f>'[4]Vit A'!I26</f>
        <v>736.25403549667044</v>
      </c>
      <c r="I5" s="13">
        <f>H5*2.9</f>
        <v>2135.1367029403441</v>
      </c>
      <c r="J5" s="13">
        <f>H5*$C$19</f>
        <v>3323313036.7273326</v>
      </c>
      <c r="K5" s="13">
        <f>J5*365</f>
        <v>1213009258405.4763</v>
      </c>
    </row>
    <row r="6" spans="2:11" x14ac:dyDescent="0.25">
      <c r="B6" s="1" t="s">
        <v>11</v>
      </c>
      <c r="C6" s="4" t="s">
        <v>12</v>
      </c>
      <c r="D6" s="10">
        <f>'[4]Vit C'!G26</f>
        <v>59.507191681854117</v>
      </c>
      <c r="E6" s="11">
        <f t="shared" ref="E6:E12" si="0">D6*2.9</f>
        <v>172.57085587737694</v>
      </c>
      <c r="F6" s="11">
        <f t="shared" ref="F6:F17" si="1">D6*$C$19</f>
        <v>268604335.40704501</v>
      </c>
      <c r="G6" s="11">
        <f t="shared" ref="G6:G17" si="2">F6*365</f>
        <v>98040582423.571426</v>
      </c>
      <c r="H6" s="14">
        <f>'[4]Vit C'!I26</f>
        <v>71.65504391921715</v>
      </c>
      <c r="I6" s="13">
        <f t="shared" ref="I6:I12" si="3">H6*2.9</f>
        <v>207.79962736572972</v>
      </c>
      <c r="J6" s="13">
        <f t="shared" ref="J6:J16" si="4">H6*$C$19</f>
        <v>323437468.75813329</v>
      </c>
      <c r="K6" s="13">
        <f t="shared" ref="K6:K17" si="5">J6*365</f>
        <v>118054676096.71866</v>
      </c>
    </row>
    <row r="7" spans="2:11" x14ac:dyDescent="0.25">
      <c r="B7" s="1" t="s">
        <v>13</v>
      </c>
      <c r="C7" s="4" t="s">
        <v>12</v>
      </c>
      <c r="D7" s="15">
        <f>[4]Tiamina!G26</f>
        <v>0.87817790217992564</v>
      </c>
      <c r="E7" s="11">
        <f t="shared" si="0"/>
        <v>2.5467159163217841</v>
      </c>
      <c r="F7" s="11">
        <f t="shared" si="1"/>
        <v>3963930.8311724765</v>
      </c>
      <c r="G7" s="11">
        <f t="shared" si="2"/>
        <v>1446834753.377954</v>
      </c>
      <c r="H7" s="16">
        <f>[4]Tiamina!I26</f>
        <v>1.0516669882321958</v>
      </c>
      <c r="I7" s="13">
        <f t="shared" si="3"/>
        <v>3.0498342658733679</v>
      </c>
      <c r="J7" s="13">
        <f t="shared" si="4"/>
        <v>4747028.1231533326</v>
      </c>
      <c r="K7" s="13">
        <f t="shared" si="5"/>
        <v>1732665264.9509664</v>
      </c>
    </row>
    <row r="8" spans="2:11" x14ac:dyDescent="0.25">
      <c r="B8" s="1" t="s">
        <v>14</v>
      </c>
      <c r="C8" s="4" t="s">
        <v>12</v>
      </c>
      <c r="D8" s="15">
        <f>[4]Riboflavina!G26</f>
        <v>0.92478151891290705</v>
      </c>
      <c r="E8" s="11">
        <f t="shared" si="0"/>
        <v>2.6818664048474306</v>
      </c>
      <c r="F8" s="11">
        <f t="shared" si="1"/>
        <v>4174290.8422288257</v>
      </c>
      <c r="G8" s="11">
        <f t="shared" si="2"/>
        <v>1523616157.4135213</v>
      </c>
      <c r="H8" s="16">
        <f>[4]Riboflavina!I26</f>
        <v>1.0933670355961431</v>
      </c>
      <c r="I8" s="13">
        <f t="shared" si="3"/>
        <v>3.1707644032288149</v>
      </c>
      <c r="J8" s="13">
        <f t="shared" si="4"/>
        <v>4935254.3390453337</v>
      </c>
      <c r="K8" s="13">
        <f t="shared" si="5"/>
        <v>1801367833.7515469</v>
      </c>
    </row>
    <row r="9" spans="2:11" x14ac:dyDescent="0.25">
      <c r="B9" s="1" t="s">
        <v>15</v>
      </c>
      <c r="C9" s="4" t="s">
        <v>16</v>
      </c>
      <c r="D9" s="15">
        <f>[4]Niacina!G26</f>
        <v>10.647115856751935</v>
      </c>
      <c r="E9" s="11">
        <f t="shared" si="0"/>
        <v>30.876635984580609</v>
      </c>
      <c r="F9" s="11">
        <f t="shared" si="1"/>
        <v>48059089.966713019</v>
      </c>
      <c r="G9" s="11">
        <f t="shared" si="2"/>
        <v>17541567837.85025</v>
      </c>
      <c r="H9" s="17">
        <f>[4]Niacina!I26</f>
        <v>13.839810798183262</v>
      </c>
      <c r="I9" s="13">
        <f t="shared" si="3"/>
        <v>40.135451314731455</v>
      </c>
      <c r="J9" s="13">
        <f t="shared" si="4"/>
        <v>62470317.898379982</v>
      </c>
      <c r="K9" s="13">
        <f t="shared" si="5"/>
        <v>22801666032.908691</v>
      </c>
    </row>
    <row r="10" spans="2:11" x14ac:dyDescent="0.25">
      <c r="B10" s="1" t="s">
        <v>17</v>
      </c>
      <c r="C10" s="4" t="s">
        <v>12</v>
      </c>
      <c r="D10" s="15">
        <f>'[4]Vit B6'!G26</f>
        <v>1.1014267978692593</v>
      </c>
      <c r="E10" s="11">
        <f t="shared" si="0"/>
        <v>3.1941377138208522</v>
      </c>
      <c r="F10" s="11">
        <f t="shared" si="1"/>
        <v>4971634.5987706352</v>
      </c>
      <c r="G10" s="11">
        <f t="shared" si="2"/>
        <v>1814646628.5512819</v>
      </c>
      <c r="H10" s="16">
        <f>'[4]Vit B6'!I26</f>
        <v>1.3077870842095878</v>
      </c>
      <c r="I10" s="13">
        <f t="shared" si="3"/>
        <v>3.7925825442078045</v>
      </c>
      <c r="J10" s="13">
        <f t="shared" si="4"/>
        <v>5903106.3419373324</v>
      </c>
      <c r="K10" s="13">
        <f t="shared" si="5"/>
        <v>2154633814.8071265</v>
      </c>
    </row>
    <row r="11" spans="2:11" x14ac:dyDescent="0.25">
      <c r="B11" s="1" t="s">
        <v>18</v>
      </c>
      <c r="C11" s="4" t="s">
        <v>19</v>
      </c>
      <c r="D11" s="10">
        <f>[4]Folato!G26</f>
        <v>298.4821644961479</v>
      </c>
      <c r="E11" s="11">
        <f t="shared" si="0"/>
        <v>865.59827703882888</v>
      </c>
      <c r="F11" s="11">
        <f t="shared" si="1"/>
        <v>1347292674.3708508</v>
      </c>
      <c r="G11" s="11">
        <f t="shared" si="2"/>
        <v>491761826145.36053</v>
      </c>
      <c r="H11" s="14">
        <f>[4]Folato!I26</f>
        <v>368.38712878579594</v>
      </c>
      <c r="I11" s="13">
        <f t="shared" si="3"/>
        <v>1068.3226734788082</v>
      </c>
      <c r="J11" s="13">
        <f t="shared" si="4"/>
        <v>1662830610.9459999</v>
      </c>
      <c r="K11" s="13">
        <f t="shared" si="5"/>
        <v>606933172995.28992</v>
      </c>
    </row>
    <row r="12" spans="2:11" x14ac:dyDescent="0.25">
      <c r="B12" s="1" t="s">
        <v>20</v>
      </c>
      <c r="C12" s="4" t="s">
        <v>21</v>
      </c>
      <c r="D12" s="15">
        <f>'[4]Vit B12'!G26</f>
        <v>1.8395383032057657</v>
      </c>
      <c r="E12" s="11">
        <f t="shared" si="0"/>
        <v>5.3346610792967208</v>
      </c>
      <c r="F12" s="11">
        <f t="shared" si="1"/>
        <v>8303331.9070081273</v>
      </c>
      <c r="G12" s="11">
        <f t="shared" si="2"/>
        <v>3030716146.0579662</v>
      </c>
      <c r="H12" s="16">
        <f>'[4]Vit B12'!I26</f>
        <v>2.1995435765247695</v>
      </c>
      <c r="I12" s="13">
        <f t="shared" si="3"/>
        <v>6.3786763719218316</v>
      </c>
      <c r="J12" s="13">
        <f t="shared" si="4"/>
        <v>9928328.389783999</v>
      </c>
      <c r="K12" s="13">
        <f t="shared" si="5"/>
        <v>3623839862.2711596</v>
      </c>
    </row>
    <row r="13" spans="2:11" x14ac:dyDescent="0.25">
      <c r="B13" s="4" t="s">
        <v>22</v>
      </c>
      <c r="D13" s="18"/>
      <c r="E13" s="19"/>
      <c r="F13" s="19"/>
      <c r="G13" s="19"/>
      <c r="H13" s="8"/>
      <c r="I13" s="20"/>
      <c r="J13" s="20"/>
      <c r="K13" s="20"/>
    </row>
    <row r="14" spans="2:11" x14ac:dyDescent="0.25">
      <c r="B14" s="1" t="s">
        <v>23</v>
      </c>
      <c r="C14" s="4" t="s">
        <v>12</v>
      </c>
      <c r="D14" s="10">
        <f>[4]Calcio!G26</f>
        <v>882.66103327764301</v>
      </c>
      <c r="E14" s="11">
        <f>D14*2.9</f>
        <v>2559.7169965051648</v>
      </c>
      <c r="F14" s="11">
        <f t="shared" si="1"/>
        <v>3984166846.6020575</v>
      </c>
      <c r="G14" s="11">
        <f t="shared" si="2"/>
        <v>1454220899009.751</v>
      </c>
      <c r="H14" s="14">
        <f>[4]Calcio!I26</f>
        <v>1073.2002322648279</v>
      </c>
      <c r="I14" s="13">
        <f>H14*2.9</f>
        <v>3112.280673568001</v>
      </c>
      <c r="J14" s="13">
        <f t="shared" si="4"/>
        <v>4844225160</v>
      </c>
      <c r="K14" s="13">
        <f t="shared" si="5"/>
        <v>1768142183400</v>
      </c>
    </row>
    <row r="15" spans="2:11" x14ac:dyDescent="0.25">
      <c r="B15" s="1" t="s">
        <v>24</v>
      </c>
      <c r="C15" s="4" t="s">
        <v>12</v>
      </c>
      <c r="D15" s="10">
        <f>[4]Sodio!G26</f>
        <v>1387.4943609797001</v>
      </c>
      <c r="E15" s="11">
        <f t="shared" ref="E15:E17" si="6">D15*2.9</f>
        <v>4023.7336468411304</v>
      </c>
      <c r="F15" s="11">
        <f t="shared" si="1"/>
        <v>6262890084.0168629</v>
      </c>
      <c r="G15" s="11">
        <f t="shared" si="2"/>
        <v>2285954880666.1548</v>
      </c>
      <c r="H15" s="21"/>
      <c r="I15" s="47"/>
      <c r="J15" s="22"/>
      <c r="K15" s="22"/>
    </row>
    <row r="16" spans="2:11" x14ac:dyDescent="0.25">
      <c r="B16" s="1" t="s">
        <v>25</v>
      </c>
      <c r="C16" s="4" t="s">
        <v>12</v>
      </c>
      <c r="D16" s="23">
        <f>[4]Hierro!G26</f>
        <v>9.4624603097021787</v>
      </c>
      <c r="E16" s="11">
        <f t="shared" si="6"/>
        <v>27.441134898136319</v>
      </c>
      <c r="F16" s="11">
        <f t="shared" si="1"/>
        <v>42711776.357917719</v>
      </c>
      <c r="G16" s="11">
        <f t="shared" si="2"/>
        <v>15589798370.639967</v>
      </c>
      <c r="H16" s="17">
        <f>[4]Hierro!I26</f>
        <v>16.59542207946733</v>
      </c>
      <c r="I16" s="13">
        <f t="shared" ref="I16:I17" si="7">H16*2.9</f>
        <v>48.126724030455257</v>
      </c>
      <c r="J16" s="13">
        <f t="shared" si="4"/>
        <v>74908631.922786668</v>
      </c>
      <c r="K16" s="13">
        <f t="shared" si="5"/>
        <v>27341650651.817135</v>
      </c>
    </row>
    <row r="17" spans="2:11" x14ac:dyDescent="0.25">
      <c r="B17" s="24" t="s">
        <v>26</v>
      </c>
      <c r="C17" s="25" t="s">
        <v>12</v>
      </c>
      <c r="D17" s="26">
        <f>[4]Zinc!G26</f>
        <v>8.078469095463193</v>
      </c>
      <c r="E17" s="3">
        <f t="shared" si="6"/>
        <v>23.42756037684326</v>
      </c>
      <c r="F17" s="3">
        <f t="shared" si="1"/>
        <v>36464698.823200002</v>
      </c>
      <c r="G17" s="32">
        <f t="shared" si="2"/>
        <v>13309615070.468</v>
      </c>
      <c r="H17" s="27">
        <f>[4]Zinc!I26</f>
        <v>9.601696729832037</v>
      </c>
      <c r="I17" s="28">
        <f t="shared" si="7"/>
        <v>27.844920516512907</v>
      </c>
      <c r="J17" s="28">
        <f>H17*$C$19</f>
        <v>43340263.521173336</v>
      </c>
      <c r="K17" s="28">
        <f t="shared" si="5"/>
        <v>15819196185.228268</v>
      </c>
    </row>
    <row r="18" spans="2:11" x14ac:dyDescent="0.25">
      <c r="B18" t="s">
        <v>44</v>
      </c>
    </row>
    <row r="19" spans="2:11" ht="60" x14ac:dyDescent="0.25">
      <c r="B19" s="29" t="s">
        <v>49</v>
      </c>
      <c r="C19" s="30">
        <f>+'[4]Vit A'!D26</f>
        <v>4513813</v>
      </c>
      <c r="D19" s="31"/>
      <c r="E19" s="31"/>
    </row>
  </sheetData>
  <mergeCells count="4">
    <mergeCell ref="H2:K2"/>
    <mergeCell ref="B2:B3"/>
    <mergeCell ref="C2:C3"/>
    <mergeCell ref="D2:G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B32618-0808-4C49-9817-C8E6178AD1BB}">
  <dimension ref="B2:K19"/>
  <sheetViews>
    <sheetView workbookViewId="0">
      <selection sqref="A1:XFD1048576"/>
    </sheetView>
  </sheetViews>
  <sheetFormatPr baseColWidth="10" defaultRowHeight="15" x14ac:dyDescent="0.25"/>
  <cols>
    <col min="1" max="1" width="2.7109375" style="1" customWidth="1"/>
    <col min="2" max="2" width="15.42578125" style="1" customWidth="1"/>
    <col min="3" max="3" width="11.42578125" style="1"/>
    <col min="4" max="4" width="11.7109375" style="1" bestFit="1" customWidth="1"/>
    <col min="5" max="5" width="10.7109375" style="1" bestFit="1" customWidth="1"/>
    <col min="6" max="6" width="15.28515625" style="1" customWidth="1"/>
    <col min="7" max="7" width="17.28515625" style="1" bestFit="1" customWidth="1"/>
    <col min="8" max="8" width="11.42578125" style="1"/>
    <col min="9" max="9" width="10.7109375" style="1" bestFit="1" customWidth="1"/>
    <col min="10" max="10" width="14.140625" style="1" bestFit="1" customWidth="1"/>
    <col min="11" max="11" width="17.85546875" style="1" bestFit="1" customWidth="1"/>
    <col min="12" max="16384" width="11.42578125" style="1"/>
  </cols>
  <sheetData>
    <row r="2" spans="2:11" ht="33" customHeight="1" x14ac:dyDescent="0.25">
      <c r="B2" s="44" t="s">
        <v>0</v>
      </c>
      <c r="C2" s="44" t="s">
        <v>1</v>
      </c>
      <c r="D2" s="46" t="s">
        <v>2</v>
      </c>
      <c r="E2" s="46"/>
      <c r="F2" s="46"/>
      <c r="G2" s="46"/>
      <c r="H2" s="42" t="s">
        <v>3</v>
      </c>
      <c r="I2" s="43"/>
      <c r="J2" s="43"/>
      <c r="K2" s="43"/>
    </row>
    <row r="3" spans="2:11" ht="30" x14ac:dyDescent="0.25">
      <c r="B3" s="45"/>
      <c r="C3" s="45"/>
      <c r="D3" s="2" t="s">
        <v>4</v>
      </c>
      <c r="E3" s="2" t="s">
        <v>5</v>
      </c>
      <c r="F3" s="2" t="s">
        <v>6</v>
      </c>
      <c r="G3" s="2" t="s">
        <v>7</v>
      </c>
      <c r="H3" s="6" t="s">
        <v>4</v>
      </c>
      <c r="I3" s="2" t="s">
        <v>5</v>
      </c>
      <c r="J3" s="2" t="s">
        <v>6</v>
      </c>
      <c r="K3" s="2" t="s">
        <v>7</v>
      </c>
    </row>
    <row r="4" spans="2:11" ht="30.75" customHeight="1" x14ac:dyDescent="0.25">
      <c r="B4" s="5" t="s">
        <v>8</v>
      </c>
      <c r="C4" s="5"/>
      <c r="D4" s="7"/>
      <c r="E4" s="7"/>
      <c r="F4" s="7"/>
      <c r="G4" s="7"/>
      <c r="H4" s="8"/>
      <c r="I4" s="9"/>
      <c r="J4" s="9"/>
      <c r="K4" s="9"/>
    </row>
    <row r="5" spans="2:11" x14ac:dyDescent="0.25">
      <c r="B5" s="1" t="s">
        <v>9</v>
      </c>
      <c r="C5" s="4" t="s">
        <v>10</v>
      </c>
      <c r="D5" s="10">
        <f>'[5]Vit A'!G26</f>
        <v>504.67894221703756</v>
      </c>
      <c r="E5" s="11">
        <f>D5*2.9</f>
        <v>1463.568932429409</v>
      </c>
      <c r="F5" s="11">
        <f>D5*$C$19</f>
        <v>897264653.93613338</v>
      </c>
      <c r="G5" s="11">
        <f>F5*365</f>
        <v>327501598686.68866</v>
      </c>
      <c r="H5" s="14">
        <f>'[5]Vit A'!I26</f>
        <v>715.7220742588039</v>
      </c>
      <c r="I5" s="13">
        <f>H5*2.9</f>
        <v>2075.5940153505312</v>
      </c>
      <c r="J5" s="13">
        <f>H5*$C$19</f>
        <v>1272476550.0481334</v>
      </c>
      <c r="K5" s="13">
        <f>J5*365</f>
        <v>464453940767.56866</v>
      </c>
    </row>
    <row r="6" spans="2:11" x14ac:dyDescent="0.25">
      <c r="B6" s="1" t="s">
        <v>11</v>
      </c>
      <c r="C6" s="4" t="s">
        <v>12</v>
      </c>
      <c r="D6" s="10">
        <f>'[5]Vit C'!G26</f>
        <v>57.001275834865467</v>
      </c>
      <c r="E6" s="11">
        <f t="shared" ref="E6:E17" si="0">D6*2.9</f>
        <v>165.30369992110985</v>
      </c>
      <c r="F6" s="11">
        <f t="shared" ref="F6:F17" si="1">D6*$C$19</f>
        <v>101342112.29660064</v>
      </c>
      <c r="G6" s="11">
        <f t="shared" ref="G6:G17" si="2">F6*365</f>
        <v>36989870988.259232</v>
      </c>
      <c r="H6" s="14">
        <f>'[5]Vit C'!I26</f>
        <v>68.465744335516462</v>
      </c>
      <c r="I6" s="13">
        <f t="shared" ref="I6:I17" si="3">H6*2.9</f>
        <v>198.55065857299772</v>
      </c>
      <c r="J6" s="13">
        <f t="shared" ref="J6:J16" si="4">H6*$C$19</f>
        <v>121724699.12816003</v>
      </c>
      <c r="K6" s="13">
        <f t="shared" ref="K6:K17" si="5">J6*365</f>
        <v>44429515181.778412</v>
      </c>
    </row>
    <row r="7" spans="2:11" x14ac:dyDescent="0.25">
      <c r="B7" s="1" t="s">
        <v>13</v>
      </c>
      <c r="C7" s="4" t="s">
        <v>12</v>
      </c>
      <c r="D7" s="15">
        <f>[5]Tiamina!G26</f>
        <v>0.85387906695487392</v>
      </c>
      <c r="E7" s="11">
        <f t="shared" si="0"/>
        <v>2.4762492941691341</v>
      </c>
      <c r="F7" s="11">
        <f t="shared" si="1"/>
        <v>1518104.7621065348</v>
      </c>
      <c r="G7" s="11">
        <f t="shared" si="2"/>
        <v>554108238.16888523</v>
      </c>
      <c r="H7" s="16">
        <f>[5]Tiamina!I26</f>
        <v>1.021429929664269</v>
      </c>
      <c r="I7" s="13">
        <f t="shared" si="3"/>
        <v>2.9621467960263801</v>
      </c>
      <c r="J7" s="13">
        <f t="shared" si="4"/>
        <v>1815992.1005106666</v>
      </c>
      <c r="K7" s="13">
        <f t="shared" si="5"/>
        <v>662837116.68639326</v>
      </c>
    </row>
    <row r="8" spans="2:11" x14ac:dyDescent="0.25">
      <c r="B8" s="1" t="s">
        <v>14</v>
      </c>
      <c r="C8" s="4" t="s">
        <v>12</v>
      </c>
      <c r="D8" s="15">
        <f>[5]Riboflavina!G26</f>
        <v>0.90024523324726391</v>
      </c>
      <c r="E8" s="11">
        <f t="shared" si="0"/>
        <v>2.6107111764170652</v>
      </c>
      <c r="F8" s="11">
        <f t="shared" si="1"/>
        <v>1600538.7982284445</v>
      </c>
      <c r="G8" s="11">
        <f t="shared" si="2"/>
        <v>584196661.35338223</v>
      </c>
      <c r="H8" s="16">
        <f>[5]Riboflavina!I26</f>
        <v>1.0611250636242624</v>
      </c>
      <c r="I8" s="13">
        <f t="shared" si="3"/>
        <v>3.077262684510361</v>
      </c>
      <c r="J8" s="13">
        <f t="shared" si="4"/>
        <v>1886565.761617067</v>
      </c>
      <c r="K8" s="13">
        <f t="shared" si="5"/>
        <v>688596502.99022949</v>
      </c>
    </row>
    <row r="9" spans="2:11" x14ac:dyDescent="0.25">
      <c r="B9" s="1" t="s">
        <v>15</v>
      </c>
      <c r="C9" s="4" t="s">
        <v>16</v>
      </c>
      <c r="D9" s="15">
        <f>[5]Niacina!G26</f>
        <v>10.365003069753275</v>
      </c>
      <c r="E9" s="11">
        <f t="shared" si="0"/>
        <v>30.058508902284498</v>
      </c>
      <c r="F9" s="11">
        <f t="shared" si="1"/>
        <v>18427856.03768979</v>
      </c>
      <c r="G9" s="11">
        <f t="shared" si="2"/>
        <v>6726167453.756773</v>
      </c>
      <c r="H9" s="17">
        <f>[5]Niacina!I26</f>
        <v>13.458180980957225</v>
      </c>
      <c r="I9" s="13">
        <f t="shared" si="3"/>
        <v>39.028724844775951</v>
      </c>
      <c r="J9" s="13">
        <f t="shared" si="4"/>
        <v>23927192.300596002</v>
      </c>
      <c r="K9" s="13">
        <f t="shared" si="5"/>
        <v>8733425189.7175407</v>
      </c>
    </row>
    <row r="10" spans="2:11" x14ac:dyDescent="0.25">
      <c r="B10" s="1" t="s">
        <v>17</v>
      </c>
      <c r="C10" s="4" t="s">
        <v>12</v>
      </c>
      <c r="D10" s="15">
        <f>'[5]Vit B6'!G26</f>
        <v>1.06381745923422</v>
      </c>
      <c r="E10" s="11">
        <f t="shared" si="0"/>
        <v>3.0850706317792378</v>
      </c>
      <c r="F10" s="11">
        <f t="shared" si="1"/>
        <v>1891352.5502328458</v>
      </c>
      <c r="G10" s="11">
        <f t="shared" si="2"/>
        <v>690343680.83498871</v>
      </c>
      <c r="H10" s="16">
        <f>'[5]Vit B6'!I26</f>
        <v>1.263753774989407</v>
      </c>
      <c r="I10" s="13">
        <f t="shared" si="3"/>
        <v>3.6648859474692803</v>
      </c>
      <c r="J10" s="13">
        <f t="shared" si="4"/>
        <v>2246817.7265234669</v>
      </c>
      <c r="K10" s="13">
        <f t="shared" si="5"/>
        <v>820088470.18106544</v>
      </c>
    </row>
    <row r="11" spans="2:11" x14ac:dyDescent="0.25">
      <c r="B11" s="1" t="s">
        <v>18</v>
      </c>
      <c r="C11" s="4" t="s">
        <v>19</v>
      </c>
      <c r="D11" s="10">
        <f>[5]Folato!G26</f>
        <v>289.77968404094059</v>
      </c>
      <c r="E11" s="11">
        <f t="shared" si="0"/>
        <v>840.36108371872774</v>
      </c>
      <c r="F11" s="11">
        <f t="shared" si="1"/>
        <v>515196982.01891595</v>
      </c>
      <c r="G11" s="11">
        <f t="shared" si="2"/>
        <v>188046898436.90433</v>
      </c>
      <c r="H11" s="14">
        <f>[5]Folato!I26</f>
        <v>356.71700798091217</v>
      </c>
      <c r="I11" s="13">
        <f t="shared" si="3"/>
        <v>1034.4793231446454</v>
      </c>
      <c r="J11" s="13">
        <f t="shared" si="4"/>
        <v>634204314.75319993</v>
      </c>
      <c r="K11" s="13">
        <f t="shared" si="5"/>
        <v>231484574884.91797</v>
      </c>
    </row>
    <row r="12" spans="2:11" x14ac:dyDescent="0.25">
      <c r="B12" s="1" t="s">
        <v>20</v>
      </c>
      <c r="C12" s="4" t="s">
        <v>21</v>
      </c>
      <c r="D12" s="15">
        <f>'[5]Vit B12'!G26</f>
        <v>1.7846937848255262</v>
      </c>
      <c r="E12" s="11">
        <f t="shared" si="0"/>
        <v>5.175611975994026</v>
      </c>
      <c r="F12" s="11">
        <f t="shared" si="1"/>
        <v>3172992.8024910246</v>
      </c>
      <c r="G12" s="11">
        <f t="shared" si="2"/>
        <v>1158142372.909224</v>
      </c>
      <c r="H12" s="16">
        <f>'[5]Vit B12'!I26</f>
        <v>2.1309380948971031</v>
      </c>
      <c r="I12" s="13">
        <f t="shared" si="3"/>
        <v>6.1797204752015986</v>
      </c>
      <c r="J12" s="13">
        <f t="shared" si="4"/>
        <v>3788577.7914128006</v>
      </c>
      <c r="K12" s="13">
        <f t="shared" si="5"/>
        <v>1382830893.8656721</v>
      </c>
    </row>
    <row r="13" spans="2:11" x14ac:dyDescent="0.25">
      <c r="B13" s="4" t="s">
        <v>22</v>
      </c>
      <c r="D13" s="18"/>
      <c r="E13" s="19"/>
      <c r="F13" s="19"/>
      <c r="G13" s="19"/>
      <c r="H13" s="8"/>
      <c r="I13" s="20"/>
      <c r="J13" s="20"/>
      <c r="K13" s="20"/>
    </row>
    <row r="14" spans="2:11" x14ac:dyDescent="0.25">
      <c r="B14" s="1" t="s">
        <v>23</v>
      </c>
      <c r="C14" s="4" t="s">
        <v>12</v>
      </c>
      <c r="D14" s="10">
        <f>[5]Calcio!G26</f>
        <v>880.90101646471339</v>
      </c>
      <c r="E14" s="11">
        <f t="shared" si="0"/>
        <v>2554.6129477476688</v>
      </c>
      <c r="F14" s="11">
        <f t="shared" si="1"/>
        <v>1566146869.9644823</v>
      </c>
      <c r="G14" s="11">
        <f t="shared" si="2"/>
        <v>571643607537.03601</v>
      </c>
      <c r="H14" s="14">
        <f>[5]Calcio!I26</f>
        <v>1067.6507459395734</v>
      </c>
      <c r="I14" s="13">
        <f t="shared" si="3"/>
        <v>3096.187163224763</v>
      </c>
      <c r="J14" s="13">
        <f t="shared" si="4"/>
        <v>1898167720</v>
      </c>
      <c r="K14" s="13">
        <f t="shared" si="5"/>
        <v>692831217800</v>
      </c>
    </row>
    <row r="15" spans="2:11" x14ac:dyDescent="0.25">
      <c r="B15" s="1" t="s">
        <v>24</v>
      </c>
      <c r="C15" s="4" t="s">
        <v>12</v>
      </c>
      <c r="D15" s="10">
        <f>[5]Sodio!G26</f>
        <v>1381.4597627168787</v>
      </c>
      <c r="E15" s="11">
        <f t="shared" si="0"/>
        <v>4006.2333118789479</v>
      </c>
      <c r="F15" s="11">
        <f t="shared" si="1"/>
        <v>2456086260.4562368</v>
      </c>
      <c r="G15" s="11">
        <f t="shared" si="2"/>
        <v>896471485066.52649</v>
      </c>
      <c r="H15" s="21"/>
      <c r="I15" s="22"/>
      <c r="J15" s="22"/>
      <c r="K15" s="22"/>
    </row>
    <row r="16" spans="2:11" x14ac:dyDescent="0.25">
      <c r="B16" s="1" t="s">
        <v>25</v>
      </c>
      <c r="C16" s="4" t="s">
        <v>12</v>
      </c>
      <c r="D16" s="23">
        <f>[5]Hierro!G26</f>
        <v>9.353019896293052</v>
      </c>
      <c r="E16" s="11">
        <f t="shared" si="0"/>
        <v>27.12375769924985</v>
      </c>
      <c r="F16" s="11">
        <f t="shared" si="1"/>
        <v>16628659.249460246</v>
      </c>
      <c r="G16" s="11">
        <f t="shared" si="2"/>
        <v>6069460626.05299</v>
      </c>
      <c r="H16" s="17">
        <f>[5]Hierro!I26</f>
        <v>16.533984252120302</v>
      </c>
      <c r="I16" s="13">
        <f t="shared" si="3"/>
        <v>47.948554331148877</v>
      </c>
      <c r="J16" s="13">
        <f t="shared" si="4"/>
        <v>29395638.329970669</v>
      </c>
      <c r="K16" s="13">
        <f t="shared" si="5"/>
        <v>10729407990.439295</v>
      </c>
    </row>
    <row r="17" spans="2:11" x14ac:dyDescent="0.25">
      <c r="B17" s="24" t="s">
        <v>26</v>
      </c>
      <c r="C17" s="25" t="s">
        <v>12</v>
      </c>
      <c r="D17" s="26">
        <f>[5]Zinc!G26</f>
        <v>7.7729796298687814</v>
      </c>
      <c r="E17" s="3">
        <f t="shared" si="0"/>
        <v>22.541640926619465</v>
      </c>
      <c r="F17" s="3">
        <f t="shared" si="1"/>
        <v>13819518.300106667</v>
      </c>
      <c r="G17" s="32">
        <f t="shared" si="2"/>
        <v>5044124179.5389338</v>
      </c>
      <c r="H17" s="27">
        <f>[5]Zinc!I26</f>
        <v>9.2415926239959063</v>
      </c>
      <c r="I17" s="28">
        <f t="shared" si="3"/>
        <v>26.800618609588128</v>
      </c>
      <c r="J17" s="28">
        <f>H17*$C$19</f>
        <v>16430553.593461329</v>
      </c>
      <c r="K17" s="28">
        <f t="shared" si="5"/>
        <v>5997152061.6133852</v>
      </c>
    </row>
    <row r="18" spans="2:11" x14ac:dyDescent="0.25">
      <c r="B18" t="s">
        <v>44</v>
      </c>
    </row>
    <row r="19" spans="2:11" ht="75" x14ac:dyDescent="0.25">
      <c r="B19" s="29" t="s">
        <v>50</v>
      </c>
      <c r="C19" s="30">
        <f>+'[5]Vit A'!D26</f>
        <v>1777892</v>
      </c>
      <c r="D19" s="31"/>
      <c r="E19" s="31"/>
    </row>
  </sheetData>
  <mergeCells count="4">
    <mergeCell ref="H2:K2"/>
    <mergeCell ref="B2:B3"/>
    <mergeCell ref="C2:C3"/>
    <mergeCell ref="D2:G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2DC66A-11CD-45B0-80E4-22750F7FD66A}">
  <dimension ref="B2:K19"/>
  <sheetViews>
    <sheetView topLeftCell="A2" workbookViewId="0">
      <selection activeCell="B19" sqref="B19"/>
    </sheetView>
  </sheetViews>
  <sheetFormatPr baseColWidth="10" defaultRowHeight="15" x14ac:dyDescent="0.25"/>
  <cols>
    <col min="1" max="1" width="2.7109375" style="1" customWidth="1"/>
    <col min="2" max="2" width="14.5703125" style="1" customWidth="1"/>
    <col min="3" max="3" width="11.42578125" style="1"/>
    <col min="4" max="4" width="11.7109375" style="1" bestFit="1" customWidth="1"/>
    <col min="5" max="5" width="10.7109375" style="1" bestFit="1" customWidth="1"/>
    <col min="6" max="6" width="15.28515625" style="1" customWidth="1"/>
    <col min="7" max="7" width="17.28515625" style="1" bestFit="1" customWidth="1"/>
    <col min="8" max="8" width="11.42578125" style="1"/>
    <col min="9" max="9" width="10.7109375" style="1" bestFit="1" customWidth="1"/>
    <col min="10" max="10" width="14.140625" style="1" bestFit="1" customWidth="1"/>
    <col min="11" max="11" width="17.85546875" style="1" bestFit="1" customWidth="1"/>
    <col min="12" max="16384" width="11.42578125" style="1"/>
  </cols>
  <sheetData>
    <row r="2" spans="2:11" ht="33" customHeight="1" x14ac:dyDescent="0.25">
      <c r="B2" s="44" t="s">
        <v>0</v>
      </c>
      <c r="C2" s="44" t="s">
        <v>1</v>
      </c>
      <c r="D2" s="46" t="s">
        <v>2</v>
      </c>
      <c r="E2" s="46"/>
      <c r="F2" s="46"/>
      <c r="G2" s="46"/>
      <c r="H2" s="42" t="s">
        <v>3</v>
      </c>
      <c r="I2" s="43"/>
      <c r="J2" s="43"/>
      <c r="K2" s="43"/>
    </row>
    <row r="3" spans="2:11" ht="30" x14ac:dyDescent="0.25">
      <c r="B3" s="45"/>
      <c r="C3" s="45"/>
      <c r="D3" s="2" t="s">
        <v>4</v>
      </c>
      <c r="E3" s="2" t="s">
        <v>5</v>
      </c>
      <c r="F3" s="2" t="s">
        <v>6</v>
      </c>
      <c r="G3" s="2" t="s">
        <v>7</v>
      </c>
      <c r="H3" s="6" t="s">
        <v>4</v>
      </c>
      <c r="I3" s="2" t="s">
        <v>5</v>
      </c>
      <c r="J3" s="2" t="s">
        <v>6</v>
      </c>
      <c r="K3" s="2" t="s">
        <v>7</v>
      </c>
    </row>
    <row r="4" spans="2:11" x14ac:dyDescent="0.25">
      <c r="B4" s="5" t="s">
        <v>8</v>
      </c>
      <c r="C4" s="5"/>
      <c r="D4" s="7"/>
      <c r="E4" s="7"/>
      <c r="F4" s="7"/>
      <c r="G4" s="7"/>
      <c r="H4" s="8"/>
      <c r="I4" s="9"/>
      <c r="J4" s="9"/>
      <c r="K4" s="9"/>
    </row>
    <row r="5" spans="2:11" x14ac:dyDescent="0.25">
      <c r="B5" s="1" t="s">
        <v>9</v>
      </c>
      <c r="C5" s="4" t="s">
        <v>10</v>
      </c>
      <c r="D5" s="10">
        <f>'[6]Vit A'!G26</f>
        <v>521.45009082705405</v>
      </c>
      <c r="E5" s="11">
        <f>D5*2.9</f>
        <v>1512.2052633984567</v>
      </c>
      <c r="F5" s="11">
        <f>D5*$C$19</f>
        <v>4134858831.7666678</v>
      </c>
      <c r="G5" s="11">
        <f>F5*365</f>
        <v>1509223473594.8337</v>
      </c>
      <c r="H5" s="12">
        <f>'[6]Vit A'!I26</f>
        <v>740.65077579121134</v>
      </c>
      <c r="I5" s="13">
        <f>H5*2.9</f>
        <v>2147.8872497945126</v>
      </c>
      <c r="J5" s="13">
        <f>H5*$C$19</f>
        <v>5873019212.0166674</v>
      </c>
      <c r="K5" s="13">
        <f>J5*365</f>
        <v>2143652012386.0835</v>
      </c>
    </row>
    <row r="6" spans="2:11" x14ac:dyDescent="0.25">
      <c r="B6" s="1" t="s">
        <v>11</v>
      </c>
      <c r="C6" s="4" t="s">
        <v>12</v>
      </c>
      <c r="D6" s="10">
        <f>'[6]Vit C'!G26</f>
        <v>60.220038557894114</v>
      </c>
      <c r="E6" s="11">
        <f t="shared" ref="E6:E17" si="0">D6*2.9</f>
        <v>174.63811181789293</v>
      </c>
      <c r="F6" s="11">
        <f t="shared" ref="F6:F17" si="1">D6*$C$19</f>
        <v>477517144.32632518</v>
      </c>
      <c r="G6" s="11">
        <f t="shared" ref="G6:G17" si="2">F6*365</f>
        <v>174293757679.1087</v>
      </c>
      <c r="H6" s="14">
        <f>'[6]Vit C'!I26</f>
        <v>72.716699815293993</v>
      </c>
      <c r="I6" s="13">
        <f t="shared" ref="I6:I17" si="3">H6*2.9</f>
        <v>210.87842946435256</v>
      </c>
      <c r="J6" s="13">
        <f t="shared" ref="J6:J16" si="4">H6*$C$19</f>
        <v>576609907.13666654</v>
      </c>
      <c r="K6" s="13">
        <f t="shared" ref="K6:K17" si="5">J6*365</f>
        <v>210462616104.8833</v>
      </c>
    </row>
    <row r="7" spans="2:11" x14ac:dyDescent="0.25">
      <c r="B7" s="1" t="s">
        <v>13</v>
      </c>
      <c r="C7" s="4" t="s">
        <v>12</v>
      </c>
      <c r="D7" s="15">
        <f>[6]Tiamina!G26</f>
        <v>0.88576835721649139</v>
      </c>
      <c r="E7" s="11">
        <f t="shared" si="0"/>
        <v>2.568728235927825</v>
      </c>
      <c r="F7" s="11">
        <f t="shared" si="1"/>
        <v>7023734.7335141003</v>
      </c>
      <c r="G7" s="11">
        <f t="shared" si="2"/>
        <v>2563663177.7326465</v>
      </c>
      <c r="H7" s="16">
        <f>[6]Tiamina!I26</f>
        <v>1.0606309188339951</v>
      </c>
      <c r="I7" s="13">
        <f t="shared" si="3"/>
        <v>3.0758296646185856</v>
      </c>
      <c r="J7" s="13">
        <f t="shared" si="4"/>
        <v>8410314.2354999986</v>
      </c>
      <c r="K7" s="13">
        <f t="shared" si="5"/>
        <v>3069764695.9574995</v>
      </c>
    </row>
    <row r="8" spans="2:11" x14ac:dyDescent="0.25">
      <c r="B8" s="1" t="s">
        <v>14</v>
      </c>
      <c r="C8" s="4" t="s">
        <v>12</v>
      </c>
      <c r="D8" s="15">
        <f>[6]Riboflavina!G26</f>
        <v>0.93079090177306656</v>
      </c>
      <c r="E8" s="11">
        <f t="shared" si="0"/>
        <v>2.6992936151418929</v>
      </c>
      <c r="F8" s="11">
        <f t="shared" si="1"/>
        <v>7380742.7564547015</v>
      </c>
      <c r="G8" s="11">
        <f t="shared" si="2"/>
        <v>2693971106.1059661</v>
      </c>
      <c r="H8" s="16">
        <f>[6]Riboflavina!I26</f>
        <v>1.1016110743386218</v>
      </c>
      <c r="I8" s="13">
        <f t="shared" si="3"/>
        <v>3.1946721155820033</v>
      </c>
      <c r="J8" s="13">
        <f t="shared" si="4"/>
        <v>8735267.9768000022</v>
      </c>
      <c r="K8" s="13">
        <f t="shared" si="5"/>
        <v>3188372811.532001</v>
      </c>
    </row>
    <row r="9" spans="2:11" x14ac:dyDescent="0.25">
      <c r="B9" s="1" t="s">
        <v>15</v>
      </c>
      <c r="C9" s="4" t="s">
        <v>16</v>
      </c>
      <c r="D9" s="15">
        <f>[6]Niacina!G26</f>
        <v>10.745029927614706</v>
      </c>
      <c r="E9" s="11">
        <f t="shared" si="0"/>
        <v>31.160586790082647</v>
      </c>
      <c r="F9" s="11">
        <f t="shared" si="1"/>
        <v>85203133.867187992</v>
      </c>
      <c r="G9" s="11">
        <f t="shared" si="2"/>
        <v>31099143861.523617</v>
      </c>
      <c r="H9" s="17">
        <f>[6]Niacina!I26</f>
        <v>13.955945499416798</v>
      </c>
      <c r="I9" s="13">
        <f t="shared" si="3"/>
        <v>40.472241948308714</v>
      </c>
      <c r="J9" s="13">
        <f t="shared" si="4"/>
        <v>110664214.11949998</v>
      </c>
      <c r="K9" s="13">
        <f t="shared" si="5"/>
        <v>40392438153.617493</v>
      </c>
    </row>
    <row r="10" spans="2:11" x14ac:dyDescent="0.25">
      <c r="B10" s="1" t="s">
        <v>17</v>
      </c>
      <c r="C10" s="4" t="s">
        <v>12</v>
      </c>
      <c r="D10" s="15">
        <f>'[6]Vit B6'!G26</f>
        <v>1.1088329148603466</v>
      </c>
      <c r="E10" s="11">
        <f t="shared" si="0"/>
        <v>3.2156154530950052</v>
      </c>
      <c r="F10" s="11">
        <f t="shared" si="1"/>
        <v>8792533.8428687993</v>
      </c>
      <c r="G10" s="11">
        <f t="shared" si="2"/>
        <v>3209274852.6471119</v>
      </c>
      <c r="H10" s="16">
        <f>'[6]Vit B6'!I26</f>
        <v>1.3152162147257234</v>
      </c>
      <c r="I10" s="13">
        <f t="shared" si="3"/>
        <v>3.8141270227045978</v>
      </c>
      <c r="J10" s="13">
        <f t="shared" si="4"/>
        <v>10429058.268099999</v>
      </c>
      <c r="K10" s="13">
        <f t="shared" si="5"/>
        <v>3806606267.8564997</v>
      </c>
    </row>
    <row r="11" spans="2:11" x14ac:dyDescent="0.25">
      <c r="B11" s="1" t="s">
        <v>18</v>
      </c>
      <c r="C11" s="4" t="s">
        <v>19</v>
      </c>
      <c r="D11" s="10">
        <f>[6]Folato!G26</f>
        <v>300.92821564430983</v>
      </c>
      <c r="E11" s="11">
        <f t="shared" si="0"/>
        <v>872.69182536849848</v>
      </c>
      <c r="F11" s="11">
        <f t="shared" si="1"/>
        <v>2386222022.1519651</v>
      </c>
      <c r="G11" s="11">
        <f t="shared" si="2"/>
        <v>870971038085.46729</v>
      </c>
      <c r="H11" s="14">
        <f>[6]Folato!I26</f>
        <v>372.10580093622082</v>
      </c>
      <c r="I11" s="13">
        <f t="shared" si="3"/>
        <v>1079.1068227150404</v>
      </c>
      <c r="J11" s="13">
        <f t="shared" si="4"/>
        <v>2950627460.6499996</v>
      </c>
      <c r="K11" s="13">
        <f t="shared" si="5"/>
        <v>1076979023137.2499</v>
      </c>
    </row>
    <row r="12" spans="2:11" x14ac:dyDescent="0.25">
      <c r="B12" s="1" t="s">
        <v>20</v>
      </c>
      <c r="C12" s="4" t="s">
        <v>21</v>
      </c>
      <c r="D12" s="15">
        <f>'[6]Vit B12'!G26</f>
        <v>1.8611239949602996</v>
      </c>
      <c r="E12" s="11">
        <f t="shared" si="0"/>
        <v>5.3972595853848686</v>
      </c>
      <c r="F12" s="11">
        <f t="shared" si="1"/>
        <v>14757855.301873501</v>
      </c>
      <c r="G12" s="11">
        <f t="shared" si="2"/>
        <v>5386617185.1838284</v>
      </c>
      <c r="H12" s="16">
        <f>'[6]Vit B12'!I26</f>
        <v>2.2262014579409972</v>
      </c>
      <c r="I12" s="13">
        <f t="shared" si="3"/>
        <v>6.4559842280288917</v>
      </c>
      <c r="J12" s="13">
        <f t="shared" si="4"/>
        <v>17652751.282600001</v>
      </c>
      <c r="K12" s="13">
        <f t="shared" si="5"/>
        <v>6443254218.1490002</v>
      </c>
    </row>
    <row r="13" spans="2:11" x14ac:dyDescent="0.25">
      <c r="B13" s="4" t="s">
        <v>22</v>
      </c>
      <c r="D13" s="18"/>
      <c r="E13" s="19"/>
      <c r="F13" s="19"/>
      <c r="G13" s="19"/>
      <c r="H13" s="8"/>
      <c r="I13" s="20"/>
      <c r="J13" s="20"/>
      <c r="K13" s="20"/>
    </row>
    <row r="14" spans="2:11" x14ac:dyDescent="0.25">
      <c r="B14" s="1" t="s">
        <v>23</v>
      </c>
      <c r="C14" s="4" t="s">
        <v>12</v>
      </c>
      <c r="D14" s="10">
        <f>[6]Calcio!G26</f>
        <v>881.4131727979875</v>
      </c>
      <c r="E14" s="11">
        <f t="shared" si="0"/>
        <v>2556.0982011141637</v>
      </c>
      <c r="F14" s="11">
        <f t="shared" si="1"/>
        <v>6989200128.815382</v>
      </c>
      <c r="G14" s="11">
        <f t="shared" si="2"/>
        <v>2551058047017.6143</v>
      </c>
      <c r="H14" s="14">
        <f>[6]Calcio!I26</f>
        <v>1072.5644983901336</v>
      </c>
      <c r="I14" s="13">
        <f t="shared" si="3"/>
        <v>3110.4370453313873</v>
      </c>
      <c r="J14" s="13">
        <f t="shared" si="4"/>
        <v>8504942020.0000029</v>
      </c>
      <c r="K14" s="13">
        <f t="shared" si="5"/>
        <v>3104303837300.001</v>
      </c>
    </row>
    <row r="15" spans="2:11" x14ac:dyDescent="0.25">
      <c r="B15" s="1" t="s">
        <v>24</v>
      </c>
      <c r="C15" s="4" t="s">
        <v>12</v>
      </c>
      <c r="D15" s="10">
        <f>[6]Sodio!G26</f>
        <v>1393.2361528464608</v>
      </c>
      <c r="E15" s="11">
        <f t="shared" si="0"/>
        <v>4040.3848432547361</v>
      </c>
      <c r="F15" s="11">
        <f t="shared" si="1"/>
        <v>11047720410.205973</v>
      </c>
      <c r="G15" s="11">
        <f t="shared" si="2"/>
        <v>4032417949725.1802</v>
      </c>
      <c r="H15" s="21"/>
      <c r="I15" s="22"/>
      <c r="J15" s="22"/>
      <c r="K15" s="22"/>
    </row>
    <row r="16" spans="2:11" x14ac:dyDescent="0.25">
      <c r="B16" s="1" t="s">
        <v>25</v>
      </c>
      <c r="C16" s="4" t="s">
        <v>12</v>
      </c>
      <c r="D16" s="23">
        <f>[6]Hierro!G26</f>
        <v>9.4446153234180503</v>
      </c>
      <c r="E16" s="11">
        <f t="shared" si="0"/>
        <v>27.389384437912344</v>
      </c>
      <c r="F16" s="11">
        <f t="shared" si="1"/>
        <v>74891445.547041059</v>
      </c>
      <c r="G16" s="11">
        <f t="shared" si="2"/>
        <v>27335377624.669987</v>
      </c>
      <c r="H16" s="17">
        <f>[6]Hierro!I26</f>
        <v>16.735816103937442</v>
      </c>
      <c r="I16" s="13">
        <f t="shared" si="3"/>
        <v>48.533866701418582</v>
      </c>
      <c r="J16" s="13">
        <f t="shared" si="4"/>
        <v>132707306.49300002</v>
      </c>
      <c r="K16" s="13">
        <f t="shared" si="5"/>
        <v>48438166869.945007</v>
      </c>
    </row>
    <row r="17" spans="2:11" x14ac:dyDescent="0.25">
      <c r="B17" s="24" t="s">
        <v>26</v>
      </c>
      <c r="C17" s="25" t="s">
        <v>12</v>
      </c>
      <c r="D17" s="26">
        <f>[6]Zinc!G26</f>
        <v>8.1512866979614653</v>
      </c>
      <c r="E17" s="3">
        <f t="shared" si="0"/>
        <v>23.638731424088249</v>
      </c>
      <c r="F17" s="3">
        <f t="shared" si="1"/>
        <v>64635945.771666668</v>
      </c>
      <c r="G17" s="3">
        <f t="shared" si="2"/>
        <v>23592120206.658333</v>
      </c>
      <c r="H17" s="27">
        <f>[6]Zinc!I26</f>
        <v>9.6883606549300438</v>
      </c>
      <c r="I17" s="28">
        <f t="shared" si="3"/>
        <v>28.096245899297127</v>
      </c>
      <c r="J17" s="28">
        <f>H17*$C$19</f>
        <v>76824233.659333333</v>
      </c>
      <c r="K17" s="28">
        <f t="shared" si="5"/>
        <v>28040845285.656666</v>
      </c>
    </row>
    <row r="18" spans="2:11" x14ac:dyDescent="0.25">
      <c r="B18" t="s">
        <v>44</v>
      </c>
    </row>
    <row r="19" spans="2:11" ht="60" x14ac:dyDescent="0.25">
      <c r="B19" s="29" t="s">
        <v>51</v>
      </c>
      <c r="C19" s="30">
        <f>+'[6]Vit A'!D26</f>
        <v>7929539.0000000009</v>
      </c>
      <c r="D19" s="31"/>
      <c r="E19" s="31"/>
    </row>
  </sheetData>
  <mergeCells count="4">
    <mergeCell ref="H2:K2"/>
    <mergeCell ref="B2:B3"/>
    <mergeCell ref="C2:C3"/>
    <mergeCell ref="D2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16</vt:i4>
      </vt:variant>
    </vt:vector>
  </HeadingPairs>
  <TitlesOfParts>
    <vt:vector size="16" baseType="lpstr">
      <vt:lpstr>CONSOLIDADO</vt:lpstr>
      <vt:lpstr>Hoja1</vt:lpstr>
      <vt:lpstr>COLOMBIA PROMEDIO</vt:lpstr>
      <vt:lpstr>Amazonica</vt:lpstr>
      <vt:lpstr>Andina Sur</vt:lpstr>
      <vt:lpstr>Costa y Sabana Caribe</vt:lpstr>
      <vt:lpstr>Cundiboyacense</vt:lpstr>
      <vt:lpstr>D Momposina Mojana</vt:lpstr>
      <vt:lpstr>Distrito Capital</vt:lpstr>
      <vt:lpstr>Eje Cafetero</vt:lpstr>
      <vt:lpstr>Insular</vt:lpstr>
      <vt:lpstr>Litoral Pacífico</vt:lpstr>
      <vt:lpstr>Llanero</vt:lpstr>
      <vt:lpstr>Magdalena Medio</vt:lpstr>
      <vt:lpstr>Santanderes</vt:lpstr>
      <vt:lpstr>Tolima Grande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Sarah</dc:creator>
  <cp:lastModifiedBy>SARAH LUCIA ORTIZ CALDERON</cp:lastModifiedBy>
  <dcterms:created xsi:type="dcterms:W3CDTF">2022-09-09T12:02:05Z</dcterms:created>
  <dcterms:modified xsi:type="dcterms:W3CDTF">2024-11-01T16:21:48Z</dcterms:modified>
</cp:coreProperties>
</file>