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0"/>
  <workbookPr/>
  <mc:AlternateContent xmlns:mc="http://schemas.openxmlformats.org/markup-compatibility/2006">
    <mc:Choice Requires="x15">
      <x15ac:absPath xmlns:x15ac="http://schemas.microsoft.com/office/spreadsheetml/2010/11/ac" url="https://udeaeduco-my.sharepoint.com/personal/sarah_ortiz_udea_edu_co/Documents/NECESIDADES GABA 2024/2.REQUERIMIENTOS/"/>
    </mc:Choice>
  </mc:AlternateContent>
  <xr:revisionPtr revIDLastSave="403" documentId="8_{3B66AF44-EFF5-4FE0-8E65-72DC38E57BD8}" xr6:coauthVersionLast="47" xr6:coauthVersionMax="47" xr10:uidLastSave="{98EE8F03-BE9A-44AC-80B2-4257728A6865}"/>
  <bookViews>
    <workbookView xWindow="0" yWindow="0" windowWidth="18435" windowHeight="10920" tabRatio="651" activeTab="3" xr2:uid="{00000000-000D-0000-FFFF-FFFF00000000}"/>
  </bookViews>
  <sheets>
    <sheet name="Distribución macronutrientes" sheetId="1" r:id="rId1"/>
    <sheet name="Proteina" sheetId="3" r:id="rId2"/>
    <sheet name="Carbohidratos" sheetId="4" r:id="rId3"/>
    <sheet name="Grasas" sheetId="5" r:id="rId4"/>
    <sheet name="Grasas." sheetId="6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6" l="1"/>
  <c r="J5" i="6" s="1"/>
  <c r="G5" i="6"/>
  <c r="H5" i="6" s="1"/>
  <c r="D17" i="6"/>
  <c r="I17" i="6" s="1"/>
  <c r="J17" i="6" s="1"/>
  <c r="D16" i="6"/>
  <c r="G16" i="6" s="1"/>
  <c r="H16" i="6" s="1"/>
  <c r="D15" i="6"/>
  <c r="D14" i="6"/>
  <c r="D13" i="6"/>
  <c r="D12" i="6"/>
  <c r="K12" i="6" s="1"/>
  <c r="L12" i="6" s="1"/>
  <c r="D11" i="6"/>
  <c r="D10" i="6"/>
  <c r="I10" i="6" s="1"/>
  <c r="J10" i="6" s="1"/>
  <c r="D9" i="6"/>
  <c r="I9" i="6" s="1"/>
  <c r="J9" i="6" s="1"/>
  <c r="D8" i="6"/>
  <c r="D18" i="6" s="1"/>
  <c r="D7" i="6"/>
  <c r="D6" i="6"/>
  <c r="D5" i="6"/>
  <c r="D18" i="5"/>
  <c r="W18" i="5" s="1"/>
  <c r="X18" i="5" s="1"/>
  <c r="Y18" i="5" s="1"/>
  <c r="D17" i="5"/>
  <c r="D16" i="5"/>
  <c r="D15" i="5"/>
  <c r="D14" i="5"/>
  <c r="W14" i="5" s="1"/>
  <c r="X14" i="5" s="1"/>
  <c r="D13" i="5"/>
  <c r="D12" i="5"/>
  <c r="W12" i="5" s="1"/>
  <c r="X12" i="5" s="1"/>
  <c r="Y12" i="5" s="1"/>
  <c r="D11" i="5"/>
  <c r="E11" i="5" s="1"/>
  <c r="F11" i="5" s="1"/>
  <c r="G11" i="5" s="1"/>
  <c r="D10" i="5"/>
  <c r="W10" i="5" s="1"/>
  <c r="X10" i="5" s="1"/>
  <c r="Y10" i="5" s="1"/>
  <c r="D9" i="5"/>
  <c r="D8" i="5"/>
  <c r="D7" i="5"/>
  <c r="D6" i="5"/>
  <c r="D19" i="5" s="1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E19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17" i="6"/>
  <c r="C16" i="6"/>
  <c r="C15" i="6"/>
  <c r="C14" i="6"/>
  <c r="C13" i="6"/>
  <c r="C12" i="6"/>
  <c r="C11" i="6"/>
  <c r="C10" i="6"/>
  <c r="C9" i="6"/>
  <c r="C18" i="6" s="1"/>
  <c r="C8" i="6"/>
  <c r="C7" i="6"/>
  <c r="C6" i="6"/>
  <c r="C5" i="6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19" i="4" s="1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S8" i="5"/>
  <c r="S9" i="5"/>
  <c r="S13" i="5"/>
  <c r="S16" i="5"/>
  <c r="S17" i="5"/>
  <c r="M9" i="5"/>
  <c r="M11" i="5"/>
  <c r="M17" i="5"/>
  <c r="G13" i="5"/>
  <c r="K17" i="6"/>
  <c r="L17" i="6" s="1"/>
  <c r="E16" i="6"/>
  <c r="F16" i="6" s="1"/>
  <c r="K15" i="6"/>
  <c r="L15" i="6" s="1"/>
  <c r="I15" i="6"/>
  <c r="J15" i="6" s="1"/>
  <c r="G15" i="6"/>
  <c r="H15" i="6" s="1"/>
  <c r="E15" i="6"/>
  <c r="F15" i="6" s="1"/>
  <c r="K14" i="6"/>
  <c r="L14" i="6" s="1"/>
  <c r="I14" i="6"/>
  <c r="J14" i="6" s="1"/>
  <c r="G14" i="6"/>
  <c r="H14" i="6" s="1"/>
  <c r="E14" i="6"/>
  <c r="F14" i="6" s="1"/>
  <c r="K13" i="6"/>
  <c r="L13" i="6" s="1"/>
  <c r="I13" i="6"/>
  <c r="J13" i="6" s="1"/>
  <c r="G13" i="6"/>
  <c r="H13" i="6" s="1"/>
  <c r="E13" i="6"/>
  <c r="F13" i="6" s="1"/>
  <c r="E12" i="6"/>
  <c r="F12" i="6" s="1"/>
  <c r="K11" i="6"/>
  <c r="L11" i="6" s="1"/>
  <c r="I11" i="6"/>
  <c r="J11" i="6" s="1"/>
  <c r="G11" i="6"/>
  <c r="H11" i="6" s="1"/>
  <c r="E11" i="6"/>
  <c r="F11" i="6" s="1"/>
  <c r="K10" i="6"/>
  <c r="L10" i="6" s="1"/>
  <c r="G10" i="6"/>
  <c r="H10" i="6" s="1"/>
  <c r="E10" i="6"/>
  <c r="F10" i="6" s="1"/>
  <c r="K9" i="6"/>
  <c r="L9" i="6" s="1"/>
  <c r="E8" i="6"/>
  <c r="F8" i="6" s="1"/>
  <c r="K7" i="6"/>
  <c r="L7" i="6" s="1"/>
  <c r="I7" i="6"/>
  <c r="J7" i="6" s="1"/>
  <c r="G7" i="6"/>
  <c r="H7" i="6" s="1"/>
  <c r="E7" i="6"/>
  <c r="F7" i="6" s="1"/>
  <c r="K6" i="6"/>
  <c r="L6" i="6" s="1"/>
  <c r="I6" i="6"/>
  <c r="J6" i="6" s="1"/>
  <c r="G6" i="6"/>
  <c r="H6" i="6" s="1"/>
  <c r="E6" i="6"/>
  <c r="F6" i="6" s="1"/>
  <c r="K5" i="6"/>
  <c r="L5" i="6" s="1"/>
  <c r="E5" i="6"/>
  <c r="F5" i="6" s="1"/>
  <c r="T11" i="5"/>
  <c r="W7" i="5"/>
  <c r="X7" i="5" s="1"/>
  <c r="Y7" i="5" s="1"/>
  <c r="W8" i="5"/>
  <c r="X8" i="5" s="1"/>
  <c r="Y8" i="5" s="1"/>
  <c r="W9" i="5"/>
  <c r="W11" i="5"/>
  <c r="X11" i="5" s="1"/>
  <c r="W13" i="5"/>
  <c r="W15" i="5"/>
  <c r="X15" i="5" s="1"/>
  <c r="W16" i="5"/>
  <c r="X16" i="5" s="1"/>
  <c r="Y16" i="5" s="1"/>
  <c r="W17" i="5"/>
  <c r="X17" i="5" s="1"/>
  <c r="Y17" i="5" s="1"/>
  <c r="W6" i="5"/>
  <c r="X6" i="5" s="1"/>
  <c r="Z6" i="5" s="1"/>
  <c r="C7" i="1"/>
  <c r="X13" i="5"/>
  <c r="Z13" i="5" s="1"/>
  <c r="X9" i="5"/>
  <c r="Y9" i="5" s="1"/>
  <c r="Q7" i="5"/>
  <c r="R7" i="5" s="1"/>
  <c r="S7" i="5" s="1"/>
  <c r="Q8" i="5"/>
  <c r="R8" i="5" s="1"/>
  <c r="T8" i="5" s="1"/>
  <c r="Q9" i="5"/>
  <c r="R9" i="5" s="1"/>
  <c r="Q11" i="5"/>
  <c r="R11" i="5" s="1"/>
  <c r="S11" i="5" s="1"/>
  <c r="Q13" i="5"/>
  <c r="R13" i="5" s="1"/>
  <c r="Q14" i="5"/>
  <c r="R14" i="5" s="1"/>
  <c r="T14" i="5" s="1"/>
  <c r="Q15" i="5"/>
  <c r="R15" i="5" s="1"/>
  <c r="S15" i="5" s="1"/>
  <c r="Q16" i="5"/>
  <c r="R16" i="5" s="1"/>
  <c r="T16" i="5" s="1"/>
  <c r="Q17" i="5"/>
  <c r="R17" i="5" s="1"/>
  <c r="Q6" i="5"/>
  <c r="R6" i="5" s="1"/>
  <c r="S6" i="5" s="1"/>
  <c r="K7" i="5"/>
  <c r="L7" i="5" s="1"/>
  <c r="M7" i="5" s="1"/>
  <c r="K8" i="5"/>
  <c r="L8" i="5" s="1"/>
  <c r="M8" i="5" s="1"/>
  <c r="K9" i="5"/>
  <c r="L9" i="5" s="1"/>
  <c r="N9" i="5" s="1"/>
  <c r="K11" i="5"/>
  <c r="L11" i="5" s="1"/>
  <c r="N11" i="5" s="1"/>
  <c r="K12" i="5"/>
  <c r="L12" i="5" s="1"/>
  <c r="M12" i="5" s="1"/>
  <c r="K13" i="5"/>
  <c r="L13" i="5" s="1"/>
  <c r="N13" i="5" s="1"/>
  <c r="K14" i="5"/>
  <c r="L14" i="5" s="1"/>
  <c r="N14" i="5" s="1"/>
  <c r="K15" i="5"/>
  <c r="L15" i="5" s="1"/>
  <c r="M15" i="5" s="1"/>
  <c r="K16" i="5"/>
  <c r="L16" i="5" s="1"/>
  <c r="N16" i="5" s="1"/>
  <c r="K17" i="5"/>
  <c r="L17" i="5" s="1"/>
  <c r="N17" i="5" s="1"/>
  <c r="E7" i="5"/>
  <c r="F7" i="5" s="1"/>
  <c r="G7" i="5" s="1"/>
  <c r="E8" i="5"/>
  <c r="F8" i="5" s="1"/>
  <c r="G8" i="5" s="1"/>
  <c r="E9" i="5"/>
  <c r="F9" i="5" s="1"/>
  <c r="G9" i="5" s="1"/>
  <c r="E10" i="5"/>
  <c r="F10" i="5" s="1"/>
  <c r="H10" i="5" s="1"/>
  <c r="I10" i="5" s="1"/>
  <c r="E13" i="5"/>
  <c r="F13" i="5" s="1"/>
  <c r="E14" i="5"/>
  <c r="F14" i="5" s="1"/>
  <c r="G14" i="5" s="1"/>
  <c r="E15" i="5"/>
  <c r="F15" i="5" s="1"/>
  <c r="G15" i="5" s="1"/>
  <c r="E16" i="5"/>
  <c r="F16" i="5" s="1"/>
  <c r="G16" i="5" s="1"/>
  <c r="E17" i="5"/>
  <c r="F17" i="5" s="1"/>
  <c r="G17" i="5" s="1"/>
  <c r="E18" i="5"/>
  <c r="F18" i="5" s="1"/>
  <c r="H18" i="5" s="1"/>
  <c r="I18" i="5" s="1"/>
  <c r="G18" i="6" l="1"/>
  <c r="H18" i="6" s="1"/>
  <c r="E18" i="6"/>
  <c r="F18" i="6" s="1"/>
  <c r="K18" i="6"/>
  <c r="L18" i="6" s="1"/>
  <c r="I18" i="6"/>
  <c r="J18" i="6" s="1"/>
  <c r="G8" i="6"/>
  <c r="H8" i="6" s="1"/>
  <c r="G12" i="6"/>
  <c r="H12" i="6" s="1"/>
  <c r="I8" i="6"/>
  <c r="J8" i="6" s="1"/>
  <c r="I12" i="6"/>
  <c r="J12" i="6" s="1"/>
  <c r="I16" i="6"/>
  <c r="J16" i="6" s="1"/>
  <c r="E9" i="6"/>
  <c r="F9" i="6" s="1"/>
  <c r="E17" i="6"/>
  <c r="F17" i="6" s="1"/>
  <c r="K16" i="6"/>
  <c r="L16" i="6" s="1"/>
  <c r="G9" i="6"/>
  <c r="H9" i="6" s="1"/>
  <c r="G17" i="6"/>
  <c r="H17" i="6" s="1"/>
  <c r="K8" i="6"/>
  <c r="L8" i="6" s="1"/>
  <c r="Q19" i="5"/>
  <c r="R19" i="5" s="1"/>
  <c r="S19" i="5" s="1"/>
  <c r="E19" i="5"/>
  <c r="F19" i="5" s="1"/>
  <c r="G19" i="5" s="1"/>
  <c r="W19" i="5"/>
  <c r="X19" i="5" s="1"/>
  <c r="Y19" i="5" s="1"/>
  <c r="K19" i="5"/>
  <c r="L19" i="5" s="1"/>
  <c r="M19" i="5" s="1"/>
  <c r="Z14" i="5"/>
  <c r="Y14" i="5"/>
  <c r="Z15" i="5"/>
  <c r="Y15" i="5"/>
  <c r="Z11" i="5"/>
  <c r="Y11" i="5"/>
  <c r="Z12" i="5"/>
  <c r="Q12" i="5"/>
  <c r="R12" i="5" s="1"/>
  <c r="S12" i="5" s="1"/>
  <c r="G18" i="5"/>
  <c r="G10" i="5"/>
  <c r="M16" i="5"/>
  <c r="S14" i="5"/>
  <c r="T18" i="5"/>
  <c r="Y6" i="5"/>
  <c r="K6" i="5"/>
  <c r="L6" i="5" s="1"/>
  <c r="Q10" i="5"/>
  <c r="R10" i="5" s="1"/>
  <c r="S10" i="5" s="1"/>
  <c r="M14" i="5"/>
  <c r="E12" i="5"/>
  <c r="F12" i="5" s="1"/>
  <c r="G12" i="5" s="1"/>
  <c r="K18" i="5"/>
  <c r="L18" i="5" s="1"/>
  <c r="K10" i="5"/>
  <c r="L10" i="5" s="1"/>
  <c r="M13" i="5"/>
  <c r="N8" i="5"/>
  <c r="Q18" i="5"/>
  <c r="R18" i="5" s="1"/>
  <c r="S18" i="5" s="1"/>
  <c r="E6" i="5"/>
  <c r="F6" i="5" s="1"/>
  <c r="Z9" i="5"/>
  <c r="Z17" i="5"/>
  <c r="Y13" i="5"/>
  <c r="N15" i="5"/>
  <c r="Z18" i="5"/>
  <c r="Z10" i="5"/>
  <c r="T15" i="5"/>
  <c r="N7" i="5"/>
  <c r="T7" i="5"/>
  <c r="Z16" i="5"/>
  <c r="Z8" i="5"/>
  <c r="Z7" i="5"/>
  <c r="C19" i="5"/>
  <c r="N19" i="5" s="1"/>
  <c r="N12" i="5"/>
  <c r="Z19" i="5"/>
  <c r="T17" i="5"/>
  <c r="T9" i="5"/>
  <c r="T6" i="5"/>
  <c r="T13" i="5"/>
  <c r="U13" i="5" s="1"/>
  <c r="AA13" i="5"/>
  <c r="AA17" i="5"/>
  <c r="H16" i="5"/>
  <c r="I16" i="5" s="1"/>
  <c r="O16" i="5" s="1"/>
  <c r="U16" i="5" s="1"/>
  <c r="H8" i="5"/>
  <c r="I8" i="5" s="1"/>
  <c r="H14" i="5"/>
  <c r="I14" i="5" s="1"/>
  <c r="O14" i="5" s="1"/>
  <c r="U14" i="5" s="1"/>
  <c r="AA14" i="5" s="1"/>
  <c r="H9" i="5"/>
  <c r="I9" i="5" s="1"/>
  <c r="O9" i="5" s="1"/>
  <c r="H17" i="5"/>
  <c r="I17" i="5" s="1"/>
  <c r="O17" i="5" s="1"/>
  <c r="H15" i="5"/>
  <c r="I15" i="5" s="1"/>
  <c r="O15" i="5" s="1"/>
  <c r="U15" i="5" s="1"/>
  <c r="AA15" i="5" s="1"/>
  <c r="H11" i="5"/>
  <c r="I11" i="5" s="1"/>
  <c r="O11" i="5" s="1"/>
  <c r="U11" i="5" s="1"/>
  <c r="H7" i="5"/>
  <c r="I7" i="5" s="1"/>
  <c r="H13" i="5"/>
  <c r="I13" i="5" s="1"/>
  <c r="O13" i="5" s="1"/>
  <c r="E19" i="4"/>
  <c r="F19" i="4" s="1"/>
  <c r="G19" i="4" s="1"/>
  <c r="E7" i="4"/>
  <c r="E8" i="4"/>
  <c r="F8" i="4" s="1"/>
  <c r="G8" i="4" s="1"/>
  <c r="E9" i="4"/>
  <c r="E10" i="4"/>
  <c r="F10" i="4" s="1"/>
  <c r="G10" i="4" s="1"/>
  <c r="E11" i="4"/>
  <c r="F11" i="4" s="1"/>
  <c r="G11" i="4" s="1"/>
  <c r="E12" i="4"/>
  <c r="F12" i="4" s="1"/>
  <c r="E13" i="4"/>
  <c r="E14" i="4"/>
  <c r="F14" i="4" s="1"/>
  <c r="G14" i="4" s="1"/>
  <c r="E15" i="4"/>
  <c r="E16" i="4"/>
  <c r="F16" i="4" s="1"/>
  <c r="G16" i="4" s="1"/>
  <c r="E17" i="4"/>
  <c r="E18" i="4"/>
  <c r="F18" i="4" s="1"/>
  <c r="G18" i="4" s="1"/>
  <c r="E6" i="4"/>
  <c r="F6" i="4" s="1"/>
  <c r="G6" i="4" s="1"/>
  <c r="F17" i="4"/>
  <c r="G17" i="4" s="1"/>
  <c r="F15" i="4"/>
  <c r="G15" i="4" s="1"/>
  <c r="F13" i="4"/>
  <c r="F9" i="4"/>
  <c r="G9" i="4" s="1"/>
  <c r="F7" i="4"/>
  <c r="G7" i="4" s="1"/>
  <c r="F19" i="3"/>
  <c r="G19" i="3" s="1"/>
  <c r="E7" i="3"/>
  <c r="F7" i="3" s="1"/>
  <c r="G7" i="3" s="1"/>
  <c r="E8" i="3"/>
  <c r="F8" i="3" s="1"/>
  <c r="E9" i="3"/>
  <c r="F9" i="3" s="1"/>
  <c r="G9" i="3" s="1"/>
  <c r="E10" i="3"/>
  <c r="F10" i="3" s="1"/>
  <c r="E11" i="3"/>
  <c r="F11" i="3" s="1"/>
  <c r="G11" i="3" s="1"/>
  <c r="E12" i="3"/>
  <c r="F12" i="3" s="1"/>
  <c r="G12" i="3" s="1"/>
  <c r="E13" i="3"/>
  <c r="F13" i="3" s="1"/>
  <c r="G13" i="3" s="1"/>
  <c r="E14" i="3"/>
  <c r="F14" i="3" s="1"/>
  <c r="E15" i="3"/>
  <c r="F15" i="3" s="1"/>
  <c r="G15" i="3" s="1"/>
  <c r="E16" i="3"/>
  <c r="F16" i="3" s="1"/>
  <c r="E17" i="3"/>
  <c r="F17" i="3" s="1"/>
  <c r="G17" i="3" s="1"/>
  <c r="E18" i="3"/>
  <c r="F18" i="3" s="1"/>
  <c r="E6" i="3"/>
  <c r="F6" i="3" s="1"/>
  <c r="G6" i="3" s="1"/>
  <c r="C19" i="3"/>
  <c r="L13" i="1"/>
  <c r="M13" i="1"/>
  <c r="K13" i="1"/>
  <c r="O8" i="5" l="1"/>
  <c r="U8" i="5" s="1"/>
  <c r="AA11" i="5"/>
  <c r="T10" i="5"/>
  <c r="N10" i="5"/>
  <c r="O10" i="5" s="1"/>
  <c r="M10" i="5"/>
  <c r="N18" i="5"/>
  <c r="O18" i="5" s="1"/>
  <c r="U18" i="5" s="1"/>
  <c r="AA18" i="5" s="1"/>
  <c r="M18" i="5"/>
  <c r="H12" i="5"/>
  <c r="I12" i="5" s="1"/>
  <c r="T12" i="5"/>
  <c r="H19" i="5"/>
  <c r="I19" i="5" s="1"/>
  <c r="O19" i="5" s="1"/>
  <c r="T19" i="5"/>
  <c r="H6" i="5"/>
  <c r="I6" i="5" s="1"/>
  <c r="G6" i="5"/>
  <c r="N6" i="5"/>
  <c r="O6" i="5" s="1"/>
  <c r="M6" i="5"/>
  <c r="H12" i="4"/>
  <c r="I12" i="4" s="1"/>
  <c r="G12" i="4"/>
  <c r="H6" i="4"/>
  <c r="I6" i="4" s="1"/>
  <c r="H13" i="4"/>
  <c r="I13" i="4" s="1"/>
  <c r="G13" i="4"/>
  <c r="H19" i="3"/>
  <c r="I19" i="3" s="1"/>
  <c r="H18" i="3"/>
  <c r="I18" i="3" s="1"/>
  <c r="G18" i="3"/>
  <c r="H16" i="3"/>
  <c r="I16" i="3" s="1"/>
  <c r="G16" i="3"/>
  <c r="H14" i="3"/>
  <c r="G14" i="3"/>
  <c r="H10" i="3"/>
  <c r="I10" i="3" s="1"/>
  <c r="G10" i="3"/>
  <c r="H8" i="3"/>
  <c r="I8" i="3" s="1"/>
  <c r="G8" i="3"/>
  <c r="O7" i="5"/>
  <c r="U7" i="5" s="1"/>
  <c r="AA7" i="5" s="1"/>
  <c r="AA8" i="5"/>
  <c r="AA16" i="5"/>
  <c r="U17" i="5"/>
  <c r="U6" i="5"/>
  <c r="AA6" i="5" s="1"/>
  <c r="O12" i="5"/>
  <c r="H6" i="3"/>
  <c r="I6" i="3" s="1"/>
  <c r="H11" i="3"/>
  <c r="I11" i="3" s="1"/>
  <c r="H13" i="3"/>
  <c r="I13" i="3" s="1"/>
  <c r="H12" i="3"/>
  <c r="I12" i="3" s="1"/>
  <c r="H17" i="3"/>
  <c r="I17" i="3" s="1"/>
  <c r="H9" i="3"/>
  <c r="I9" i="3" s="1"/>
  <c r="I14" i="3"/>
  <c r="H15" i="3"/>
  <c r="I15" i="3" s="1"/>
  <c r="H7" i="3"/>
  <c r="I7" i="3" s="1"/>
  <c r="U9" i="5"/>
  <c r="AA9" i="5" s="1"/>
  <c r="H11" i="4"/>
  <c r="I11" i="4" s="1"/>
  <c r="H14" i="4"/>
  <c r="I14" i="4" s="1"/>
  <c r="H15" i="4"/>
  <c r="I15" i="4" s="1"/>
  <c r="H16" i="4"/>
  <c r="I16" i="4" s="1"/>
  <c r="H7" i="4"/>
  <c r="I7" i="4" s="1"/>
  <c r="H17" i="4"/>
  <c r="I17" i="4" s="1"/>
  <c r="H8" i="4"/>
  <c r="I8" i="4" s="1"/>
  <c r="H18" i="4"/>
  <c r="I18" i="4" s="1"/>
  <c r="H9" i="4"/>
  <c r="I9" i="4" s="1"/>
  <c r="H10" i="4"/>
  <c r="I10" i="4" s="1"/>
  <c r="H19" i="4"/>
  <c r="I19" i="4" s="1"/>
  <c r="U12" i="5" l="1"/>
  <c r="AA12" i="5" s="1"/>
  <c r="U19" i="5"/>
  <c r="AA19" i="5" s="1"/>
  <c r="U10" i="5"/>
  <c r="AA10" i="5" s="1"/>
</calcChain>
</file>

<file path=xl/sharedStrings.xml><?xml version="1.0" encoding="utf-8"?>
<sst xmlns="http://schemas.openxmlformats.org/spreadsheetml/2006/main" count="160" uniqueCount="51">
  <si>
    <t>Proteínas</t>
  </si>
  <si>
    <t>Grasas</t>
  </si>
  <si>
    <t>Saturadas</t>
  </si>
  <si>
    <t>Poliinsaturadas</t>
  </si>
  <si>
    <t>Trans</t>
  </si>
  <si>
    <t>Monoinsaturadas</t>
  </si>
  <si>
    <t>Carbohidratos</t>
  </si>
  <si>
    <t>Población</t>
  </si>
  <si>
    <t>Kcal</t>
  </si>
  <si>
    <t>gr</t>
  </si>
  <si>
    <t>Distribución promedio porcentual de macronutientes de la energía total diaria según AMDR</t>
  </si>
  <si>
    <t>Requerimiento de Proteinas</t>
  </si>
  <si>
    <t xml:space="preserve"> Persona/día</t>
  </si>
  <si>
    <t>*Hogar/día</t>
  </si>
  <si>
    <t>Población/día</t>
  </si>
  <si>
    <t>Población/ año</t>
  </si>
  <si>
    <t>Reqerimiento de Grasas saturadas</t>
  </si>
  <si>
    <t>Reqerimiento de Grasas poliinsaturadas</t>
  </si>
  <si>
    <t>Reqerimiento de Grasas monoinsaturadas</t>
  </si>
  <si>
    <t>Territorialidad</t>
  </si>
  <si>
    <t>Amazonica</t>
  </si>
  <si>
    <t>Andina sur</t>
  </si>
  <si>
    <t>Costa y sabana caribe</t>
  </si>
  <si>
    <t>Cundiboyacense</t>
  </si>
  <si>
    <t>Depresión momposina y mojana</t>
  </si>
  <si>
    <t>Distrito capital</t>
  </si>
  <si>
    <t>Eje cafetero</t>
  </si>
  <si>
    <t>Insular</t>
  </si>
  <si>
    <t>Litoral Pacífico y Chocó</t>
  </si>
  <si>
    <t>Llanero</t>
  </si>
  <si>
    <t>Magdalena medio</t>
  </si>
  <si>
    <t>Santanderes</t>
  </si>
  <si>
    <t>Tolima grande</t>
  </si>
  <si>
    <t>COLOMBIA</t>
  </si>
  <si>
    <t>Req Kcal/persona/día</t>
  </si>
  <si>
    <t>Proteina/día</t>
  </si>
  <si>
    <t>Requerimiento de Carbohidratos (CHOs)</t>
  </si>
  <si>
    <t>CHOs/día</t>
  </si>
  <si>
    <t>Requerimiento de Grasas totales</t>
  </si>
  <si>
    <t>Grasa/día</t>
  </si>
  <si>
    <t>G. sat/día</t>
  </si>
  <si>
    <t>G. poli/día</t>
  </si>
  <si>
    <t>G. mono/día</t>
  </si>
  <si>
    <t>Req Grasas totales</t>
  </si>
  <si>
    <t>Req poliinsaturadas</t>
  </si>
  <si>
    <t>Req saturadas</t>
  </si>
  <si>
    <t>Kcal/día</t>
  </si>
  <si>
    <t>gr/día</t>
  </si>
  <si>
    <t>Req monoinsaturadas</t>
  </si>
  <si>
    <r>
      <rPr>
        <b/>
        <sz val="11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Tamaño promedio de los hogares Colombianos 2,9 según DANE (2024)</t>
    </r>
  </si>
  <si>
    <t>https://www.dane.gov.co/files/operaciones/ECV/bol-ECV-2023.pdf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</si>
</sst>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164" fontId="0" fillId="0" borderId="0" xfId="0" applyNumberFormat="1"/>
    <xf numFmtId="1" fontId="3" fillId="0" borderId="1" xfId="0" applyNumberFormat="1" applyFont="1" applyBorder="1" applyAlignment="1">
      <alignment horizontal="left"/>
    </xf>
    <xf numFmtId="1" fontId="3" fillId="0" borderId="0" xfId="0" applyNumberFormat="1" applyFont="1" applyAlignment="1">
      <alignment horizontal="left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0" borderId="0" xfId="2" applyAlignment="1"/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1" fontId="6" fillId="0" borderId="0" xfId="1" applyFont="1" applyAlignment="1">
      <alignment wrapText="1"/>
    </xf>
    <xf numFmtId="41" fontId="6" fillId="0" borderId="0" xfId="0" applyNumberFormat="1" applyFont="1" applyAlignment="1">
      <alignment wrapText="1"/>
    </xf>
    <xf numFmtId="0" fontId="5" fillId="0" borderId="2" xfId="0" applyFont="1" applyBorder="1" applyAlignment="1">
      <alignment wrapText="1"/>
    </xf>
    <xf numFmtId="41" fontId="5" fillId="0" borderId="2" xfId="1" applyFont="1" applyBorder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1" fontId="0" fillId="0" borderId="0" xfId="1" applyFont="1" applyAlignment="1">
      <alignment vertical="top" wrapText="1"/>
    </xf>
    <xf numFmtId="1" fontId="0" fillId="0" borderId="0" xfId="0" applyNumberFormat="1" applyAlignment="1">
      <alignment vertical="top" wrapText="1"/>
    </xf>
    <xf numFmtId="41" fontId="2" fillId="0" borderId="2" xfId="1" applyFont="1" applyBorder="1" applyAlignment="1">
      <alignment vertical="top" wrapText="1"/>
    </xf>
    <xf numFmtId="1" fontId="2" fillId="0" borderId="2" xfId="0" applyNumberFormat="1" applyFont="1" applyBorder="1" applyAlignment="1">
      <alignment vertical="top" wrapText="1"/>
    </xf>
    <xf numFmtId="41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41" fontId="6" fillId="0" borderId="0" xfId="1" applyFont="1" applyAlignment="1">
      <alignment vertical="top" wrapText="1"/>
    </xf>
    <xf numFmtId="1" fontId="6" fillId="0" borderId="0" xfId="0" applyNumberFormat="1" applyFont="1" applyAlignment="1">
      <alignment vertical="top" wrapText="1"/>
    </xf>
    <xf numFmtId="0" fontId="5" fillId="0" borderId="2" xfId="0" applyFont="1" applyBorder="1" applyAlignment="1">
      <alignment vertical="top" wrapText="1"/>
    </xf>
    <xf numFmtId="41" fontId="5" fillId="0" borderId="2" xfId="1" applyFont="1" applyBorder="1" applyAlignment="1">
      <alignment vertical="top" wrapText="1"/>
    </xf>
    <xf numFmtId="1" fontId="5" fillId="0" borderId="2" xfId="0" applyNumberFormat="1" applyFont="1" applyBorder="1" applyAlignment="1">
      <alignment vertical="top" wrapText="1"/>
    </xf>
    <xf numFmtId="2" fontId="6" fillId="0" borderId="0" xfId="0" applyNumberFormat="1" applyFont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41" fontId="2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</cellXfs>
  <cellStyles count="3">
    <cellStyle name="Hipervínculo" xfId="2" builtinId="8"/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9</xdr:row>
      <xdr:rowOff>180974</xdr:rowOff>
    </xdr:from>
    <xdr:to>
      <xdr:col>10</xdr:col>
      <xdr:colOff>104775</xdr:colOff>
      <xdr:row>16</xdr:row>
      <xdr:rowOff>187247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BD2A7A-9C02-48C7-1678-9C1259BE7F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8500" t="68426" r="17288" b="20822"/>
        <a:stretch/>
      </xdr:blipFill>
      <xdr:spPr>
        <a:xfrm>
          <a:off x="219074" y="2324099"/>
          <a:ext cx="7581901" cy="133977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18</xdr:row>
      <xdr:rowOff>123824</xdr:rowOff>
    </xdr:from>
    <xdr:to>
      <xdr:col>9</xdr:col>
      <xdr:colOff>262895</xdr:colOff>
      <xdr:row>33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43BAA0-E207-D367-7E91-B530184EFA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5493" t="36753" r="17376" b="36473"/>
        <a:stretch/>
      </xdr:blipFill>
      <xdr:spPr>
        <a:xfrm>
          <a:off x="819150" y="3981449"/>
          <a:ext cx="6978020" cy="2828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DISTRI%20POBLACIONAL/0.%20CONSOLIDADO%20TERRITORIALIDADES.xlsx" TargetMode="External"/><Relationship Id="rId1" Type="http://schemas.openxmlformats.org/officeDocument/2006/relationships/externalLinkPath" Target="/personal/sarah_ortiz_udea_edu_co/Documents/NECESIDADES%20GABA%202024/DISTRI%20POBLACIONAL/0.%20CONSOLIDADO%20TERRITORIALIDAD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deaeduco-my.sharepoint.com/personal/sarah_ortiz_udea_edu_co/Documents/NECESIDADES%20GABA%202024/2.REQUERIMIENTOS/Requerimiento%20ponderado%20de%20Energ&#237;a.xlsx" TargetMode="External"/><Relationship Id="rId1" Type="http://schemas.openxmlformats.org/officeDocument/2006/relationships/externalLinkPath" Target="Requerimiento%20ponderado%20de%20Energ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SOLIDADO"/>
      <sheetName val="TOTAL"/>
      <sheetName val="Amazonica"/>
      <sheetName val="Andina Sur"/>
      <sheetName val="Costa y Sabana Caribe"/>
      <sheetName val="Cundiboyacense"/>
      <sheetName val="D Momposina Mojana"/>
      <sheetName val="Distrito Capital"/>
      <sheetName val="Eje Cafetero"/>
      <sheetName val="Insular"/>
      <sheetName val="Litoral Pacífico"/>
      <sheetName val="Llanero"/>
      <sheetName val="Magdalena Medio"/>
      <sheetName val="Santanderes"/>
      <sheetName val="Tolima Grande"/>
    </sheetNames>
    <sheetDataSet>
      <sheetData sheetId="0"/>
      <sheetData sheetId="1"/>
      <sheetData sheetId="2">
        <row r="24">
          <cell r="D24">
            <v>930355</v>
          </cell>
        </row>
      </sheetData>
      <sheetData sheetId="3">
        <row r="24">
          <cell r="D24">
            <v>6804507.9999999991</v>
          </cell>
        </row>
      </sheetData>
      <sheetData sheetId="4">
        <row r="24">
          <cell r="D24">
            <v>10731923.000000002</v>
          </cell>
        </row>
      </sheetData>
      <sheetData sheetId="5">
        <row r="24">
          <cell r="D24">
            <v>4513813</v>
          </cell>
        </row>
      </sheetData>
      <sheetData sheetId="6">
        <row r="24">
          <cell r="D24">
            <v>1777892</v>
          </cell>
        </row>
      </sheetData>
      <sheetData sheetId="7">
        <row r="24">
          <cell r="D24">
            <v>7929539.0000000009</v>
          </cell>
        </row>
      </sheetData>
      <sheetData sheetId="8">
        <row r="24">
          <cell r="D24">
            <v>8757281.9999999981</v>
          </cell>
        </row>
      </sheetData>
      <sheetData sheetId="9">
        <row r="24">
          <cell r="D24">
            <v>62249</v>
          </cell>
        </row>
      </sheetData>
      <sheetData sheetId="10">
        <row r="24">
          <cell r="D24">
            <v>1471528</v>
          </cell>
        </row>
      </sheetData>
      <sheetData sheetId="11">
        <row r="24">
          <cell r="D24">
            <v>2094649</v>
          </cell>
        </row>
      </sheetData>
      <sheetData sheetId="12">
        <row r="24">
          <cell r="D24">
            <v>962836</v>
          </cell>
        </row>
      </sheetData>
      <sheetData sheetId="13">
        <row r="24">
          <cell r="D24">
            <v>3764606</v>
          </cell>
        </row>
      </sheetData>
      <sheetData sheetId="14">
        <row r="24">
          <cell r="D24">
            <v>2894772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Resumen"/>
      <sheetName val="Energía Colombia"/>
      <sheetName val="Amazonica"/>
      <sheetName val="Andina Sur"/>
      <sheetName val="Cost y sabana caribe"/>
      <sheetName val="Cundiboyacense"/>
      <sheetName val="Depre Momposina"/>
      <sheetName val="Distrito cap"/>
      <sheetName val="Eje cafetero"/>
      <sheetName val="Insular"/>
      <sheetName val="Lit Pacifico"/>
      <sheetName val="Llanero"/>
      <sheetName val="Magdalena Medio"/>
      <sheetName val="Santanderes"/>
      <sheetName val="Tolima grande"/>
    </sheetNames>
    <sheetDataSet>
      <sheetData sheetId="0"/>
      <sheetData sheetId="1"/>
      <sheetData sheetId="2">
        <row r="26">
          <cell r="G26">
            <v>2287.8194189436445</v>
          </cell>
        </row>
      </sheetData>
      <sheetData sheetId="3">
        <row r="26">
          <cell r="G26">
            <v>2304.7863178820267</v>
          </cell>
        </row>
      </sheetData>
      <sheetData sheetId="4">
        <row r="26">
          <cell r="G26">
            <v>2295.5194335898814</v>
          </cell>
        </row>
      </sheetData>
      <sheetData sheetId="5">
        <row r="26">
          <cell r="G26">
            <v>2313.8108907867145</v>
          </cell>
        </row>
      </sheetData>
      <sheetData sheetId="6">
        <row r="26">
          <cell r="G26">
            <v>2275.4663290261101</v>
          </cell>
        </row>
      </sheetData>
      <sheetData sheetId="7">
        <row r="26">
          <cell r="G26">
            <v>2327.7040652656119</v>
          </cell>
        </row>
      </sheetData>
      <sheetData sheetId="8">
        <row r="26">
          <cell r="G26">
            <v>2315.847037289097</v>
          </cell>
        </row>
      </sheetData>
      <sheetData sheetId="9">
        <row r="26">
          <cell r="G26">
            <v>2291.3301531579627</v>
          </cell>
        </row>
      </sheetData>
      <sheetData sheetId="10">
        <row r="26">
          <cell r="G26">
            <v>2261.3358223976511</v>
          </cell>
        </row>
      </sheetData>
      <sheetData sheetId="11">
        <row r="26">
          <cell r="G26">
            <v>2308.8272546000239</v>
          </cell>
        </row>
      </sheetData>
      <sheetData sheetId="12">
        <row r="26">
          <cell r="G26">
            <v>2298.7419111143977</v>
          </cell>
        </row>
      </sheetData>
      <sheetData sheetId="13">
        <row r="26">
          <cell r="G26">
            <v>2311.6428386608086</v>
          </cell>
        </row>
      </sheetData>
      <sheetData sheetId="14">
        <row r="26">
          <cell r="G26">
            <v>2301.2417692950116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3"/>
  <sheetViews>
    <sheetView workbookViewId="0">
      <selection activeCell="E4" sqref="E4"/>
    </sheetView>
  </sheetViews>
  <sheetFormatPr baseColWidth="10" defaultRowHeight="15" x14ac:dyDescent="0.25"/>
  <cols>
    <col min="1" max="1" width="2.42578125" customWidth="1"/>
    <col min="2" max="2" width="18.7109375" customWidth="1"/>
    <col min="3" max="3" width="14.28515625" customWidth="1"/>
  </cols>
  <sheetData>
    <row r="2" spans="2:13" ht="48.75" customHeight="1" x14ac:dyDescent="0.25">
      <c r="B2" s="39" t="s">
        <v>10</v>
      </c>
      <c r="C2" s="39"/>
    </row>
    <row r="3" spans="2:13" x14ac:dyDescent="0.25">
      <c r="B3" s="2" t="s">
        <v>0</v>
      </c>
      <c r="C3" s="3">
        <v>15</v>
      </c>
    </row>
    <row r="4" spans="2:13" x14ac:dyDescent="0.25">
      <c r="B4" s="2" t="s">
        <v>1</v>
      </c>
      <c r="C4" s="7">
        <v>27.5</v>
      </c>
    </row>
    <row r="5" spans="2:13" x14ac:dyDescent="0.25">
      <c r="B5" s="2" t="s">
        <v>2</v>
      </c>
      <c r="C5" s="3">
        <v>9</v>
      </c>
    </row>
    <row r="6" spans="2:13" x14ac:dyDescent="0.25">
      <c r="B6" s="2" t="s">
        <v>3</v>
      </c>
      <c r="C6" s="3">
        <v>7.5</v>
      </c>
    </row>
    <row r="7" spans="2:13" x14ac:dyDescent="0.25">
      <c r="B7" s="2" t="s">
        <v>5</v>
      </c>
      <c r="C7" s="7">
        <f>C4-C5-C6-C8</f>
        <v>11</v>
      </c>
    </row>
    <row r="8" spans="2:13" x14ac:dyDescent="0.25">
      <c r="B8" s="2" t="s">
        <v>4</v>
      </c>
      <c r="C8" s="3">
        <v>0</v>
      </c>
    </row>
    <row r="9" spans="2:13" x14ac:dyDescent="0.25">
      <c r="B9" s="4" t="s">
        <v>6</v>
      </c>
      <c r="C9" s="6">
        <v>57.5</v>
      </c>
    </row>
    <row r="11" spans="2:13" x14ac:dyDescent="0.25">
      <c r="K11">
        <v>10</v>
      </c>
      <c r="L11">
        <v>20</v>
      </c>
      <c r="M11">
        <v>50</v>
      </c>
    </row>
    <row r="12" spans="2:13" x14ac:dyDescent="0.25">
      <c r="K12">
        <v>20</v>
      </c>
      <c r="L12">
        <v>35</v>
      </c>
      <c r="M12">
        <v>65</v>
      </c>
    </row>
    <row r="13" spans="2:13" x14ac:dyDescent="0.25">
      <c r="K13" s="5">
        <f>AVERAGE(K11:K12)</f>
        <v>15</v>
      </c>
      <c r="L13">
        <f t="shared" ref="L13:M13" si="0">AVERAGE(L11:L12)</f>
        <v>27.5</v>
      </c>
      <c r="M13">
        <f t="shared" si="0"/>
        <v>57.5</v>
      </c>
    </row>
  </sheetData>
  <mergeCells count="1">
    <mergeCell ref="B2:C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I21"/>
  <sheetViews>
    <sheetView workbookViewId="0">
      <selection activeCell="D6" sqref="D6:D19"/>
    </sheetView>
  </sheetViews>
  <sheetFormatPr baseColWidth="10" defaultColWidth="12.42578125" defaultRowHeight="15" x14ac:dyDescent="0.25"/>
  <cols>
    <col min="1" max="1" width="12.42578125" style="9"/>
    <col min="2" max="2" width="17.7109375" style="9" customWidth="1"/>
    <col min="3" max="3" width="11.5703125" style="9" customWidth="1"/>
    <col min="4" max="4" width="12.5703125" style="9" customWidth="1"/>
    <col min="5" max="7" width="12.42578125" style="9"/>
    <col min="8" max="8" width="13.5703125" style="9" customWidth="1"/>
    <col min="9" max="9" width="17.7109375" style="9" customWidth="1"/>
    <col min="10" max="16384" width="12.42578125" style="9"/>
  </cols>
  <sheetData>
    <row r="3" spans="2:9" x14ac:dyDescent="0.25">
      <c r="B3" s="41" t="s">
        <v>19</v>
      </c>
      <c r="C3" s="41" t="s">
        <v>7</v>
      </c>
      <c r="D3" s="41" t="s">
        <v>34</v>
      </c>
      <c r="E3" s="40" t="s">
        <v>11</v>
      </c>
      <c r="F3" s="40"/>
      <c r="G3" s="40"/>
      <c r="H3" s="40"/>
      <c r="I3" s="40"/>
    </row>
    <row r="4" spans="2:9" x14ac:dyDescent="0.25">
      <c r="B4" s="42"/>
      <c r="C4" s="42"/>
      <c r="D4" s="42"/>
      <c r="E4" s="12" t="s">
        <v>35</v>
      </c>
      <c r="F4" s="12" t="s">
        <v>12</v>
      </c>
      <c r="G4" s="12" t="s">
        <v>13</v>
      </c>
      <c r="H4" s="12" t="s">
        <v>14</v>
      </c>
      <c r="I4" s="12" t="s">
        <v>15</v>
      </c>
    </row>
    <row r="5" spans="2:9" x14ac:dyDescent="0.25">
      <c r="B5" s="43"/>
      <c r="C5" s="43"/>
      <c r="D5" s="43"/>
      <c r="E5" s="13" t="s">
        <v>8</v>
      </c>
      <c r="F5" s="12" t="s">
        <v>9</v>
      </c>
      <c r="G5" s="12" t="s">
        <v>9</v>
      </c>
      <c r="H5" s="12" t="s">
        <v>9</v>
      </c>
      <c r="I5" s="12" t="s">
        <v>9</v>
      </c>
    </row>
    <row r="6" spans="2:9" x14ac:dyDescent="0.25">
      <c r="B6" s="8" t="s">
        <v>20</v>
      </c>
      <c r="C6" s="14">
        <f>+[1]Amazonica!$D$24</f>
        <v>930355</v>
      </c>
      <c r="D6" s="14">
        <f>+[2]Amazonica!$G$26</f>
        <v>2287.8194189436445</v>
      </c>
      <c r="E6" s="14">
        <f>'Distribución macronutrientes'!$C$3*D6/100</f>
        <v>343.17291284154663</v>
      </c>
      <c r="F6" s="15">
        <f>E6/4</f>
        <v>85.793228210386658</v>
      </c>
      <c r="G6" s="14">
        <f>F6*2.9</f>
        <v>248.8003618101213</v>
      </c>
      <c r="H6" s="14">
        <f>F6*C6</f>
        <v>79818158.831674278</v>
      </c>
      <c r="I6" s="14">
        <f>H6*365</f>
        <v>29133627973.561111</v>
      </c>
    </row>
    <row r="7" spans="2:9" x14ac:dyDescent="0.25">
      <c r="B7" s="8" t="s">
        <v>21</v>
      </c>
      <c r="C7" s="14">
        <f>+'[1]Andina Sur'!$D$24</f>
        <v>6804507.9999999991</v>
      </c>
      <c r="D7" s="14">
        <f>+'[2]Andina Sur'!$G$26</f>
        <v>2304.7863178820267</v>
      </c>
      <c r="E7" s="14">
        <f>'Distribución macronutrientes'!$C$3*D7/100</f>
        <v>345.71794768230399</v>
      </c>
      <c r="F7" s="15">
        <f t="shared" ref="F7:F19" si="0">E7/4</f>
        <v>86.429486920575997</v>
      </c>
      <c r="G7" s="14">
        <f t="shared" ref="G7:G18" si="1">F7*2.9</f>
        <v>250.64551206967039</v>
      </c>
      <c r="H7" s="14">
        <f t="shared" ref="H7:H18" si="2">F7*C7</f>
        <v>588110135.18695462</v>
      </c>
      <c r="I7" s="14">
        <f t="shared" ref="I7:I19" si="3">H7*365</f>
        <v>214660199343.23843</v>
      </c>
    </row>
    <row r="8" spans="2:9" ht="26.25" x14ac:dyDescent="0.25">
      <c r="B8" s="8" t="s">
        <v>22</v>
      </c>
      <c r="C8" s="14">
        <f>+'[1]Costa y Sabana Caribe'!$D$24</f>
        <v>10731923.000000002</v>
      </c>
      <c r="D8" s="14">
        <f>+'[2]Cost y sabana caribe'!$G$26</f>
        <v>2295.5194335898814</v>
      </c>
      <c r="E8" s="14">
        <f>'Distribución macronutrientes'!$C$3*D8/100</f>
        <v>344.32791503848216</v>
      </c>
      <c r="F8" s="15">
        <f t="shared" si="0"/>
        <v>86.08197875962054</v>
      </c>
      <c r="G8" s="14">
        <f t="shared" si="1"/>
        <v>249.63773840289957</v>
      </c>
      <c r="H8" s="14">
        <f t="shared" si="2"/>
        <v>923825167.73588336</v>
      </c>
      <c r="I8" s="14">
        <f t="shared" si="3"/>
        <v>337196186223.59741</v>
      </c>
    </row>
    <row r="9" spans="2:9" x14ac:dyDescent="0.25">
      <c r="B9" s="8" t="s">
        <v>23</v>
      </c>
      <c r="C9" s="14">
        <f>+[1]Cundiboyacense!$D$24</f>
        <v>4513813</v>
      </c>
      <c r="D9" s="14">
        <f>+[2]Cundiboyacense!$G$26</f>
        <v>2313.8108907867145</v>
      </c>
      <c r="E9" s="14">
        <f>'Distribución macronutrientes'!$C$3*D9/100</f>
        <v>347.07163361800718</v>
      </c>
      <c r="F9" s="15">
        <f t="shared" si="0"/>
        <v>86.767908404501796</v>
      </c>
      <c r="G9" s="14">
        <f t="shared" si="1"/>
        <v>251.62693437305521</v>
      </c>
      <c r="H9" s="14">
        <f t="shared" si="2"/>
        <v>391654112.93904948</v>
      </c>
      <c r="I9" s="14">
        <f t="shared" si="3"/>
        <v>142953751222.75305</v>
      </c>
    </row>
    <row r="10" spans="2:9" ht="39" x14ac:dyDescent="0.25">
      <c r="B10" s="8" t="s">
        <v>24</v>
      </c>
      <c r="C10" s="14">
        <f>+'[1]D Momposina Mojana'!$D$24</f>
        <v>1777892</v>
      </c>
      <c r="D10" s="14">
        <f>+'[2]Depre Momposina'!$G$26</f>
        <v>2275.4663290261101</v>
      </c>
      <c r="E10" s="14">
        <f>'Distribución macronutrientes'!$C$3*D10/100</f>
        <v>341.31994935391651</v>
      </c>
      <c r="F10" s="15">
        <f t="shared" si="0"/>
        <v>85.329987338479128</v>
      </c>
      <c r="G10" s="14">
        <f t="shared" si="1"/>
        <v>247.45696328158945</v>
      </c>
      <c r="H10" s="14">
        <f t="shared" si="2"/>
        <v>151707501.84918332</v>
      </c>
      <c r="I10" s="14">
        <f t="shared" si="3"/>
        <v>55373238174.951912</v>
      </c>
    </row>
    <row r="11" spans="2:9" x14ac:dyDescent="0.25">
      <c r="B11" s="8" t="s">
        <v>25</v>
      </c>
      <c r="C11" s="14">
        <f>+'[1]Distrito Capital'!$D$24</f>
        <v>7929539.0000000009</v>
      </c>
      <c r="D11" s="14">
        <f>+'[2]Distrito cap'!$G$26</f>
        <v>2327.7040652656119</v>
      </c>
      <c r="E11" s="14">
        <f>'Distribución macronutrientes'!$C$3*D11/100</f>
        <v>349.15560978984178</v>
      </c>
      <c r="F11" s="15">
        <f t="shared" si="0"/>
        <v>87.288902447460444</v>
      </c>
      <c r="G11" s="14">
        <f t="shared" si="1"/>
        <v>253.13781709763529</v>
      </c>
      <c r="H11" s="14">
        <f t="shared" si="2"/>
        <v>692160756.22433317</v>
      </c>
      <c r="I11" s="14">
        <f t="shared" si="3"/>
        <v>252638676021.88159</v>
      </c>
    </row>
    <row r="12" spans="2:9" x14ac:dyDescent="0.25">
      <c r="B12" s="8" t="s">
        <v>26</v>
      </c>
      <c r="C12" s="14">
        <f>+'[1]Eje Cafetero'!$D$24</f>
        <v>8757281.9999999981</v>
      </c>
      <c r="D12" s="14">
        <f>+'[2]Eje cafetero'!$G$26</f>
        <v>2315.847037289097</v>
      </c>
      <c r="E12" s="14">
        <f>'Distribución macronutrientes'!$C$3*D12/100</f>
        <v>347.37705559336456</v>
      </c>
      <c r="F12" s="15">
        <f t="shared" si="0"/>
        <v>86.84426389834114</v>
      </c>
      <c r="G12" s="14">
        <f t="shared" si="1"/>
        <v>251.8483653051893</v>
      </c>
      <c r="H12" s="14">
        <f t="shared" si="2"/>
        <v>760519709.04019248</v>
      </c>
      <c r="I12" s="14">
        <f t="shared" si="3"/>
        <v>277589693799.67023</v>
      </c>
    </row>
    <row r="13" spans="2:9" x14ac:dyDescent="0.25">
      <c r="B13" s="8" t="s">
        <v>27</v>
      </c>
      <c r="C13" s="14">
        <f>+[1]Insular!$D$24</f>
        <v>62249</v>
      </c>
      <c r="D13" s="14">
        <f>+[2]Insular!$G$26</f>
        <v>2291.3301531579627</v>
      </c>
      <c r="E13" s="14">
        <f>'Distribución macronutrientes'!$C$3*D13/100</f>
        <v>343.6995229736944</v>
      </c>
      <c r="F13" s="15">
        <f t="shared" si="0"/>
        <v>85.9248807434236</v>
      </c>
      <c r="G13" s="14">
        <f t="shared" si="1"/>
        <v>249.18215415592843</v>
      </c>
      <c r="H13" s="14">
        <f t="shared" si="2"/>
        <v>5348737.9013973754</v>
      </c>
      <c r="I13" s="14">
        <f t="shared" si="3"/>
        <v>1952289334.010042</v>
      </c>
    </row>
    <row r="14" spans="2:9" ht="26.25" x14ac:dyDescent="0.25">
      <c r="B14" s="8" t="s">
        <v>28</v>
      </c>
      <c r="C14" s="14">
        <f>+'[1]Litoral Pacífico'!$D$24</f>
        <v>1471528</v>
      </c>
      <c r="D14" s="14">
        <f>+'[2]Lit Pacifico'!$G$26</f>
        <v>2261.3358223976511</v>
      </c>
      <c r="E14" s="14">
        <f>'Distribución macronutrientes'!$C$3*D14/100</f>
        <v>339.20037335964764</v>
      </c>
      <c r="F14" s="15">
        <f t="shared" si="0"/>
        <v>84.800093339911911</v>
      </c>
      <c r="G14" s="14">
        <f t="shared" si="1"/>
        <v>245.92027068574453</v>
      </c>
      <c r="H14" s="14">
        <f t="shared" si="2"/>
        <v>124785711.7522939</v>
      </c>
      <c r="I14" s="14">
        <f t="shared" si="3"/>
        <v>45546784789.587273</v>
      </c>
    </row>
    <row r="15" spans="2:9" x14ac:dyDescent="0.25">
      <c r="B15" s="8" t="s">
        <v>29</v>
      </c>
      <c r="C15" s="14">
        <f>+[1]Llanero!$D$24</f>
        <v>2094649</v>
      </c>
      <c r="D15" s="14">
        <f>+[2]Llanero!$G$26</f>
        <v>2308.8272546000239</v>
      </c>
      <c r="E15" s="14">
        <f>'Distribución macronutrientes'!$C$3*D15/100</f>
        <v>346.32408819000358</v>
      </c>
      <c r="F15" s="15">
        <f t="shared" si="0"/>
        <v>86.581022047500895</v>
      </c>
      <c r="G15" s="14">
        <f t="shared" si="1"/>
        <v>251.08496393775258</v>
      </c>
      <c r="H15" s="14">
        <f t="shared" si="2"/>
        <v>181356851.25077569</v>
      </c>
      <c r="I15" s="14">
        <f t="shared" si="3"/>
        <v>66195250706.533127</v>
      </c>
    </row>
    <row r="16" spans="2:9" x14ac:dyDescent="0.25">
      <c r="B16" s="8" t="s">
        <v>30</v>
      </c>
      <c r="C16" s="14">
        <f>+'[1]Magdalena Medio'!$D$24</f>
        <v>962836</v>
      </c>
      <c r="D16" s="14">
        <f>+'[2]Magdalena Medio'!$G$26</f>
        <v>2298.7419111143977</v>
      </c>
      <c r="E16" s="14">
        <f>'Distribución macronutrientes'!$C$3*D16/100</f>
        <v>344.81128666715966</v>
      </c>
      <c r="F16" s="15">
        <f t="shared" si="0"/>
        <v>86.202821666789916</v>
      </c>
      <c r="G16" s="14">
        <f t="shared" si="1"/>
        <v>249.98818283369076</v>
      </c>
      <c r="H16" s="14">
        <f t="shared" si="2"/>
        <v>82999180.002365336</v>
      </c>
      <c r="I16" s="14">
        <f t="shared" si="3"/>
        <v>30294700700.863346</v>
      </c>
    </row>
    <row r="17" spans="2:9" x14ac:dyDescent="0.25">
      <c r="B17" s="8" t="s">
        <v>31</v>
      </c>
      <c r="C17" s="14">
        <f>+[1]Santanderes!$D$24</f>
        <v>3764606</v>
      </c>
      <c r="D17" s="14">
        <f>+[2]Santanderes!$G$26</f>
        <v>2311.6428386608086</v>
      </c>
      <c r="E17" s="14">
        <f>'Distribución macronutrientes'!$C$3*D17/100</f>
        <v>346.74642579912125</v>
      </c>
      <c r="F17" s="15">
        <f t="shared" si="0"/>
        <v>86.686606449780314</v>
      </c>
      <c r="G17" s="14">
        <f t="shared" si="1"/>
        <v>251.39115870436291</v>
      </c>
      <c r="H17" s="14">
        <f t="shared" si="2"/>
        <v>326340918.76048166</v>
      </c>
      <c r="I17" s="14">
        <f t="shared" si="3"/>
        <v>119114435347.57581</v>
      </c>
    </row>
    <row r="18" spans="2:9" x14ac:dyDescent="0.25">
      <c r="B18" s="8" t="s">
        <v>32</v>
      </c>
      <c r="C18" s="14">
        <f>+'[1]Tolima Grande'!$D$24</f>
        <v>2894772</v>
      </c>
      <c r="D18" s="14">
        <f>+'[2]Tolima grande'!$G$26</f>
        <v>2301.2417692950116</v>
      </c>
      <c r="E18" s="14">
        <f>'Distribución macronutrientes'!$C$3*D18/100</f>
        <v>345.18626539425173</v>
      </c>
      <c r="F18" s="15">
        <f t="shared" si="0"/>
        <v>86.296566348562934</v>
      </c>
      <c r="G18" s="14">
        <f t="shared" si="1"/>
        <v>250.26004241083251</v>
      </c>
      <c r="H18" s="14">
        <f t="shared" si="2"/>
        <v>249808883.96196222</v>
      </c>
      <c r="I18" s="14">
        <f t="shared" si="3"/>
        <v>91180242646.116211</v>
      </c>
    </row>
    <row r="19" spans="2:9" s="10" customFormat="1" x14ac:dyDescent="0.25">
      <c r="B19" s="16" t="s">
        <v>33</v>
      </c>
      <c r="C19" s="17">
        <f>SUM(C6:C18)</f>
        <v>52695952</v>
      </c>
      <c r="D19" s="17">
        <f>AVERAGE(D6:D18)</f>
        <v>2299.5440955391491</v>
      </c>
      <c r="E19" s="17">
        <f>'Distribución macronutrientes'!$C$3*D19/100</f>
        <v>344.93161433087238</v>
      </c>
      <c r="F19" s="17">
        <f t="shared" si="0"/>
        <v>86.232903582718095</v>
      </c>
      <c r="G19" s="17">
        <f>F19*2.9</f>
        <v>250.07542038988245</v>
      </c>
      <c r="H19" s="17">
        <f t="shared" ref="H19" si="4">F19*C19</f>
        <v>4544124948.0155411</v>
      </c>
      <c r="I19" s="17">
        <f t="shared" si="3"/>
        <v>1658605606025.6726</v>
      </c>
    </row>
    <row r="20" spans="2:9" customFormat="1" x14ac:dyDescent="0.25">
      <c r="B20" t="s">
        <v>49</v>
      </c>
    </row>
    <row r="21" spans="2:9" customFormat="1" x14ac:dyDescent="0.25">
      <c r="B21" s="11" t="s">
        <v>50</v>
      </c>
    </row>
  </sheetData>
  <mergeCells count="4">
    <mergeCell ref="E3:I3"/>
    <mergeCell ref="B3:B5"/>
    <mergeCell ref="C3:C5"/>
    <mergeCell ref="D3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K21"/>
  <sheetViews>
    <sheetView workbookViewId="0">
      <selection activeCell="D6" sqref="D6:D19"/>
    </sheetView>
  </sheetViews>
  <sheetFormatPr baseColWidth="10" defaultRowHeight="15" x14ac:dyDescent="0.25"/>
  <cols>
    <col min="2" max="2" width="20.28515625" customWidth="1"/>
    <col min="3" max="3" width="12.42578125" bestFit="1" customWidth="1"/>
    <col min="4" max="4" width="9.42578125" customWidth="1"/>
    <col min="5" max="5" width="9.42578125" bestFit="1" customWidth="1"/>
    <col min="6" max="6" width="8.42578125" customWidth="1"/>
    <col min="7" max="7" width="7.140625" customWidth="1"/>
    <col min="8" max="8" width="14.7109375" customWidth="1"/>
    <col min="9" max="9" width="17.140625" customWidth="1"/>
    <col min="11" max="11" width="16.28515625" bestFit="1" customWidth="1"/>
  </cols>
  <sheetData>
    <row r="3" spans="2:9" x14ac:dyDescent="0.25">
      <c r="B3" s="41" t="s">
        <v>19</v>
      </c>
      <c r="C3" s="41" t="s">
        <v>7</v>
      </c>
      <c r="D3" s="41" t="s">
        <v>34</v>
      </c>
      <c r="E3" s="40" t="s">
        <v>36</v>
      </c>
      <c r="F3" s="40"/>
      <c r="G3" s="40"/>
      <c r="H3" s="40"/>
      <c r="I3" s="40"/>
    </row>
    <row r="4" spans="2:9" ht="39" x14ac:dyDescent="0.25">
      <c r="B4" s="42"/>
      <c r="C4" s="42"/>
      <c r="D4" s="42"/>
      <c r="E4" s="12" t="s">
        <v>37</v>
      </c>
      <c r="F4" s="12" t="s">
        <v>12</v>
      </c>
      <c r="G4" s="12" t="s">
        <v>13</v>
      </c>
      <c r="H4" s="12" t="s">
        <v>14</v>
      </c>
      <c r="I4" s="12" t="s">
        <v>15</v>
      </c>
    </row>
    <row r="5" spans="2:9" x14ac:dyDescent="0.25">
      <c r="B5" s="43"/>
      <c r="C5" s="43"/>
      <c r="D5" s="43"/>
      <c r="E5" s="13" t="s">
        <v>8</v>
      </c>
      <c r="F5" s="12" t="s">
        <v>9</v>
      </c>
      <c r="G5" s="12" t="s">
        <v>9</v>
      </c>
      <c r="H5" s="12" t="s">
        <v>9</v>
      </c>
      <c r="I5" s="12" t="s">
        <v>9</v>
      </c>
    </row>
    <row r="6" spans="2:9" x14ac:dyDescent="0.25">
      <c r="B6" s="8" t="s">
        <v>20</v>
      </c>
      <c r="C6" s="14">
        <f>+[1]Amazonica!$D$24</f>
        <v>930355</v>
      </c>
      <c r="D6" s="14">
        <f>+[2]Amazonica!$G$26</f>
        <v>2287.8194189436445</v>
      </c>
      <c r="E6" s="14">
        <f>'Distribución macronutrientes'!$C$9*D6/100</f>
        <v>1315.4961658925956</v>
      </c>
      <c r="F6" s="15">
        <f>E6/4</f>
        <v>328.87404147314891</v>
      </c>
      <c r="G6" s="14">
        <f>F6*2.9</f>
        <v>953.73472027213177</v>
      </c>
      <c r="H6" s="14">
        <f>F6*C6</f>
        <v>305969608.85475147</v>
      </c>
      <c r="I6" s="14">
        <f>H6*365</f>
        <v>111678907231.98428</v>
      </c>
    </row>
    <row r="7" spans="2:9" x14ac:dyDescent="0.25">
      <c r="B7" s="8" t="s">
        <v>21</v>
      </c>
      <c r="C7" s="14">
        <f>+'[1]Andina Sur'!$D$24</f>
        <v>6804507.9999999991</v>
      </c>
      <c r="D7" s="14">
        <f>+'[2]Andina Sur'!$G$26</f>
        <v>2304.7863178820267</v>
      </c>
      <c r="E7" s="14">
        <f>'Distribución macronutrientes'!$C$9*D7/100</f>
        <v>1325.2521327821655</v>
      </c>
      <c r="F7" s="15">
        <f t="shared" ref="F7:F19" si="0">E7/4</f>
        <v>331.31303319554138</v>
      </c>
      <c r="G7" s="14">
        <f t="shared" ref="G7:G18" si="1">F7*2.9</f>
        <v>960.80779626706999</v>
      </c>
      <c r="H7" s="14">
        <f t="shared" ref="H7:H19" si="2">F7*C7</f>
        <v>2254422184.8833265</v>
      </c>
      <c r="I7" s="14">
        <f t="shared" ref="I7:I19" si="3">H7*365</f>
        <v>822864097482.41418</v>
      </c>
    </row>
    <row r="8" spans="2:9" x14ac:dyDescent="0.25">
      <c r="B8" s="8" t="s">
        <v>22</v>
      </c>
      <c r="C8" s="14">
        <f>+'[1]Costa y Sabana Caribe'!$D$24</f>
        <v>10731923.000000002</v>
      </c>
      <c r="D8" s="14">
        <f>+'[2]Cost y sabana caribe'!$G$26</f>
        <v>2295.5194335898814</v>
      </c>
      <c r="E8" s="14">
        <f>'Distribución macronutrientes'!$C$9*D8/100</f>
        <v>1319.9236743141819</v>
      </c>
      <c r="F8" s="15">
        <f t="shared" si="0"/>
        <v>329.98091857854547</v>
      </c>
      <c r="G8" s="14">
        <f t="shared" si="1"/>
        <v>956.94466387778186</v>
      </c>
      <c r="H8" s="14">
        <f t="shared" si="2"/>
        <v>3541329809.6542201</v>
      </c>
      <c r="I8" s="14">
        <f t="shared" si="3"/>
        <v>1292585380523.7903</v>
      </c>
    </row>
    <row r="9" spans="2:9" x14ac:dyDescent="0.25">
      <c r="B9" s="8" t="s">
        <v>23</v>
      </c>
      <c r="C9" s="14">
        <f>+[1]Cundiboyacense!$D$24</f>
        <v>4513813</v>
      </c>
      <c r="D9" s="14">
        <f>+[2]Cundiboyacense!$G$26</f>
        <v>2313.8108907867145</v>
      </c>
      <c r="E9" s="14">
        <f>'Distribución macronutrientes'!$C$9*D9/100</f>
        <v>1330.441262202361</v>
      </c>
      <c r="F9" s="15">
        <f t="shared" si="0"/>
        <v>332.61031555059026</v>
      </c>
      <c r="G9" s="14">
        <f t="shared" si="1"/>
        <v>964.56991509671172</v>
      </c>
      <c r="H9" s="14">
        <f t="shared" si="2"/>
        <v>1501340766.2663565</v>
      </c>
      <c r="I9" s="14">
        <f t="shared" si="3"/>
        <v>547989379687.22009</v>
      </c>
    </row>
    <row r="10" spans="2:9" ht="26.25" x14ac:dyDescent="0.25">
      <c r="B10" s="8" t="s">
        <v>24</v>
      </c>
      <c r="C10" s="14">
        <f>+'[1]D Momposina Mojana'!$D$24</f>
        <v>1777892</v>
      </c>
      <c r="D10" s="14">
        <f>+'[2]Depre Momposina'!$G$26</f>
        <v>2275.4663290261101</v>
      </c>
      <c r="E10" s="14">
        <f>'Distribución macronutrientes'!$C$9*D10/100</f>
        <v>1308.3931391900132</v>
      </c>
      <c r="F10" s="15">
        <f t="shared" si="0"/>
        <v>327.09828479750331</v>
      </c>
      <c r="G10" s="14">
        <f t="shared" si="1"/>
        <v>948.58502591275953</v>
      </c>
      <c r="H10" s="14">
        <f t="shared" si="2"/>
        <v>581545423.75520277</v>
      </c>
      <c r="I10" s="14">
        <f t="shared" si="3"/>
        <v>212264079670.64902</v>
      </c>
    </row>
    <row r="11" spans="2:9" x14ac:dyDescent="0.25">
      <c r="B11" s="8" t="s">
        <v>25</v>
      </c>
      <c r="C11" s="14">
        <f>+'[1]Distrito Capital'!$D$24</f>
        <v>7929539.0000000009</v>
      </c>
      <c r="D11" s="14">
        <f>+'[2]Distrito cap'!$G$26</f>
        <v>2327.7040652656119</v>
      </c>
      <c r="E11" s="14">
        <f>'Distribución macronutrientes'!$C$9*D11/100</f>
        <v>1338.4298375277267</v>
      </c>
      <c r="F11" s="15">
        <f t="shared" si="0"/>
        <v>334.60745938193168</v>
      </c>
      <c r="G11" s="14">
        <f t="shared" si="1"/>
        <v>970.36163220760182</v>
      </c>
      <c r="H11" s="14">
        <f t="shared" si="2"/>
        <v>2653282898.8599434</v>
      </c>
      <c r="I11" s="14">
        <f t="shared" si="3"/>
        <v>968448258083.87939</v>
      </c>
    </row>
    <row r="12" spans="2:9" x14ac:dyDescent="0.25">
      <c r="B12" s="8" t="s">
        <v>26</v>
      </c>
      <c r="C12" s="14">
        <f>+'[1]Eje Cafetero'!$D$24</f>
        <v>8757281.9999999981</v>
      </c>
      <c r="D12" s="14">
        <f>+'[2]Eje cafetero'!$G$26</f>
        <v>2315.847037289097</v>
      </c>
      <c r="E12" s="14">
        <f>'Distribución macronutrientes'!$C$9*D12/100</f>
        <v>1331.6120464412306</v>
      </c>
      <c r="F12" s="15">
        <f t="shared" si="0"/>
        <v>332.90301161030766</v>
      </c>
      <c r="G12" s="14">
        <f t="shared" si="1"/>
        <v>965.41873366989216</v>
      </c>
      <c r="H12" s="14">
        <f t="shared" si="2"/>
        <v>2915325551.3207378</v>
      </c>
      <c r="I12" s="14">
        <f t="shared" si="3"/>
        <v>1064093826232.0693</v>
      </c>
    </row>
    <row r="13" spans="2:9" x14ac:dyDescent="0.25">
      <c r="B13" s="8" t="s">
        <v>27</v>
      </c>
      <c r="C13" s="14">
        <f>+[1]Insular!$D$24</f>
        <v>62249</v>
      </c>
      <c r="D13" s="14">
        <f>+[2]Insular!$G$26</f>
        <v>2291.3301531579627</v>
      </c>
      <c r="E13" s="14">
        <f>'Distribución macronutrientes'!$C$9*D13/100</f>
        <v>1317.5148380658286</v>
      </c>
      <c r="F13" s="15">
        <f t="shared" si="0"/>
        <v>329.37870951645715</v>
      </c>
      <c r="G13" s="14">
        <f t="shared" si="1"/>
        <v>955.19825759772573</v>
      </c>
      <c r="H13" s="14">
        <f t="shared" si="2"/>
        <v>20503495.288689941</v>
      </c>
      <c r="I13" s="14">
        <f t="shared" si="3"/>
        <v>7483775780.3718281</v>
      </c>
    </row>
    <row r="14" spans="2:9" ht="26.25" x14ac:dyDescent="0.25">
      <c r="B14" s="8" t="s">
        <v>28</v>
      </c>
      <c r="C14" s="14">
        <f>+'[1]Litoral Pacífico'!$D$24</f>
        <v>1471528</v>
      </c>
      <c r="D14" s="14">
        <f>+'[2]Lit Pacifico'!$G$26</f>
        <v>2261.3358223976511</v>
      </c>
      <c r="E14" s="14">
        <f>'Distribución macronutrientes'!$C$9*D14/100</f>
        <v>1300.2680978786493</v>
      </c>
      <c r="F14" s="15">
        <f t="shared" si="0"/>
        <v>325.06702446966233</v>
      </c>
      <c r="G14" s="14">
        <f t="shared" si="1"/>
        <v>942.69437096202068</v>
      </c>
      <c r="H14" s="14">
        <f t="shared" si="2"/>
        <v>478345228.38379329</v>
      </c>
      <c r="I14" s="14">
        <f t="shared" si="3"/>
        <v>174596008360.08456</v>
      </c>
    </row>
    <row r="15" spans="2:9" x14ac:dyDescent="0.25">
      <c r="B15" s="8" t="s">
        <v>29</v>
      </c>
      <c r="C15" s="14">
        <f>+[1]Llanero!$D$24</f>
        <v>2094649</v>
      </c>
      <c r="D15" s="14">
        <f>+[2]Llanero!$G$26</f>
        <v>2308.8272546000239</v>
      </c>
      <c r="E15" s="14">
        <f>'Distribución macronutrientes'!$C$9*D15/100</f>
        <v>1327.5756713950136</v>
      </c>
      <c r="F15" s="15">
        <f t="shared" si="0"/>
        <v>331.8939178487534</v>
      </c>
      <c r="G15" s="14">
        <f t="shared" si="1"/>
        <v>962.49236176138481</v>
      </c>
      <c r="H15" s="14">
        <f t="shared" si="2"/>
        <v>695201263.12797344</v>
      </c>
      <c r="I15" s="14">
        <f t="shared" si="3"/>
        <v>253748461041.7103</v>
      </c>
    </row>
    <row r="16" spans="2:9" x14ac:dyDescent="0.25">
      <c r="B16" s="8" t="s">
        <v>30</v>
      </c>
      <c r="C16" s="14">
        <f>+'[1]Magdalena Medio'!$D$24</f>
        <v>962836</v>
      </c>
      <c r="D16" s="14">
        <f>+'[2]Magdalena Medio'!$G$26</f>
        <v>2298.7419111143977</v>
      </c>
      <c r="E16" s="14">
        <f>'Distribución macronutrientes'!$C$9*D16/100</f>
        <v>1321.7765988907786</v>
      </c>
      <c r="F16" s="15">
        <f t="shared" si="0"/>
        <v>330.44414972269465</v>
      </c>
      <c r="G16" s="14">
        <f t="shared" si="1"/>
        <v>958.28803419581448</v>
      </c>
      <c r="H16" s="14">
        <f t="shared" si="2"/>
        <v>318163523.34240043</v>
      </c>
      <c r="I16" s="14">
        <f t="shared" si="3"/>
        <v>116129686019.97615</v>
      </c>
    </row>
    <row r="17" spans="2:11" x14ac:dyDescent="0.25">
      <c r="B17" s="8" t="s">
        <v>31</v>
      </c>
      <c r="C17" s="14">
        <f>+[1]Santanderes!$D$24</f>
        <v>3764606</v>
      </c>
      <c r="D17" s="14">
        <f>+[2]Santanderes!$G$26</f>
        <v>2311.6428386608086</v>
      </c>
      <c r="E17" s="14">
        <f>'Distribución macronutrientes'!$C$9*D17/100</f>
        <v>1329.194632229965</v>
      </c>
      <c r="F17" s="15">
        <f t="shared" si="0"/>
        <v>332.29865805749125</v>
      </c>
      <c r="G17" s="14">
        <f t="shared" si="1"/>
        <v>963.66610836672464</v>
      </c>
      <c r="H17" s="14">
        <f t="shared" si="2"/>
        <v>1250973521.91518</v>
      </c>
      <c r="I17" s="14">
        <f t="shared" si="3"/>
        <v>456605335499.04071</v>
      </c>
    </row>
    <row r="18" spans="2:11" x14ac:dyDescent="0.25">
      <c r="B18" s="8" t="s">
        <v>32</v>
      </c>
      <c r="C18" s="14">
        <f>+'[1]Tolima Grande'!$D$24</f>
        <v>2894772</v>
      </c>
      <c r="D18" s="14">
        <f>+'[2]Tolima grande'!$G$26</f>
        <v>2301.2417692950116</v>
      </c>
      <c r="E18" s="14">
        <f>'Distribución macronutrientes'!$C$9*D18/100</f>
        <v>1323.2140173446317</v>
      </c>
      <c r="F18" s="15">
        <f t="shared" si="0"/>
        <v>330.80350433615791</v>
      </c>
      <c r="G18" s="14">
        <f t="shared" si="1"/>
        <v>959.33016257485792</v>
      </c>
      <c r="H18" s="14">
        <f t="shared" si="2"/>
        <v>957600721.85418856</v>
      </c>
      <c r="I18" s="14">
        <f t="shared" si="3"/>
        <v>349524263476.77881</v>
      </c>
    </row>
    <row r="19" spans="2:11" s="1" customFormat="1" x14ac:dyDescent="0.25">
      <c r="B19" s="16" t="s">
        <v>33</v>
      </c>
      <c r="C19" s="17">
        <f>SUM(C6:C18)</f>
        <v>52695952</v>
      </c>
      <c r="D19" s="17">
        <f>AVERAGE(D6:D18)</f>
        <v>2299.5440955391491</v>
      </c>
      <c r="E19" s="17">
        <f>'Distribución macronutrientes'!$C$9*D19/100</f>
        <v>1322.2378549350108</v>
      </c>
      <c r="F19" s="17">
        <f t="shared" si="0"/>
        <v>330.55946373375269</v>
      </c>
      <c r="G19" s="17">
        <f>F19*2.9</f>
        <v>958.62244482788276</v>
      </c>
      <c r="H19" s="17">
        <f t="shared" si="2"/>
        <v>17419145634.059574</v>
      </c>
      <c r="I19" s="17">
        <f t="shared" si="3"/>
        <v>6357988156431.7441</v>
      </c>
      <c r="K19" s="38"/>
    </row>
    <row r="20" spans="2:11" x14ac:dyDescent="0.25">
      <c r="B20" t="s">
        <v>49</v>
      </c>
    </row>
    <row r="21" spans="2:11" x14ac:dyDescent="0.25">
      <c r="B21" s="11" t="s">
        <v>50</v>
      </c>
    </row>
  </sheetData>
  <mergeCells count="4">
    <mergeCell ref="C3:C5"/>
    <mergeCell ref="D3:D5"/>
    <mergeCell ref="B3:B5"/>
    <mergeCell ref="E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B21"/>
  <sheetViews>
    <sheetView tabSelected="1" workbookViewId="0">
      <selection activeCell="M7" sqref="M7"/>
    </sheetView>
  </sheetViews>
  <sheetFormatPr baseColWidth="10" defaultRowHeight="15" x14ac:dyDescent="0.25"/>
  <cols>
    <col min="1" max="1" width="5.28515625" customWidth="1"/>
    <col min="2" max="2" width="15.42578125" customWidth="1"/>
    <col min="3" max="3" width="12.42578125" bestFit="1" customWidth="1"/>
    <col min="4" max="4" width="11.5703125" bestFit="1" customWidth="1"/>
    <col min="5" max="5" width="7.28515625" customWidth="1"/>
    <col min="6" max="6" width="8.5703125" customWidth="1"/>
    <col min="7" max="7" width="7.140625" customWidth="1"/>
    <col min="8" max="8" width="13.85546875" bestFit="1" customWidth="1"/>
    <col min="9" max="9" width="18" customWidth="1"/>
    <col min="10" max="10" width="2.5703125" customWidth="1"/>
    <col min="11" max="11" width="9.5703125" bestFit="1" customWidth="1"/>
    <col min="12" max="12" width="12.140625" bestFit="1" customWidth="1"/>
    <col min="14" max="14" width="14.140625" bestFit="1" customWidth="1"/>
    <col min="15" max="15" width="16.28515625" bestFit="1" customWidth="1"/>
    <col min="16" max="16" width="2.5703125" customWidth="1"/>
    <col min="17" max="17" width="10.42578125" bestFit="1" customWidth="1"/>
    <col min="18" max="18" width="12.140625" bestFit="1" customWidth="1"/>
    <col min="20" max="20" width="13.28515625" bestFit="1" customWidth="1"/>
    <col min="21" max="21" width="16.28515625" bestFit="1" customWidth="1"/>
    <col min="22" max="22" width="2" customWidth="1"/>
    <col min="23" max="23" width="10.42578125" bestFit="1" customWidth="1"/>
    <col min="26" max="26" width="14.140625" bestFit="1" customWidth="1"/>
    <col min="27" max="28" width="16.28515625" bestFit="1" customWidth="1"/>
  </cols>
  <sheetData>
    <row r="3" spans="2:27" s="19" customFormat="1" x14ac:dyDescent="0.25">
      <c r="B3" s="44" t="s">
        <v>19</v>
      </c>
      <c r="C3" s="44" t="s">
        <v>7</v>
      </c>
      <c r="D3" s="44" t="s">
        <v>34</v>
      </c>
      <c r="E3" s="47" t="s">
        <v>38</v>
      </c>
      <c r="F3" s="47"/>
      <c r="G3" s="47"/>
      <c r="H3" s="47"/>
      <c r="I3" s="47"/>
      <c r="J3" s="18"/>
      <c r="K3" s="48" t="s">
        <v>16</v>
      </c>
      <c r="L3" s="48"/>
      <c r="M3" s="48"/>
      <c r="N3" s="48"/>
      <c r="O3" s="48"/>
      <c r="P3" s="18"/>
      <c r="Q3" s="18"/>
      <c r="R3" s="48" t="s">
        <v>17</v>
      </c>
      <c r="S3" s="48"/>
      <c r="T3" s="48"/>
      <c r="U3" s="48"/>
      <c r="V3" s="18"/>
      <c r="W3" s="18"/>
      <c r="X3" s="48" t="s">
        <v>18</v>
      </c>
      <c r="Y3" s="48"/>
      <c r="Z3" s="48"/>
      <c r="AA3" s="48"/>
    </row>
    <row r="4" spans="2:27" s="19" customFormat="1" ht="45" x14ac:dyDescent="0.25">
      <c r="B4" s="45"/>
      <c r="C4" s="45"/>
      <c r="D4" s="45"/>
      <c r="E4" s="28" t="s">
        <v>39</v>
      </c>
      <c r="F4" s="28" t="s">
        <v>12</v>
      </c>
      <c r="G4" s="28" t="s">
        <v>13</v>
      </c>
      <c r="H4" s="28" t="s">
        <v>14</v>
      </c>
      <c r="I4" s="28" t="s">
        <v>15</v>
      </c>
      <c r="J4" s="20"/>
      <c r="K4" s="18" t="s">
        <v>40</v>
      </c>
      <c r="L4" s="18" t="s">
        <v>12</v>
      </c>
      <c r="M4" s="18" t="s">
        <v>13</v>
      </c>
      <c r="N4" s="18" t="s">
        <v>14</v>
      </c>
      <c r="O4" s="18" t="s">
        <v>15</v>
      </c>
      <c r="P4" s="18"/>
      <c r="Q4" s="18" t="s">
        <v>41</v>
      </c>
      <c r="R4" s="18" t="s">
        <v>12</v>
      </c>
      <c r="S4" s="18" t="s">
        <v>13</v>
      </c>
      <c r="T4" s="18" t="s">
        <v>14</v>
      </c>
      <c r="U4" s="18" t="s">
        <v>15</v>
      </c>
      <c r="V4" s="18"/>
      <c r="W4" s="18" t="s">
        <v>42</v>
      </c>
      <c r="X4" s="18" t="s">
        <v>12</v>
      </c>
      <c r="Y4" s="18" t="s">
        <v>13</v>
      </c>
      <c r="Z4" s="18" t="s">
        <v>14</v>
      </c>
      <c r="AA4" s="18" t="s">
        <v>15</v>
      </c>
    </row>
    <row r="5" spans="2:27" s="19" customFormat="1" x14ac:dyDescent="0.25">
      <c r="B5" s="46"/>
      <c r="C5" s="46"/>
      <c r="D5" s="46"/>
      <c r="E5" s="29" t="s">
        <v>8</v>
      </c>
      <c r="F5" s="28" t="s">
        <v>9</v>
      </c>
      <c r="G5" s="28" t="s">
        <v>9</v>
      </c>
      <c r="H5" s="28" t="s">
        <v>9</v>
      </c>
      <c r="I5" s="28" t="s">
        <v>9</v>
      </c>
      <c r="J5" s="20"/>
      <c r="K5" s="21" t="s">
        <v>8</v>
      </c>
      <c r="L5" s="18" t="s">
        <v>9</v>
      </c>
      <c r="M5" s="18" t="s">
        <v>9</v>
      </c>
      <c r="N5" s="18" t="s">
        <v>9</v>
      </c>
      <c r="O5" s="18" t="s">
        <v>9</v>
      </c>
      <c r="P5" s="18"/>
      <c r="Q5" s="21" t="s">
        <v>8</v>
      </c>
      <c r="R5" s="18" t="s">
        <v>9</v>
      </c>
      <c r="S5" s="18" t="s">
        <v>9</v>
      </c>
      <c r="T5" s="18" t="s">
        <v>9</v>
      </c>
      <c r="U5" s="18" t="s">
        <v>9</v>
      </c>
      <c r="V5" s="18"/>
      <c r="W5" s="21" t="s">
        <v>8</v>
      </c>
      <c r="X5" s="18" t="s">
        <v>9</v>
      </c>
      <c r="Y5" s="18" t="s">
        <v>9</v>
      </c>
      <c r="Z5" s="18" t="s">
        <v>9</v>
      </c>
      <c r="AA5" s="18" t="s">
        <v>9</v>
      </c>
    </row>
    <row r="6" spans="2:27" s="19" customFormat="1" x14ac:dyDescent="0.25">
      <c r="B6" s="30" t="s">
        <v>20</v>
      </c>
      <c r="C6" s="31">
        <f>+[1]Amazonica!$D$24</f>
        <v>930355</v>
      </c>
      <c r="D6" s="31">
        <f>+[2]Amazonica!$G$26</f>
        <v>2287.8194189436445</v>
      </c>
      <c r="E6" s="31">
        <f>'Distribución macronutrientes'!$C$4*D6/100</f>
        <v>629.15034020950225</v>
      </c>
      <c r="F6" s="32">
        <f>E6/9</f>
        <v>69.905593356611362</v>
      </c>
      <c r="G6" s="31">
        <f>F6*2.9</f>
        <v>202.72622073417295</v>
      </c>
      <c r="H6" s="31">
        <f>F6*C6</f>
        <v>65037018.307290167</v>
      </c>
      <c r="I6" s="31">
        <f>H6*365</f>
        <v>23738511682.160912</v>
      </c>
      <c r="J6" s="22"/>
      <c r="K6" s="22">
        <f>'Distribución macronutrientes'!$C$5*D6/100</f>
        <v>205.90374770492798</v>
      </c>
      <c r="L6" s="23">
        <f>K6/9</f>
        <v>22.878194189436442</v>
      </c>
      <c r="M6" s="22">
        <f>L6*2.9</f>
        <v>66.346763149365685</v>
      </c>
      <c r="N6" s="22">
        <f>L6*C6</f>
        <v>21284842.355113141</v>
      </c>
      <c r="O6" s="22">
        <f>N6*365</f>
        <v>7768967459.6162968</v>
      </c>
      <c r="P6" s="22"/>
      <c r="Q6" s="22">
        <f>'Distribución macronutrientes'!$C$6*D6/100</f>
        <v>171.58645642077332</v>
      </c>
      <c r="R6" s="23">
        <f>Q6/9</f>
        <v>19.065161824530367</v>
      </c>
      <c r="S6" s="22">
        <f>R6*2.9</f>
        <v>55.288969291138066</v>
      </c>
      <c r="T6" s="22">
        <f>R6*C6</f>
        <v>17737368.62926095</v>
      </c>
      <c r="U6" s="22">
        <f>T6*365</f>
        <v>6474139549.6802464</v>
      </c>
      <c r="V6" s="22"/>
      <c r="W6" s="22">
        <f>'Distribución macronutrientes'!$C$7*D6/100</f>
        <v>251.66013608380089</v>
      </c>
      <c r="X6" s="23">
        <f>W6/9</f>
        <v>27.962237342644542</v>
      </c>
      <c r="Y6" s="22">
        <f>X6*2.9</f>
        <v>81.090488293669168</v>
      </c>
      <c r="Z6" s="22">
        <f>X6*C6</f>
        <v>26014807.322916064</v>
      </c>
      <c r="AA6" s="22">
        <f>Z6*365</f>
        <v>9495404672.8643627</v>
      </c>
    </row>
    <row r="7" spans="2:27" s="19" customFormat="1" x14ac:dyDescent="0.25">
      <c r="B7" s="30" t="s">
        <v>21</v>
      </c>
      <c r="C7" s="31">
        <f>+'[1]Andina Sur'!$D$24</f>
        <v>6804507.9999999991</v>
      </c>
      <c r="D7" s="31">
        <f>+'[2]Andina Sur'!$G$26</f>
        <v>2304.7863178820267</v>
      </c>
      <c r="E7" s="31">
        <f>'Distribución macronutrientes'!$C$4*D7/100</f>
        <v>633.81623741755732</v>
      </c>
      <c r="F7" s="32">
        <f t="shared" ref="F7:F19" si="0">E7/9</f>
        <v>70.424026379728588</v>
      </c>
      <c r="G7" s="31">
        <f t="shared" ref="G7:G18" si="1">F7*2.9</f>
        <v>204.22967650121291</v>
      </c>
      <c r="H7" s="31">
        <f t="shared" ref="H7:H19" si="2">F7*C7</f>
        <v>479200850.89307415</v>
      </c>
      <c r="I7" s="31">
        <f t="shared" ref="I7:I19" si="3">H7*365</f>
        <v>174908310575.97208</v>
      </c>
      <c r="J7" s="22"/>
      <c r="K7" s="22">
        <f>'Distribución macronutrientes'!$C$5*D7/100</f>
        <v>207.4307686093824</v>
      </c>
      <c r="L7" s="23">
        <f t="shared" ref="L7:L19" si="4">K7/9</f>
        <v>23.047863178820265</v>
      </c>
      <c r="M7" s="22">
        <f t="shared" ref="M7:M18" si="5">L7*2.9</f>
        <v>66.838803218578761</v>
      </c>
      <c r="N7" s="22">
        <f t="shared" ref="N7:N19" si="6">L7*C7</f>
        <v>156829369.38318789</v>
      </c>
      <c r="O7" s="22">
        <f t="shared" ref="O7:O19" si="7">N7*365</f>
        <v>57242719824.863579</v>
      </c>
      <c r="P7" s="22"/>
      <c r="Q7" s="22">
        <f>'Distribución macronutrientes'!$C$6*D7/100</f>
        <v>172.85897384115199</v>
      </c>
      <c r="R7" s="23">
        <f t="shared" ref="R7:R19" si="8">Q7/9</f>
        <v>19.206552649016889</v>
      </c>
      <c r="S7" s="22">
        <f t="shared" ref="S7:S18" si="9">R7*2.9</f>
        <v>55.699002682148972</v>
      </c>
      <c r="T7" s="22">
        <f t="shared" ref="T7:T19" si="10">R7*C7</f>
        <v>130691141.15265658</v>
      </c>
      <c r="U7" s="22">
        <f t="shared" ref="U7:U19" si="11">T7*365</f>
        <v>47702266520.71965</v>
      </c>
      <c r="V7" s="22"/>
      <c r="W7" s="22">
        <f>'Distribución macronutrientes'!$C$7*D7/100</f>
        <v>253.52649496702293</v>
      </c>
      <c r="X7" s="23">
        <f t="shared" ref="X7:X19" si="12">W7/9</f>
        <v>28.169610551891438</v>
      </c>
      <c r="Y7" s="22">
        <f t="shared" ref="Y7:Y17" si="13">X7*2.9</f>
        <v>81.691870600485174</v>
      </c>
      <c r="Z7" s="22">
        <f t="shared" ref="Z7:Z19" si="14">X7*C7</f>
        <v>191680340.35722968</v>
      </c>
      <c r="AA7" s="22">
        <f t="shared" ref="AA7:AA19" si="15">Z7*365</f>
        <v>69963324230.38884</v>
      </c>
    </row>
    <row r="8" spans="2:27" s="19" customFormat="1" ht="25.5" x14ac:dyDescent="0.25">
      <c r="B8" s="30" t="s">
        <v>22</v>
      </c>
      <c r="C8" s="31">
        <f>+'[1]Costa y Sabana Caribe'!$D$24</f>
        <v>10731923.000000002</v>
      </c>
      <c r="D8" s="31">
        <f>+'[2]Cost y sabana caribe'!$G$26</f>
        <v>2295.5194335898814</v>
      </c>
      <c r="E8" s="31">
        <f>'Distribución macronutrientes'!$C$4*D8/100</f>
        <v>631.26784423721733</v>
      </c>
      <c r="F8" s="32">
        <f t="shared" si="0"/>
        <v>70.140871581913032</v>
      </c>
      <c r="G8" s="31">
        <f t="shared" si="1"/>
        <v>203.40852758754778</v>
      </c>
      <c r="H8" s="31">
        <f t="shared" si="2"/>
        <v>752746432.96997893</v>
      </c>
      <c r="I8" s="31">
        <f t="shared" si="3"/>
        <v>274752448034.0423</v>
      </c>
      <c r="J8" s="22"/>
      <c r="K8" s="22">
        <f>'Distribución macronutrientes'!$C$5*D8/100</f>
        <v>206.59674902308933</v>
      </c>
      <c r="L8" s="23">
        <f t="shared" si="4"/>
        <v>22.955194335898813</v>
      </c>
      <c r="M8" s="22">
        <f t="shared" si="5"/>
        <v>66.570063574106555</v>
      </c>
      <c r="N8" s="22">
        <f t="shared" si="6"/>
        <v>246353378.06290224</v>
      </c>
      <c r="O8" s="22">
        <f t="shared" si="7"/>
        <v>89918982992.95932</v>
      </c>
      <c r="P8" s="22"/>
      <c r="Q8" s="22">
        <f>'Distribución macronutrientes'!$C$6*D8/100</f>
        <v>172.16395751924108</v>
      </c>
      <c r="R8" s="23">
        <f t="shared" si="8"/>
        <v>19.129328613249008</v>
      </c>
      <c r="S8" s="22">
        <f t="shared" si="9"/>
        <v>55.47505297842212</v>
      </c>
      <c r="T8" s="22">
        <f t="shared" si="10"/>
        <v>205294481.71908516</v>
      </c>
      <c r="U8" s="22">
        <f t="shared" si="11"/>
        <v>74932485827.46608</v>
      </c>
      <c r="V8" s="22"/>
      <c r="W8" s="22">
        <f>'Distribución macronutrientes'!$C$7*D8/100</f>
        <v>252.50713769488695</v>
      </c>
      <c r="X8" s="23">
        <f t="shared" si="12"/>
        <v>28.056348632765218</v>
      </c>
      <c r="Y8" s="22">
        <f t="shared" si="13"/>
        <v>81.363411035019126</v>
      </c>
      <c r="Z8" s="22">
        <f t="shared" si="14"/>
        <v>301098573.18799162</v>
      </c>
      <c r="AA8" s="22">
        <f t="shared" si="15"/>
        <v>109900979213.61694</v>
      </c>
    </row>
    <row r="9" spans="2:27" s="19" customFormat="1" x14ac:dyDescent="0.25">
      <c r="B9" s="30" t="s">
        <v>23</v>
      </c>
      <c r="C9" s="31">
        <f>+[1]Cundiboyacense!$D$24</f>
        <v>4513813</v>
      </c>
      <c r="D9" s="31">
        <f>+[2]Cundiboyacense!$G$26</f>
        <v>2313.8108907867145</v>
      </c>
      <c r="E9" s="31">
        <f>'Distribución macronutrientes'!$C$4*D9/100</f>
        <v>636.29799496634644</v>
      </c>
      <c r="F9" s="32">
        <f t="shared" si="0"/>
        <v>70.699777218482936</v>
      </c>
      <c r="G9" s="31">
        <f t="shared" si="1"/>
        <v>205.0293539336005</v>
      </c>
      <c r="H9" s="31">
        <f t="shared" si="2"/>
        <v>319125573.5058921</v>
      </c>
      <c r="I9" s="31">
        <f t="shared" si="3"/>
        <v>116480834329.65062</v>
      </c>
      <c r="J9" s="22"/>
      <c r="K9" s="22">
        <f>'Distribución macronutrientes'!$C$5*D9/100</f>
        <v>208.24298017080429</v>
      </c>
      <c r="L9" s="23">
        <f t="shared" si="4"/>
        <v>23.138108907867142</v>
      </c>
      <c r="M9" s="22">
        <f t="shared" si="5"/>
        <v>67.100515832814708</v>
      </c>
      <c r="N9" s="22">
        <f t="shared" si="6"/>
        <v>104441096.78374651</v>
      </c>
      <c r="O9" s="22">
        <f t="shared" si="7"/>
        <v>38121000326.067474</v>
      </c>
      <c r="P9" s="22"/>
      <c r="Q9" s="22">
        <f>'Distribución macronutrientes'!$C$6*D9/100</f>
        <v>173.53581680900359</v>
      </c>
      <c r="R9" s="23">
        <f t="shared" si="8"/>
        <v>19.281757423222622</v>
      </c>
      <c r="S9" s="22">
        <f t="shared" si="9"/>
        <v>55.917096527345599</v>
      </c>
      <c r="T9" s="22">
        <f t="shared" si="10"/>
        <v>87034247.319788769</v>
      </c>
      <c r="U9" s="22">
        <f t="shared" si="11"/>
        <v>31767500271.7229</v>
      </c>
      <c r="V9" s="22"/>
      <c r="W9" s="22">
        <f>'Distribución macronutrientes'!$C$7*D9/100</f>
        <v>254.51919798653861</v>
      </c>
      <c r="X9" s="23">
        <f t="shared" si="12"/>
        <v>28.279910887393179</v>
      </c>
      <c r="Y9" s="22">
        <f t="shared" si="13"/>
        <v>82.011741573440219</v>
      </c>
      <c r="Z9" s="22">
        <f t="shared" si="14"/>
        <v>127650229.40235686</v>
      </c>
      <c r="AA9" s="22">
        <f t="shared" si="15"/>
        <v>46592333731.860252</v>
      </c>
    </row>
    <row r="10" spans="2:27" s="19" customFormat="1" ht="38.25" x14ac:dyDescent="0.25">
      <c r="B10" s="30" t="s">
        <v>24</v>
      </c>
      <c r="C10" s="31">
        <f>+'[1]D Momposina Mojana'!$D$24</f>
        <v>1777892</v>
      </c>
      <c r="D10" s="31">
        <f>+'[2]Depre Momposina'!$G$26</f>
        <v>2275.4663290261101</v>
      </c>
      <c r="E10" s="31">
        <f>'Distribución macronutrientes'!$C$4*D10/100</f>
        <v>625.75324048218022</v>
      </c>
      <c r="F10" s="32">
        <f t="shared" si="0"/>
        <v>69.528137831353362</v>
      </c>
      <c r="G10" s="31">
        <f t="shared" si="1"/>
        <v>201.63159971092475</v>
      </c>
      <c r="H10" s="31">
        <f t="shared" si="2"/>
        <v>123613520.02526049</v>
      </c>
      <c r="I10" s="31">
        <f t="shared" si="3"/>
        <v>45118934809.220078</v>
      </c>
      <c r="J10" s="22"/>
      <c r="K10" s="22">
        <f>'Distribución macronutrientes'!$C$5*D10/100</f>
        <v>204.7919696123499</v>
      </c>
      <c r="L10" s="23">
        <f t="shared" si="4"/>
        <v>22.754663290261099</v>
      </c>
      <c r="M10" s="22">
        <f t="shared" si="5"/>
        <v>65.988523541757189</v>
      </c>
      <c r="N10" s="22">
        <f t="shared" si="6"/>
        <v>40455333.826448888</v>
      </c>
      <c r="O10" s="22">
        <f t="shared" si="7"/>
        <v>14766196846.653845</v>
      </c>
      <c r="P10" s="22"/>
      <c r="Q10" s="22">
        <f>'Distribución macronutrientes'!$C$6*D10/100</f>
        <v>170.65997467695826</v>
      </c>
      <c r="R10" s="23">
        <f t="shared" si="8"/>
        <v>18.962219408550919</v>
      </c>
      <c r="S10" s="22">
        <f t="shared" si="9"/>
        <v>54.99043628479766</v>
      </c>
      <c r="T10" s="22">
        <f t="shared" si="10"/>
        <v>33712778.188707411</v>
      </c>
      <c r="U10" s="22">
        <f t="shared" si="11"/>
        <v>12305164038.878204</v>
      </c>
      <c r="V10" s="22"/>
      <c r="W10" s="22">
        <f>'Distribución macronutrientes'!$C$7*D10/100</f>
        <v>250.30129619287212</v>
      </c>
      <c r="X10" s="23">
        <f t="shared" si="12"/>
        <v>27.811255132541348</v>
      </c>
      <c r="Y10" s="22">
        <f t="shared" si="13"/>
        <v>80.652639884369904</v>
      </c>
      <c r="Z10" s="22">
        <f t="shared" si="14"/>
        <v>49445408.010104202</v>
      </c>
      <c r="AA10" s="22">
        <f t="shared" si="15"/>
        <v>18047573923.688034</v>
      </c>
    </row>
    <row r="11" spans="2:27" s="19" customFormat="1" x14ac:dyDescent="0.25">
      <c r="B11" s="30" t="s">
        <v>25</v>
      </c>
      <c r="C11" s="31">
        <f>+'[1]Distrito Capital'!$D$24</f>
        <v>7929539.0000000009</v>
      </c>
      <c r="D11" s="31">
        <f>+'[2]Distrito cap'!$G$26</f>
        <v>2327.7040652656119</v>
      </c>
      <c r="E11" s="31">
        <f>'Distribución macronutrientes'!$C$4*D11/100</f>
        <v>640.11861794804327</v>
      </c>
      <c r="F11" s="32">
        <f t="shared" si="0"/>
        <v>71.124290883115918</v>
      </c>
      <c r="G11" s="31">
        <f t="shared" si="1"/>
        <v>206.26044356103617</v>
      </c>
      <c r="H11" s="31">
        <f t="shared" si="2"/>
        <v>563982838.40501213</v>
      </c>
      <c r="I11" s="31">
        <f t="shared" si="3"/>
        <v>205853736017.82944</v>
      </c>
      <c r="J11" s="22"/>
      <c r="K11" s="22">
        <f>'Distribución macronutrientes'!$C$5*D11/100</f>
        <v>209.49336587390505</v>
      </c>
      <c r="L11" s="23">
        <f t="shared" si="4"/>
        <v>23.277040652656115</v>
      </c>
      <c r="M11" s="22">
        <f t="shared" si="5"/>
        <v>67.503417892702728</v>
      </c>
      <c r="N11" s="22">
        <f t="shared" si="6"/>
        <v>184576201.65982214</v>
      </c>
      <c r="O11" s="22">
        <f t="shared" si="7"/>
        <v>67370313605.835083</v>
      </c>
      <c r="P11" s="22"/>
      <c r="Q11" s="22">
        <f>'Distribución macronutrientes'!$C$6*D11/100</f>
        <v>174.57780489492089</v>
      </c>
      <c r="R11" s="23">
        <f t="shared" si="8"/>
        <v>19.397533877213434</v>
      </c>
      <c r="S11" s="22">
        <f t="shared" si="9"/>
        <v>56.252848243918955</v>
      </c>
      <c r="T11" s="22">
        <f t="shared" si="10"/>
        <v>153813501.38318515</v>
      </c>
      <c r="U11" s="22">
        <f t="shared" si="11"/>
        <v>56141928004.862579</v>
      </c>
      <c r="V11" s="22"/>
      <c r="W11" s="22">
        <f>'Distribución macronutrientes'!$C$7*D11/100</f>
        <v>256.04744717921733</v>
      </c>
      <c r="X11" s="23">
        <f t="shared" si="12"/>
        <v>28.449716353246369</v>
      </c>
      <c r="Y11" s="22">
        <f t="shared" si="13"/>
        <v>82.504177424414465</v>
      </c>
      <c r="Z11" s="22">
        <f t="shared" si="14"/>
        <v>225593135.36200488</v>
      </c>
      <c r="AA11" s="22">
        <f t="shared" si="15"/>
        <v>82341494407.131775</v>
      </c>
    </row>
    <row r="12" spans="2:27" s="19" customFormat="1" x14ac:dyDescent="0.25">
      <c r="B12" s="30" t="s">
        <v>26</v>
      </c>
      <c r="C12" s="31">
        <f>+'[1]Eje Cafetero'!$D$24</f>
        <v>8757281.9999999981</v>
      </c>
      <c r="D12" s="31">
        <f>+'[2]Eje cafetero'!$G$26</f>
        <v>2315.847037289097</v>
      </c>
      <c r="E12" s="31">
        <f>'Distribución macronutrientes'!$C$4*D12/100</f>
        <v>636.85793525450163</v>
      </c>
      <c r="F12" s="32">
        <f t="shared" si="0"/>
        <v>70.76199280605573</v>
      </c>
      <c r="G12" s="31">
        <f t="shared" si="1"/>
        <v>205.20977913756161</v>
      </c>
      <c r="H12" s="31">
        <f t="shared" si="2"/>
        <v>619682725.88460124</v>
      </c>
      <c r="I12" s="31">
        <f t="shared" si="3"/>
        <v>226184194947.87946</v>
      </c>
      <c r="J12" s="22"/>
      <c r="K12" s="22">
        <f>'Distribución macronutrientes'!$C$5*D12/100</f>
        <v>208.42623335601871</v>
      </c>
      <c r="L12" s="23">
        <f t="shared" si="4"/>
        <v>23.158470372890967</v>
      </c>
      <c r="M12" s="22">
        <f t="shared" si="5"/>
        <v>67.159564081383806</v>
      </c>
      <c r="N12" s="22">
        <f t="shared" si="6"/>
        <v>202805255.74405131</v>
      </c>
      <c r="O12" s="22">
        <f t="shared" si="7"/>
        <v>74023918346.57872</v>
      </c>
      <c r="P12" s="22"/>
      <c r="Q12" s="22">
        <f>'Distribución macronutrientes'!$C$6*D12/100</f>
        <v>173.68852779668228</v>
      </c>
      <c r="R12" s="23">
        <f t="shared" si="8"/>
        <v>19.298725310742476</v>
      </c>
      <c r="S12" s="22">
        <f t="shared" si="9"/>
        <v>55.966303401153176</v>
      </c>
      <c r="T12" s="22">
        <f t="shared" si="10"/>
        <v>169004379.78670946</v>
      </c>
      <c r="U12" s="22">
        <f t="shared" si="11"/>
        <v>61686598622.148949</v>
      </c>
      <c r="V12" s="22"/>
      <c r="W12" s="22">
        <f>'Distribución macronutrientes'!$C$7*D12/100</f>
        <v>254.74317410180069</v>
      </c>
      <c r="X12" s="23">
        <f t="shared" si="12"/>
        <v>28.304797122422301</v>
      </c>
      <c r="Y12" s="22">
        <f t="shared" si="13"/>
        <v>82.083911655024664</v>
      </c>
      <c r="Z12" s="22">
        <f t="shared" si="14"/>
        <v>247873090.35384056</v>
      </c>
      <c r="AA12" s="22">
        <f t="shared" si="15"/>
        <v>90473677979.15181</v>
      </c>
    </row>
    <row r="13" spans="2:27" s="19" customFormat="1" x14ac:dyDescent="0.25">
      <c r="B13" s="30" t="s">
        <v>27</v>
      </c>
      <c r="C13" s="31">
        <f>+[1]Insular!$D$24</f>
        <v>62249</v>
      </c>
      <c r="D13" s="31">
        <f>+[2]Insular!$G$26</f>
        <v>2291.3301531579627</v>
      </c>
      <c r="E13" s="31">
        <f>'Distribución macronutrientes'!$C$4*D13/100</f>
        <v>630.1157921184398</v>
      </c>
      <c r="F13" s="32">
        <f t="shared" si="0"/>
        <v>70.012865790937752</v>
      </c>
      <c r="G13" s="31">
        <f t="shared" si="1"/>
        <v>203.03731079371948</v>
      </c>
      <c r="H13" s="31">
        <f t="shared" si="2"/>
        <v>4358230.8826200841</v>
      </c>
      <c r="I13" s="31">
        <f t="shared" si="3"/>
        <v>1590754272.1563306</v>
      </c>
      <c r="J13" s="22"/>
      <c r="K13" s="22">
        <f>'Distribución macronutrientes'!$C$5*D13/100</f>
        <v>206.21971378421665</v>
      </c>
      <c r="L13" s="23">
        <f t="shared" si="4"/>
        <v>22.913301531579627</v>
      </c>
      <c r="M13" s="22">
        <f t="shared" si="5"/>
        <v>66.448574441580917</v>
      </c>
      <c r="N13" s="22">
        <f t="shared" si="6"/>
        <v>1426330.1070393003</v>
      </c>
      <c r="O13" s="22">
        <f t="shared" si="7"/>
        <v>520610489.06934458</v>
      </c>
      <c r="P13" s="22"/>
      <c r="Q13" s="22">
        <f>'Distribución macronutrientes'!$C$6*D13/100</f>
        <v>171.8497614868472</v>
      </c>
      <c r="R13" s="23">
        <f t="shared" si="8"/>
        <v>19.094417942983021</v>
      </c>
      <c r="S13" s="22">
        <f t="shared" si="9"/>
        <v>55.373812034650761</v>
      </c>
      <c r="T13" s="22">
        <f t="shared" si="10"/>
        <v>1188608.4225327501</v>
      </c>
      <c r="U13" s="22">
        <f t="shared" si="11"/>
        <v>433842074.22445375</v>
      </c>
      <c r="V13" s="22"/>
      <c r="W13" s="22">
        <f>'Distribución macronutrientes'!$C$7*D13/100</f>
        <v>252.04631684737589</v>
      </c>
      <c r="X13" s="23">
        <f t="shared" si="12"/>
        <v>28.0051463163751</v>
      </c>
      <c r="Y13" s="22">
        <f t="shared" si="13"/>
        <v>81.214924317487785</v>
      </c>
      <c r="Z13" s="22">
        <f t="shared" si="14"/>
        <v>1743292.3530480335</v>
      </c>
      <c r="AA13" s="22">
        <f t="shared" si="15"/>
        <v>636301708.86253226</v>
      </c>
    </row>
    <row r="14" spans="2:27" s="19" customFormat="1" ht="25.5" x14ac:dyDescent="0.25">
      <c r="B14" s="30" t="s">
        <v>28</v>
      </c>
      <c r="C14" s="31">
        <f>+'[1]Litoral Pacífico'!$D$24</f>
        <v>1471528</v>
      </c>
      <c r="D14" s="31">
        <f>+'[2]Lit Pacifico'!$G$26</f>
        <v>2261.3358223976511</v>
      </c>
      <c r="E14" s="31">
        <f>'Distribución macronutrientes'!$C$4*D14/100</f>
        <v>621.86735115935403</v>
      </c>
      <c r="F14" s="32">
        <f t="shared" si="0"/>
        <v>69.096372351039335</v>
      </c>
      <c r="G14" s="31">
        <f t="shared" si="1"/>
        <v>200.37947981801406</v>
      </c>
      <c r="H14" s="31">
        <f t="shared" si="2"/>
        <v>101677246.61298022</v>
      </c>
      <c r="I14" s="31">
        <f t="shared" si="3"/>
        <v>37112195013.737778</v>
      </c>
      <c r="J14" s="22"/>
      <c r="K14" s="22">
        <f>'Distribución macronutrientes'!$C$5*D14/100</f>
        <v>203.52022401578859</v>
      </c>
      <c r="L14" s="23">
        <f t="shared" si="4"/>
        <v>22.613358223976508</v>
      </c>
      <c r="M14" s="22">
        <f t="shared" si="5"/>
        <v>65.578738849531874</v>
      </c>
      <c r="N14" s="22">
        <f t="shared" si="6"/>
        <v>33276189.800611705</v>
      </c>
      <c r="O14" s="22">
        <f t="shared" si="7"/>
        <v>12145809277.223272</v>
      </c>
      <c r="P14" s="22"/>
      <c r="Q14" s="22">
        <f>'Distribución macronutrientes'!$C$6*D14/100</f>
        <v>169.60018667982382</v>
      </c>
      <c r="R14" s="23">
        <f t="shared" si="8"/>
        <v>18.844465186647092</v>
      </c>
      <c r="S14" s="22">
        <f t="shared" si="9"/>
        <v>54.648949041276566</v>
      </c>
      <c r="T14" s="22">
        <f t="shared" si="10"/>
        <v>27730158.167176422</v>
      </c>
      <c r="U14" s="22">
        <f t="shared" si="11"/>
        <v>10121507731.019394</v>
      </c>
      <c r="V14" s="22"/>
      <c r="W14" s="22">
        <f>'Distribución macronutrientes'!$C$7*D14/100</f>
        <v>248.74694046374162</v>
      </c>
      <c r="X14" s="23">
        <f t="shared" si="12"/>
        <v>27.638548940415735</v>
      </c>
      <c r="Y14" s="22">
        <f t="shared" si="13"/>
        <v>80.151791927205622</v>
      </c>
      <c r="Z14" s="22">
        <f t="shared" si="14"/>
        <v>40670898.645192087</v>
      </c>
      <c r="AA14" s="22">
        <f t="shared" si="15"/>
        <v>14844878005.495111</v>
      </c>
    </row>
    <row r="15" spans="2:27" s="19" customFormat="1" x14ac:dyDescent="0.25">
      <c r="B15" s="30" t="s">
        <v>29</v>
      </c>
      <c r="C15" s="31">
        <f>+[1]Llanero!$D$24</f>
        <v>2094649</v>
      </c>
      <c r="D15" s="31">
        <f>+[2]Llanero!$G$26</f>
        <v>2308.8272546000239</v>
      </c>
      <c r="E15" s="31">
        <f>'Distribución macronutrientes'!$C$4*D15/100</f>
        <v>634.92749501500657</v>
      </c>
      <c r="F15" s="32">
        <f t="shared" si="0"/>
        <v>70.547499446111843</v>
      </c>
      <c r="G15" s="31">
        <f t="shared" si="1"/>
        <v>204.58774839372433</v>
      </c>
      <c r="H15" s="31">
        <f t="shared" si="2"/>
        <v>147772249.16729873</v>
      </c>
      <c r="I15" s="31">
        <f t="shared" si="3"/>
        <v>53936870946.064041</v>
      </c>
      <c r="J15" s="22"/>
      <c r="K15" s="22">
        <f>'Distribución macronutrientes'!$C$5*D15/100</f>
        <v>207.79445291400214</v>
      </c>
      <c r="L15" s="23">
        <f t="shared" si="4"/>
        <v>23.088272546000237</v>
      </c>
      <c r="M15" s="22">
        <f t="shared" si="5"/>
        <v>66.955990383400689</v>
      </c>
      <c r="N15" s="22">
        <f t="shared" si="6"/>
        <v>48361827.00020685</v>
      </c>
      <c r="O15" s="22">
        <f t="shared" si="7"/>
        <v>17652066855.0755</v>
      </c>
      <c r="P15" s="22"/>
      <c r="Q15" s="22">
        <f>'Distribución macronutrientes'!$C$6*D15/100</f>
        <v>173.16204409500179</v>
      </c>
      <c r="R15" s="23">
        <f t="shared" si="8"/>
        <v>19.240227121666866</v>
      </c>
      <c r="S15" s="22">
        <f t="shared" si="9"/>
        <v>55.796658652833912</v>
      </c>
      <c r="T15" s="22">
        <f t="shared" si="10"/>
        <v>40301522.500172377</v>
      </c>
      <c r="U15" s="22">
        <f t="shared" si="11"/>
        <v>14710055712.562918</v>
      </c>
      <c r="V15" s="22"/>
      <c r="W15" s="22">
        <f>'Distribución macronutrientes'!$C$7*D15/100</f>
        <v>253.97099800600262</v>
      </c>
      <c r="X15" s="23">
        <f t="shared" si="12"/>
        <v>28.218999778444736</v>
      </c>
      <c r="Y15" s="22">
        <f t="shared" si="13"/>
        <v>81.835099357489739</v>
      </c>
      <c r="Z15" s="22">
        <f t="shared" si="14"/>
        <v>59108899.666919492</v>
      </c>
      <c r="AA15" s="22">
        <f t="shared" si="15"/>
        <v>21574748378.425613</v>
      </c>
    </row>
    <row r="16" spans="2:27" s="19" customFormat="1" ht="25.5" x14ac:dyDescent="0.25">
      <c r="B16" s="30" t="s">
        <v>30</v>
      </c>
      <c r="C16" s="31">
        <f>+'[1]Magdalena Medio'!$D$24</f>
        <v>962836</v>
      </c>
      <c r="D16" s="31">
        <f>+'[2]Magdalena Medio'!$G$26</f>
        <v>2298.7419111143977</v>
      </c>
      <c r="E16" s="31">
        <f>'Distribución macronutrientes'!$C$4*D16/100</f>
        <v>632.15402555645937</v>
      </c>
      <c r="F16" s="32">
        <f t="shared" si="0"/>
        <v>70.239336172939929</v>
      </c>
      <c r="G16" s="31">
        <f t="shared" si="1"/>
        <v>203.69407490152579</v>
      </c>
      <c r="H16" s="31">
        <f t="shared" si="2"/>
        <v>67628961.483408794</v>
      </c>
      <c r="I16" s="31">
        <f t="shared" si="3"/>
        <v>24684570941.44421</v>
      </c>
      <c r="J16" s="22"/>
      <c r="K16" s="22">
        <f>'Distribución macronutrientes'!$C$5*D16/100</f>
        <v>206.88677200029579</v>
      </c>
      <c r="L16" s="23">
        <f t="shared" si="4"/>
        <v>22.987419111143979</v>
      </c>
      <c r="M16" s="22">
        <f t="shared" si="5"/>
        <v>66.663515422317531</v>
      </c>
      <c r="N16" s="22">
        <f t="shared" si="6"/>
        <v>22133114.667297423</v>
      </c>
      <c r="O16" s="22">
        <f t="shared" si="7"/>
        <v>8078586853.5635595</v>
      </c>
      <c r="P16" s="22"/>
      <c r="Q16" s="22">
        <f>'Distribución macronutrientes'!$C$6*D16/100</f>
        <v>172.40564333357983</v>
      </c>
      <c r="R16" s="23">
        <f t="shared" si="8"/>
        <v>19.156182592619981</v>
      </c>
      <c r="S16" s="22">
        <f t="shared" si="9"/>
        <v>55.552929518597942</v>
      </c>
      <c r="T16" s="22">
        <f t="shared" si="10"/>
        <v>18444262.222747851</v>
      </c>
      <c r="U16" s="22">
        <f t="shared" si="11"/>
        <v>6732155711.3029661</v>
      </c>
      <c r="V16" s="22"/>
      <c r="W16" s="22">
        <f>'Distribución macronutrientes'!$C$7*D16/100</f>
        <v>252.86161022258372</v>
      </c>
      <c r="X16" s="23">
        <f t="shared" si="12"/>
        <v>28.095734469175969</v>
      </c>
      <c r="Y16" s="22">
        <f t="shared" si="13"/>
        <v>81.477629960610315</v>
      </c>
      <c r="Z16" s="22">
        <f t="shared" si="14"/>
        <v>27051584.593363512</v>
      </c>
      <c r="AA16" s="22">
        <f t="shared" si="15"/>
        <v>9873828376.5776825</v>
      </c>
    </row>
    <row r="17" spans="2:28" s="19" customFormat="1" x14ac:dyDescent="0.25">
      <c r="B17" s="30" t="s">
        <v>31</v>
      </c>
      <c r="C17" s="31">
        <f>+[1]Santanderes!$D$24</f>
        <v>3764606</v>
      </c>
      <c r="D17" s="31">
        <f>+[2]Santanderes!$G$26</f>
        <v>2311.6428386608086</v>
      </c>
      <c r="E17" s="31">
        <f>'Distribución macronutrientes'!$C$4*D17/100</f>
        <v>635.70178063172239</v>
      </c>
      <c r="F17" s="32">
        <f t="shared" si="0"/>
        <v>70.633531181302487</v>
      </c>
      <c r="G17" s="31">
        <f t="shared" si="1"/>
        <v>204.8372404257772</v>
      </c>
      <c r="H17" s="31">
        <f t="shared" si="2"/>
        <v>265907415.28631842</v>
      </c>
      <c r="I17" s="31">
        <f t="shared" si="3"/>
        <v>97056206579.506226</v>
      </c>
      <c r="J17" s="22"/>
      <c r="K17" s="22">
        <f>'Distribución macronutrientes'!$C$5*D17/100</f>
        <v>208.04785547947279</v>
      </c>
      <c r="L17" s="23">
        <f t="shared" si="4"/>
        <v>23.116428386608089</v>
      </c>
      <c r="M17" s="22">
        <f t="shared" si="5"/>
        <v>67.03764232116346</v>
      </c>
      <c r="N17" s="22">
        <f t="shared" si="6"/>
        <v>87024245.00279513</v>
      </c>
      <c r="O17" s="22">
        <f t="shared" si="7"/>
        <v>31763849426.020222</v>
      </c>
      <c r="P17" s="22"/>
      <c r="Q17" s="22">
        <f>'Distribución macronutrientes'!$C$6*D17/100</f>
        <v>173.37321289956063</v>
      </c>
      <c r="R17" s="23">
        <f t="shared" si="8"/>
        <v>19.263690322173403</v>
      </c>
      <c r="S17" s="22">
        <f t="shared" si="9"/>
        <v>55.864701934302865</v>
      </c>
      <c r="T17" s="22">
        <f t="shared" si="10"/>
        <v>72520204.168995932</v>
      </c>
      <c r="U17" s="22">
        <f t="shared" si="11"/>
        <v>26469874521.683514</v>
      </c>
      <c r="V17" s="22"/>
      <c r="W17" s="22">
        <f>'Distribución macronutrientes'!$C$7*D17/100</f>
        <v>254.28071225268894</v>
      </c>
      <c r="X17" s="23">
        <f t="shared" si="12"/>
        <v>28.253412472520992</v>
      </c>
      <c r="Y17" s="22">
        <f t="shared" si="13"/>
        <v>81.934896170310878</v>
      </c>
      <c r="Z17" s="22">
        <f t="shared" si="14"/>
        <v>106362966.11452736</v>
      </c>
      <c r="AA17" s="22">
        <f t="shared" si="15"/>
        <v>38822482631.802483</v>
      </c>
    </row>
    <row r="18" spans="2:28" s="19" customFormat="1" x14ac:dyDescent="0.25">
      <c r="B18" s="30" t="s">
        <v>32</v>
      </c>
      <c r="C18" s="31">
        <f>+'[1]Tolima Grande'!$D$24</f>
        <v>2894772</v>
      </c>
      <c r="D18" s="31">
        <f>+'[2]Tolima grande'!$G$26</f>
        <v>2301.2417692950116</v>
      </c>
      <c r="E18" s="31">
        <f>'Distribución macronutrientes'!$C$4*D18/100</f>
        <v>632.84148655612819</v>
      </c>
      <c r="F18" s="32">
        <f t="shared" si="0"/>
        <v>70.315720728458686</v>
      </c>
      <c r="G18" s="31">
        <f t="shared" si="1"/>
        <v>203.9155901125302</v>
      </c>
      <c r="H18" s="31">
        <f t="shared" si="2"/>
        <v>203547979.52456179</v>
      </c>
      <c r="I18" s="31">
        <f t="shared" si="3"/>
        <v>74295012526.465057</v>
      </c>
      <c r="J18" s="22"/>
      <c r="K18" s="22">
        <f>'Distribución macronutrientes'!$C$5*D18/100</f>
        <v>207.11175923655105</v>
      </c>
      <c r="L18" s="23">
        <f t="shared" si="4"/>
        <v>23.012417692950116</v>
      </c>
      <c r="M18" s="22">
        <f t="shared" si="5"/>
        <v>66.736011309555337</v>
      </c>
      <c r="N18" s="22">
        <f t="shared" si="6"/>
        <v>66615702.389856592</v>
      </c>
      <c r="O18" s="22">
        <f t="shared" si="7"/>
        <v>24314731372.297657</v>
      </c>
      <c r="P18" s="22"/>
      <c r="Q18" s="22">
        <f>'Distribución macronutrientes'!$C$6*D18/100</f>
        <v>172.59313269712587</v>
      </c>
      <c r="R18" s="23">
        <f t="shared" si="8"/>
        <v>19.177014744125096</v>
      </c>
      <c r="S18" s="22">
        <f t="shared" si="9"/>
        <v>55.613342757962776</v>
      </c>
      <c r="T18" s="22">
        <f t="shared" si="10"/>
        <v>55513085.324880488</v>
      </c>
      <c r="U18" s="22">
        <f t="shared" si="11"/>
        <v>20262276143.581379</v>
      </c>
      <c r="V18" s="22"/>
      <c r="W18" s="22">
        <f>'Distribución macronutrientes'!$C$7*D18/100</f>
        <v>253.13659462245127</v>
      </c>
      <c r="X18" s="23">
        <f t="shared" si="12"/>
        <v>28.126288291383474</v>
      </c>
      <c r="Y18" s="22">
        <f>X18*2.9</f>
        <v>81.566236045012076</v>
      </c>
      <c r="Z18" s="22">
        <f t="shared" si="14"/>
        <v>81419191.80982472</v>
      </c>
      <c r="AA18" s="22">
        <f t="shared" si="15"/>
        <v>29718005010.586021</v>
      </c>
    </row>
    <row r="19" spans="2:28" s="27" customFormat="1" x14ac:dyDescent="0.25">
      <c r="B19" s="33" t="s">
        <v>33</v>
      </c>
      <c r="C19" s="34">
        <f>SUM(C6:C18)</f>
        <v>52695952</v>
      </c>
      <c r="D19" s="34">
        <f>AVERAGE(D6:D18)</f>
        <v>2299.5440955391491</v>
      </c>
      <c r="E19" s="34">
        <f>'Distribución macronutrientes'!$C$4*D19/100</f>
        <v>632.37462627326602</v>
      </c>
      <c r="F19" s="35">
        <f t="shared" si="0"/>
        <v>70.263847363696229</v>
      </c>
      <c r="G19" s="34">
        <f>F19*2.9</f>
        <v>203.76515735471907</v>
      </c>
      <c r="H19" s="34">
        <f t="shared" si="2"/>
        <v>3702620328.0126629</v>
      </c>
      <c r="I19" s="34">
        <f t="shared" si="3"/>
        <v>1351456419724.6221</v>
      </c>
      <c r="J19" s="24"/>
      <c r="K19" s="24">
        <f>'Distribución macronutrientes'!$C$5*D19/100</f>
        <v>206.95896859852343</v>
      </c>
      <c r="L19" s="25">
        <f t="shared" si="4"/>
        <v>22.995440955391491</v>
      </c>
      <c r="M19" s="24">
        <f>L19*2.9</f>
        <v>66.686778770635314</v>
      </c>
      <c r="N19" s="24">
        <f t="shared" si="6"/>
        <v>1211766652.8041441</v>
      </c>
      <c r="O19" s="24">
        <f t="shared" si="7"/>
        <v>442294828273.51263</v>
      </c>
      <c r="P19" s="24"/>
      <c r="Q19" s="24">
        <f>'Distribución macronutrientes'!$C$6*D19/100</f>
        <v>172.46580716543619</v>
      </c>
      <c r="R19" s="25">
        <f t="shared" si="8"/>
        <v>19.162867462826242</v>
      </c>
      <c r="S19" s="24">
        <f>R19*2.9</f>
        <v>55.572315642196102</v>
      </c>
      <c r="T19" s="24">
        <f t="shared" si="10"/>
        <v>1009805544.0034534</v>
      </c>
      <c r="U19" s="24">
        <f t="shared" si="11"/>
        <v>368579023561.2605</v>
      </c>
      <c r="V19" s="24"/>
      <c r="W19" s="24">
        <f>'Distribución macronutrientes'!$C$7*D19/100</f>
        <v>252.94985050930643</v>
      </c>
      <c r="X19" s="25">
        <f t="shared" si="12"/>
        <v>28.105538945478493</v>
      </c>
      <c r="Y19" s="24">
        <f>X19*2.9</f>
        <v>81.50606294188762</v>
      </c>
      <c r="Z19" s="24">
        <f t="shared" si="14"/>
        <v>1481048131.2050653</v>
      </c>
      <c r="AA19" s="24">
        <f t="shared" si="15"/>
        <v>540582567889.84882</v>
      </c>
      <c r="AB19" s="26"/>
    </row>
    <row r="20" spans="2:28" x14ac:dyDescent="0.25">
      <c r="B20" t="s">
        <v>49</v>
      </c>
    </row>
    <row r="21" spans="2:28" x14ac:dyDescent="0.25">
      <c r="B21" s="11" t="s">
        <v>50</v>
      </c>
    </row>
  </sheetData>
  <mergeCells count="7">
    <mergeCell ref="B3:B5"/>
    <mergeCell ref="E3:I3"/>
    <mergeCell ref="K3:O3"/>
    <mergeCell ref="X3:AA3"/>
    <mergeCell ref="C3:C5"/>
    <mergeCell ref="D3:D5"/>
    <mergeCell ref="R3:U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852A6-3416-4411-87DE-0358BE4DC247}">
  <dimension ref="B3:M20"/>
  <sheetViews>
    <sheetView workbookViewId="0">
      <selection activeCell="E22" sqref="E22"/>
    </sheetView>
  </sheetViews>
  <sheetFormatPr baseColWidth="10" defaultRowHeight="15" x14ac:dyDescent="0.25"/>
  <cols>
    <col min="2" max="2" width="15.42578125" customWidth="1"/>
    <col min="3" max="3" width="12.42578125" bestFit="1" customWidth="1"/>
    <col min="4" max="4" width="11.5703125" bestFit="1" customWidth="1"/>
    <col min="5" max="5" width="7.28515625" customWidth="1"/>
    <col min="6" max="6" width="8.5703125" customWidth="1"/>
    <col min="7" max="7" width="9.5703125" bestFit="1" customWidth="1"/>
    <col min="8" max="8" width="12.140625" bestFit="1" customWidth="1"/>
    <col min="9" max="9" width="10.42578125" bestFit="1" customWidth="1"/>
    <col min="10" max="10" width="12.140625" bestFit="1" customWidth="1"/>
    <col min="11" max="11" width="10.42578125" bestFit="1" customWidth="1"/>
  </cols>
  <sheetData>
    <row r="3" spans="2:12" s="19" customFormat="1" x14ac:dyDescent="0.25">
      <c r="B3" s="44" t="s">
        <v>19</v>
      </c>
      <c r="C3" s="44" t="s">
        <v>7</v>
      </c>
      <c r="D3" s="44" t="s">
        <v>34</v>
      </c>
      <c r="E3" s="47" t="s">
        <v>43</v>
      </c>
      <c r="F3" s="47"/>
      <c r="G3" s="47" t="s">
        <v>45</v>
      </c>
      <c r="H3" s="47"/>
      <c r="I3" s="47" t="s">
        <v>44</v>
      </c>
      <c r="J3" s="47"/>
      <c r="K3" s="47" t="s">
        <v>48</v>
      </c>
      <c r="L3" s="47"/>
    </row>
    <row r="4" spans="2:12" s="19" customFormat="1" ht="25.5" x14ac:dyDescent="0.25">
      <c r="B4" s="46"/>
      <c r="C4" s="46"/>
      <c r="D4" s="46"/>
      <c r="E4" s="29" t="s">
        <v>46</v>
      </c>
      <c r="F4" s="28" t="s">
        <v>47</v>
      </c>
      <c r="G4" s="29" t="s">
        <v>46</v>
      </c>
      <c r="H4" s="28" t="s">
        <v>47</v>
      </c>
      <c r="I4" s="29" t="s">
        <v>46</v>
      </c>
      <c r="J4" s="28" t="s">
        <v>47</v>
      </c>
      <c r="K4" s="29" t="s">
        <v>46</v>
      </c>
      <c r="L4" s="28" t="s">
        <v>47</v>
      </c>
    </row>
    <row r="5" spans="2:12" s="19" customFormat="1" x14ac:dyDescent="0.25">
      <c r="B5" s="30" t="s">
        <v>20</v>
      </c>
      <c r="C5" s="31">
        <f>+[1]Amazonica!$D$24</f>
        <v>930355</v>
      </c>
      <c r="D5" s="31">
        <f>+[2]Amazonica!$G$26</f>
        <v>2287.8194189436445</v>
      </c>
      <c r="E5" s="31">
        <f>'Distribución macronutrientes'!$C$4*D5/100</f>
        <v>629.15034020950225</v>
      </c>
      <c r="F5" s="32">
        <f>E5/9</f>
        <v>69.905593356611362</v>
      </c>
      <c r="G5" s="31">
        <f>'Distribución macronutrientes'!$C$5*D5/100</f>
        <v>205.90374770492798</v>
      </c>
      <c r="H5" s="36">
        <f>G5/9</f>
        <v>22.878194189436442</v>
      </c>
      <c r="I5" s="31">
        <f>'Distribución macronutrientes'!$C$6*D5/100</f>
        <v>171.58645642077332</v>
      </c>
      <c r="J5" s="36">
        <f>I5/9</f>
        <v>19.065161824530367</v>
      </c>
      <c r="K5" s="31">
        <f>'Distribución macronutrientes'!$C$7*D5/100</f>
        <v>251.66013608380089</v>
      </c>
      <c r="L5" s="36">
        <f>K5/9</f>
        <v>27.962237342644542</v>
      </c>
    </row>
    <row r="6" spans="2:12" s="19" customFormat="1" x14ac:dyDescent="0.25">
      <c r="B6" s="30" t="s">
        <v>21</v>
      </c>
      <c r="C6" s="31">
        <f>+'[1]Andina Sur'!$D$24</f>
        <v>6804507.9999999991</v>
      </c>
      <c r="D6" s="31">
        <f>+'[2]Andina Sur'!$G$26</f>
        <v>2304.7863178820267</v>
      </c>
      <c r="E6" s="31">
        <f>'Distribución macronutrientes'!$C$4*D6/100</f>
        <v>633.81623741755732</v>
      </c>
      <c r="F6" s="32">
        <f t="shared" ref="F6:F18" si="0">E6/9</f>
        <v>70.424026379728588</v>
      </c>
      <c r="G6" s="31">
        <f>'Distribución macronutrientes'!$C$5*D6/100</f>
        <v>207.4307686093824</v>
      </c>
      <c r="H6" s="36">
        <f t="shared" ref="H6:H18" si="1">G6/9</f>
        <v>23.047863178820265</v>
      </c>
      <c r="I6" s="31">
        <f>'Distribución macronutrientes'!$C$6*D6/100</f>
        <v>172.85897384115199</v>
      </c>
      <c r="J6" s="36">
        <f t="shared" ref="J6:J18" si="2">I6/9</f>
        <v>19.206552649016889</v>
      </c>
      <c r="K6" s="31">
        <f>'Distribución macronutrientes'!$C$7*D6/100</f>
        <v>253.52649496702293</v>
      </c>
      <c r="L6" s="36">
        <f t="shared" ref="L6:L18" si="3">K6/9</f>
        <v>28.169610551891438</v>
      </c>
    </row>
    <row r="7" spans="2:12" s="19" customFormat="1" ht="25.5" x14ac:dyDescent="0.25">
      <c r="B7" s="30" t="s">
        <v>22</v>
      </c>
      <c r="C7" s="31">
        <f>+'[1]Costa y Sabana Caribe'!$D$24</f>
        <v>10731923.000000002</v>
      </c>
      <c r="D7" s="31">
        <f>+'[2]Cost y sabana caribe'!$G$26</f>
        <v>2295.5194335898814</v>
      </c>
      <c r="E7" s="31">
        <f>'Distribución macronutrientes'!$C$4*D7/100</f>
        <v>631.26784423721733</v>
      </c>
      <c r="F7" s="32">
        <f t="shared" si="0"/>
        <v>70.140871581913032</v>
      </c>
      <c r="G7" s="31">
        <f>'Distribución macronutrientes'!$C$5*D7/100</f>
        <v>206.59674902308933</v>
      </c>
      <c r="H7" s="36">
        <f t="shared" si="1"/>
        <v>22.955194335898813</v>
      </c>
      <c r="I7" s="31">
        <f>'Distribución macronutrientes'!$C$6*D7/100</f>
        <v>172.16395751924108</v>
      </c>
      <c r="J7" s="36">
        <f t="shared" si="2"/>
        <v>19.129328613249008</v>
      </c>
      <c r="K7" s="31">
        <f>'Distribución macronutrientes'!$C$7*D7/100</f>
        <v>252.50713769488695</v>
      </c>
      <c r="L7" s="36">
        <f t="shared" si="3"/>
        <v>28.056348632765218</v>
      </c>
    </row>
    <row r="8" spans="2:12" s="19" customFormat="1" x14ac:dyDescent="0.25">
      <c r="B8" s="30" t="s">
        <v>23</v>
      </c>
      <c r="C8" s="31">
        <f>+[1]Cundiboyacense!$D$24</f>
        <v>4513813</v>
      </c>
      <c r="D8" s="31">
        <f>+[2]Cundiboyacense!$G$26</f>
        <v>2313.8108907867145</v>
      </c>
      <c r="E8" s="31">
        <f>'Distribución macronutrientes'!$C$4*D8/100</f>
        <v>636.29799496634644</v>
      </c>
      <c r="F8" s="32">
        <f t="shared" si="0"/>
        <v>70.699777218482936</v>
      </c>
      <c r="G8" s="31">
        <f>'Distribución macronutrientes'!$C$5*D8/100</f>
        <v>208.24298017080429</v>
      </c>
      <c r="H8" s="36">
        <f t="shared" si="1"/>
        <v>23.138108907867142</v>
      </c>
      <c r="I8" s="31">
        <f>'Distribución macronutrientes'!$C$6*D8/100</f>
        <v>173.53581680900359</v>
      </c>
      <c r="J8" s="36">
        <f t="shared" si="2"/>
        <v>19.281757423222622</v>
      </c>
      <c r="K8" s="31">
        <f>'Distribución macronutrientes'!$C$7*D8/100</f>
        <v>254.51919798653861</v>
      </c>
      <c r="L8" s="36">
        <f t="shared" si="3"/>
        <v>28.279910887393179</v>
      </c>
    </row>
    <row r="9" spans="2:12" s="19" customFormat="1" ht="38.25" x14ac:dyDescent="0.25">
      <c r="B9" s="30" t="s">
        <v>24</v>
      </c>
      <c r="C9" s="31">
        <f>+'[1]D Momposina Mojana'!$D$24</f>
        <v>1777892</v>
      </c>
      <c r="D9" s="31">
        <f>+'[2]Depre Momposina'!$G$26</f>
        <v>2275.4663290261101</v>
      </c>
      <c r="E9" s="31">
        <f>'Distribución macronutrientes'!$C$4*D9/100</f>
        <v>625.75324048218022</v>
      </c>
      <c r="F9" s="32">
        <f t="shared" si="0"/>
        <v>69.528137831353362</v>
      </c>
      <c r="G9" s="31">
        <f>'Distribución macronutrientes'!$C$5*D9/100</f>
        <v>204.7919696123499</v>
      </c>
      <c r="H9" s="36">
        <f t="shared" si="1"/>
        <v>22.754663290261099</v>
      </c>
      <c r="I9" s="31">
        <f>'Distribución macronutrientes'!$C$6*D9/100</f>
        <v>170.65997467695826</v>
      </c>
      <c r="J9" s="36">
        <f t="shared" si="2"/>
        <v>18.962219408550919</v>
      </c>
      <c r="K9" s="31">
        <f>'Distribución macronutrientes'!$C$7*D9/100</f>
        <v>250.30129619287212</v>
      </c>
      <c r="L9" s="36">
        <f t="shared" si="3"/>
        <v>27.811255132541348</v>
      </c>
    </row>
    <row r="10" spans="2:12" s="19" customFormat="1" x14ac:dyDescent="0.25">
      <c r="B10" s="30" t="s">
        <v>25</v>
      </c>
      <c r="C10" s="31">
        <f>+'[1]Distrito Capital'!$D$24</f>
        <v>7929539.0000000009</v>
      </c>
      <c r="D10" s="31">
        <f>+'[2]Distrito cap'!$G$26</f>
        <v>2327.7040652656119</v>
      </c>
      <c r="E10" s="31">
        <f>'Distribución macronutrientes'!$C$4*D10/100</f>
        <v>640.11861794804327</v>
      </c>
      <c r="F10" s="32">
        <f t="shared" si="0"/>
        <v>71.124290883115918</v>
      </c>
      <c r="G10" s="31">
        <f>'Distribución macronutrientes'!$C$5*D10/100</f>
        <v>209.49336587390505</v>
      </c>
      <c r="H10" s="36">
        <f t="shared" si="1"/>
        <v>23.277040652656115</v>
      </c>
      <c r="I10" s="31">
        <f>'Distribución macronutrientes'!$C$6*D10/100</f>
        <v>174.57780489492089</v>
      </c>
      <c r="J10" s="36">
        <f t="shared" si="2"/>
        <v>19.397533877213434</v>
      </c>
      <c r="K10" s="31">
        <f>'Distribución macronutrientes'!$C$7*D10/100</f>
        <v>256.04744717921733</v>
      </c>
      <c r="L10" s="36">
        <f t="shared" si="3"/>
        <v>28.449716353246369</v>
      </c>
    </row>
    <row r="11" spans="2:12" s="19" customFormat="1" x14ac:dyDescent="0.25">
      <c r="B11" s="30" t="s">
        <v>26</v>
      </c>
      <c r="C11" s="31">
        <f>+'[1]Eje Cafetero'!$D$24</f>
        <v>8757281.9999999981</v>
      </c>
      <c r="D11" s="31">
        <f>+'[2]Eje cafetero'!$G$26</f>
        <v>2315.847037289097</v>
      </c>
      <c r="E11" s="31">
        <f>'Distribución macronutrientes'!$C$4*D11/100</f>
        <v>636.85793525450163</v>
      </c>
      <c r="F11" s="32">
        <f t="shared" si="0"/>
        <v>70.76199280605573</v>
      </c>
      <c r="G11" s="31">
        <f>'Distribución macronutrientes'!$C$5*D11/100</f>
        <v>208.42623335601871</v>
      </c>
      <c r="H11" s="36">
        <f t="shared" si="1"/>
        <v>23.158470372890967</v>
      </c>
      <c r="I11" s="31">
        <f>'Distribución macronutrientes'!$C$6*D11/100</f>
        <v>173.68852779668228</v>
      </c>
      <c r="J11" s="36">
        <f t="shared" si="2"/>
        <v>19.298725310742476</v>
      </c>
      <c r="K11" s="31">
        <f>'Distribución macronutrientes'!$C$7*D11/100</f>
        <v>254.74317410180069</v>
      </c>
      <c r="L11" s="36">
        <f t="shared" si="3"/>
        <v>28.304797122422301</v>
      </c>
    </row>
    <row r="12" spans="2:12" s="19" customFormat="1" x14ac:dyDescent="0.25">
      <c r="B12" s="30" t="s">
        <v>27</v>
      </c>
      <c r="C12" s="31">
        <f>+[1]Insular!$D$24</f>
        <v>62249</v>
      </c>
      <c r="D12" s="31">
        <f>+[2]Insular!$G$26</f>
        <v>2291.3301531579627</v>
      </c>
      <c r="E12" s="31">
        <f>'Distribución macronutrientes'!$C$4*D12/100</f>
        <v>630.1157921184398</v>
      </c>
      <c r="F12" s="32">
        <f t="shared" si="0"/>
        <v>70.012865790937752</v>
      </c>
      <c r="G12" s="31">
        <f>'Distribución macronutrientes'!$C$5*D12/100</f>
        <v>206.21971378421665</v>
      </c>
      <c r="H12" s="36">
        <f t="shared" si="1"/>
        <v>22.913301531579627</v>
      </c>
      <c r="I12" s="31">
        <f>'Distribución macronutrientes'!$C$6*D12/100</f>
        <v>171.8497614868472</v>
      </c>
      <c r="J12" s="36">
        <f t="shared" si="2"/>
        <v>19.094417942983021</v>
      </c>
      <c r="K12" s="31">
        <f>'Distribución macronutrientes'!$C$7*D12/100</f>
        <v>252.04631684737589</v>
      </c>
      <c r="L12" s="36">
        <f t="shared" si="3"/>
        <v>28.0051463163751</v>
      </c>
    </row>
    <row r="13" spans="2:12" s="19" customFormat="1" ht="25.5" x14ac:dyDescent="0.25">
      <c r="B13" s="30" t="s">
        <v>28</v>
      </c>
      <c r="C13" s="31">
        <f>+'[1]Litoral Pacífico'!$D$24</f>
        <v>1471528</v>
      </c>
      <c r="D13" s="31">
        <f>+'[2]Lit Pacifico'!$G$26</f>
        <v>2261.3358223976511</v>
      </c>
      <c r="E13" s="31">
        <f>'Distribución macronutrientes'!$C$4*D13/100</f>
        <v>621.86735115935403</v>
      </c>
      <c r="F13" s="32">
        <f t="shared" si="0"/>
        <v>69.096372351039335</v>
      </c>
      <c r="G13" s="31">
        <f>'Distribución macronutrientes'!$C$5*D13/100</f>
        <v>203.52022401578859</v>
      </c>
      <c r="H13" s="36">
        <f t="shared" si="1"/>
        <v>22.613358223976508</v>
      </c>
      <c r="I13" s="31">
        <f>'Distribución macronutrientes'!$C$6*D13/100</f>
        <v>169.60018667982382</v>
      </c>
      <c r="J13" s="36">
        <f t="shared" si="2"/>
        <v>18.844465186647092</v>
      </c>
      <c r="K13" s="31">
        <f>'Distribución macronutrientes'!$C$7*D13/100</f>
        <v>248.74694046374162</v>
      </c>
      <c r="L13" s="36">
        <f t="shared" si="3"/>
        <v>27.638548940415735</v>
      </c>
    </row>
    <row r="14" spans="2:12" s="19" customFormat="1" x14ac:dyDescent="0.25">
      <c r="B14" s="30" t="s">
        <v>29</v>
      </c>
      <c r="C14" s="31">
        <f>+[1]Llanero!$D$24</f>
        <v>2094649</v>
      </c>
      <c r="D14" s="31">
        <f>+[2]Llanero!$G$26</f>
        <v>2308.8272546000239</v>
      </c>
      <c r="E14" s="31">
        <f>'Distribución macronutrientes'!$C$4*D14/100</f>
        <v>634.92749501500657</v>
      </c>
      <c r="F14" s="32">
        <f t="shared" si="0"/>
        <v>70.547499446111843</v>
      </c>
      <c r="G14" s="31">
        <f>'Distribución macronutrientes'!$C$5*D14/100</f>
        <v>207.79445291400214</v>
      </c>
      <c r="H14" s="36">
        <f t="shared" si="1"/>
        <v>23.088272546000237</v>
      </c>
      <c r="I14" s="31">
        <f>'Distribución macronutrientes'!$C$6*D14/100</f>
        <v>173.16204409500179</v>
      </c>
      <c r="J14" s="36">
        <f t="shared" si="2"/>
        <v>19.240227121666866</v>
      </c>
      <c r="K14" s="31">
        <f>'Distribución macronutrientes'!$C$7*D14/100</f>
        <v>253.97099800600262</v>
      </c>
      <c r="L14" s="36">
        <f t="shared" si="3"/>
        <v>28.218999778444736</v>
      </c>
    </row>
    <row r="15" spans="2:12" s="19" customFormat="1" ht="25.5" x14ac:dyDescent="0.25">
      <c r="B15" s="30" t="s">
        <v>30</v>
      </c>
      <c r="C15" s="31">
        <f>+'[1]Magdalena Medio'!$D$24</f>
        <v>962836</v>
      </c>
      <c r="D15" s="31">
        <f>+'[2]Magdalena Medio'!$G$26</f>
        <v>2298.7419111143977</v>
      </c>
      <c r="E15" s="31">
        <f>'Distribución macronutrientes'!$C$4*D15/100</f>
        <v>632.15402555645937</v>
      </c>
      <c r="F15" s="32">
        <f t="shared" si="0"/>
        <v>70.239336172939929</v>
      </c>
      <c r="G15" s="31">
        <f>'Distribución macronutrientes'!$C$5*D15/100</f>
        <v>206.88677200029579</v>
      </c>
      <c r="H15" s="36">
        <f t="shared" si="1"/>
        <v>22.987419111143979</v>
      </c>
      <c r="I15" s="31">
        <f>'Distribución macronutrientes'!$C$6*D15/100</f>
        <v>172.40564333357983</v>
      </c>
      <c r="J15" s="36">
        <f t="shared" si="2"/>
        <v>19.156182592619981</v>
      </c>
      <c r="K15" s="31">
        <f>'Distribución macronutrientes'!$C$7*D15/100</f>
        <v>252.86161022258372</v>
      </c>
      <c r="L15" s="36">
        <f t="shared" si="3"/>
        <v>28.095734469175969</v>
      </c>
    </row>
    <row r="16" spans="2:12" s="19" customFormat="1" x14ac:dyDescent="0.25">
      <c r="B16" s="30" t="s">
        <v>31</v>
      </c>
      <c r="C16" s="31">
        <f>+[1]Santanderes!$D$24</f>
        <v>3764606</v>
      </c>
      <c r="D16" s="31">
        <f>+[2]Santanderes!$G$26</f>
        <v>2311.6428386608086</v>
      </c>
      <c r="E16" s="31">
        <f>'Distribución macronutrientes'!$C$4*D16/100</f>
        <v>635.70178063172239</v>
      </c>
      <c r="F16" s="32">
        <f t="shared" si="0"/>
        <v>70.633531181302487</v>
      </c>
      <c r="G16" s="31">
        <f>'Distribución macronutrientes'!$C$5*D16/100</f>
        <v>208.04785547947279</v>
      </c>
      <c r="H16" s="36">
        <f t="shared" si="1"/>
        <v>23.116428386608089</v>
      </c>
      <c r="I16" s="31">
        <f>'Distribución macronutrientes'!$C$6*D16/100</f>
        <v>173.37321289956063</v>
      </c>
      <c r="J16" s="36">
        <f t="shared" si="2"/>
        <v>19.263690322173403</v>
      </c>
      <c r="K16" s="31">
        <f>'Distribución macronutrientes'!$C$7*D16/100</f>
        <v>254.28071225268894</v>
      </c>
      <c r="L16" s="36">
        <f t="shared" si="3"/>
        <v>28.253412472520992</v>
      </c>
    </row>
    <row r="17" spans="2:13" s="19" customFormat="1" x14ac:dyDescent="0.25">
      <c r="B17" s="30" t="s">
        <v>32</v>
      </c>
      <c r="C17" s="31">
        <f>+'[1]Tolima Grande'!$D$24</f>
        <v>2894772</v>
      </c>
      <c r="D17" s="31">
        <f>+'[2]Tolima grande'!$G$26</f>
        <v>2301.2417692950116</v>
      </c>
      <c r="E17" s="31">
        <f>'Distribución macronutrientes'!$C$4*D17/100</f>
        <v>632.84148655612819</v>
      </c>
      <c r="F17" s="32">
        <f t="shared" si="0"/>
        <v>70.315720728458686</v>
      </c>
      <c r="G17" s="31">
        <f>'Distribución macronutrientes'!$C$5*D17/100</f>
        <v>207.11175923655105</v>
      </c>
      <c r="H17" s="36">
        <f t="shared" si="1"/>
        <v>23.012417692950116</v>
      </c>
      <c r="I17" s="31">
        <f>'Distribución macronutrientes'!$C$6*D17/100</f>
        <v>172.59313269712587</v>
      </c>
      <c r="J17" s="36">
        <f t="shared" si="2"/>
        <v>19.177014744125096</v>
      </c>
      <c r="K17" s="31">
        <f>'Distribución macronutrientes'!$C$7*D17/100</f>
        <v>253.13659462245127</v>
      </c>
      <c r="L17" s="36">
        <f t="shared" si="3"/>
        <v>28.126288291383474</v>
      </c>
    </row>
    <row r="18" spans="2:13" s="27" customFormat="1" x14ac:dyDescent="0.25">
      <c r="B18" s="33" t="s">
        <v>33</v>
      </c>
      <c r="C18" s="34">
        <f>SUM(C5:C17)</f>
        <v>52695952</v>
      </c>
      <c r="D18" s="34">
        <f>AVERAGE(D5:D17)</f>
        <v>2299.5440955391491</v>
      </c>
      <c r="E18" s="34">
        <f>'Distribución macronutrientes'!$C$4*D18/100</f>
        <v>632.37462627326602</v>
      </c>
      <c r="F18" s="35">
        <f t="shared" si="0"/>
        <v>70.263847363696229</v>
      </c>
      <c r="G18" s="34">
        <f>'Distribución macronutrientes'!$C$5*D18/100</f>
        <v>206.95896859852343</v>
      </c>
      <c r="H18" s="37">
        <f t="shared" si="1"/>
        <v>22.995440955391491</v>
      </c>
      <c r="I18" s="34">
        <f>'Distribución macronutrientes'!$C$6*D18/100</f>
        <v>172.46580716543619</v>
      </c>
      <c r="J18" s="37">
        <f t="shared" si="2"/>
        <v>19.162867462826242</v>
      </c>
      <c r="K18" s="34">
        <f>'Distribución macronutrientes'!$C$7*D18/100</f>
        <v>252.94985050930643</v>
      </c>
      <c r="L18" s="37">
        <f t="shared" si="3"/>
        <v>28.105538945478493</v>
      </c>
      <c r="M18" s="26"/>
    </row>
    <row r="20" spans="2:13" x14ac:dyDescent="0.25">
      <c r="B20" s="11"/>
    </row>
  </sheetData>
  <mergeCells count="7">
    <mergeCell ref="K3:L3"/>
    <mergeCell ref="B3:B4"/>
    <mergeCell ref="C3:C4"/>
    <mergeCell ref="D3:D4"/>
    <mergeCell ref="E3:F3"/>
    <mergeCell ref="I3:J3"/>
    <mergeCell ref="G3:H3"/>
  </mergeCells>
  <pageMargins left="0.7" right="0.7" top="0.75" bottom="0.75" header="0.3" footer="0.3"/>
  <ignoredErrors>
    <ignoredError sqref="G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Distribución macronutrientes</vt:lpstr>
      <vt:lpstr>Proteina</vt:lpstr>
      <vt:lpstr>Carbohidratos</vt:lpstr>
      <vt:lpstr>Grasas</vt:lpstr>
      <vt:lpstr>Grasas.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SARAH LUCIA ORTIZ CALDERON</cp:lastModifiedBy>
  <dcterms:created xsi:type="dcterms:W3CDTF">2019-05-02T14:50:16Z</dcterms:created>
  <dcterms:modified xsi:type="dcterms:W3CDTF">2024-11-08T14:38:58Z</dcterms:modified>
</cp:coreProperties>
</file>