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usuario/Desktop/GUIAS FINALES /MATERIAL SUPLEMENTARIO/Material Suplementario/"/>
    </mc:Choice>
  </mc:AlternateContent>
  <xr:revisionPtr revIDLastSave="0" documentId="13_ncr:1_{BEA84347-4E17-EB4B-8C4B-383C9105F677}" xr6:coauthVersionLast="47" xr6:coauthVersionMax="47" xr10:uidLastSave="{00000000-0000-0000-0000-000000000000}"/>
  <bookViews>
    <workbookView xWindow="0" yWindow="0" windowWidth="51200" windowHeight="28800" tabRatio="816" xr2:uid="{00000000-000D-0000-FFFF-FFFF00000000}"/>
  </bookViews>
  <sheets>
    <sheet name="Tabla Resumen" sheetId="11" r:id="rId1"/>
    <sheet name="Energía Colombia" sheetId="1" r:id="rId2"/>
    <sheet name="Amazonica" sheetId="2" r:id="rId3"/>
    <sheet name="Andina Sur" sheetId="12" r:id="rId4"/>
    <sheet name="Cost y sabana caribe" sheetId="4" r:id="rId5"/>
    <sheet name="Cundiboyacense" sheetId="5" r:id="rId6"/>
    <sheet name="Depre Momposina" sheetId="6" r:id="rId7"/>
    <sheet name="Distrito cap" sheetId="7" r:id="rId8"/>
    <sheet name="Eje cafetero" sheetId="9" r:id="rId9"/>
    <sheet name="Insular" sheetId="8" r:id="rId10"/>
    <sheet name="Lit Pacifico" sheetId="10" r:id="rId11"/>
    <sheet name="Llanero" sheetId="13" r:id="rId12"/>
    <sheet name="Magdalena Medio" sheetId="3" r:id="rId13"/>
    <sheet name="Santanderes" sheetId="14" r:id="rId14"/>
    <sheet name="Tolima grande" sheetId="15" r:id="rId15"/>
  </sheets>
  <externalReferences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5" l="1"/>
  <c r="D20" i="15"/>
  <c r="D21" i="15"/>
  <c r="D22" i="15"/>
  <c r="D23" i="15"/>
  <c r="D24" i="15"/>
  <c r="D25" i="15"/>
  <c r="D18" i="15"/>
  <c r="D9" i="15"/>
  <c r="D10" i="15"/>
  <c r="D11" i="15"/>
  <c r="D12" i="15"/>
  <c r="D13" i="15"/>
  <c r="D14" i="15"/>
  <c r="D8" i="15"/>
  <c r="C30" i="15"/>
  <c r="C29" i="15"/>
  <c r="D19" i="14"/>
  <c r="D20" i="14"/>
  <c r="D21" i="14"/>
  <c r="D22" i="14"/>
  <c r="D23" i="14"/>
  <c r="D24" i="14"/>
  <c r="D25" i="14"/>
  <c r="D18" i="14"/>
  <c r="D9" i="14"/>
  <c r="D10" i="14"/>
  <c r="D11" i="14"/>
  <c r="D12" i="14"/>
  <c r="D13" i="14"/>
  <c r="D14" i="14"/>
  <c r="D8" i="14"/>
  <c r="C30" i="14"/>
  <c r="C29" i="14"/>
  <c r="D19" i="3"/>
  <c r="D20" i="3"/>
  <c r="D21" i="3"/>
  <c r="D22" i="3"/>
  <c r="D23" i="3"/>
  <c r="D24" i="3"/>
  <c r="D25" i="3"/>
  <c r="D18" i="3"/>
  <c r="D9" i="3"/>
  <c r="D10" i="3"/>
  <c r="D11" i="3"/>
  <c r="D12" i="3"/>
  <c r="D13" i="3"/>
  <c r="D14" i="3"/>
  <c r="D8" i="3"/>
  <c r="C30" i="3"/>
  <c r="C29" i="3"/>
  <c r="D9" i="13"/>
  <c r="D10" i="13"/>
  <c r="D11" i="13"/>
  <c r="D12" i="13"/>
  <c r="D13" i="13"/>
  <c r="D14" i="13"/>
  <c r="D8" i="13"/>
  <c r="D19" i="13"/>
  <c r="D20" i="13"/>
  <c r="D21" i="13"/>
  <c r="D22" i="13"/>
  <c r="D23" i="13"/>
  <c r="D24" i="13"/>
  <c r="D25" i="13"/>
  <c r="D18" i="13"/>
  <c r="C30" i="13"/>
  <c r="C29" i="13"/>
  <c r="D19" i="10"/>
  <c r="D20" i="10"/>
  <c r="D21" i="10"/>
  <c r="D22" i="10"/>
  <c r="D23" i="10"/>
  <c r="D24" i="10"/>
  <c r="D25" i="10"/>
  <c r="D18" i="10"/>
  <c r="D9" i="10"/>
  <c r="D10" i="10"/>
  <c r="D11" i="10"/>
  <c r="D12" i="10"/>
  <c r="D13" i="10"/>
  <c r="D14" i="10"/>
  <c r="D8" i="10"/>
  <c r="C30" i="10"/>
  <c r="C29" i="10"/>
  <c r="D19" i="8"/>
  <c r="D20" i="8"/>
  <c r="D21" i="8"/>
  <c r="D22" i="8"/>
  <c r="D23" i="8"/>
  <c r="D24" i="8"/>
  <c r="D25" i="8"/>
  <c r="D18" i="8"/>
  <c r="D9" i="8"/>
  <c r="D10" i="8"/>
  <c r="D11" i="8"/>
  <c r="D12" i="8"/>
  <c r="D13" i="8"/>
  <c r="D14" i="8"/>
  <c r="D8" i="8"/>
  <c r="C30" i="8"/>
  <c r="C29" i="8"/>
  <c r="D19" i="9"/>
  <c r="D20" i="9"/>
  <c r="D21" i="9"/>
  <c r="D22" i="9"/>
  <c r="D23" i="9"/>
  <c r="D24" i="9"/>
  <c r="D25" i="9"/>
  <c r="D18" i="9"/>
  <c r="D9" i="9"/>
  <c r="D10" i="9"/>
  <c r="D11" i="9"/>
  <c r="D12" i="9"/>
  <c r="D13" i="9"/>
  <c r="D14" i="9"/>
  <c r="D8" i="9"/>
  <c r="C30" i="9"/>
  <c r="C29" i="9"/>
  <c r="D19" i="7"/>
  <c r="D20" i="7"/>
  <c r="D21" i="7"/>
  <c r="D22" i="7"/>
  <c r="D23" i="7"/>
  <c r="D24" i="7"/>
  <c r="D25" i="7"/>
  <c r="D18" i="7"/>
  <c r="D9" i="7"/>
  <c r="D10" i="7"/>
  <c r="D11" i="7"/>
  <c r="D12" i="7"/>
  <c r="D13" i="7"/>
  <c r="D14" i="7"/>
  <c r="D8" i="7"/>
  <c r="C30" i="7"/>
  <c r="C29" i="7"/>
  <c r="D19" i="6"/>
  <c r="D20" i="6"/>
  <c r="D21" i="6"/>
  <c r="D22" i="6"/>
  <c r="D23" i="6"/>
  <c r="D24" i="6"/>
  <c r="D25" i="6"/>
  <c r="D18" i="6"/>
  <c r="D9" i="6"/>
  <c r="D10" i="6"/>
  <c r="D11" i="6"/>
  <c r="D12" i="6"/>
  <c r="D13" i="6"/>
  <c r="D14" i="6"/>
  <c r="D8" i="6"/>
  <c r="C30" i="6"/>
  <c r="C29" i="6"/>
  <c r="D19" i="5"/>
  <c r="D20" i="5"/>
  <c r="D21" i="5"/>
  <c r="D22" i="5"/>
  <c r="D23" i="5"/>
  <c r="D24" i="5"/>
  <c r="D25" i="5"/>
  <c r="D18" i="5"/>
  <c r="D9" i="5"/>
  <c r="D10" i="5"/>
  <c r="D11" i="5"/>
  <c r="D12" i="5"/>
  <c r="D13" i="5"/>
  <c r="D14" i="5"/>
  <c r="D8" i="5"/>
  <c r="C30" i="5"/>
  <c r="C29" i="5"/>
  <c r="D19" i="4"/>
  <c r="D20" i="4"/>
  <c r="D21" i="4"/>
  <c r="D22" i="4"/>
  <c r="D23" i="4"/>
  <c r="D24" i="4"/>
  <c r="D25" i="4"/>
  <c r="D18" i="4"/>
  <c r="D9" i="4"/>
  <c r="D10" i="4"/>
  <c r="D11" i="4"/>
  <c r="D12" i="4"/>
  <c r="D13" i="4"/>
  <c r="D14" i="4"/>
  <c r="D8" i="4"/>
  <c r="C30" i="4"/>
  <c r="C29" i="4"/>
  <c r="C30" i="12"/>
  <c r="C29" i="12"/>
  <c r="D19" i="12"/>
  <c r="D20" i="12"/>
  <c r="D21" i="12"/>
  <c r="D22" i="12"/>
  <c r="D23" i="12"/>
  <c r="D24" i="12"/>
  <c r="D25" i="12"/>
  <c r="C32" i="12" s="1"/>
  <c r="D18" i="12"/>
  <c r="D9" i="12"/>
  <c r="D10" i="12"/>
  <c r="D11" i="12"/>
  <c r="D12" i="12"/>
  <c r="D13" i="12"/>
  <c r="D14" i="12"/>
  <c r="D8" i="12"/>
  <c r="C30" i="2"/>
  <c r="C29" i="2"/>
  <c r="D19" i="2"/>
  <c r="D20" i="2"/>
  <c r="D21" i="2"/>
  <c r="D22" i="2"/>
  <c r="D23" i="2"/>
  <c r="D24" i="2"/>
  <c r="D25" i="2"/>
  <c r="D18" i="2"/>
  <c r="D8" i="2"/>
  <c r="D9" i="2"/>
  <c r="D10" i="2"/>
  <c r="D11" i="2"/>
  <c r="D12" i="2"/>
  <c r="D13" i="2"/>
  <c r="D14" i="2"/>
  <c r="D19" i="1" l="1"/>
  <c r="C31" i="2"/>
  <c r="D31" i="2" s="1"/>
  <c r="D23" i="1"/>
  <c r="D12" i="1"/>
  <c r="D8" i="1"/>
  <c r="D14" i="1"/>
  <c r="D25" i="1"/>
  <c r="C32" i="1" s="1"/>
  <c r="C30" i="1"/>
  <c r="D18" i="1"/>
  <c r="D13" i="1"/>
  <c r="D24" i="1"/>
  <c r="D11" i="1"/>
  <c r="D22" i="1"/>
  <c r="D10" i="1"/>
  <c r="D21" i="1"/>
  <c r="D9" i="1"/>
  <c r="D20" i="1"/>
  <c r="C32" i="2"/>
  <c r="C29" i="1"/>
  <c r="C31" i="12"/>
  <c r="D30" i="2" l="1"/>
  <c r="C34" i="2" s="1"/>
  <c r="D17" i="2" s="1"/>
  <c r="D29" i="2"/>
  <c r="C33" i="2" s="1"/>
  <c r="C32" i="4"/>
  <c r="D16" i="2" l="1"/>
  <c r="D6" i="2"/>
  <c r="D7" i="2"/>
  <c r="C32" i="15"/>
  <c r="C31" i="15"/>
  <c r="D31" i="15" s="1"/>
  <c r="C32" i="14"/>
  <c r="C31" i="14"/>
  <c r="D31" i="14" s="1"/>
  <c r="C32" i="3"/>
  <c r="C31" i="3"/>
  <c r="D31" i="3" s="1"/>
  <c r="C32" i="13"/>
  <c r="C31" i="13"/>
  <c r="D30" i="13" s="1"/>
  <c r="C32" i="10"/>
  <c r="C31" i="10"/>
  <c r="D31" i="10" s="1"/>
  <c r="C32" i="8"/>
  <c r="C31" i="8"/>
  <c r="D31" i="8" s="1"/>
  <c r="C32" i="9"/>
  <c r="C31" i="9"/>
  <c r="D31" i="9" s="1"/>
  <c r="C32" i="7"/>
  <c r="C31" i="7"/>
  <c r="D31" i="7" s="1"/>
  <c r="C32" i="6"/>
  <c r="C31" i="6"/>
  <c r="D31" i="6" s="1"/>
  <c r="C32" i="5"/>
  <c r="C31" i="5"/>
  <c r="D31" i="5" s="1"/>
  <c r="C31" i="4"/>
  <c r="D29" i="4" s="1"/>
  <c r="D31" i="12"/>
  <c r="C31" i="1"/>
  <c r="D31" i="1" l="1"/>
  <c r="D30" i="1"/>
  <c r="C34" i="1" s="1"/>
  <c r="D29" i="1"/>
  <c r="C33" i="1" s="1"/>
  <c r="D30" i="14"/>
  <c r="C34" i="14" s="1"/>
  <c r="D17" i="14" s="1"/>
  <c r="C34" i="13"/>
  <c r="D17" i="13" s="1"/>
  <c r="D31" i="13"/>
  <c r="D30" i="10"/>
  <c r="C34" i="10" s="1"/>
  <c r="D16" i="10" s="1"/>
  <c r="D30" i="8"/>
  <c r="C34" i="8" s="1"/>
  <c r="D17" i="8" s="1"/>
  <c r="D30" i="9"/>
  <c r="C34" i="9" s="1"/>
  <c r="D16" i="9" s="1"/>
  <c r="D30" i="7"/>
  <c r="C34" i="7" s="1"/>
  <c r="D17" i="7" s="1"/>
  <c r="D30" i="6"/>
  <c r="C34" i="6" s="1"/>
  <c r="D16" i="6" s="1"/>
  <c r="D30" i="5"/>
  <c r="C34" i="5" s="1"/>
  <c r="D16" i="5" s="1"/>
  <c r="C33" i="4"/>
  <c r="D31" i="4"/>
  <c r="D30" i="4"/>
  <c r="C34" i="4" s="1"/>
  <c r="D29" i="15"/>
  <c r="C33" i="15" s="1"/>
  <c r="D30" i="15"/>
  <c r="C34" i="15" s="1"/>
  <c r="D29" i="14"/>
  <c r="C33" i="14" s="1"/>
  <c r="D29" i="3"/>
  <c r="C33" i="3" s="1"/>
  <c r="D30" i="3"/>
  <c r="C34" i="3" s="1"/>
  <c r="D29" i="13"/>
  <c r="C33" i="13" s="1"/>
  <c r="D29" i="10"/>
  <c r="C33" i="10" s="1"/>
  <c r="D29" i="8"/>
  <c r="C33" i="8" s="1"/>
  <c r="D29" i="9"/>
  <c r="C33" i="9" s="1"/>
  <c r="D29" i="7"/>
  <c r="C33" i="7" s="1"/>
  <c r="D29" i="6"/>
  <c r="C33" i="6" s="1"/>
  <c r="D29" i="5"/>
  <c r="C33" i="5" s="1"/>
  <c r="D29" i="12"/>
  <c r="C33" i="12" s="1"/>
  <c r="D30" i="12"/>
  <c r="C34" i="12" s="1"/>
  <c r="D17" i="12" s="1"/>
  <c r="C35" i="2"/>
  <c r="C35" i="9" l="1"/>
  <c r="C35" i="13"/>
  <c r="D16" i="13"/>
  <c r="C35" i="1"/>
  <c r="C35" i="15"/>
  <c r="C35" i="3"/>
  <c r="C35" i="10"/>
  <c r="C35" i="8"/>
  <c r="C35" i="7"/>
  <c r="C35" i="5"/>
  <c r="C35" i="12"/>
  <c r="D7" i="12"/>
  <c r="C35" i="14"/>
  <c r="D17" i="4"/>
  <c r="D16" i="4"/>
  <c r="D7" i="4"/>
  <c r="D6" i="4"/>
  <c r="C35" i="6"/>
  <c r="C35" i="4"/>
  <c r="D16" i="14"/>
  <c r="D17" i="10"/>
  <c r="D16" i="8"/>
  <c r="D17" i="9"/>
  <c r="D16" i="7"/>
  <c r="D17" i="6"/>
  <c r="D17" i="5"/>
  <c r="D17" i="15"/>
  <c r="D16" i="15"/>
  <c r="D6" i="15"/>
  <c r="D7" i="15"/>
  <c r="D6" i="14"/>
  <c r="D7" i="14"/>
  <c r="D17" i="3"/>
  <c r="D16" i="3"/>
  <c r="D7" i="3"/>
  <c r="D6" i="3"/>
  <c r="D7" i="13"/>
  <c r="D6" i="13"/>
  <c r="D7" i="10"/>
  <c r="D6" i="10"/>
  <c r="D6" i="8"/>
  <c r="D7" i="8"/>
  <c r="D7" i="9"/>
  <c r="D6" i="9"/>
  <c r="D6" i="7"/>
  <c r="D7" i="7"/>
  <c r="D6" i="6"/>
  <c r="D7" i="6"/>
  <c r="D6" i="5"/>
  <c r="D7" i="5"/>
  <c r="D16" i="12"/>
  <c r="D6" i="12"/>
  <c r="D17" i="1" l="1"/>
  <c r="D7" i="1"/>
  <c r="D6" i="1"/>
  <c r="D16" i="1"/>
  <c r="D26" i="4"/>
  <c r="E24" i="4" s="1"/>
  <c r="G24" i="4" s="1"/>
  <c r="D26" i="15"/>
  <c r="C18" i="11" s="1"/>
  <c r="D26" i="14"/>
  <c r="C17" i="11" s="1"/>
  <c r="D26" i="3"/>
  <c r="D26" i="13"/>
  <c r="D26" i="10"/>
  <c r="C14" i="11" s="1"/>
  <c r="D26" i="8"/>
  <c r="C13" i="11" s="1"/>
  <c r="D26" i="9"/>
  <c r="D26" i="7"/>
  <c r="D26" i="6"/>
  <c r="D26" i="5"/>
  <c r="C9" i="11" s="1"/>
  <c r="D26" i="12"/>
  <c r="C7" i="11" s="1"/>
  <c r="D26" i="2"/>
  <c r="E16" i="3" l="1"/>
  <c r="G16" i="3" s="1"/>
  <c r="C16" i="11"/>
  <c r="E6" i="13"/>
  <c r="G6" i="13" s="1"/>
  <c r="C15" i="11"/>
  <c r="E7" i="9"/>
  <c r="G7" i="9" s="1"/>
  <c r="C12" i="11"/>
  <c r="E6" i="7"/>
  <c r="G6" i="7" s="1"/>
  <c r="C11" i="11"/>
  <c r="E9" i="4"/>
  <c r="G9" i="4" s="1"/>
  <c r="E21" i="4"/>
  <c r="G21" i="4" s="1"/>
  <c r="E19" i="4"/>
  <c r="G19" i="4" s="1"/>
  <c r="E23" i="4"/>
  <c r="G23" i="4" s="1"/>
  <c r="E17" i="4"/>
  <c r="G17" i="4" s="1"/>
  <c r="E11" i="4"/>
  <c r="G11" i="4" s="1"/>
  <c r="E13" i="4"/>
  <c r="G13" i="4" s="1"/>
  <c r="C8" i="11"/>
  <c r="E7" i="4"/>
  <c r="G7" i="4" s="1"/>
  <c r="E7" i="2"/>
  <c r="G7" i="2" s="1"/>
  <c r="E8" i="2"/>
  <c r="E9" i="2"/>
  <c r="G9" i="2" s="1"/>
  <c r="E10" i="2"/>
  <c r="G10" i="2" s="1"/>
  <c r="E14" i="2"/>
  <c r="G14" i="2" s="1"/>
  <c r="E11" i="2"/>
  <c r="G11" i="2" s="1"/>
  <c r="E12" i="2"/>
  <c r="G12" i="2" s="1"/>
  <c r="E13" i="2"/>
  <c r="G13" i="2" s="1"/>
  <c r="E6" i="2"/>
  <c r="G6" i="2" s="1"/>
  <c r="C6" i="11"/>
  <c r="E10" i="4"/>
  <c r="G10" i="4" s="1"/>
  <c r="E16" i="4"/>
  <c r="G16" i="4" s="1"/>
  <c r="E14" i="4"/>
  <c r="G14" i="4" s="1"/>
  <c r="E6" i="4"/>
  <c r="G6" i="4" s="1"/>
  <c r="E18" i="4"/>
  <c r="G18" i="4" s="1"/>
  <c r="E20" i="4"/>
  <c r="G20" i="4" s="1"/>
  <c r="E25" i="4"/>
  <c r="G25" i="4" s="1"/>
  <c r="E8" i="4"/>
  <c r="G8" i="4" s="1"/>
  <c r="E12" i="4"/>
  <c r="G12" i="4" s="1"/>
  <c r="E22" i="4"/>
  <c r="G22" i="4" s="1"/>
  <c r="E7" i="6"/>
  <c r="G7" i="6" s="1"/>
  <c r="C10" i="11"/>
  <c r="E17" i="3"/>
  <c r="G17" i="3" s="1"/>
  <c r="E7" i="7"/>
  <c r="G7" i="7" s="1"/>
  <c r="E25" i="15"/>
  <c r="G25" i="15" s="1"/>
  <c r="E21" i="15"/>
  <c r="G21" i="15" s="1"/>
  <c r="E13" i="15"/>
  <c r="G13" i="15" s="1"/>
  <c r="E9" i="15"/>
  <c r="G9" i="15" s="1"/>
  <c r="E24" i="15"/>
  <c r="G24" i="15" s="1"/>
  <c r="E20" i="15"/>
  <c r="G20" i="15" s="1"/>
  <c r="E12" i="15"/>
  <c r="G12" i="15" s="1"/>
  <c r="E8" i="15"/>
  <c r="G8" i="15" s="1"/>
  <c r="E11" i="15"/>
  <c r="G11" i="15" s="1"/>
  <c r="E22" i="15"/>
  <c r="G22" i="15" s="1"/>
  <c r="E14" i="15"/>
  <c r="G14" i="15" s="1"/>
  <c r="E23" i="15"/>
  <c r="G23" i="15" s="1"/>
  <c r="E19" i="15"/>
  <c r="G19" i="15" s="1"/>
  <c r="E18" i="15"/>
  <c r="G18" i="15" s="1"/>
  <c r="E10" i="15"/>
  <c r="G10" i="15" s="1"/>
  <c r="E17" i="15"/>
  <c r="G17" i="15" s="1"/>
  <c r="E6" i="15"/>
  <c r="E7" i="15"/>
  <c r="G7" i="15" s="1"/>
  <c r="E16" i="15"/>
  <c r="G16" i="15" s="1"/>
  <c r="E25" i="14"/>
  <c r="G25" i="14" s="1"/>
  <c r="E21" i="14"/>
  <c r="G21" i="14" s="1"/>
  <c r="E13" i="14"/>
  <c r="G13" i="14" s="1"/>
  <c r="E9" i="14"/>
  <c r="G9" i="14" s="1"/>
  <c r="E24" i="14"/>
  <c r="G24" i="14" s="1"/>
  <c r="E20" i="14"/>
  <c r="G20" i="14" s="1"/>
  <c r="E12" i="14"/>
  <c r="G12" i="14" s="1"/>
  <c r="E8" i="14"/>
  <c r="G8" i="14" s="1"/>
  <c r="E23" i="14"/>
  <c r="G23" i="14" s="1"/>
  <c r="E19" i="14"/>
  <c r="G19" i="14" s="1"/>
  <c r="E11" i="14"/>
  <c r="G11" i="14" s="1"/>
  <c r="E22" i="14"/>
  <c r="G22" i="14" s="1"/>
  <c r="E18" i="14"/>
  <c r="G18" i="14" s="1"/>
  <c r="E14" i="14"/>
  <c r="G14" i="14" s="1"/>
  <c r="E10" i="14"/>
  <c r="G10" i="14" s="1"/>
  <c r="E16" i="14"/>
  <c r="G16" i="14" s="1"/>
  <c r="E17" i="14"/>
  <c r="G17" i="14" s="1"/>
  <c r="E6" i="14"/>
  <c r="E7" i="14"/>
  <c r="G7" i="14" s="1"/>
  <c r="E22" i="3"/>
  <c r="G22" i="3" s="1"/>
  <c r="E14" i="3"/>
  <c r="G14" i="3" s="1"/>
  <c r="E25" i="3"/>
  <c r="G25" i="3" s="1"/>
  <c r="E21" i="3"/>
  <c r="G21" i="3" s="1"/>
  <c r="E13" i="3"/>
  <c r="G13" i="3" s="1"/>
  <c r="E9" i="3"/>
  <c r="G9" i="3" s="1"/>
  <c r="E18" i="3"/>
  <c r="G18" i="3" s="1"/>
  <c r="E24" i="3"/>
  <c r="G24" i="3" s="1"/>
  <c r="E20" i="3"/>
  <c r="G20" i="3" s="1"/>
  <c r="E12" i="3"/>
  <c r="G12" i="3" s="1"/>
  <c r="E8" i="3"/>
  <c r="G8" i="3" s="1"/>
  <c r="E23" i="3"/>
  <c r="G23" i="3" s="1"/>
  <c r="E19" i="3"/>
  <c r="G19" i="3" s="1"/>
  <c r="E11" i="3"/>
  <c r="G11" i="3" s="1"/>
  <c r="E10" i="3"/>
  <c r="G10" i="3" s="1"/>
  <c r="E6" i="3"/>
  <c r="E7" i="3"/>
  <c r="G7" i="3" s="1"/>
  <c r="E22" i="13"/>
  <c r="G22" i="13" s="1"/>
  <c r="E18" i="13"/>
  <c r="G18" i="13" s="1"/>
  <c r="E21" i="13"/>
  <c r="G21" i="13" s="1"/>
  <c r="E13" i="13"/>
  <c r="G13" i="13" s="1"/>
  <c r="E25" i="13"/>
  <c r="G25" i="13" s="1"/>
  <c r="E19" i="13"/>
  <c r="G19" i="13" s="1"/>
  <c r="E10" i="13"/>
  <c r="G10" i="13" s="1"/>
  <c r="E24" i="13"/>
  <c r="G24" i="13" s="1"/>
  <c r="E20" i="13"/>
  <c r="G20" i="13" s="1"/>
  <c r="E12" i="13"/>
  <c r="G12" i="13" s="1"/>
  <c r="E8" i="13"/>
  <c r="G8" i="13" s="1"/>
  <c r="E23" i="13"/>
  <c r="G23" i="13" s="1"/>
  <c r="E14" i="13"/>
  <c r="G14" i="13" s="1"/>
  <c r="E11" i="13"/>
  <c r="G11" i="13" s="1"/>
  <c r="E9" i="13"/>
  <c r="G9" i="13" s="1"/>
  <c r="E16" i="13"/>
  <c r="G16" i="13" s="1"/>
  <c r="E17" i="13"/>
  <c r="G17" i="13" s="1"/>
  <c r="E7" i="13"/>
  <c r="G7" i="13" s="1"/>
  <c r="E25" i="10"/>
  <c r="G25" i="10" s="1"/>
  <c r="E21" i="10"/>
  <c r="G21" i="10" s="1"/>
  <c r="E13" i="10"/>
  <c r="G13" i="10" s="1"/>
  <c r="E9" i="10"/>
  <c r="G9" i="10" s="1"/>
  <c r="E24" i="10"/>
  <c r="G24" i="10" s="1"/>
  <c r="E20" i="10"/>
  <c r="G20" i="10" s="1"/>
  <c r="E8" i="10"/>
  <c r="G8" i="10" s="1"/>
  <c r="E19" i="10"/>
  <c r="G19" i="10" s="1"/>
  <c r="E11" i="10"/>
  <c r="G11" i="10" s="1"/>
  <c r="E22" i="10"/>
  <c r="G22" i="10" s="1"/>
  <c r="E12" i="10"/>
  <c r="G12" i="10" s="1"/>
  <c r="E23" i="10"/>
  <c r="G23" i="10" s="1"/>
  <c r="E18" i="10"/>
  <c r="G18" i="10" s="1"/>
  <c r="E14" i="10"/>
  <c r="G14" i="10" s="1"/>
  <c r="E10" i="10"/>
  <c r="G10" i="10" s="1"/>
  <c r="E17" i="10"/>
  <c r="G17" i="10" s="1"/>
  <c r="E16" i="10"/>
  <c r="G16" i="10" s="1"/>
  <c r="E6" i="10"/>
  <c r="E7" i="10"/>
  <c r="G7" i="10" s="1"/>
  <c r="E22" i="8"/>
  <c r="G22" i="8" s="1"/>
  <c r="E18" i="8"/>
  <c r="G18" i="8" s="1"/>
  <c r="E14" i="8"/>
  <c r="G14" i="8" s="1"/>
  <c r="E10" i="8"/>
  <c r="G10" i="8" s="1"/>
  <c r="E24" i="8"/>
  <c r="G24" i="8" s="1"/>
  <c r="E8" i="8"/>
  <c r="G8" i="8" s="1"/>
  <c r="E25" i="8"/>
  <c r="G25" i="8" s="1"/>
  <c r="E21" i="8"/>
  <c r="G21" i="8" s="1"/>
  <c r="E13" i="8"/>
  <c r="G13" i="8" s="1"/>
  <c r="E9" i="8"/>
  <c r="G9" i="8" s="1"/>
  <c r="E20" i="8"/>
  <c r="G20" i="8" s="1"/>
  <c r="E12" i="8"/>
  <c r="G12" i="8" s="1"/>
  <c r="E23" i="8"/>
  <c r="G23" i="8" s="1"/>
  <c r="E19" i="8"/>
  <c r="G19" i="8" s="1"/>
  <c r="E11" i="8"/>
  <c r="G11" i="8" s="1"/>
  <c r="E16" i="8"/>
  <c r="G16" i="8" s="1"/>
  <c r="E17" i="8"/>
  <c r="G17" i="8" s="1"/>
  <c r="E7" i="8"/>
  <c r="G7" i="8" s="1"/>
  <c r="E6" i="8"/>
  <c r="E22" i="9"/>
  <c r="G22" i="9" s="1"/>
  <c r="E18" i="9"/>
  <c r="G18" i="9" s="1"/>
  <c r="E14" i="9"/>
  <c r="G14" i="9" s="1"/>
  <c r="E10" i="9"/>
  <c r="G10" i="9" s="1"/>
  <c r="E24" i="9"/>
  <c r="G24" i="9" s="1"/>
  <c r="E20" i="9"/>
  <c r="G20" i="9" s="1"/>
  <c r="E12" i="9"/>
  <c r="G12" i="9" s="1"/>
  <c r="E25" i="9"/>
  <c r="G25" i="9" s="1"/>
  <c r="E21" i="9"/>
  <c r="G21" i="9" s="1"/>
  <c r="E13" i="9"/>
  <c r="G13" i="9" s="1"/>
  <c r="E9" i="9"/>
  <c r="G9" i="9" s="1"/>
  <c r="E8" i="9"/>
  <c r="G8" i="9" s="1"/>
  <c r="E23" i="9"/>
  <c r="G23" i="9" s="1"/>
  <c r="E19" i="9"/>
  <c r="G19" i="9" s="1"/>
  <c r="E11" i="9"/>
  <c r="G11" i="9" s="1"/>
  <c r="E17" i="9"/>
  <c r="G17" i="9" s="1"/>
  <c r="E16" i="9"/>
  <c r="G16" i="9" s="1"/>
  <c r="E6" i="9"/>
  <c r="E22" i="7"/>
  <c r="G22" i="7" s="1"/>
  <c r="E18" i="7"/>
  <c r="G18" i="7" s="1"/>
  <c r="E14" i="7"/>
  <c r="G14" i="7" s="1"/>
  <c r="E10" i="7"/>
  <c r="G10" i="7" s="1"/>
  <c r="E24" i="7"/>
  <c r="G24" i="7" s="1"/>
  <c r="E8" i="7"/>
  <c r="G8" i="7" s="1"/>
  <c r="E25" i="7"/>
  <c r="G25" i="7" s="1"/>
  <c r="E21" i="7"/>
  <c r="G21" i="7" s="1"/>
  <c r="E13" i="7"/>
  <c r="G13" i="7" s="1"/>
  <c r="E9" i="7"/>
  <c r="G9" i="7" s="1"/>
  <c r="E23" i="7"/>
  <c r="G23" i="7" s="1"/>
  <c r="E19" i="7"/>
  <c r="G19" i="7" s="1"/>
  <c r="E11" i="7"/>
  <c r="G11" i="7" s="1"/>
  <c r="E20" i="7"/>
  <c r="G20" i="7" s="1"/>
  <c r="E12" i="7"/>
  <c r="G12" i="7" s="1"/>
  <c r="E17" i="7"/>
  <c r="G17" i="7" s="1"/>
  <c r="E16" i="7"/>
  <c r="G16" i="7" s="1"/>
  <c r="E6" i="6"/>
  <c r="E22" i="6"/>
  <c r="G22" i="6" s="1"/>
  <c r="E18" i="6"/>
  <c r="G18" i="6" s="1"/>
  <c r="E14" i="6"/>
  <c r="G14" i="6" s="1"/>
  <c r="E10" i="6"/>
  <c r="G10" i="6" s="1"/>
  <c r="E20" i="6"/>
  <c r="G20" i="6" s="1"/>
  <c r="E8" i="6"/>
  <c r="G8" i="6" s="1"/>
  <c r="E25" i="6"/>
  <c r="G25" i="6" s="1"/>
  <c r="E21" i="6"/>
  <c r="G21" i="6" s="1"/>
  <c r="E13" i="6"/>
  <c r="G13" i="6" s="1"/>
  <c r="E9" i="6"/>
  <c r="G9" i="6" s="1"/>
  <c r="E23" i="6"/>
  <c r="G23" i="6" s="1"/>
  <c r="E19" i="6"/>
  <c r="G19" i="6" s="1"/>
  <c r="E11" i="6"/>
  <c r="G11" i="6" s="1"/>
  <c r="E24" i="6"/>
  <c r="G24" i="6" s="1"/>
  <c r="E12" i="6"/>
  <c r="G12" i="6" s="1"/>
  <c r="E16" i="6"/>
  <c r="G16" i="6" s="1"/>
  <c r="E17" i="6"/>
  <c r="G17" i="6" s="1"/>
  <c r="E25" i="5"/>
  <c r="G25" i="5" s="1"/>
  <c r="E21" i="5"/>
  <c r="G21" i="5" s="1"/>
  <c r="E13" i="5"/>
  <c r="G13" i="5" s="1"/>
  <c r="E9" i="5"/>
  <c r="G9" i="5" s="1"/>
  <c r="E24" i="5"/>
  <c r="G24" i="5" s="1"/>
  <c r="E20" i="5"/>
  <c r="G20" i="5" s="1"/>
  <c r="E12" i="5"/>
  <c r="G12" i="5" s="1"/>
  <c r="E8" i="5"/>
  <c r="G8" i="5" s="1"/>
  <c r="E23" i="5"/>
  <c r="G23" i="5" s="1"/>
  <c r="E19" i="5"/>
  <c r="G19" i="5" s="1"/>
  <c r="E11" i="5"/>
  <c r="G11" i="5" s="1"/>
  <c r="E22" i="5"/>
  <c r="G22" i="5" s="1"/>
  <c r="E18" i="5"/>
  <c r="G18" i="5" s="1"/>
  <c r="E14" i="5"/>
  <c r="G14" i="5" s="1"/>
  <c r="E10" i="5"/>
  <c r="G10" i="5" s="1"/>
  <c r="E17" i="5"/>
  <c r="G17" i="5" s="1"/>
  <c r="E16" i="5"/>
  <c r="G16" i="5" s="1"/>
  <c r="E6" i="5"/>
  <c r="E7" i="5"/>
  <c r="G7" i="5" s="1"/>
  <c r="E25" i="12"/>
  <c r="G25" i="12" s="1"/>
  <c r="E21" i="12"/>
  <c r="G21" i="12" s="1"/>
  <c r="E13" i="12"/>
  <c r="G13" i="12" s="1"/>
  <c r="E9" i="12"/>
  <c r="G9" i="12" s="1"/>
  <c r="E24" i="12"/>
  <c r="G24" i="12" s="1"/>
  <c r="E20" i="12"/>
  <c r="G20" i="12" s="1"/>
  <c r="E12" i="12"/>
  <c r="G12" i="12" s="1"/>
  <c r="E8" i="12"/>
  <c r="G8" i="12" s="1"/>
  <c r="E19" i="12"/>
  <c r="G19" i="12" s="1"/>
  <c r="E11" i="12"/>
  <c r="G11" i="12" s="1"/>
  <c r="E18" i="12"/>
  <c r="G18" i="12" s="1"/>
  <c r="E10" i="12"/>
  <c r="G10" i="12" s="1"/>
  <c r="E23" i="12"/>
  <c r="G23" i="12" s="1"/>
  <c r="E22" i="12"/>
  <c r="G22" i="12" s="1"/>
  <c r="E14" i="12"/>
  <c r="G14" i="12" s="1"/>
  <c r="E17" i="12"/>
  <c r="G17" i="12" s="1"/>
  <c r="E7" i="12"/>
  <c r="G7" i="12" s="1"/>
  <c r="E16" i="12"/>
  <c r="G16" i="12" s="1"/>
  <c r="E6" i="12"/>
  <c r="E22" i="2"/>
  <c r="G22" i="2" s="1"/>
  <c r="E18" i="2"/>
  <c r="G18" i="2" s="1"/>
  <c r="E20" i="2"/>
  <c r="G20" i="2" s="1"/>
  <c r="E25" i="2"/>
  <c r="G25" i="2" s="1"/>
  <c r="E21" i="2"/>
  <c r="G21" i="2" s="1"/>
  <c r="E24" i="2"/>
  <c r="G24" i="2" s="1"/>
  <c r="E23" i="2"/>
  <c r="G23" i="2" s="1"/>
  <c r="E19" i="2"/>
  <c r="G19" i="2" s="1"/>
  <c r="G8" i="2"/>
  <c r="E16" i="2"/>
  <c r="G16" i="2" s="1"/>
  <c r="E17" i="2"/>
  <c r="G17" i="2" s="1"/>
  <c r="G26" i="4" l="1"/>
  <c r="D8" i="11" s="1"/>
  <c r="E8" i="11" s="1"/>
  <c r="E26" i="4"/>
  <c r="E26" i="13"/>
  <c r="G26" i="13"/>
  <c r="D15" i="11" s="1"/>
  <c r="E15" i="11" s="1"/>
  <c r="E26" i="7"/>
  <c r="G26" i="7"/>
  <c r="D11" i="11" s="1"/>
  <c r="E11" i="11" s="1"/>
  <c r="E26" i="15"/>
  <c r="G6" i="15"/>
  <c r="G26" i="15" s="1"/>
  <c r="D18" i="11" s="1"/>
  <c r="E18" i="11" s="1"/>
  <c r="E26" i="14"/>
  <c r="G6" i="14"/>
  <c r="G26" i="14" s="1"/>
  <c r="D17" i="11" s="1"/>
  <c r="E17" i="11" s="1"/>
  <c r="E26" i="3"/>
  <c r="G6" i="3"/>
  <c r="G26" i="3" s="1"/>
  <c r="D16" i="11" s="1"/>
  <c r="E16" i="11" s="1"/>
  <c r="E26" i="10"/>
  <c r="G6" i="10"/>
  <c r="G26" i="10" s="1"/>
  <c r="D14" i="11" s="1"/>
  <c r="E14" i="11" s="1"/>
  <c r="E26" i="8"/>
  <c r="G6" i="8"/>
  <c r="G26" i="8" s="1"/>
  <c r="D13" i="11" s="1"/>
  <c r="E13" i="11" s="1"/>
  <c r="G6" i="9"/>
  <c r="G26" i="9" s="1"/>
  <c r="D12" i="11" s="1"/>
  <c r="E12" i="11" s="1"/>
  <c r="E26" i="9"/>
  <c r="G6" i="6"/>
  <c r="G26" i="6" s="1"/>
  <c r="D10" i="11" s="1"/>
  <c r="E10" i="11" s="1"/>
  <c r="E26" i="6"/>
  <c r="E26" i="5"/>
  <c r="G6" i="5"/>
  <c r="G26" i="5" s="1"/>
  <c r="D9" i="11" s="1"/>
  <c r="E9" i="11" s="1"/>
  <c r="E26" i="12"/>
  <c r="G6" i="12"/>
  <c r="G26" i="12" s="1"/>
  <c r="D7" i="11" s="1"/>
  <c r="E7" i="11" s="1"/>
  <c r="G26" i="2"/>
  <c r="D6" i="11" s="1"/>
  <c r="E6" i="11" s="1"/>
  <c r="E26" i="2"/>
  <c r="F18" i="11" l="1"/>
  <c r="G18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9" i="11"/>
  <c r="G9" i="11" s="1"/>
  <c r="J7" i="11"/>
  <c r="J6" i="11"/>
  <c r="F6" i="11"/>
  <c r="G6" i="11" s="1"/>
  <c r="F17" i="11"/>
  <c r="G17" i="11" s="1"/>
  <c r="F10" i="11"/>
  <c r="G10" i="11" s="1"/>
  <c r="C19" i="11"/>
  <c r="F8" i="11"/>
  <c r="G8" i="11" s="1"/>
  <c r="F7" i="11"/>
  <c r="G7" i="11" s="1"/>
  <c r="J8" i="11" l="1"/>
  <c r="D26" i="1"/>
  <c r="E6" i="1" s="1"/>
  <c r="E23" i="1" l="1"/>
  <c r="G23" i="1" s="1"/>
  <c r="E24" i="1"/>
  <c r="G24" i="1" s="1"/>
  <c r="E25" i="1"/>
  <c r="G25" i="1" s="1"/>
  <c r="E20" i="1"/>
  <c r="G20" i="1" s="1"/>
  <c r="E17" i="1"/>
  <c r="G17" i="1" s="1"/>
  <c r="E18" i="1"/>
  <c r="G18" i="1" s="1"/>
  <c r="E19" i="1"/>
  <c r="G19" i="1" s="1"/>
  <c r="E22" i="1"/>
  <c r="G22" i="1" s="1"/>
  <c r="E21" i="1"/>
  <c r="G21" i="1" s="1"/>
  <c r="E7" i="1"/>
  <c r="G7" i="1" s="1"/>
  <c r="E8" i="1"/>
  <c r="G8" i="1" s="1"/>
  <c r="E12" i="1"/>
  <c r="G12" i="1" s="1"/>
  <c r="E14" i="1"/>
  <c r="G14" i="1" s="1"/>
  <c r="E9" i="1"/>
  <c r="G9" i="1" s="1"/>
  <c r="E11" i="1"/>
  <c r="G11" i="1" s="1"/>
  <c r="E13" i="1"/>
  <c r="G13" i="1" s="1"/>
  <c r="E10" i="1"/>
  <c r="G10" i="1" s="1"/>
  <c r="E16" i="1"/>
  <c r="G16" i="1" s="1"/>
  <c r="G6" i="1" l="1"/>
  <c r="G26" i="1" s="1"/>
  <c r="D19" i="11" s="1"/>
  <c r="E19" i="11" s="1"/>
  <c r="E26" i="1"/>
  <c r="F19" i="11" l="1"/>
  <c r="G19" i="11" s="1"/>
  <c r="H6" i="11" s="1"/>
  <c r="H11" i="11" l="1"/>
  <c r="H17" i="11"/>
  <c r="H12" i="11"/>
  <c r="H14" i="11"/>
  <c r="H13" i="11"/>
  <c r="H15" i="11"/>
  <c r="H7" i="11"/>
  <c r="H8" i="11"/>
  <c r="H10" i="11"/>
  <c r="H9" i="11"/>
  <c r="H16" i="11"/>
  <c r="H18" i="11"/>
  <c r="H19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F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1 año con lactancia materna mixta</t>
        </r>
      </text>
    </comment>
    <comment ref="F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un año sin lactancia materna</t>
        </r>
      </text>
    </comment>
    <comment ref="F2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los requerimientos del grupo de 15-17 18-29 y de 30 a 59</t>
        </r>
      </text>
    </comment>
    <comment ref="F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el promedio de adición de energía de la gestante en el segundo y tercer trimestre</t>
        </r>
      </text>
    </comment>
    <comment ref="F25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la adición de energía de la mujer lactante con adecuada reserva de grasa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F6" authorId="0" shapeId="0" xr:uid="{6DF078DD-1157-4244-8DCD-C93812B6B5E2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1 año con lactancia materna mixta</t>
        </r>
      </text>
    </comment>
    <comment ref="F7" authorId="0" shapeId="0" xr:uid="{0073F015-C51B-4CBB-9C8F-A536C18BD331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un año sin lactancia materna</t>
        </r>
      </text>
    </comment>
    <comment ref="F21" authorId="0" shapeId="0" xr:uid="{C8EFE0AB-F5EB-4D5B-808B-06D67C0782A6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los requerimientos del grupo de 15-17 18-29 y de 30 a 59</t>
        </r>
      </text>
    </comment>
    <comment ref="F24" authorId="0" shapeId="0" xr:uid="{557530F2-DD14-4082-9CC5-A2A070DEAD73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el promedio de adición de energía de la gestante en el segundo y tercer trimestre</t>
        </r>
      </text>
    </comment>
    <comment ref="F25" authorId="0" shapeId="0" xr:uid="{ECF40AEE-DAA2-436A-8289-D82B382B0557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la adición de energía de la mujer lactante con adecuada reserva de grasa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F6" authorId="0" shapeId="0" xr:uid="{48096A0D-74CD-421C-9063-B4BED4672C14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1 año con lactancia materna mixta</t>
        </r>
      </text>
    </comment>
    <comment ref="F7" authorId="0" shapeId="0" xr:uid="{29D7CCDB-8B8A-4C10-B8D5-AEFB6803453E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un año sin lactancia materna</t>
        </r>
      </text>
    </comment>
    <comment ref="F21" authorId="0" shapeId="0" xr:uid="{C96A1A85-78EF-4EC4-ACB7-673DCCEC161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los requerimientos del grupo de 15-17 18-29 y de 30 a 59</t>
        </r>
      </text>
    </comment>
    <comment ref="F24" authorId="0" shapeId="0" xr:uid="{5229D0E5-8DB1-4BAB-8D53-BE8B3CA83B62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el promedio de adición de energía de la gestante en el segundo y tercer trimestre</t>
        </r>
      </text>
    </comment>
    <comment ref="F25" authorId="0" shapeId="0" xr:uid="{89A49F4C-5197-4D6F-A548-D3593D4DF6FB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la adición de energía de la mujer lactante con adecuada reserva de grasa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F6" authorId="0" shapeId="0" xr:uid="{99B88DA8-75D9-4C89-B60D-65D00BEA207C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1 año con lactancia materna mixta</t>
        </r>
      </text>
    </comment>
    <comment ref="F7" authorId="0" shapeId="0" xr:uid="{00B6FE61-6D14-486F-A056-93A576D42953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un año sin lactancia materna</t>
        </r>
      </text>
    </comment>
    <comment ref="F21" authorId="0" shapeId="0" xr:uid="{8AF505BD-DB42-4D10-B3F4-070C17A14839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los requerimientos del grupo de 15-17 18-29 y de 30 a 59</t>
        </r>
      </text>
    </comment>
    <comment ref="F24" authorId="0" shapeId="0" xr:uid="{DA6F3658-695B-472D-AE53-A6183F6931DC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el promedio de adición de energía de la gestante en el segundo y tercer trimestre</t>
        </r>
      </text>
    </comment>
    <comment ref="F25" authorId="0" shapeId="0" xr:uid="{68F41DEF-0130-4234-91EE-63F2957DD547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la adición de energía de la mujer lactante con adecuada reserva de grasa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F6" authorId="0" shapeId="0" xr:uid="{FAEDC954-ACD6-4560-A6D1-41EC0EB1AE37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1 año con lactancia materna mixta</t>
        </r>
      </text>
    </comment>
    <comment ref="F7" authorId="0" shapeId="0" xr:uid="{9461D5C3-714D-4301-8975-88E848EF0A2A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un año sin lactancia materna</t>
        </r>
      </text>
    </comment>
    <comment ref="F21" authorId="0" shapeId="0" xr:uid="{A6B797EE-47B8-43E0-9CCE-9CF05B3D7156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los requerimientos del grupo de 15-17 18-29 y de 30 a 59</t>
        </r>
      </text>
    </comment>
    <comment ref="F24" authorId="0" shapeId="0" xr:uid="{0BEE09D4-70D4-433D-A345-4A1E483D5B0C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el promedio de adición de energía de la gestante en el segundo y tercer trimestre</t>
        </r>
      </text>
    </comment>
    <comment ref="F25" authorId="0" shapeId="0" xr:uid="{FBA45688-43F4-4EDD-A66B-B3483305E4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la adición de energía de la mujer lactante con adecuada reserva de grasa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F6" authorId="0" shapeId="0" xr:uid="{E6B9A26D-65F7-49EC-8E62-850A3E59FD81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1 año con lactancia materna mixta</t>
        </r>
      </text>
    </comment>
    <comment ref="F7" authorId="0" shapeId="0" xr:uid="{DA824E4F-FEE0-4369-A357-D30CF5409C21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un año sin lactancia materna</t>
        </r>
      </text>
    </comment>
    <comment ref="F21" authorId="0" shapeId="0" xr:uid="{DCD829CE-0BE3-4A5A-BD24-20A5E42FC87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los requerimientos del grupo de 15-17 18-29 y de 30 a 59</t>
        </r>
      </text>
    </comment>
    <comment ref="F24" authorId="0" shapeId="0" xr:uid="{79912627-E8E7-4331-AEA5-2EF837C74C1E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el promedio de adición de energía de la gestante en el segundo y tercer trimestre</t>
        </r>
      </text>
    </comment>
    <comment ref="F25" authorId="0" shapeId="0" xr:uid="{0A82986D-AA74-475D-893C-8D3E57EE503C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la adición de energía de la mujer lactante con adecuada reserva de grasa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F6" authorId="0" shapeId="0" xr:uid="{19759A64-EB5A-45EA-A793-7445C8DAC029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1 año con lactancia materna mixta</t>
        </r>
      </text>
    </comment>
    <comment ref="F7" authorId="0" shapeId="0" xr:uid="{1C8D6692-C0FC-4832-97B6-E4E2BD566832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un año sin lactancia materna</t>
        </r>
      </text>
    </comment>
    <comment ref="F21" authorId="0" shapeId="0" xr:uid="{593CB52A-DDB0-4BC6-8E86-BB146526894E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los requerimientos del grupo de 15-17 18-29 y de 30 a 59</t>
        </r>
      </text>
    </comment>
    <comment ref="F24" authorId="0" shapeId="0" xr:uid="{B250E3C7-1D07-4BF7-ACE7-802C0A1DD687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el promedio de adición de energía de la gestante en el segundo y tercer trimestre</t>
        </r>
      </text>
    </comment>
    <comment ref="F25" authorId="0" shapeId="0" xr:uid="{59560385-0356-435E-8986-AD7D6FFD944C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la adición de energía de la mujer lactante con adecuada reserva de grasa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F6" authorId="0" shapeId="0" xr:uid="{1DDF9D0F-5207-47B0-8557-50F5A5B95ECA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1 año con lactancia materna mixta</t>
        </r>
      </text>
    </comment>
    <comment ref="F7" authorId="0" shapeId="0" xr:uid="{C40A8C97-EF60-4639-96DC-79FA66E9AC4F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un año sin lactancia materna</t>
        </r>
      </text>
    </comment>
    <comment ref="F21" authorId="0" shapeId="0" xr:uid="{F5261779-7632-4684-94D0-7E546C3AC873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los requerimientos del grupo de 15-17 18-29 y de 30 a 59</t>
        </r>
      </text>
    </comment>
    <comment ref="F24" authorId="0" shapeId="0" xr:uid="{7A372294-6F12-4B0A-ACA7-A11B30EB1FF1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el promedio de adición de energía de la gestante en el segundo y tercer trimestre</t>
        </r>
      </text>
    </comment>
    <comment ref="F25" authorId="0" shapeId="0" xr:uid="{18D86A6F-580F-4D12-9248-5A731492EF4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la adición de energía de la mujer lactante con adecuada reserva de grasa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F6" authorId="0" shapeId="0" xr:uid="{8D07F440-CC54-4C0D-A69D-9A86D0F9F0C1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1 año con lactancia materna mixta</t>
        </r>
      </text>
    </comment>
    <comment ref="F7" authorId="0" shapeId="0" xr:uid="{08E4537E-2432-47EE-8893-2CA8952D4B8F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un año sin lactancia materna</t>
        </r>
      </text>
    </comment>
    <comment ref="F21" authorId="0" shapeId="0" xr:uid="{CFF752CC-B5D8-4A33-8D9E-B6E1274768CA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los requerimientos del grupo de 15-17 18-29 y de 30 a 59</t>
        </r>
      </text>
    </comment>
    <comment ref="F24" authorId="0" shapeId="0" xr:uid="{E25DD993-1102-4582-BE53-3135B89DDD3B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el promedio de adición de energía de la gestante en el segundo y tercer trimestre</t>
        </r>
      </text>
    </comment>
    <comment ref="F25" authorId="0" shapeId="0" xr:uid="{AFF17F26-61B6-4E4F-9DF7-D1EBA1C2E306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la adición de energía de la mujer lactante con adecuada reserva de grasa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F6" authorId="0" shapeId="0" xr:uid="{0B3488D3-390E-4C02-BFD4-60726438B9A4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1 año con lactancia materna mixta</t>
        </r>
      </text>
    </comment>
    <comment ref="F7" authorId="0" shapeId="0" xr:uid="{2FD91C10-EE96-4BEB-8DE2-094C33BE301D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un año sin lactancia materna</t>
        </r>
      </text>
    </comment>
    <comment ref="F21" authorId="0" shapeId="0" xr:uid="{5AE5355E-3BEE-49EC-9616-CCFC4D1AE58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los requerimientos del grupo de 15-17 18-29 y de 30 a 59</t>
        </r>
      </text>
    </comment>
    <comment ref="F24" authorId="0" shapeId="0" xr:uid="{DA9B91AB-5AC2-4CB2-B30F-D5BE9C7564AA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el promedio de adición de energía de la gestante en el segundo y tercer trimestre</t>
        </r>
      </text>
    </comment>
    <comment ref="F25" authorId="0" shapeId="0" xr:uid="{37097C68-B575-49CE-B699-AB0DCD8D0314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la adición de energía de la mujer lactante con adecuada reserva de grasa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F6" authorId="0" shapeId="0" xr:uid="{48776597-6DB1-43E7-BAD5-1EE2BD8A246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1 año con lactancia materna mixta</t>
        </r>
      </text>
    </comment>
    <comment ref="F7" authorId="0" shapeId="0" xr:uid="{B6015B17-3B38-46F7-BB74-5BE762E8A602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un año sin lactancia materna</t>
        </r>
      </text>
    </comment>
    <comment ref="F21" authorId="0" shapeId="0" xr:uid="{8BA2A9AA-C769-42AA-8779-F71FB7737E05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los requerimientos del grupo de 15-17 18-29 y de 30 a 59</t>
        </r>
      </text>
    </comment>
    <comment ref="F24" authorId="0" shapeId="0" xr:uid="{78D87A4E-7FF3-444D-9313-96B11E08EF37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el promedio de adición de energía de la gestante en el segundo y tercer trimestre</t>
        </r>
      </text>
    </comment>
    <comment ref="F25" authorId="0" shapeId="0" xr:uid="{427F90E6-1432-4505-A5C2-E062415906BF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la adición de energía de la mujer lactante con adecuada reserva de grasa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F6" authorId="0" shapeId="0" xr:uid="{677DE7FD-50A9-42D9-8E2D-2BC9BBC4B411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1 año con lactancia materna mixta</t>
        </r>
      </text>
    </comment>
    <comment ref="F7" authorId="0" shapeId="0" xr:uid="{F1584A6A-FA28-4F08-BE62-605E545A4197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un año sin lactancia materna</t>
        </r>
      </text>
    </comment>
    <comment ref="F21" authorId="0" shapeId="0" xr:uid="{F48833C5-41CB-4C5C-923A-ABE1697AA952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los requerimientos del grupo de 15-17 18-29 y de 30 a 59</t>
        </r>
      </text>
    </comment>
    <comment ref="F24" authorId="0" shapeId="0" xr:uid="{63130E96-350B-4180-A571-2D653175C6B9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el promedio de adición de energía de la gestante en el segundo y tercer trimestre</t>
        </r>
      </text>
    </comment>
    <comment ref="F25" authorId="0" shapeId="0" xr:uid="{1AFDB30C-CF2A-42E3-B746-2109A86032C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la adición de energía de la mujer lactante con adecuada reserva de grasa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F6" authorId="0" shapeId="0" xr:uid="{67A0AABD-0961-485F-98BF-48613AFE1C7A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1 año con lactancia materna mixta</t>
        </r>
      </text>
    </comment>
    <comment ref="F7" authorId="0" shapeId="0" xr:uid="{04E417C4-4D95-41DA-8A5D-3591F91D6BD7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un año sin lactancia materna</t>
        </r>
      </text>
    </comment>
    <comment ref="F21" authorId="0" shapeId="0" xr:uid="{F9AE09A5-1445-4107-84FE-BA88AB34260D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los requerimientos del grupo de 15-17 18-29 y de 30 a 59</t>
        </r>
      </text>
    </comment>
    <comment ref="F24" authorId="0" shapeId="0" xr:uid="{B28C11F4-7367-4024-9A8B-6BE80B287571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el promedio de adición de energía de la gestante en el segundo y tercer trimestre</t>
        </r>
      </text>
    </comment>
    <comment ref="F25" authorId="0" shapeId="0" xr:uid="{A5F032E8-3A88-4EB7-9EFC-C829A7206B15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la adición de energía de la mujer lactante con adecuada reserva de grasa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F6" authorId="0" shapeId="0" xr:uid="{EDB751FB-F1D8-48FA-9763-024C3616F332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1 año con lactancia materna mixta</t>
        </r>
      </text>
    </comment>
    <comment ref="F7" authorId="0" shapeId="0" xr:uid="{5C2FFB1C-56A0-4FCB-9326-494E498AA9D5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energía de los menores de un año sin lactancia materna</t>
        </r>
      </text>
    </comment>
    <comment ref="F21" authorId="0" shapeId="0" xr:uid="{94AEADA7-11EF-40F7-A486-AE7A7BFE90A9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Promedio de los requerimientos del grupo de 15-17 18-29 y de 30 a 59</t>
        </r>
      </text>
    </comment>
    <comment ref="F24" authorId="0" shapeId="0" xr:uid="{A7C0D9BE-71A2-4E39-AD30-A36066DFE0A1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el promedio de adición de energía de la gestante en el segundo y tercer trimestre</t>
        </r>
      </text>
    </comment>
    <comment ref="F25" authorId="0" shapeId="0" xr:uid="{F9BFFA7D-4264-4CBB-A395-88B20A218ABB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Requerimiento de la mujer en edad fértil mas la adición de energía de la mujer lactante con adecuada reserva de grasa</t>
        </r>
      </text>
    </comment>
  </commentList>
</comments>
</file>

<file path=xl/sharedStrings.xml><?xml version="1.0" encoding="utf-8"?>
<sst xmlns="http://schemas.openxmlformats.org/spreadsheetml/2006/main" count="739" uniqueCount="80">
  <si>
    <t>Preescolares</t>
  </si>
  <si>
    <t xml:space="preserve">Escolares </t>
  </si>
  <si>
    <t>Pubertad</t>
  </si>
  <si>
    <t>Adolescencia</t>
  </si>
  <si>
    <t xml:space="preserve">Adultos </t>
  </si>
  <si>
    <t xml:space="preserve">Adultos mayores </t>
  </si>
  <si>
    <t>Grupos de población</t>
  </si>
  <si>
    <t>n</t>
  </si>
  <si>
    <t xml:space="preserve">1 a 3 </t>
  </si>
  <si>
    <t xml:space="preserve">4 a 8 </t>
  </si>
  <si>
    <t>9 a 13</t>
  </si>
  <si>
    <t>14 a 17</t>
  </si>
  <si>
    <t>18 a 29</t>
  </si>
  <si>
    <t>30 a 59</t>
  </si>
  <si>
    <t>15 a 49</t>
  </si>
  <si>
    <t>Mujeres</t>
  </si>
  <si>
    <t>Hombres</t>
  </si>
  <si>
    <t>Pubertad y adolescencia</t>
  </si>
  <si>
    <t>9 a 14</t>
  </si>
  <si>
    <t>Gestantes</t>
  </si>
  <si>
    <t>Madres lactantes</t>
  </si>
  <si>
    <t>Adultas</t>
  </si>
  <si>
    <t>50 a 59</t>
  </si>
  <si>
    <t>Requerimiento energético (Kcal/día)</t>
  </si>
  <si>
    <t>Aporte porcentual (%)</t>
  </si>
  <si>
    <t>&lt; 1</t>
  </si>
  <si>
    <t xml:space="preserve">Con lactancia </t>
  </si>
  <si>
    <t xml:space="preserve"> Sin lactancia </t>
  </si>
  <si>
    <t xml:space="preserve"> Con lactancia </t>
  </si>
  <si>
    <t xml:space="preserve">Sin lactancia </t>
  </si>
  <si>
    <t>Total de población</t>
  </si>
  <si>
    <t>Edad en años</t>
  </si>
  <si>
    <t>Mujeres en edad fertil (No gestantes, no lactantes)</t>
  </si>
  <si>
    <t>Promedio porcentual de requerimiento energético (Persona/día)</t>
  </si>
  <si>
    <t>Promedio porcentual de requerimiento energético</t>
  </si>
  <si>
    <t xml:space="preserve"> Persona/día</t>
  </si>
  <si>
    <t>Niñas &lt; 1 año</t>
  </si>
  <si>
    <t>Población total</t>
  </si>
  <si>
    <t>*Hogar/día</t>
  </si>
  <si>
    <t>Población/día</t>
  </si>
  <si>
    <t>Población/ año</t>
  </si>
  <si>
    <t>%</t>
  </si>
  <si>
    <t>Promedio porcentual de requerimiento energético de Colombia para el 2023</t>
  </si>
  <si>
    <t>Requerimiento energético para la población de la Territorialidad Amazónica para el 2023</t>
  </si>
  <si>
    <t>Requerimiento energético para la población de la Territorialidad Andina Sur para el 2023</t>
  </si>
  <si>
    <t>Requerimiento energético para la población de la Territorialidad Costa y Sabana Caribe para el 2023</t>
  </si>
  <si>
    <t>Requerimiento energético para la población de la Territorialidad Cundiboyacense para el 2023</t>
  </si>
  <si>
    <t>Requerimiento energético para la población de la Territorialidad Depresión momposina y mojana para el 2023</t>
  </si>
  <si>
    <t>Requerimiento energético para la población de la Territorialidad Distrito capital para el 2023</t>
  </si>
  <si>
    <t>Requerimiento energético para la población de la Territorialidad Tolima Grande para el 2023</t>
  </si>
  <si>
    <t>Requerimiento energético para la población de la Territorialidad Santanderes para el 2023</t>
  </si>
  <si>
    <t>Requerimiento energético para la población de la Territorialidad Magdalena Medio para el 2023</t>
  </si>
  <si>
    <t>Requerimiento energético para la población de la Territorialidad Llanero para el 2023</t>
  </si>
  <si>
    <t>Requerimiento energético para la población de la Territorialidad Insular para el 2023</t>
  </si>
  <si>
    <t>Requerimiento energético para la población de la Territorialidad Litoral Pacífico y Chocó para el 2023</t>
  </si>
  <si>
    <t>Amazonica</t>
  </si>
  <si>
    <t>Andina sur</t>
  </si>
  <si>
    <t>Costa y sabana caribe</t>
  </si>
  <si>
    <t>Cundiboyacense</t>
  </si>
  <si>
    <t>Depresión momposina y mojana</t>
  </si>
  <si>
    <t>Distrito capital</t>
  </si>
  <si>
    <t>Eje cafetero</t>
  </si>
  <si>
    <t>Insular</t>
  </si>
  <si>
    <t>Litoral Pacífico y Chocó</t>
  </si>
  <si>
    <t>Llanero</t>
  </si>
  <si>
    <t>Magdalena medio</t>
  </si>
  <si>
    <t>Santanderes</t>
  </si>
  <si>
    <t>Tolima grande</t>
  </si>
  <si>
    <t>COLOMBIA</t>
  </si>
  <si>
    <t>Territorialidades</t>
  </si>
  <si>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60</t>
    </r>
  </si>
  <si>
    <t>Niños &lt; 1 año</t>
  </si>
  <si>
    <t>Total &lt; 1 año</t>
  </si>
  <si>
    <t>Total lactantes</t>
  </si>
  <si>
    <t>Niños &lt; 1 año lactantes</t>
  </si>
  <si>
    <t>Niñas &lt; 1 año lactantes</t>
  </si>
  <si>
    <t>Promedio porcentual del requerimiento de energia para una persona/día, hogar/semana y población año en Colombia y cada una de sus territorialidades alimentarias</t>
  </si>
  <si>
    <t>Requerimiento energético para la población de la Territorialidad Eje cafetero para el 2023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</si>
  <si>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Tamaño promedio de los hogares Colombianos 2,9 según DANE (2024)</t>
    </r>
  </si>
  <si>
    <t>https://www.dane.gov.co/files/operaciones/ECV/bol-ECV-2023.pdf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</si>
</sst>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"/>
    <numFmt numFmtId="165" formatCode="_-* #,##0.0_-;\-* #,##0.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0" fillId="0" borderId="2" xfId="0" applyBorder="1"/>
    <xf numFmtId="41" fontId="0" fillId="0" borderId="0" xfId="1" applyFont="1"/>
    <xf numFmtId="0" fontId="0" fillId="0" borderId="0" xfId="0" applyAlignment="1">
      <alignment horizontal="center" vertical="center"/>
    </xf>
    <xf numFmtId="41" fontId="2" fillId="0" borderId="2" xfId="1" applyFont="1" applyBorder="1"/>
    <xf numFmtId="164" fontId="0" fillId="0" borderId="0" xfId="0" applyNumberFormat="1"/>
    <xf numFmtId="41" fontId="0" fillId="0" borderId="0" xfId="0" applyNumberFormat="1"/>
    <xf numFmtId="164" fontId="2" fillId="0" borderId="2" xfId="0" applyNumberFormat="1" applyFont="1" applyBorder="1"/>
    <xf numFmtId="41" fontId="0" fillId="0" borderId="2" xfId="0" applyNumberFormat="1" applyBorder="1"/>
    <xf numFmtId="1" fontId="2" fillId="0" borderId="0" xfId="0" applyNumberFormat="1" applyFont="1"/>
    <xf numFmtId="1" fontId="0" fillId="0" borderId="0" xfId="0" applyNumberFormat="1"/>
    <xf numFmtId="41" fontId="0" fillId="0" borderId="2" xfId="1" applyFont="1" applyBorder="1"/>
    <xf numFmtId="41" fontId="2" fillId="0" borderId="2" xfId="0" applyNumberFormat="1" applyFont="1" applyBorder="1"/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4" xfId="0" applyBorder="1"/>
    <xf numFmtId="41" fontId="0" fillId="0" borderId="4" xfId="1" applyFont="1" applyBorder="1"/>
    <xf numFmtId="41" fontId="0" fillId="0" borderId="4" xfId="0" applyNumberFormat="1" applyBorder="1"/>
    <xf numFmtId="41" fontId="2" fillId="0" borderId="0" xfId="0" applyNumberFormat="1" applyFont="1"/>
    <xf numFmtId="3" fontId="0" fillId="0" borderId="4" xfId="0" applyNumberFormat="1" applyBorder="1"/>
    <xf numFmtId="3" fontId="0" fillId="0" borderId="0" xfId="0" applyNumberFormat="1"/>
    <xf numFmtId="0" fontId="0" fillId="2" borderId="4" xfId="0" applyFill="1" applyBorder="1"/>
    <xf numFmtId="0" fontId="0" fillId="3" borderId="4" xfId="0" applyFill="1" applyBorder="1"/>
    <xf numFmtId="0" fontId="10" fillId="0" borderId="3" xfId="0" applyFont="1" applyBorder="1" applyAlignment="1">
      <alignment horizontal="center" vertical="center" wrapText="1"/>
    </xf>
    <xf numFmtId="0" fontId="11" fillId="0" borderId="0" xfId="0" applyFont="1"/>
    <xf numFmtId="41" fontId="11" fillId="0" borderId="0" xfId="1" applyFont="1"/>
    <xf numFmtId="41" fontId="11" fillId="0" borderId="0" xfId="0" applyNumberFormat="1" applyFont="1"/>
    <xf numFmtId="164" fontId="11" fillId="0" borderId="0" xfId="0" applyNumberFormat="1" applyFont="1"/>
    <xf numFmtId="0" fontId="11" fillId="0" borderId="0" xfId="0" applyFont="1" applyAlignment="1">
      <alignment wrapText="1"/>
    </xf>
    <xf numFmtId="0" fontId="10" fillId="0" borderId="2" xfId="0" applyFont="1" applyBorder="1"/>
    <xf numFmtId="41" fontId="10" fillId="0" borderId="2" xfId="1" applyFont="1" applyBorder="1"/>
    <xf numFmtId="41" fontId="11" fillId="0" borderId="2" xfId="1" applyFont="1" applyBorder="1"/>
    <xf numFmtId="41" fontId="11" fillId="0" borderId="2" xfId="0" applyNumberFormat="1" applyFont="1" applyBorder="1"/>
    <xf numFmtId="164" fontId="11" fillId="0" borderId="2" xfId="0" applyNumberFormat="1" applyFont="1" applyBorder="1"/>
    <xf numFmtId="165" fontId="0" fillId="0" borderId="0" xfId="0" applyNumberFormat="1"/>
    <xf numFmtId="3" fontId="9" fillId="4" borderId="4" xfId="0" applyNumberFormat="1" applyFont="1" applyFill="1" applyBorder="1"/>
    <xf numFmtId="0" fontId="7" fillId="0" borderId="0" xfId="2" applyAlignment="1"/>
    <xf numFmtId="0" fontId="10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Hipervínculo" xfId="2" builtinId="8"/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DISTRI%20POBLACIONAL/0.%20CONSOLIDADO%20TERRITORIALIDADES.xlsx" TargetMode="External"/><Relationship Id="rId1" Type="http://schemas.openxmlformats.org/officeDocument/2006/relationships/externalLinkPath" Target="https://udeaeduco-my.sharepoint.com/personal/sarah_ortiz_udea_edu_co/Documents/NECESIDADES%20GABA%202024/DISTRI%20POBLACIONAL/0.%20CONSOLIDADO%20TERRITORIAL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DO"/>
      <sheetName val="TOTAL"/>
      <sheetName val="Amazonica"/>
      <sheetName val="Andina Sur"/>
      <sheetName val="Costa y Sabana Caribe"/>
      <sheetName val="Cundiboyacense"/>
      <sheetName val="D Momposina Mojana"/>
      <sheetName val="Distrito Capital"/>
      <sheetName val="Eje Cafetero"/>
      <sheetName val="Insular"/>
      <sheetName val="Litoral Pacífico"/>
      <sheetName val="Llanero"/>
      <sheetName val="Magdalena Medio"/>
      <sheetName val="Santanderes"/>
      <sheetName val="Tolima Grande"/>
    </sheetNames>
    <sheetDataSet>
      <sheetData sheetId="0"/>
      <sheetData sheetId="1"/>
      <sheetData sheetId="2">
        <row r="6">
          <cell r="D6">
            <v>8998</v>
          </cell>
        </row>
        <row r="7">
          <cell r="D7">
            <v>26718</v>
          </cell>
        </row>
        <row r="8">
          <cell r="D8">
            <v>46179</v>
          </cell>
        </row>
        <row r="9">
          <cell r="D9">
            <v>47122</v>
          </cell>
        </row>
        <row r="10">
          <cell r="D10">
            <v>37369</v>
          </cell>
        </row>
        <row r="11">
          <cell r="D11">
            <v>103776</v>
          </cell>
        </row>
        <row r="12">
          <cell r="D12">
            <v>156291</v>
          </cell>
        </row>
        <row r="13">
          <cell r="D13">
            <v>45092</v>
          </cell>
        </row>
        <row r="15">
          <cell r="D15">
            <v>8648</v>
          </cell>
        </row>
        <row r="16">
          <cell r="D16">
            <v>25753</v>
          </cell>
        </row>
        <row r="17">
          <cell r="D17">
            <v>44555</v>
          </cell>
        </row>
        <row r="18">
          <cell r="D18">
            <v>54773</v>
          </cell>
        </row>
        <row r="19">
          <cell r="D19">
            <v>225583.96114400003</v>
          </cell>
        </row>
        <row r="20">
          <cell r="D20">
            <v>39556</v>
          </cell>
        </row>
        <row r="21">
          <cell r="D21">
            <v>44427</v>
          </cell>
        </row>
        <row r="22">
          <cell r="D22">
            <v>9393.6999999999989</v>
          </cell>
        </row>
        <row r="23">
          <cell r="D23">
            <v>6120.3388559999994</v>
          </cell>
        </row>
      </sheetData>
      <sheetData sheetId="3">
        <row r="6">
          <cell r="D6">
            <v>43044</v>
          </cell>
        </row>
        <row r="7">
          <cell r="D7">
            <v>132348</v>
          </cell>
        </row>
        <row r="8">
          <cell r="D8">
            <v>242163</v>
          </cell>
        </row>
        <row r="9">
          <cell r="D9">
            <v>249172</v>
          </cell>
        </row>
        <row r="10">
          <cell r="D10">
            <v>204887</v>
          </cell>
        </row>
        <row r="11">
          <cell r="D11">
            <v>654174</v>
          </cell>
        </row>
        <row r="12">
          <cell r="D12">
            <v>1245582</v>
          </cell>
        </row>
        <row r="13">
          <cell r="D13">
            <v>494811</v>
          </cell>
        </row>
        <row r="15">
          <cell r="D15">
            <v>41018</v>
          </cell>
        </row>
        <row r="16">
          <cell r="D16">
            <v>126248</v>
          </cell>
        </row>
        <row r="17">
          <cell r="D17">
            <v>231628</v>
          </cell>
        </row>
        <row r="18">
          <cell r="D18">
            <v>289456</v>
          </cell>
        </row>
        <row r="19">
          <cell r="D19">
            <v>1709566.7222559997</v>
          </cell>
        </row>
        <row r="20">
          <cell r="D20">
            <v>413006</v>
          </cell>
        </row>
        <row r="21">
          <cell r="D21">
            <v>647515</v>
          </cell>
        </row>
        <row r="22">
          <cell r="D22">
            <v>51402.167999999991</v>
          </cell>
        </row>
        <row r="23">
          <cell r="D23">
            <v>28487.109744000001</v>
          </cell>
        </row>
      </sheetData>
      <sheetData sheetId="4">
        <row r="6">
          <cell r="D6">
            <v>85327</v>
          </cell>
        </row>
        <row r="7">
          <cell r="D7">
            <v>260992</v>
          </cell>
        </row>
        <row r="8">
          <cell r="D8">
            <v>470836</v>
          </cell>
        </row>
        <row r="9">
          <cell r="D9">
            <v>479542</v>
          </cell>
        </row>
        <row r="10">
          <cell r="D10">
            <v>377512</v>
          </cell>
        </row>
        <row r="11">
          <cell r="D11">
            <v>1092006</v>
          </cell>
        </row>
        <row r="12">
          <cell r="D12">
            <v>1899304</v>
          </cell>
        </row>
        <row r="13">
          <cell r="D13">
            <v>617565</v>
          </cell>
        </row>
        <row r="15">
          <cell r="D15">
            <v>100546</v>
          </cell>
        </row>
        <row r="16">
          <cell r="D16">
            <v>229779</v>
          </cell>
        </row>
        <row r="17">
          <cell r="D17">
            <v>450090</v>
          </cell>
        </row>
        <row r="18">
          <cell r="D18">
            <v>548832</v>
          </cell>
        </row>
        <row r="19">
          <cell r="D19">
            <v>2683442.5604760004</v>
          </cell>
        </row>
        <row r="20">
          <cell r="D20">
            <v>551820</v>
          </cell>
        </row>
        <row r="21">
          <cell r="D21">
            <v>727577</v>
          </cell>
        </row>
        <row r="22">
          <cell r="D22">
            <v>107741.592</v>
          </cell>
        </row>
        <row r="23">
          <cell r="D23">
            <v>49010.847523999997</v>
          </cell>
        </row>
      </sheetData>
      <sheetData sheetId="5">
        <row r="6">
          <cell r="D6">
            <v>29289</v>
          </cell>
        </row>
        <row r="7">
          <cell r="D7">
            <v>90854</v>
          </cell>
        </row>
        <row r="8">
          <cell r="D8">
            <v>165530</v>
          </cell>
        </row>
        <row r="9">
          <cell r="D9">
            <v>168239</v>
          </cell>
        </row>
        <row r="10">
          <cell r="D10">
            <v>136928</v>
          </cell>
        </row>
        <row r="11">
          <cell r="D11">
            <v>433633</v>
          </cell>
        </row>
        <row r="12">
          <cell r="D12">
            <v>878457</v>
          </cell>
        </row>
        <row r="13">
          <cell r="D13">
            <v>319519</v>
          </cell>
        </row>
        <row r="15">
          <cell r="D15">
            <v>27933</v>
          </cell>
        </row>
        <row r="16">
          <cell r="D16">
            <v>86658</v>
          </cell>
        </row>
        <row r="17">
          <cell r="D17">
            <v>158132</v>
          </cell>
        </row>
        <row r="18">
          <cell r="D18">
            <v>192358</v>
          </cell>
        </row>
        <row r="19">
          <cell r="D19">
            <v>1115278.1305399998</v>
          </cell>
        </row>
        <row r="20">
          <cell r="D20">
            <v>260213</v>
          </cell>
        </row>
        <row r="21">
          <cell r="D21">
            <v>378677</v>
          </cell>
        </row>
        <row r="22">
          <cell r="D22">
            <v>43863.289999999994</v>
          </cell>
        </row>
        <row r="23">
          <cell r="D23">
            <v>28251.579460000001</v>
          </cell>
        </row>
      </sheetData>
      <sheetData sheetId="6">
        <row r="6">
          <cell r="D6">
            <v>15578</v>
          </cell>
        </row>
        <row r="7">
          <cell r="D7">
            <v>47442</v>
          </cell>
        </row>
        <row r="8">
          <cell r="D8">
            <v>86131</v>
          </cell>
        </row>
        <row r="9">
          <cell r="D9">
            <v>87979</v>
          </cell>
        </row>
        <row r="10">
          <cell r="D10">
            <v>67547</v>
          </cell>
        </row>
        <row r="11">
          <cell r="D11">
            <v>169370</v>
          </cell>
        </row>
        <row r="12">
          <cell r="D12">
            <v>306231</v>
          </cell>
        </row>
        <row r="13">
          <cell r="D13">
            <v>117536</v>
          </cell>
        </row>
        <row r="15">
          <cell r="D15">
            <v>14996</v>
          </cell>
        </row>
        <row r="16">
          <cell r="D16">
            <v>45717</v>
          </cell>
        </row>
        <row r="17">
          <cell r="D17">
            <v>82530</v>
          </cell>
        </row>
        <row r="18">
          <cell r="D18">
            <v>99507</v>
          </cell>
        </row>
        <row r="19">
          <cell r="D19">
            <v>416738.84846800007</v>
          </cell>
        </row>
        <row r="20">
          <cell r="D20">
            <v>82931</v>
          </cell>
        </row>
        <row r="21">
          <cell r="D21">
            <v>114760</v>
          </cell>
        </row>
        <row r="22">
          <cell r="D22">
            <v>15658.846</v>
          </cell>
        </row>
        <row r="23">
          <cell r="D23">
            <v>7239.3055320000003</v>
          </cell>
        </row>
      </sheetData>
      <sheetData sheetId="7">
        <row r="6">
          <cell r="D6">
            <v>45743</v>
          </cell>
        </row>
        <row r="7">
          <cell r="D7">
            <v>140930</v>
          </cell>
        </row>
        <row r="8">
          <cell r="D8">
            <v>247523</v>
          </cell>
        </row>
        <row r="9">
          <cell r="D9">
            <v>237345</v>
          </cell>
        </row>
        <row r="10">
          <cell r="D10">
            <v>190300</v>
          </cell>
        </row>
        <row r="11">
          <cell r="D11">
            <v>801235</v>
          </cell>
        </row>
        <row r="12">
          <cell r="D12">
            <v>1628482</v>
          </cell>
        </row>
        <row r="13">
          <cell r="D13">
            <v>506259</v>
          </cell>
        </row>
        <row r="15">
          <cell r="D15">
            <v>43641</v>
          </cell>
        </row>
        <row r="16">
          <cell r="D16">
            <v>134743</v>
          </cell>
        </row>
        <row r="17">
          <cell r="D17">
            <v>237618</v>
          </cell>
        </row>
        <row r="18">
          <cell r="D18">
            <v>274422</v>
          </cell>
        </row>
        <row r="19">
          <cell r="D19">
            <v>2159844.7935000001</v>
          </cell>
        </row>
        <row r="20">
          <cell r="D20">
            <v>498366</v>
          </cell>
        </row>
        <row r="21">
          <cell r="D21">
            <v>717182</v>
          </cell>
        </row>
        <row r="22">
          <cell r="D22">
            <v>48966.5</v>
          </cell>
        </row>
        <row r="23">
          <cell r="D23">
            <v>16938.7065</v>
          </cell>
        </row>
      </sheetData>
      <sheetData sheetId="8">
        <row r="6">
          <cell r="D6">
            <v>48697</v>
          </cell>
        </row>
        <row r="7">
          <cell r="D7">
            <v>149823</v>
          </cell>
        </row>
        <row r="8">
          <cell r="D8">
            <v>277555</v>
          </cell>
        </row>
        <row r="9">
          <cell r="D9">
            <v>286151</v>
          </cell>
        </row>
        <row r="10">
          <cell r="D10">
            <v>236410</v>
          </cell>
        </row>
        <row r="11">
          <cell r="D11">
            <v>832213</v>
          </cell>
        </row>
        <row r="12">
          <cell r="D12">
            <v>1703486</v>
          </cell>
        </row>
        <row r="13">
          <cell r="D13">
            <v>675907</v>
          </cell>
        </row>
        <row r="15">
          <cell r="D15">
            <v>46443</v>
          </cell>
        </row>
        <row r="16">
          <cell r="D16">
            <v>143647</v>
          </cell>
        </row>
        <row r="17">
          <cell r="D17">
            <v>265824</v>
          </cell>
        </row>
        <row r="18">
          <cell r="D18">
            <v>329437</v>
          </cell>
        </row>
        <row r="19">
          <cell r="D19">
            <v>2198570.460545999</v>
          </cell>
        </row>
        <row r="20">
          <cell r="D20">
            <v>567362</v>
          </cell>
        </row>
        <row r="21">
          <cell r="D21">
            <v>900931</v>
          </cell>
        </row>
        <row r="22">
          <cell r="D22">
            <v>65672.629000000001</v>
          </cell>
        </row>
        <row r="23">
          <cell r="D23">
            <v>29152.91045399999</v>
          </cell>
        </row>
      </sheetData>
      <sheetData sheetId="9">
        <row r="6">
          <cell r="D6">
            <v>398</v>
          </cell>
        </row>
        <row r="7">
          <cell r="D7">
            <v>1243</v>
          </cell>
        </row>
        <row r="8">
          <cell r="D8">
            <v>2336</v>
          </cell>
        </row>
        <row r="9">
          <cell r="D9">
            <v>2281</v>
          </cell>
        </row>
        <row r="10">
          <cell r="D10">
            <v>1718</v>
          </cell>
        </row>
        <row r="11">
          <cell r="D11">
            <v>5274</v>
          </cell>
        </row>
        <row r="12">
          <cell r="D12">
            <v>11812</v>
          </cell>
        </row>
        <row r="13">
          <cell r="D13">
            <v>4548</v>
          </cell>
        </row>
        <row r="15">
          <cell r="D15">
            <v>377</v>
          </cell>
        </row>
        <row r="16">
          <cell r="D16">
            <v>1172</v>
          </cell>
        </row>
        <row r="17">
          <cell r="D17">
            <v>2213</v>
          </cell>
        </row>
        <row r="18">
          <cell r="D18">
            <v>2629</v>
          </cell>
        </row>
        <row r="19">
          <cell r="D19">
            <v>15289.10896</v>
          </cell>
        </row>
        <row r="20">
          <cell r="D20">
            <v>4445</v>
          </cell>
        </row>
        <row r="21">
          <cell r="D21">
            <v>6023</v>
          </cell>
        </row>
        <row r="22">
          <cell r="D22">
            <v>378.72</v>
          </cell>
        </row>
        <row r="23">
          <cell r="D23">
            <v>112.17104</v>
          </cell>
        </row>
      </sheetData>
      <sheetData sheetId="10">
        <row r="6">
          <cell r="D6">
            <v>14963</v>
          </cell>
        </row>
        <row r="7">
          <cell r="D7">
            <v>44937</v>
          </cell>
        </row>
        <row r="8">
          <cell r="D8">
            <v>79243</v>
          </cell>
        </row>
        <row r="9">
          <cell r="D9">
            <v>78080</v>
          </cell>
        </row>
        <row r="10">
          <cell r="D10">
            <v>59248</v>
          </cell>
        </row>
        <row r="11">
          <cell r="D11">
            <v>152447</v>
          </cell>
        </row>
        <row r="12">
          <cell r="D12">
            <v>225305</v>
          </cell>
        </row>
        <row r="13">
          <cell r="D13">
            <v>68104</v>
          </cell>
        </row>
        <row r="15">
          <cell r="D15">
            <v>14414</v>
          </cell>
        </row>
        <row r="16">
          <cell r="D16">
            <v>43406</v>
          </cell>
        </row>
        <row r="17">
          <cell r="D17">
            <v>76354</v>
          </cell>
        </row>
        <row r="18">
          <cell r="D18">
            <v>89448</v>
          </cell>
        </row>
        <row r="19">
          <cell r="D19">
            <v>358110.66572400008</v>
          </cell>
        </row>
        <row r="20">
          <cell r="D20">
            <v>60247</v>
          </cell>
        </row>
        <row r="21">
          <cell r="D21">
            <v>81229</v>
          </cell>
        </row>
        <row r="22">
          <cell r="D22">
            <v>16866.502</v>
          </cell>
        </row>
        <row r="23">
          <cell r="D23">
            <v>9125.8322759999974</v>
          </cell>
        </row>
      </sheetData>
      <sheetData sheetId="11">
        <row r="6">
          <cell r="D6">
            <v>16477</v>
          </cell>
        </row>
        <row r="7">
          <cell r="D7">
            <v>49832</v>
          </cell>
        </row>
        <row r="8">
          <cell r="D8">
            <v>89819</v>
          </cell>
        </row>
        <row r="9">
          <cell r="D9">
            <v>91655</v>
          </cell>
        </row>
        <row r="10">
          <cell r="D10">
            <v>72336</v>
          </cell>
        </row>
        <row r="11">
          <cell r="D11">
            <v>215995</v>
          </cell>
        </row>
        <row r="12">
          <cell r="D12">
            <v>396630</v>
          </cell>
        </row>
        <row r="13">
          <cell r="D13">
            <v>119663</v>
          </cell>
        </row>
        <row r="15">
          <cell r="D15">
            <v>15741</v>
          </cell>
        </row>
        <row r="16">
          <cell r="D16">
            <v>48077</v>
          </cell>
        </row>
        <row r="17">
          <cell r="D17">
            <v>86474</v>
          </cell>
        </row>
        <row r="18">
          <cell r="D18">
            <v>104966</v>
          </cell>
        </row>
        <row r="19">
          <cell r="D19">
            <v>524106.52304800006</v>
          </cell>
        </row>
        <row r="20">
          <cell r="D20">
            <v>105106</v>
          </cell>
        </row>
        <row r="21">
          <cell r="D21">
            <v>125288</v>
          </cell>
        </row>
        <row r="22">
          <cell r="D22">
            <v>19698.556</v>
          </cell>
        </row>
        <row r="23">
          <cell r="D23">
            <v>12784.920951999999</v>
          </cell>
        </row>
      </sheetData>
      <sheetData sheetId="12">
        <row r="6">
          <cell r="D6">
            <v>7077</v>
          </cell>
        </row>
        <row r="7">
          <cell r="D7">
            <v>21725</v>
          </cell>
        </row>
        <row r="8">
          <cell r="D8">
            <v>39723</v>
          </cell>
        </row>
        <row r="9">
          <cell r="D9">
            <v>40109</v>
          </cell>
        </row>
        <row r="10">
          <cell r="D10">
            <v>31159</v>
          </cell>
        </row>
        <row r="11">
          <cell r="D11">
            <v>92175</v>
          </cell>
        </row>
        <row r="12">
          <cell r="D12">
            <v>185116</v>
          </cell>
        </row>
        <row r="13">
          <cell r="D13">
            <v>68360</v>
          </cell>
        </row>
        <row r="15">
          <cell r="D15">
            <v>6883</v>
          </cell>
        </row>
        <row r="16">
          <cell r="D16">
            <v>21141</v>
          </cell>
        </row>
        <row r="17">
          <cell r="D17">
            <v>38580</v>
          </cell>
        </row>
        <row r="18">
          <cell r="D18">
            <v>46022</v>
          </cell>
        </row>
        <row r="19">
          <cell r="D19">
            <v>227750.892398</v>
          </cell>
        </row>
        <row r="20">
          <cell r="D20">
            <v>52185</v>
          </cell>
        </row>
        <row r="21">
          <cell r="D21">
            <v>72707</v>
          </cell>
        </row>
        <row r="22">
          <cell r="D22">
            <v>7735.3269999999993</v>
          </cell>
        </row>
        <row r="23">
          <cell r="D23">
            <v>4387.7806019999998</v>
          </cell>
        </row>
      </sheetData>
      <sheetData sheetId="13">
        <row r="6">
          <cell r="D6">
            <v>25025</v>
          </cell>
        </row>
        <row r="7">
          <cell r="D7">
            <v>77323</v>
          </cell>
        </row>
        <row r="8">
          <cell r="D8">
            <v>140812</v>
          </cell>
        </row>
        <row r="9">
          <cell r="D9">
            <v>144181</v>
          </cell>
        </row>
        <row r="10">
          <cell r="D10">
            <v>115779</v>
          </cell>
        </row>
        <row r="11">
          <cell r="D11">
            <v>370101</v>
          </cell>
        </row>
        <row r="12">
          <cell r="D12">
            <v>718277</v>
          </cell>
        </row>
        <row r="13">
          <cell r="D13">
            <v>252014</v>
          </cell>
        </row>
        <row r="15">
          <cell r="D15">
            <v>23878</v>
          </cell>
        </row>
        <row r="16">
          <cell r="D16">
            <v>73782</v>
          </cell>
        </row>
        <row r="17">
          <cell r="D17">
            <v>134879</v>
          </cell>
        </row>
        <row r="18">
          <cell r="D18">
            <v>165559</v>
          </cell>
        </row>
        <row r="19">
          <cell r="D19">
            <v>922869.65187999979</v>
          </cell>
        </row>
        <row r="20">
          <cell r="D20">
            <v>221475</v>
          </cell>
        </row>
        <row r="21">
          <cell r="D21">
            <v>316325</v>
          </cell>
        </row>
        <row r="22">
          <cell r="D22">
            <v>38357.827999999994</v>
          </cell>
        </row>
        <row r="23">
          <cell r="D23">
            <v>23968.520120000001</v>
          </cell>
        </row>
      </sheetData>
      <sheetData sheetId="14">
        <row r="6">
          <cell r="D6">
            <v>20343</v>
          </cell>
        </row>
        <row r="7">
          <cell r="D7">
            <v>62040</v>
          </cell>
        </row>
        <row r="8">
          <cell r="D8">
            <v>112148</v>
          </cell>
        </row>
        <row r="9">
          <cell r="D9">
            <v>116072</v>
          </cell>
        </row>
        <row r="10">
          <cell r="D10">
            <v>95043</v>
          </cell>
        </row>
        <row r="11">
          <cell r="D11">
            <v>285904</v>
          </cell>
        </row>
        <row r="12">
          <cell r="D12">
            <v>526385</v>
          </cell>
        </row>
        <row r="13">
          <cell r="D13">
            <v>218473</v>
          </cell>
        </row>
        <row r="15">
          <cell r="D15">
            <v>19249</v>
          </cell>
        </row>
        <row r="16">
          <cell r="D16">
            <v>58425</v>
          </cell>
        </row>
        <row r="17">
          <cell r="D17">
            <v>106678</v>
          </cell>
        </row>
        <row r="18">
          <cell r="D18">
            <v>133826</v>
          </cell>
        </row>
        <row r="19">
          <cell r="D19">
            <v>679577.70166000002</v>
          </cell>
        </row>
        <row r="20">
          <cell r="D20">
            <v>165723</v>
          </cell>
        </row>
        <row r="21">
          <cell r="D21">
            <v>250839</v>
          </cell>
        </row>
        <row r="22">
          <cell r="D22">
            <v>30366.229999999996</v>
          </cell>
        </row>
        <row r="23">
          <cell r="D23">
            <v>13680.068340000002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B2:J21"/>
  <sheetViews>
    <sheetView tabSelected="1" workbookViewId="0">
      <selection activeCell="E6" sqref="E6"/>
    </sheetView>
  </sheetViews>
  <sheetFormatPr baseColWidth="10" defaultRowHeight="15" x14ac:dyDescent="0.2"/>
  <cols>
    <col min="2" max="2" width="21.33203125" customWidth="1"/>
    <col min="3" max="3" width="14.33203125" bestFit="1" customWidth="1"/>
    <col min="4" max="4" width="12.1640625" bestFit="1" customWidth="1"/>
    <col min="5" max="5" width="10.6640625" bestFit="1" customWidth="1"/>
    <col min="6" max="6" width="15.83203125" customWidth="1"/>
    <col min="7" max="7" width="18.5" customWidth="1"/>
    <col min="8" max="8" width="6.5" bestFit="1" customWidth="1"/>
  </cols>
  <sheetData>
    <row r="2" spans="2:10" ht="27" customHeight="1" x14ac:dyDescent="0.2">
      <c r="B2" s="45" t="s">
        <v>76</v>
      </c>
      <c r="C2" s="45"/>
      <c r="D2" s="45"/>
      <c r="E2" s="45"/>
      <c r="F2" s="45"/>
      <c r="G2" s="45"/>
      <c r="H2" s="45"/>
    </row>
    <row r="4" spans="2:10" x14ac:dyDescent="0.2">
      <c r="B4" s="42" t="s">
        <v>69</v>
      </c>
      <c r="C4" s="42" t="s">
        <v>37</v>
      </c>
      <c r="D4" s="44" t="s">
        <v>34</v>
      </c>
      <c r="E4" s="44"/>
      <c r="F4" s="44"/>
      <c r="G4" s="44"/>
      <c r="H4" s="44"/>
    </row>
    <row r="5" spans="2:10" x14ac:dyDescent="0.2">
      <c r="B5" s="43"/>
      <c r="C5" s="43"/>
      <c r="D5" s="28" t="s">
        <v>35</v>
      </c>
      <c r="E5" s="28" t="s">
        <v>38</v>
      </c>
      <c r="F5" s="28" t="s">
        <v>39</v>
      </c>
      <c r="G5" s="28" t="s">
        <v>40</v>
      </c>
      <c r="H5" s="28" t="s">
        <v>41</v>
      </c>
    </row>
    <row r="6" spans="2:10" x14ac:dyDescent="0.2">
      <c r="B6" s="29" t="s">
        <v>55</v>
      </c>
      <c r="C6" s="30">
        <f>Amazonica!D26</f>
        <v>930355</v>
      </c>
      <c r="D6" s="30">
        <f>Amazonica!G26</f>
        <v>2287.8194189436445</v>
      </c>
      <c r="E6" s="31">
        <f>D6*2.9</f>
        <v>6634.6763149365688</v>
      </c>
      <c r="F6" s="30">
        <f>D6*C6</f>
        <v>2128484235.5113144</v>
      </c>
      <c r="G6" s="31">
        <f>F6*365</f>
        <v>776896745961.62976</v>
      </c>
      <c r="H6" s="32">
        <f>G6*100/$G$19</f>
        <v>1.7509988489095454</v>
      </c>
      <c r="J6" s="11">
        <f>MAX(D6:D18)</f>
        <v>2327.7040652656119</v>
      </c>
    </row>
    <row r="7" spans="2:10" x14ac:dyDescent="0.2">
      <c r="B7" s="29" t="s">
        <v>56</v>
      </c>
      <c r="C7" s="30">
        <f>'Andina Sur'!D26</f>
        <v>6804507.9999999991</v>
      </c>
      <c r="D7" s="30">
        <f>'Andina Sur'!G26</f>
        <v>2304.7863178820267</v>
      </c>
      <c r="E7" s="31">
        <f t="shared" ref="E7:E18" si="0">D7*2.9</f>
        <v>6683.8803218578769</v>
      </c>
      <c r="F7" s="30">
        <f t="shared" ref="F7:F19" si="1">D7*C7</f>
        <v>15682936938.31879</v>
      </c>
      <c r="G7" s="31">
        <f t="shared" ref="G7:G19" si="2">F7*365</f>
        <v>5724271982486.3584</v>
      </c>
      <c r="H7" s="32">
        <f t="shared" ref="H7:H18" si="3">G7*100/$G$19</f>
        <v>12.901577596096422</v>
      </c>
      <c r="J7" s="11">
        <f>MIN(D6:D18)</f>
        <v>2261.3358223976511</v>
      </c>
    </row>
    <row r="8" spans="2:10" x14ac:dyDescent="0.2">
      <c r="B8" s="29" t="s">
        <v>57</v>
      </c>
      <c r="C8" s="30">
        <f>'Cost y sabana caribe'!D26</f>
        <v>10731923.000000002</v>
      </c>
      <c r="D8" s="30">
        <f>'Cost y sabana caribe'!G26</f>
        <v>2295.5194335898814</v>
      </c>
      <c r="E8" s="31">
        <f t="shared" si="0"/>
        <v>6657.0063574106562</v>
      </c>
      <c r="F8" s="30">
        <f t="shared" si="1"/>
        <v>24635337806.290226</v>
      </c>
      <c r="G8" s="31">
        <f t="shared" si="2"/>
        <v>8991898299295.9316</v>
      </c>
      <c r="H8" s="32">
        <f t="shared" si="3"/>
        <v>20.266275606664077</v>
      </c>
      <c r="J8" s="11">
        <f>J6-J7</f>
        <v>66.368242867960817</v>
      </c>
    </row>
    <row r="9" spans="2:10" x14ac:dyDescent="0.2">
      <c r="B9" s="29" t="s">
        <v>58</v>
      </c>
      <c r="C9" s="30">
        <f>Cundiboyacense!D26</f>
        <v>4513813</v>
      </c>
      <c r="D9" s="30">
        <f>Cundiboyacense!G26</f>
        <v>2313.8108907867145</v>
      </c>
      <c r="E9" s="31">
        <f t="shared" si="0"/>
        <v>6710.0515832814717</v>
      </c>
      <c r="F9" s="30">
        <f t="shared" ref="F9:F15" si="4">D9*C9</f>
        <v>10444109678.374653</v>
      </c>
      <c r="G9" s="31">
        <f t="shared" ref="G9:G15" si="5">F9*365</f>
        <v>3812100032606.7485</v>
      </c>
      <c r="H9" s="32">
        <f t="shared" si="3"/>
        <v>8.5918531693169555</v>
      </c>
    </row>
    <row r="10" spans="2:10" ht="29" x14ac:dyDescent="0.2">
      <c r="B10" s="33" t="s">
        <v>59</v>
      </c>
      <c r="C10" s="30">
        <f>'Depre Momposina'!D26</f>
        <v>1777892</v>
      </c>
      <c r="D10" s="30">
        <f>'Depre Momposina'!G26</f>
        <v>2275.4663290261101</v>
      </c>
      <c r="E10" s="31">
        <f t="shared" si="0"/>
        <v>6598.8523541757195</v>
      </c>
      <c r="F10" s="30">
        <f t="shared" si="4"/>
        <v>4045533382.6448889</v>
      </c>
      <c r="G10" s="31">
        <f t="shared" si="5"/>
        <v>1476619684665.3845</v>
      </c>
      <c r="H10" s="32">
        <f t="shared" si="3"/>
        <v>3.3280604939668037</v>
      </c>
    </row>
    <row r="11" spans="2:10" x14ac:dyDescent="0.2">
      <c r="B11" s="29" t="s">
        <v>60</v>
      </c>
      <c r="C11" s="30">
        <f>'Distrito cap'!D26</f>
        <v>7929539.0000000009</v>
      </c>
      <c r="D11" s="30">
        <f>'Distrito cap'!G26</f>
        <v>2327.7040652656119</v>
      </c>
      <c r="E11" s="31">
        <f t="shared" si="0"/>
        <v>6750.3417892702746</v>
      </c>
      <c r="F11" s="30">
        <f t="shared" si="4"/>
        <v>18457620165.982216</v>
      </c>
      <c r="G11" s="31">
        <f t="shared" si="5"/>
        <v>6737031360583.5088</v>
      </c>
      <c r="H11" s="32">
        <f t="shared" si="3"/>
        <v>15.184172438317631</v>
      </c>
    </row>
    <row r="12" spans="2:10" x14ac:dyDescent="0.2">
      <c r="B12" s="29" t="s">
        <v>61</v>
      </c>
      <c r="C12" s="30">
        <f>'Eje cafetero'!D26</f>
        <v>8757281.9999999981</v>
      </c>
      <c r="D12" s="30">
        <f>'Eje cafetero'!G26</f>
        <v>2315.847037289097</v>
      </c>
      <c r="E12" s="31">
        <f t="shared" si="0"/>
        <v>6715.9564081383814</v>
      </c>
      <c r="F12" s="30">
        <f t="shared" si="4"/>
        <v>20280525574.405132</v>
      </c>
      <c r="G12" s="31">
        <f t="shared" si="5"/>
        <v>7402391834657.873</v>
      </c>
      <c r="H12" s="32">
        <f t="shared" si="3"/>
        <v>16.68378667955383</v>
      </c>
    </row>
    <row r="13" spans="2:10" x14ac:dyDescent="0.2">
      <c r="B13" s="29" t="s">
        <v>62</v>
      </c>
      <c r="C13" s="30">
        <f>Insular!D26</f>
        <v>62249</v>
      </c>
      <c r="D13" s="30">
        <f>Insular!G26</f>
        <v>2291.3301531579627</v>
      </c>
      <c r="E13" s="31">
        <f t="shared" si="0"/>
        <v>6644.8574441580913</v>
      </c>
      <c r="F13" s="30">
        <f t="shared" si="4"/>
        <v>142633010.70393002</v>
      </c>
      <c r="G13" s="31">
        <f t="shared" si="5"/>
        <v>52061048906.934456</v>
      </c>
      <c r="H13" s="32">
        <f t="shared" si="3"/>
        <v>0.1173371328724397</v>
      </c>
    </row>
    <row r="14" spans="2:10" x14ac:dyDescent="0.2">
      <c r="B14" s="29" t="s">
        <v>63</v>
      </c>
      <c r="C14" s="30">
        <f>'Lit Pacifico'!D26</f>
        <v>1471528</v>
      </c>
      <c r="D14" s="30">
        <f>'Lit Pacifico'!G26</f>
        <v>2261.3358223976511</v>
      </c>
      <c r="E14" s="31">
        <f t="shared" si="0"/>
        <v>6557.8738849531883</v>
      </c>
      <c r="F14" s="30">
        <f t="shared" si="4"/>
        <v>3327618980.0611706</v>
      </c>
      <c r="G14" s="31">
        <f t="shared" si="5"/>
        <v>1214580927722.3271</v>
      </c>
      <c r="H14" s="32">
        <f t="shared" si="3"/>
        <v>2.737467774712909</v>
      </c>
    </row>
    <row r="15" spans="2:10" x14ac:dyDescent="0.2">
      <c r="B15" s="29" t="s">
        <v>64</v>
      </c>
      <c r="C15" s="30">
        <f>Llanero!D26</f>
        <v>2094649</v>
      </c>
      <c r="D15" s="30">
        <f>Llanero!G26</f>
        <v>2308.8272546000239</v>
      </c>
      <c r="E15" s="31">
        <f t="shared" si="0"/>
        <v>6695.5990383400695</v>
      </c>
      <c r="F15" s="30">
        <f t="shared" si="4"/>
        <v>4836182700.0206852</v>
      </c>
      <c r="G15" s="31">
        <f t="shared" si="5"/>
        <v>1765206685507.55</v>
      </c>
      <c r="H15" s="32">
        <f t="shared" si="3"/>
        <v>3.9784886350441862</v>
      </c>
    </row>
    <row r="16" spans="2:10" x14ac:dyDescent="0.2">
      <c r="B16" s="29" t="s">
        <v>65</v>
      </c>
      <c r="C16" s="30">
        <f>'Magdalena Medio'!D26</f>
        <v>962836</v>
      </c>
      <c r="D16" s="30">
        <f>'Magdalena Medio'!G26</f>
        <v>2298.7419111143977</v>
      </c>
      <c r="E16" s="31">
        <f t="shared" si="0"/>
        <v>6666.3515422317532</v>
      </c>
      <c r="F16" s="30">
        <f t="shared" ref="F16:F18" si="6">D16*C16</f>
        <v>2213311466.7297421</v>
      </c>
      <c r="G16" s="31">
        <f t="shared" ref="G16:G18" si="7">F16*365</f>
        <v>807858685356.35583</v>
      </c>
      <c r="H16" s="32">
        <f t="shared" si="3"/>
        <v>1.820782022184479</v>
      </c>
    </row>
    <row r="17" spans="2:8" x14ac:dyDescent="0.2">
      <c r="B17" s="29" t="s">
        <v>66</v>
      </c>
      <c r="C17" s="30">
        <f>Santanderes!D26</f>
        <v>3764606</v>
      </c>
      <c r="D17" s="30">
        <f>Santanderes!G26</f>
        <v>2311.6428386608086</v>
      </c>
      <c r="E17" s="31">
        <f t="shared" si="0"/>
        <v>6703.7642321163448</v>
      </c>
      <c r="F17" s="30">
        <f t="shared" si="6"/>
        <v>8702424500.2795124</v>
      </c>
      <c r="G17" s="31">
        <f t="shared" si="7"/>
        <v>3176384942602.022</v>
      </c>
      <c r="H17" s="32">
        <f t="shared" si="3"/>
        <v>7.1590547998825675</v>
      </c>
    </row>
    <row r="18" spans="2:8" x14ac:dyDescent="0.2">
      <c r="B18" s="29" t="s">
        <v>67</v>
      </c>
      <c r="C18" s="30">
        <f>'Tolima grande'!D26</f>
        <v>2894772</v>
      </c>
      <c r="D18" s="30">
        <f>'Tolima grande'!G26</f>
        <v>2301.2417692950116</v>
      </c>
      <c r="E18" s="31">
        <f t="shared" si="0"/>
        <v>6673.6011309555333</v>
      </c>
      <c r="F18" s="30">
        <f t="shared" si="6"/>
        <v>6661570238.9856596</v>
      </c>
      <c r="G18" s="31">
        <f t="shared" si="7"/>
        <v>2431473137229.7656</v>
      </c>
      <c r="H18" s="32">
        <f t="shared" si="3"/>
        <v>5.4801448024781347</v>
      </c>
    </row>
    <row r="19" spans="2:8" x14ac:dyDescent="0.2">
      <c r="B19" s="34" t="s">
        <v>68</v>
      </c>
      <c r="C19" s="35">
        <f>SUM(C6:C18)</f>
        <v>52695952</v>
      </c>
      <c r="D19" s="36">
        <f>'Energía Colombia'!G26</f>
        <v>2306.7860825117637</v>
      </c>
      <c r="E19" s="37">
        <f>D19*2.9</f>
        <v>6689.6796392841143</v>
      </c>
      <c r="F19" s="36">
        <f t="shared" si="1"/>
        <v>121558288678.30794</v>
      </c>
      <c r="G19" s="37">
        <f t="shared" si="2"/>
        <v>44368775367582.398</v>
      </c>
      <c r="H19" s="38">
        <f>SUM(H6:H18)</f>
        <v>99.999999999999972</v>
      </c>
    </row>
    <row r="20" spans="2:8" x14ac:dyDescent="0.2">
      <c r="B20" t="s">
        <v>78</v>
      </c>
    </row>
    <row r="21" spans="2:8" x14ac:dyDescent="0.2">
      <c r="B21" s="41" t="s">
        <v>79</v>
      </c>
    </row>
  </sheetData>
  <mergeCells count="4">
    <mergeCell ref="B4:B5"/>
    <mergeCell ref="C4:C5"/>
    <mergeCell ref="D4:H4"/>
    <mergeCell ref="B2:H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J35"/>
  <sheetViews>
    <sheetView topLeftCell="A14" workbookViewId="0">
      <selection activeCell="B29" sqref="B29:D35"/>
    </sheetView>
  </sheetViews>
  <sheetFormatPr baseColWidth="10" defaultRowHeight="15" x14ac:dyDescent="0.2"/>
  <cols>
    <col min="1" max="1" width="1.5" customWidth="1"/>
    <col min="2" max="2" width="21" customWidth="1"/>
    <col min="5" max="5" width="11.5" customWidth="1"/>
    <col min="6" max="6" width="14.33203125" customWidth="1"/>
    <col min="7" max="7" width="22.5" customWidth="1"/>
  </cols>
  <sheetData>
    <row r="2" spans="2:10" x14ac:dyDescent="0.2">
      <c r="B2" s="2" t="s">
        <v>53</v>
      </c>
    </row>
    <row r="4" spans="2:10" ht="43.5" customHeight="1" x14ac:dyDescent="0.2">
      <c r="B4" s="19" t="s">
        <v>6</v>
      </c>
      <c r="C4" s="19" t="s">
        <v>31</v>
      </c>
      <c r="D4" s="19" t="s">
        <v>7</v>
      </c>
      <c r="E4" s="19" t="s">
        <v>24</v>
      </c>
      <c r="F4" s="19" t="s">
        <v>23</v>
      </c>
      <c r="G4" s="19" t="s">
        <v>33</v>
      </c>
    </row>
    <row r="5" spans="2:10" ht="16" x14ac:dyDescent="0.2">
      <c r="B5" s="3" t="s">
        <v>16</v>
      </c>
      <c r="C5" s="4"/>
      <c r="D5" s="5"/>
      <c r="E5" s="6"/>
      <c r="F5" s="6"/>
      <c r="G5" s="6"/>
    </row>
    <row r="6" spans="2:10" ht="16" x14ac:dyDescent="0.2">
      <c r="B6" s="1" t="s">
        <v>28</v>
      </c>
      <c r="C6" s="46" t="s">
        <v>25</v>
      </c>
      <c r="D6" s="7">
        <f>C33</f>
        <v>57.605256670967741</v>
      </c>
      <c r="E6" s="10">
        <f>D6/$D$26*100</f>
        <v>9.2540051520454525E-2</v>
      </c>
      <c r="F6" s="7">
        <v>650</v>
      </c>
      <c r="G6" s="7">
        <f>E6*F6/100</f>
        <v>0.60151033488295436</v>
      </c>
    </row>
    <row r="7" spans="2:10" ht="16" x14ac:dyDescent="0.2">
      <c r="B7" s="1" t="s">
        <v>29</v>
      </c>
      <c r="C7" s="46"/>
      <c r="D7" s="11">
        <f>C29-C33</f>
        <v>340.39474332903228</v>
      </c>
      <c r="E7" s="10">
        <f t="shared" ref="E7:E14" si="0">D7/$D$26*100</f>
        <v>0.54682764916550031</v>
      </c>
      <c r="F7" s="7">
        <v>673</v>
      </c>
      <c r="G7" s="7">
        <f t="shared" ref="G7:G14" si="1">E7*F7/100</f>
        <v>3.6801500788838171</v>
      </c>
    </row>
    <row r="8" spans="2:10" ht="16" x14ac:dyDescent="0.2">
      <c r="B8" s="1" t="s">
        <v>0</v>
      </c>
      <c r="C8" s="1" t="s">
        <v>8</v>
      </c>
      <c r="D8" s="7">
        <f>+[1]Insular!D7</f>
        <v>1243</v>
      </c>
      <c r="E8" s="10">
        <f t="shared" si="0"/>
        <v>1.9968192260116628</v>
      </c>
      <c r="F8" s="7">
        <v>1108</v>
      </c>
      <c r="G8" s="7">
        <f t="shared" si="1"/>
        <v>22.124757024209224</v>
      </c>
      <c r="J8" s="10"/>
    </row>
    <row r="9" spans="2:10" ht="16" x14ac:dyDescent="0.2">
      <c r="B9" s="1" t="s">
        <v>1</v>
      </c>
      <c r="C9" s="1" t="s">
        <v>9</v>
      </c>
      <c r="D9" s="7">
        <f>+[1]Insular!D8</f>
        <v>2336</v>
      </c>
      <c r="E9" s="10">
        <f t="shared" si="0"/>
        <v>3.7526707256341467</v>
      </c>
      <c r="F9" s="7">
        <v>1585</v>
      </c>
      <c r="G9" s="7">
        <f t="shared" si="1"/>
        <v>59.479831001301228</v>
      </c>
      <c r="J9" s="15"/>
    </row>
    <row r="10" spans="2:10" ht="16" x14ac:dyDescent="0.2">
      <c r="B10" s="1" t="s">
        <v>2</v>
      </c>
      <c r="C10" s="1" t="s">
        <v>10</v>
      </c>
      <c r="D10" s="7">
        <f>+[1]Insular!D9</f>
        <v>2281</v>
      </c>
      <c r="E10" s="10">
        <f t="shared" si="0"/>
        <v>3.664315892624781</v>
      </c>
      <c r="F10" s="7">
        <v>2360</v>
      </c>
      <c r="G10" s="7">
        <f t="shared" si="1"/>
        <v>86.477855065944823</v>
      </c>
      <c r="J10" s="10"/>
    </row>
    <row r="11" spans="2:10" ht="16" x14ac:dyDescent="0.2">
      <c r="B11" s="1" t="s">
        <v>3</v>
      </c>
      <c r="C11" s="1" t="s">
        <v>11</v>
      </c>
      <c r="D11" s="7">
        <f>+[1]Insular!D10</f>
        <v>1718</v>
      </c>
      <c r="E11" s="10">
        <f t="shared" si="0"/>
        <v>2.7598836929107295</v>
      </c>
      <c r="F11" s="7">
        <v>3225</v>
      </c>
      <c r="G11" s="7">
        <f t="shared" si="1"/>
        <v>89.006249096371036</v>
      </c>
      <c r="J11" s="10"/>
    </row>
    <row r="12" spans="2:10" ht="16" x14ac:dyDescent="0.2">
      <c r="B12" s="46" t="s">
        <v>4</v>
      </c>
      <c r="C12" s="1" t="s">
        <v>12</v>
      </c>
      <c r="D12" s="7">
        <f>+[1]Insular!D11</f>
        <v>5274</v>
      </c>
      <c r="E12" s="10">
        <f t="shared" si="0"/>
        <v>8.472425259843531</v>
      </c>
      <c r="F12" s="7">
        <v>2900</v>
      </c>
      <c r="G12" s="7">
        <f t="shared" si="1"/>
        <v>245.70033253546239</v>
      </c>
      <c r="J12" s="10"/>
    </row>
    <row r="13" spans="2:10" ht="16" x14ac:dyDescent="0.2">
      <c r="B13" s="46"/>
      <c r="C13" s="1" t="s">
        <v>13</v>
      </c>
      <c r="D13" s="7">
        <f>+[1]Insular!D12</f>
        <v>11812</v>
      </c>
      <c r="E13" s="10">
        <f t="shared" si="0"/>
        <v>18.97540522739321</v>
      </c>
      <c r="F13" s="7">
        <v>2750</v>
      </c>
      <c r="G13" s="7">
        <f t="shared" si="1"/>
        <v>521.82364375331326</v>
      </c>
      <c r="J13" s="10"/>
    </row>
    <row r="14" spans="2:10" ht="16" x14ac:dyDescent="0.2">
      <c r="B14" s="1" t="s">
        <v>5</v>
      </c>
      <c r="C14" s="1" t="s">
        <v>70</v>
      </c>
      <c r="D14" s="7">
        <f>+[1]Insular!D13</f>
        <v>4548</v>
      </c>
      <c r="E14" s="10">
        <f t="shared" si="0"/>
        <v>7.3061414641199054</v>
      </c>
      <c r="F14" s="7">
        <v>2150</v>
      </c>
      <c r="G14" s="7">
        <f t="shared" si="1"/>
        <v>157.08204147857796</v>
      </c>
    </row>
    <row r="15" spans="2:10" ht="16" x14ac:dyDescent="0.2">
      <c r="B15" s="3" t="s">
        <v>15</v>
      </c>
      <c r="C15" s="6"/>
      <c r="D15" s="13"/>
      <c r="E15" s="6"/>
      <c r="F15" s="6"/>
      <c r="G15" s="16"/>
    </row>
    <row r="16" spans="2:10" ht="16" x14ac:dyDescent="0.2">
      <c r="B16" s="1" t="s">
        <v>26</v>
      </c>
      <c r="C16" s="46" t="s">
        <v>25</v>
      </c>
      <c r="D16" s="7">
        <f>C34</f>
        <v>54.565783329032264</v>
      </c>
      <c r="E16" s="10">
        <f>D16/$D$26*100</f>
        <v>8.7657284982943132E-2</v>
      </c>
      <c r="F16" s="7">
        <v>576</v>
      </c>
      <c r="G16" s="7">
        <f>E16*F16/100</f>
        <v>0.50490596150175238</v>
      </c>
    </row>
    <row r="17" spans="2:10" ht="16" x14ac:dyDescent="0.2">
      <c r="B17" s="1" t="s">
        <v>27</v>
      </c>
      <c r="C17" s="46"/>
      <c r="D17" s="11">
        <f>C30-C34</f>
        <v>322.43421667096771</v>
      </c>
      <c r="E17" s="10">
        <f t="shared" ref="E17:E25" si="2">D17/$D$26*100</f>
        <v>0.51797493400852657</v>
      </c>
      <c r="F17" s="7">
        <v>602</v>
      </c>
      <c r="G17" s="7">
        <f t="shared" ref="G17:G25" si="3">E17*F17/100</f>
        <v>3.1182091027313299</v>
      </c>
    </row>
    <row r="18" spans="2:10" ht="16" x14ac:dyDescent="0.2">
      <c r="B18" s="1" t="s">
        <v>0</v>
      </c>
      <c r="C18" s="1" t="s">
        <v>8</v>
      </c>
      <c r="D18" s="7">
        <f>+[1]Insular!D16</f>
        <v>1172</v>
      </c>
      <c r="E18" s="10">
        <f t="shared" si="2"/>
        <v>1.8827611688541179</v>
      </c>
      <c r="F18">
        <v>1017</v>
      </c>
      <c r="G18" s="7">
        <f t="shared" si="3"/>
        <v>19.147681087246379</v>
      </c>
    </row>
    <row r="19" spans="2:10" ht="16" x14ac:dyDescent="0.2">
      <c r="B19" s="1" t="s">
        <v>1</v>
      </c>
      <c r="C19" s="1" t="s">
        <v>9</v>
      </c>
      <c r="D19" s="7">
        <f>+[1]Insular!D17</f>
        <v>2213</v>
      </c>
      <c r="E19" s="10">
        <f t="shared" si="2"/>
        <v>3.55507718999502</v>
      </c>
      <c r="F19">
        <v>1450</v>
      </c>
      <c r="G19" s="7">
        <f t="shared" si="3"/>
        <v>51.548619254927786</v>
      </c>
    </row>
    <row r="20" spans="2:10" ht="16" x14ac:dyDescent="0.2">
      <c r="B20" s="1" t="s">
        <v>17</v>
      </c>
      <c r="C20" s="1" t="s">
        <v>18</v>
      </c>
      <c r="D20" s="7">
        <f>+[1]Insular!D18</f>
        <v>2629</v>
      </c>
      <c r="E20" s="10">
        <f t="shared" si="2"/>
        <v>4.2233610178476768</v>
      </c>
      <c r="F20">
        <v>2183</v>
      </c>
      <c r="G20" s="7">
        <f t="shared" si="3"/>
        <v>92.195971019614788</v>
      </c>
      <c r="J20" s="15"/>
    </row>
    <row r="21" spans="2:10" ht="32" x14ac:dyDescent="0.2">
      <c r="B21" s="1" t="s">
        <v>32</v>
      </c>
      <c r="C21" s="1" t="s">
        <v>14</v>
      </c>
      <c r="D21" s="7">
        <f>+[1]Insular!D19</f>
        <v>15289.10896</v>
      </c>
      <c r="E21" s="10">
        <f t="shared" si="2"/>
        <v>24.561212164050829</v>
      </c>
      <c r="F21" s="18">
        <v>2350</v>
      </c>
      <c r="G21" s="7">
        <f t="shared" si="3"/>
        <v>577.18848585519447</v>
      </c>
      <c r="J21" s="15"/>
    </row>
    <row r="22" spans="2:10" ht="16" x14ac:dyDescent="0.2">
      <c r="B22" s="1" t="s">
        <v>21</v>
      </c>
      <c r="C22" s="1" t="s">
        <v>22</v>
      </c>
      <c r="D22" s="7">
        <f>+[1]Insular!D20</f>
        <v>4445</v>
      </c>
      <c r="E22" s="10">
        <f t="shared" si="2"/>
        <v>7.1406769586660017</v>
      </c>
      <c r="F22">
        <v>2250</v>
      </c>
      <c r="G22" s="7">
        <f t="shared" si="3"/>
        <v>160.66523156998505</v>
      </c>
      <c r="J22" s="15"/>
    </row>
    <row r="23" spans="2:10" ht="16" x14ac:dyDescent="0.2">
      <c r="B23" s="1" t="s">
        <v>5</v>
      </c>
      <c r="C23" s="1" t="s">
        <v>70</v>
      </c>
      <c r="D23" s="7">
        <f>+[1]Insular!D21</f>
        <v>6023</v>
      </c>
      <c r="E23" s="10">
        <f t="shared" si="2"/>
        <v>9.6756574402801654</v>
      </c>
      <c r="F23">
        <v>1850</v>
      </c>
      <c r="G23" s="7">
        <f t="shared" si="3"/>
        <v>178.99966264518307</v>
      </c>
    </row>
    <row r="24" spans="2:10" ht="16" x14ac:dyDescent="0.2">
      <c r="B24" s="1" t="s">
        <v>19</v>
      </c>
      <c r="C24" s="1" t="s">
        <v>14</v>
      </c>
      <c r="D24" s="7">
        <f>+[1]Insular!D22</f>
        <v>378.72</v>
      </c>
      <c r="E24" s="10">
        <f t="shared" si="2"/>
        <v>0.60839531558739901</v>
      </c>
      <c r="F24">
        <v>2768</v>
      </c>
      <c r="G24" s="7">
        <f t="shared" si="3"/>
        <v>16.840382335459207</v>
      </c>
    </row>
    <row r="25" spans="2:10" ht="16" x14ac:dyDescent="0.2">
      <c r="B25" s="1" t="s">
        <v>20</v>
      </c>
      <c r="C25" s="1" t="s">
        <v>14</v>
      </c>
      <c r="D25" s="7">
        <f>+[1]Insular!D23</f>
        <v>112.17104</v>
      </c>
      <c r="E25" s="10">
        <f t="shared" si="2"/>
        <v>0.18019733650339764</v>
      </c>
      <c r="F25">
        <v>2855</v>
      </c>
      <c r="G25" s="7">
        <f t="shared" si="3"/>
        <v>5.1446339571720019</v>
      </c>
    </row>
    <row r="26" spans="2:10" s="2" customFormat="1" ht="20.25" customHeight="1" x14ac:dyDescent="0.2">
      <c r="B26" s="3" t="s">
        <v>30</v>
      </c>
      <c r="C26" s="3"/>
      <c r="D26" s="9">
        <f>SUM(D6:D25)</f>
        <v>62249</v>
      </c>
      <c r="E26" s="12">
        <f>SUM(E6:E25)</f>
        <v>100</v>
      </c>
      <c r="F26" s="5"/>
      <c r="G26" s="17">
        <f>SUM(G6:G25)</f>
        <v>2291.3301531579627</v>
      </c>
      <c r="J26" s="14"/>
    </row>
    <row r="27" spans="2:10" x14ac:dyDescent="0.2">
      <c r="B27" s="8"/>
      <c r="D27" s="7"/>
      <c r="E27" s="10"/>
    </row>
    <row r="29" spans="2:10" x14ac:dyDescent="0.2">
      <c r="B29" s="26" t="s">
        <v>71</v>
      </c>
      <c r="C29" s="21">
        <f>+[1]Insular!$D$6</f>
        <v>398</v>
      </c>
      <c r="D29" s="11">
        <f>C29*100/$C$31</f>
        <v>51.354838709677416</v>
      </c>
    </row>
    <row r="30" spans="2:10" x14ac:dyDescent="0.2">
      <c r="B30" s="27" t="s">
        <v>36</v>
      </c>
      <c r="C30" s="21">
        <f>+[1]Insular!$D$15</f>
        <v>377</v>
      </c>
      <c r="D30" s="11">
        <f t="shared" ref="D30:D31" si="4">C30*100/$C$31</f>
        <v>48.645161290322584</v>
      </c>
    </row>
    <row r="31" spans="2:10" x14ac:dyDescent="0.2">
      <c r="B31" s="20" t="s">
        <v>72</v>
      </c>
      <c r="C31" s="22">
        <f>SUM(C29:C30)</f>
        <v>775</v>
      </c>
      <c r="D31" s="11">
        <f t="shared" si="4"/>
        <v>100</v>
      </c>
    </row>
    <row r="32" spans="2:10" x14ac:dyDescent="0.2">
      <c r="B32" s="2" t="s">
        <v>73</v>
      </c>
      <c r="C32" s="23">
        <f>D25</f>
        <v>112.17104</v>
      </c>
    </row>
    <row r="33" spans="2:3" x14ac:dyDescent="0.2">
      <c r="B33" s="26" t="s">
        <v>74</v>
      </c>
      <c r="C33" s="24">
        <f>D29*$C$32/100</f>
        <v>57.605256670967741</v>
      </c>
    </row>
    <row r="34" spans="2:3" x14ac:dyDescent="0.2">
      <c r="B34" s="27" t="s">
        <v>75</v>
      </c>
      <c r="C34" s="24">
        <f>D30*$C$32/100</f>
        <v>54.565783329032264</v>
      </c>
    </row>
    <row r="35" spans="2:3" x14ac:dyDescent="0.2">
      <c r="C35" s="25">
        <f>C33+C34</f>
        <v>112.17104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J35"/>
  <sheetViews>
    <sheetView workbookViewId="0">
      <selection activeCell="B29" sqref="B29:D35"/>
    </sheetView>
  </sheetViews>
  <sheetFormatPr baseColWidth="10" defaultRowHeight="15" x14ac:dyDescent="0.2"/>
  <cols>
    <col min="1" max="1" width="1.5" customWidth="1"/>
    <col min="2" max="2" width="20.6640625" customWidth="1"/>
    <col min="5" max="5" width="11.5" customWidth="1"/>
    <col min="6" max="6" width="14.33203125" customWidth="1"/>
    <col min="7" max="7" width="21.33203125" customWidth="1"/>
  </cols>
  <sheetData>
    <row r="2" spans="2:10" x14ac:dyDescent="0.2">
      <c r="B2" s="2" t="s">
        <v>54</v>
      </c>
    </row>
    <row r="4" spans="2:10" ht="43.5" customHeight="1" x14ac:dyDescent="0.2">
      <c r="B4" s="19" t="s">
        <v>6</v>
      </c>
      <c r="C4" s="19" t="s">
        <v>31</v>
      </c>
      <c r="D4" s="19" t="s">
        <v>7</v>
      </c>
      <c r="E4" s="19" t="s">
        <v>24</v>
      </c>
      <c r="F4" s="19" t="s">
        <v>23</v>
      </c>
      <c r="G4" s="19" t="s">
        <v>33</v>
      </c>
    </row>
    <row r="5" spans="2:10" ht="16" x14ac:dyDescent="0.2">
      <c r="B5" s="3" t="s">
        <v>16</v>
      </c>
      <c r="C5" s="4"/>
      <c r="D5" s="5"/>
      <c r="E5" s="6"/>
      <c r="F5" s="6"/>
      <c r="G5" s="6"/>
    </row>
    <row r="6" spans="2:10" ht="16" x14ac:dyDescent="0.2">
      <c r="B6" s="1" t="s">
        <v>28</v>
      </c>
      <c r="C6" s="46" t="s">
        <v>25</v>
      </c>
      <c r="D6" s="7">
        <f>C33</f>
        <v>4648.1883223538125</v>
      </c>
      <c r="E6" s="10">
        <f>D6/$D$26*100</f>
        <v>0.31587494919252723</v>
      </c>
      <c r="F6" s="7">
        <v>650</v>
      </c>
      <c r="G6" s="7">
        <f>E6*F6/100</f>
        <v>2.053187169751427</v>
      </c>
    </row>
    <row r="7" spans="2:10" ht="16" x14ac:dyDescent="0.2">
      <c r="B7" s="1" t="s">
        <v>29</v>
      </c>
      <c r="C7" s="46"/>
      <c r="D7" s="11">
        <f>C29-C33</f>
        <v>10314.811677646187</v>
      </c>
      <c r="E7" s="10">
        <f t="shared" ref="E7:E14" si="0">D7/$D$26*100</f>
        <v>0.7009592530788531</v>
      </c>
      <c r="F7" s="7">
        <v>673</v>
      </c>
      <c r="G7" s="7">
        <f t="shared" ref="G7:G14" si="1">E7*F7/100</f>
        <v>4.7174557732206814</v>
      </c>
    </row>
    <row r="8" spans="2:10" ht="16" x14ac:dyDescent="0.2">
      <c r="B8" s="1" t="s">
        <v>0</v>
      </c>
      <c r="C8" s="1" t="s">
        <v>8</v>
      </c>
      <c r="D8" s="7">
        <f>+'[1]Litoral Pacífico'!D7</f>
        <v>44937</v>
      </c>
      <c r="E8" s="10">
        <f t="shared" si="0"/>
        <v>3.0537645223196566</v>
      </c>
      <c r="F8" s="7">
        <v>1108</v>
      </c>
      <c r="G8" s="7">
        <f t="shared" si="1"/>
        <v>33.835710907301795</v>
      </c>
      <c r="J8" s="10"/>
    </row>
    <row r="9" spans="2:10" ht="16" x14ac:dyDescent="0.2">
      <c r="B9" s="1" t="s">
        <v>1</v>
      </c>
      <c r="C9" s="1" t="s">
        <v>9</v>
      </c>
      <c r="D9" s="7">
        <f>+'[1]Litoral Pacífico'!D8</f>
        <v>79243</v>
      </c>
      <c r="E9" s="10">
        <f t="shared" si="0"/>
        <v>5.3850827167406941</v>
      </c>
      <c r="F9" s="7">
        <v>1585</v>
      </c>
      <c r="G9" s="7">
        <f t="shared" si="1"/>
        <v>85.353561060339999</v>
      </c>
      <c r="J9" s="15"/>
    </row>
    <row r="10" spans="2:10" ht="16" x14ac:dyDescent="0.2">
      <c r="B10" s="1" t="s">
        <v>2</v>
      </c>
      <c r="C10" s="1" t="s">
        <v>10</v>
      </c>
      <c r="D10" s="7">
        <f>+'[1]Litoral Pacífico'!D9</f>
        <v>78080</v>
      </c>
      <c r="E10" s="10">
        <f t="shared" si="0"/>
        <v>5.3060492223049778</v>
      </c>
      <c r="F10" s="7">
        <v>2360</v>
      </c>
      <c r="G10" s="7">
        <f t="shared" si="1"/>
        <v>125.22276164639749</v>
      </c>
      <c r="J10" s="10"/>
    </row>
    <row r="11" spans="2:10" ht="16" x14ac:dyDescent="0.2">
      <c r="B11" s="1" t="s">
        <v>3</v>
      </c>
      <c r="C11" s="1" t="s">
        <v>11</v>
      </c>
      <c r="D11" s="7">
        <f>+'[1]Litoral Pacífico'!D10</f>
        <v>59248</v>
      </c>
      <c r="E11" s="10">
        <f t="shared" si="0"/>
        <v>4.0262910389744535</v>
      </c>
      <c r="F11" s="7">
        <v>3225</v>
      </c>
      <c r="G11" s="7">
        <f t="shared" si="1"/>
        <v>129.84788600692613</v>
      </c>
      <c r="J11" s="10"/>
    </row>
    <row r="12" spans="2:10" ht="16" x14ac:dyDescent="0.2">
      <c r="B12" s="46" t="s">
        <v>4</v>
      </c>
      <c r="C12" s="1" t="s">
        <v>12</v>
      </c>
      <c r="D12" s="7">
        <f>+'[1]Litoral Pacífico'!D11</f>
        <v>152447</v>
      </c>
      <c r="E12" s="10">
        <f t="shared" si="0"/>
        <v>10.359775688943737</v>
      </c>
      <c r="F12" s="7">
        <v>2900</v>
      </c>
      <c r="G12" s="7">
        <f t="shared" si="1"/>
        <v>300.43349497936839</v>
      </c>
      <c r="J12" s="10"/>
    </row>
    <row r="13" spans="2:10" ht="16" x14ac:dyDescent="0.2">
      <c r="B13" s="46"/>
      <c r="C13" s="1" t="s">
        <v>13</v>
      </c>
      <c r="D13" s="7">
        <f>+'[1]Litoral Pacífico'!D12</f>
        <v>225305</v>
      </c>
      <c r="E13" s="10">
        <f t="shared" si="0"/>
        <v>15.310955686877858</v>
      </c>
      <c r="F13" s="7">
        <v>2750</v>
      </c>
      <c r="G13" s="7">
        <f t="shared" si="1"/>
        <v>421.05128138914108</v>
      </c>
      <c r="J13" s="10"/>
    </row>
    <row r="14" spans="2:10" ht="16" x14ac:dyDescent="0.2">
      <c r="B14" s="1" t="s">
        <v>5</v>
      </c>
      <c r="C14" s="1" t="s">
        <v>70</v>
      </c>
      <c r="D14" s="7">
        <f>+'[1]Litoral Pacífico'!D13</f>
        <v>68104</v>
      </c>
      <c r="E14" s="10">
        <f t="shared" si="0"/>
        <v>4.6281144497420366</v>
      </c>
      <c r="F14" s="7">
        <v>2150</v>
      </c>
      <c r="G14" s="7">
        <f t="shared" si="1"/>
        <v>99.504460669453778</v>
      </c>
    </row>
    <row r="15" spans="2:10" ht="16" x14ac:dyDescent="0.2">
      <c r="B15" s="3" t="s">
        <v>15</v>
      </c>
      <c r="C15" s="6"/>
      <c r="D15" s="13"/>
      <c r="E15" s="6"/>
      <c r="F15" s="6"/>
      <c r="G15" s="16"/>
    </row>
    <row r="16" spans="2:10" ht="16" x14ac:dyDescent="0.2">
      <c r="B16" s="1" t="s">
        <v>26</v>
      </c>
      <c r="C16" s="46" t="s">
        <v>25</v>
      </c>
      <c r="D16" s="7">
        <f>C34</f>
        <v>4477.6439536461849</v>
      </c>
      <c r="E16" s="10">
        <f>D16/$D$26*100</f>
        <v>0.3042853383453244</v>
      </c>
      <c r="F16" s="7">
        <v>576</v>
      </c>
      <c r="G16" s="7">
        <f>E16*F16/100</f>
        <v>1.7526835488690684</v>
      </c>
    </row>
    <row r="17" spans="2:10" ht="16" x14ac:dyDescent="0.2">
      <c r="B17" s="1" t="s">
        <v>27</v>
      </c>
      <c r="C17" s="46"/>
      <c r="D17" s="11">
        <f>C30-C34</f>
        <v>9936.3560463538161</v>
      </c>
      <c r="E17" s="10">
        <f t="shared" ref="E17:E25" si="2">D17/$D$26*100</f>
        <v>0.67524070533172431</v>
      </c>
      <c r="F17" s="7">
        <v>602</v>
      </c>
      <c r="G17" s="7">
        <f t="shared" ref="G17:G25" si="3">E17*F17/100</f>
        <v>4.0649490460969808</v>
      </c>
    </row>
    <row r="18" spans="2:10" ht="16" x14ac:dyDescent="0.2">
      <c r="B18" s="1" t="s">
        <v>0</v>
      </c>
      <c r="C18" s="1" t="s">
        <v>8</v>
      </c>
      <c r="D18" s="7">
        <f>+'[1]Litoral Pacífico'!D16</f>
        <v>43406</v>
      </c>
      <c r="E18" s="10">
        <f t="shared" si="2"/>
        <v>2.9497230090083231</v>
      </c>
      <c r="F18">
        <v>1017</v>
      </c>
      <c r="G18" s="7">
        <f t="shared" si="3"/>
        <v>29.998683001614644</v>
      </c>
    </row>
    <row r="19" spans="2:10" ht="16" x14ac:dyDescent="0.2">
      <c r="B19" s="1" t="s">
        <v>1</v>
      </c>
      <c r="C19" s="1" t="s">
        <v>9</v>
      </c>
      <c r="D19" s="7">
        <f>+'[1]Litoral Pacífico'!D17</f>
        <v>76354</v>
      </c>
      <c r="E19" s="10">
        <f t="shared" si="2"/>
        <v>5.1887561772524879</v>
      </c>
      <c r="F19">
        <v>1450</v>
      </c>
      <c r="G19" s="7">
        <f t="shared" si="3"/>
        <v>75.236964570161078</v>
      </c>
    </row>
    <row r="20" spans="2:10" ht="16" x14ac:dyDescent="0.2">
      <c r="B20" s="1" t="s">
        <v>17</v>
      </c>
      <c r="C20" s="1" t="s">
        <v>18</v>
      </c>
      <c r="D20" s="7">
        <f>+'[1]Litoral Pacífico'!D18</f>
        <v>89448</v>
      </c>
      <c r="E20" s="10">
        <f t="shared" si="2"/>
        <v>6.078579544527865</v>
      </c>
      <c r="F20">
        <v>2183</v>
      </c>
      <c r="G20" s="7">
        <f t="shared" si="3"/>
        <v>132.69539145704329</v>
      </c>
      <c r="J20" s="15"/>
    </row>
    <row r="21" spans="2:10" ht="48" x14ac:dyDescent="0.2">
      <c r="B21" s="1" t="s">
        <v>32</v>
      </c>
      <c r="C21" s="1" t="s">
        <v>14</v>
      </c>
      <c r="D21" s="7">
        <f>+'[1]Litoral Pacífico'!D19</f>
        <v>358110.66572400008</v>
      </c>
      <c r="E21" s="10">
        <f t="shared" si="2"/>
        <v>24.335973608657131</v>
      </c>
      <c r="F21" s="18">
        <v>2350</v>
      </c>
      <c r="G21" s="7">
        <f t="shared" si="3"/>
        <v>571.89537980344255</v>
      </c>
      <c r="J21" s="15"/>
    </row>
    <row r="22" spans="2:10" ht="16" x14ac:dyDescent="0.2">
      <c r="B22" s="1" t="s">
        <v>21</v>
      </c>
      <c r="C22" s="1" t="s">
        <v>22</v>
      </c>
      <c r="D22" s="7">
        <f>+'[1]Litoral Pacífico'!D20</f>
        <v>60247</v>
      </c>
      <c r="E22" s="10">
        <f t="shared" si="2"/>
        <v>4.0941796554329919</v>
      </c>
      <c r="F22">
        <v>2250</v>
      </c>
      <c r="G22" s="7">
        <f t="shared" si="3"/>
        <v>92.119042247242319</v>
      </c>
      <c r="J22" s="15"/>
    </row>
    <row r="23" spans="2:10" ht="16" x14ac:dyDescent="0.2">
      <c r="B23" s="1" t="s">
        <v>5</v>
      </c>
      <c r="C23" s="1" t="s">
        <v>70</v>
      </c>
      <c r="D23" s="7">
        <f>+'[1]Litoral Pacífico'!D21</f>
        <v>81229</v>
      </c>
      <c r="E23" s="10">
        <f t="shared" si="2"/>
        <v>5.520044470781392</v>
      </c>
      <c r="F23">
        <v>1850</v>
      </c>
      <c r="G23" s="7">
        <f t="shared" si="3"/>
        <v>102.12082270945575</v>
      </c>
    </row>
    <row r="24" spans="2:10" ht="16" x14ac:dyDescent="0.2">
      <c r="B24" s="1" t="s">
        <v>19</v>
      </c>
      <c r="C24" s="1" t="s">
        <v>14</v>
      </c>
      <c r="D24" s="7">
        <f>+'[1]Litoral Pacífico'!D22</f>
        <v>16866.502</v>
      </c>
      <c r="E24" s="10">
        <f t="shared" si="2"/>
        <v>1.1461896749501199</v>
      </c>
      <c r="F24">
        <v>2768</v>
      </c>
      <c r="G24" s="7">
        <f t="shared" si="3"/>
        <v>31.726530202619319</v>
      </c>
    </row>
    <row r="25" spans="2:10" ht="16" x14ac:dyDescent="0.2">
      <c r="B25" s="1" t="s">
        <v>20</v>
      </c>
      <c r="C25" s="1" t="s">
        <v>14</v>
      </c>
      <c r="D25" s="7">
        <f>+'[1]Litoral Pacífico'!D23</f>
        <v>9125.8322759999974</v>
      </c>
      <c r="E25" s="10">
        <f t="shared" si="2"/>
        <v>0.62016028753785168</v>
      </c>
      <c r="F25">
        <v>2855</v>
      </c>
      <c r="G25" s="7">
        <f t="shared" si="3"/>
        <v>17.705576209205663</v>
      </c>
    </row>
    <row r="26" spans="2:10" s="2" customFormat="1" ht="20.25" customHeight="1" x14ac:dyDescent="0.2">
      <c r="B26" s="3" t="s">
        <v>30</v>
      </c>
      <c r="C26" s="3"/>
      <c r="D26" s="9">
        <f>SUM(D6:D25)</f>
        <v>1471528</v>
      </c>
      <c r="E26" s="12">
        <f>SUM(E6:E25)</f>
        <v>100</v>
      </c>
      <c r="F26" s="5"/>
      <c r="G26" s="17">
        <f>SUM(G6:G25)</f>
        <v>2261.3358223976511</v>
      </c>
      <c r="J26" s="14"/>
    </row>
    <row r="27" spans="2:10" x14ac:dyDescent="0.2">
      <c r="B27" s="8"/>
      <c r="D27" s="7"/>
      <c r="E27" s="10"/>
    </row>
    <row r="29" spans="2:10" x14ac:dyDescent="0.2">
      <c r="B29" s="26" t="s">
        <v>71</v>
      </c>
      <c r="C29" s="21">
        <f>+'[1]Litoral Pacífico'!$D$6</f>
        <v>14963</v>
      </c>
      <c r="D29" s="11">
        <f>C29*100/$C$31</f>
        <v>50.934404466078902</v>
      </c>
    </row>
    <row r="30" spans="2:10" x14ac:dyDescent="0.2">
      <c r="B30" s="27" t="s">
        <v>36</v>
      </c>
      <c r="C30" s="21">
        <f>+'[1]Litoral Pacífico'!$D$15</f>
        <v>14414</v>
      </c>
      <c r="D30" s="11">
        <f t="shared" ref="D30:D31" si="4">C30*100/$C$31</f>
        <v>49.065595533921098</v>
      </c>
    </row>
    <row r="31" spans="2:10" x14ac:dyDescent="0.2">
      <c r="B31" s="20" t="s">
        <v>72</v>
      </c>
      <c r="C31" s="22">
        <f>SUM(C29:C30)</f>
        <v>29377</v>
      </c>
      <c r="D31" s="11">
        <f t="shared" si="4"/>
        <v>100</v>
      </c>
    </row>
    <row r="32" spans="2:10" x14ac:dyDescent="0.2">
      <c r="B32" s="2" t="s">
        <v>73</v>
      </c>
      <c r="C32" s="23">
        <f>D25</f>
        <v>9125.8322759999974</v>
      </c>
    </row>
    <row r="33" spans="2:3" x14ac:dyDescent="0.2">
      <c r="B33" s="26" t="s">
        <v>74</v>
      </c>
      <c r="C33" s="24">
        <f>D29*$C$32/100</f>
        <v>4648.1883223538125</v>
      </c>
    </row>
    <row r="34" spans="2:3" x14ac:dyDescent="0.2">
      <c r="B34" s="27" t="s">
        <v>75</v>
      </c>
      <c r="C34" s="24">
        <f>D30*$C$32/100</f>
        <v>4477.6439536461849</v>
      </c>
    </row>
    <row r="35" spans="2:3" x14ac:dyDescent="0.2">
      <c r="C35" s="25">
        <f>C33+C34</f>
        <v>9125.8322759999974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DA7A4-519F-48F0-9C86-D7505D18170F}">
  <dimension ref="B2:J35"/>
  <sheetViews>
    <sheetView topLeftCell="A21" workbookViewId="0">
      <selection activeCell="D25" sqref="D6:D25"/>
    </sheetView>
  </sheetViews>
  <sheetFormatPr baseColWidth="10" defaultRowHeight="15" x14ac:dyDescent="0.2"/>
  <cols>
    <col min="1" max="1" width="1.6640625" customWidth="1"/>
    <col min="2" max="2" width="21.5" customWidth="1"/>
    <col min="5" max="5" width="11.5" customWidth="1"/>
    <col min="6" max="6" width="14.33203125" customWidth="1"/>
    <col min="7" max="7" width="21.33203125" customWidth="1"/>
  </cols>
  <sheetData>
    <row r="2" spans="2:10" x14ac:dyDescent="0.2">
      <c r="B2" s="2" t="s">
        <v>52</v>
      </c>
    </row>
    <row r="4" spans="2:10" ht="43.5" customHeight="1" x14ac:dyDescent="0.2">
      <c r="B4" s="19" t="s">
        <v>6</v>
      </c>
      <c r="C4" s="19" t="s">
        <v>31</v>
      </c>
      <c r="D4" s="19" t="s">
        <v>7</v>
      </c>
      <c r="E4" s="19" t="s">
        <v>24</v>
      </c>
      <c r="F4" s="19" t="s">
        <v>23</v>
      </c>
      <c r="G4" s="19" t="s">
        <v>33</v>
      </c>
    </row>
    <row r="5" spans="2:10" ht="16" x14ac:dyDescent="0.2">
      <c r="B5" s="3" t="s">
        <v>16</v>
      </c>
      <c r="C5" s="4"/>
      <c r="D5" s="5"/>
      <c r="E5" s="6"/>
      <c r="F5" s="6"/>
      <c r="G5" s="6"/>
    </row>
    <row r="6" spans="2:10" ht="16" x14ac:dyDescent="0.2">
      <c r="B6" s="1" t="s">
        <v>28</v>
      </c>
      <c r="C6" s="46" t="s">
        <v>25</v>
      </c>
      <c r="D6" s="7">
        <f>C33</f>
        <v>6538.4922256534846</v>
      </c>
      <c r="E6" s="10">
        <f>D6/$D$26*100</f>
        <v>0.31215216609816177</v>
      </c>
      <c r="F6" s="7">
        <v>650</v>
      </c>
      <c r="G6" s="7">
        <f>E6*F6/100</f>
        <v>2.0289890796380514</v>
      </c>
    </row>
    <row r="7" spans="2:10" ht="16" x14ac:dyDescent="0.2">
      <c r="B7" s="1" t="s">
        <v>29</v>
      </c>
      <c r="C7" s="46"/>
      <c r="D7" s="11">
        <f>C29-C33</f>
        <v>9938.5077743465154</v>
      </c>
      <c r="E7" s="10">
        <f t="shared" ref="E7:E14" si="0">D7/$D$26*100</f>
        <v>0.47447127296012437</v>
      </c>
      <c r="F7" s="7">
        <v>673</v>
      </c>
      <c r="G7" s="7">
        <f t="shared" ref="G7:G14" si="1">E7*F7/100</f>
        <v>3.1931916670216371</v>
      </c>
    </row>
    <row r="8" spans="2:10" ht="16" x14ac:dyDescent="0.2">
      <c r="B8" s="1" t="s">
        <v>0</v>
      </c>
      <c r="C8" s="1" t="s">
        <v>8</v>
      </c>
      <c r="D8" s="7">
        <f>+[1]Llanero!D7</f>
        <v>49832</v>
      </c>
      <c r="E8" s="10">
        <f t="shared" si="0"/>
        <v>2.379014336053439</v>
      </c>
      <c r="F8" s="7">
        <v>1108</v>
      </c>
      <c r="G8" s="7">
        <f t="shared" si="1"/>
        <v>26.359478843472107</v>
      </c>
      <c r="J8" s="10"/>
    </row>
    <row r="9" spans="2:10" ht="16" x14ac:dyDescent="0.2">
      <c r="B9" s="1" t="s">
        <v>1</v>
      </c>
      <c r="C9" s="1" t="s">
        <v>9</v>
      </c>
      <c r="D9" s="7">
        <f>+[1]Llanero!D8</f>
        <v>89819</v>
      </c>
      <c r="E9" s="10">
        <f t="shared" si="0"/>
        <v>4.2880215253247682</v>
      </c>
      <c r="F9" s="7">
        <v>1585</v>
      </c>
      <c r="G9" s="7">
        <f t="shared" si="1"/>
        <v>67.96514117639758</v>
      </c>
      <c r="J9" s="15"/>
    </row>
    <row r="10" spans="2:10" ht="16" x14ac:dyDescent="0.2">
      <c r="B10" s="1" t="s">
        <v>2</v>
      </c>
      <c r="C10" s="1" t="s">
        <v>10</v>
      </c>
      <c r="D10" s="7">
        <f>+[1]Llanero!D9</f>
        <v>91655</v>
      </c>
      <c r="E10" s="10">
        <f t="shared" si="0"/>
        <v>4.3756734421853016</v>
      </c>
      <c r="F10" s="7">
        <v>2360</v>
      </c>
      <c r="G10" s="7">
        <f t="shared" si="1"/>
        <v>103.26589323557312</v>
      </c>
      <c r="J10" s="10"/>
    </row>
    <row r="11" spans="2:10" ht="16" x14ac:dyDescent="0.2">
      <c r="B11" s="1" t="s">
        <v>3</v>
      </c>
      <c r="C11" s="1" t="s">
        <v>11</v>
      </c>
      <c r="D11" s="7">
        <f>+[1]Llanero!D10</f>
        <v>72336</v>
      </c>
      <c r="E11" s="10">
        <f t="shared" si="0"/>
        <v>3.4533709466359279</v>
      </c>
      <c r="F11" s="7">
        <v>3225</v>
      </c>
      <c r="G11" s="7">
        <f t="shared" si="1"/>
        <v>111.37121302900867</v>
      </c>
      <c r="J11" s="10"/>
    </row>
    <row r="12" spans="2:10" ht="16" x14ac:dyDescent="0.2">
      <c r="B12" s="46" t="s">
        <v>4</v>
      </c>
      <c r="C12" s="1" t="s">
        <v>12</v>
      </c>
      <c r="D12" s="7">
        <f>+[1]Llanero!D11</f>
        <v>215995</v>
      </c>
      <c r="E12" s="10">
        <f t="shared" si="0"/>
        <v>10.311751515409027</v>
      </c>
      <c r="F12" s="7">
        <v>2900</v>
      </c>
      <c r="G12" s="7">
        <f t="shared" si="1"/>
        <v>299.04079394686175</v>
      </c>
      <c r="J12" s="10"/>
    </row>
    <row r="13" spans="2:10" ht="16" x14ac:dyDescent="0.2">
      <c r="B13" s="46"/>
      <c r="C13" s="1" t="s">
        <v>13</v>
      </c>
      <c r="D13" s="7">
        <f>+[1]Llanero!D12</f>
        <v>396630</v>
      </c>
      <c r="E13" s="10">
        <f t="shared" si="0"/>
        <v>18.935392039429995</v>
      </c>
      <c r="F13" s="7">
        <v>2750</v>
      </c>
      <c r="G13" s="7">
        <f t="shared" si="1"/>
        <v>520.72328108432487</v>
      </c>
      <c r="J13" s="10"/>
    </row>
    <row r="14" spans="2:10" ht="16" x14ac:dyDescent="0.2">
      <c r="B14" s="1" t="s">
        <v>5</v>
      </c>
      <c r="C14" s="1" t="s">
        <v>70</v>
      </c>
      <c r="D14" s="7">
        <f>+[1]Llanero!D13</f>
        <v>119663</v>
      </c>
      <c r="E14" s="10">
        <f t="shared" si="0"/>
        <v>5.7127948405675602</v>
      </c>
      <c r="F14" s="7">
        <v>2150</v>
      </c>
      <c r="G14" s="7">
        <f t="shared" si="1"/>
        <v>122.82508907220253</v>
      </c>
    </row>
    <row r="15" spans="2:10" ht="16" x14ac:dyDescent="0.2">
      <c r="B15" s="3" t="s">
        <v>15</v>
      </c>
      <c r="C15" s="6"/>
      <c r="D15" s="13"/>
      <c r="E15" s="6"/>
      <c r="F15" s="6"/>
      <c r="G15" s="16"/>
    </row>
    <row r="16" spans="2:10" ht="16" x14ac:dyDescent="0.2">
      <c r="B16" s="1" t="s">
        <v>26</v>
      </c>
      <c r="C16" s="46" t="s">
        <v>25</v>
      </c>
      <c r="D16" s="7">
        <f>C34</f>
        <v>6246.4287263465139</v>
      </c>
      <c r="E16" s="10">
        <f>D16/$D$26*100</f>
        <v>0.29820885152340626</v>
      </c>
      <c r="F16" s="7">
        <v>576</v>
      </c>
      <c r="G16" s="7">
        <f>E16*F16/100</f>
        <v>1.7176829847748201</v>
      </c>
    </row>
    <row r="17" spans="2:10" ht="16" x14ac:dyDescent="0.2">
      <c r="B17" s="1" t="s">
        <v>27</v>
      </c>
      <c r="C17" s="46"/>
      <c r="D17" s="11">
        <f>C30-C34</f>
        <v>9494.5712736534861</v>
      </c>
      <c r="E17" s="10">
        <f t="shared" ref="E17:E25" si="2">D17/$D$26*100</f>
        <v>0.45327743567793394</v>
      </c>
      <c r="F17" s="7">
        <v>602</v>
      </c>
      <c r="G17" s="7">
        <f t="shared" ref="G17:G25" si="3">E17*F17/100</f>
        <v>2.728730162781162</v>
      </c>
    </row>
    <row r="18" spans="2:10" ht="16" x14ac:dyDescent="0.2">
      <c r="B18" s="1" t="s">
        <v>0</v>
      </c>
      <c r="C18" s="1" t="s">
        <v>8</v>
      </c>
      <c r="D18" s="7">
        <f>+[1]Llanero!D16</f>
        <v>48077</v>
      </c>
      <c r="E18" s="10">
        <f t="shared" si="2"/>
        <v>2.2952294155249877</v>
      </c>
      <c r="F18">
        <v>1017</v>
      </c>
      <c r="G18" s="7">
        <f t="shared" si="3"/>
        <v>23.342483155889127</v>
      </c>
    </row>
    <row r="19" spans="2:10" ht="16" x14ac:dyDescent="0.2">
      <c r="B19" s="1" t="s">
        <v>1</v>
      </c>
      <c r="C19" s="1" t="s">
        <v>9</v>
      </c>
      <c r="D19" s="7">
        <f>+[1]Llanero!D17</f>
        <v>86474</v>
      </c>
      <c r="E19" s="10">
        <f t="shared" si="2"/>
        <v>4.1283288990184035</v>
      </c>
      <c r="F19">
        <v>1450</v>
      </c>
      <c r="G19" s="7">
        <f t="shared" si="3"/>
        <v>59.86076903576685</v>
      </c>
    </row>
    <row r="20" spans="2:10" ht="16" x14ac:dyDescent="0.2">
      <c r="B20" s="1" t="s">
        <v>17</v>
      </c>
      <c r="C20" s="1" t="s">
        <v>18</v>
      </c>
      <c r="D20" s="7">
        <f>+[1]Llanero!D18</f>
        <v>104966</v>
      </c>
      <c r="E20" s="10">
        <f t="shared" si="2"/>
        <v>5.0111498394241707</v>
      </c>
      <c r="F20">
        <v>2183</v>
      </c>
      <c r="G20" s="7">
        <f t="shared" si="3"/>
        <v>109.39340099462964</v>
      </c>
      <c r="J20" s="15"/>
    </row>
    <row r="21" spans="2:10" ht="32" x14ac:dyDescent="0.2">
      <c r="B21" s="1" t="s">
        <v>32</v>
      </c>
      <c r="C21" s="1" t="s">
        <v>14</v>
      </c>
      <c r="D21" s="7">
        <f>+[1]Llanero!D19</f>
        <v>524106.52304800006</v>
      </c>
      <c r="E21" s="10">
        <f t="shared" si="2"/>
        <v>25.021209904284682</v>
      </c>
      <c r="F21" s="18">
        <v>2350</v>
      </c>
      <c r="G21" s="7">
        <f t="shared" si="3"/>
        <v>587.99843275069009</v>
      </c>
      <c r="J21" s="15"/>
    </row>
    <row r="22" spans="2:10" ht="16" x14ac:dyDescent="0.2">
      <c r="B22" s="1" t="s">
        <v>21</v>
      </c>
      <c r="C22" s="1" t="s">
        <v>22</v>
      </c>
      <c r="D22" s="7">
        <f>+[1]Llanero!D20</f>
        <v>105106</v>
      </c>
      <c r="E22" s="10">
        <f t="shared" si="2"/>
        <v>5.017833536788264</v>
      </c>
      <c r="F22">
        <v>2250</v>
      </c>
      <c r="G22" s="7">
        <f t="shared" si="3"/>
        <v>112.90125457773594</v>
      </c>
      <c r="J22" s="15"/>
    </row>
    <row r="23" spans="2:10" ht="16" x14ac:dyDescent="0.2">
      <c r="B23" s="1" t="s">
        <v>5</v>
      </c>
      <c r="C23" s="1" t="s">
        <v>70</v>
      </c>
      <c r="D23" s="7">
        <f>+[1]Llanero!D21</f>
        <v>125288</v>
      </c>
      <c r="E23" s="10">
        <f t="shared" si="2"/>
        <v>5.9813362525177247</v>
      </c>
      <c r="F23">
        <v>1850</v>
      </c>
      <c r="G23" s="7">
        <f t="shared" si="3"/>
        <v>110.65472067157791</v>
      </c>
    </row>
    <row r="24" spans="2:10" ht="16" x14ac:dyDescent="0.2">
      <c r="B24" s="1" t="s">
        <v>19</v>
      </c>
      <c r="C24" s="1" t="s">
        <v>14</v>
      </c>
      <c r="D24" s="7">
        <f>+[1]Llanero!D22</f>
        <v>19698.556</v>
      </c>
      <c r="E24" s="10">
        <f t="shared" si="2"/>
        <v>0.94042276295455718</v>
      </c>
      <c r="F24">
        <v>2768</v>
      </c>
      <c r="G24" s="7">
        <f t="shared" si="3"/>
        <v>26.030902078582145</v>
      </c>
    </row>
    <row r="25" spans="2:10" ht="16" x14ac:dyDescent="0.2">
      <c r="B25" s="1" t="s">
        <v>20</v>
      </c>
      <c r="C25" s="1" t="s">
        <v>14</v>
      </c>
      <c r="D25" s="7">
        <f>+[1]Llanero!D23</f>
        <v>12784.920951999999</v>
      </c>
      <c r="E25" s="10">
        <f t="shared" si="2"/>
        <v>0.61036101762156802</v>
      </c>
      <c r="F25">
        <v>2855</v>
      </c>
      <c r="G25" s="7">
        <f t="shared" si="3"/>
        <v>17.425807053095767</v>
      </c>
    </row>
    <row r="26" spans="2:10" s="2" customFormat="1" ht="20.25" customHeight="1" x14ac:dyDescent="0.2">
      <c r="B26" s="3" t="s">
        <v>30</v>
      </c>
      <c r="C26" s="3"/>
      <c r="D26" s="9">
        <f>SUM(D6:D25)</f>
        <v>2094649</v>
      </c>
      <c r="E26" s="12">
        <f>SUM(E6:E25)</f>
        <v>99.999999999999986</v>
      </c>
      <c r="F26" s="5"/>
      <c r="G26" s="17">
        <f>SUM(G6:G25)</f>
        <v>2308.8272546000239</v>
      </c>
      <c r="J26" s="14"/>
    </row>
    <row r="27" spans="2:10" x14ac:dyDescent="0.2">
      <c r="B27" s="8"/>
      <c r="D27" s="7"/>
      <c r="E27" s="10"/>
    </row>
    <row r="29" spans="2:10" x14ac:dyDescent="0.2">
      <c r="B29" s="26" t="s">
        <v>71</v>
      </c>
      <c r="C29" s="21">
        <f>+[1]Llanero!$D$6</f>
        <v>16477</v>
      </c>
      <c r="D29" s="11">
        <f>C29*100/$C$31</f>
        <v>51.142218635545348</v>
      </c>
    </row>
    <row r="30" spans="2:10" x14ac:dyDescent="0.2">
      <c r="B30" s="27" t="s">
        <v>36</v>
      </c>
      <c r="C30" s="21">
        <f>+[1]Llanero!$D$15</f>
        <v>15741</v>
      </c>
      <c r="D30" s="11">
        <f t="shared" ref="D30:D31" si="4">C30*100/$C$31</f>
        <v>48.857781364454652</v>
      </c>
    </row>
    <row r="31" spans="2:10" x14ac:dyDescent="0.2">
      <c r="B31" s="20" t="s">
        <v>72</v>
      </c>
      <c r="C31" s="22">
        <f>SUM(C29:C30)</f>
        <v>32218</v>
      </c>
      <c r="D31" s="11">
        <f t="shared" si="4"/>
        <v>100</v>
      </c>
    </row>
    <row r="32" spans="2:10" x14ac:dyDescent="0.2">
      <c r="B32" s="2" t="s">
        <v>73</v>
      </c>
      <c r="C32" s="23">
        <f>D25</f>
        <v>12784.920951999999</v>
      </c>
    </row>
    <row r="33" spans="2:3" x14ac:dyDescent="0.2">
      <c r="B33" s="26" t="s">
        <v>74</v>
      </c>
      <c r="C33" s="24">
        <f>D29*$C$32/100</f>
        <v>6538.4922256534846</v>
      </c>
    </row>
    <row r="34" spans="2:3" x14ac:dyDescent="0.2">
      <c r="B34" s="27" t="s">
        <v>75</v>
      </c>
      <c r="C34" s="24">
        <f>D30*$C$32/100</f>
        <v>6246.4287263465139</v>
      </c>
    </row>
    <row r="35" spans="2:3" x14ac:dyDescent="0.2">
      <c r="C35" s="25">
        <f>C33+C34</f>
        <v>12784.920951999999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35"/>
  <sheetViews>
    <sheetView topLeftCell="A11" workbookViewId="0">
      <selection activeCell="F30" sqref="F30"/>
    </sheetView>
  </sheetViews>
  <sheetFormatPr baseColWidth="10" defaultRowHeight="15" x14ac:dyDescent="0.2"/>
  <cols>
    <col min="1" max="1" width="1.5" customWidth="1"/>
    <col min="2" max="2" width="17" bestFit="1" customWidth="1"/>
    <col min="5" max="5" width="11.5" customWidth="1"/>
    <col min="6" max="6" width="14.33203125" customWidth="1"/>
    <col min="7" max="7" width="19.83203125" customWidth="1"/>
  </cols>
  <sheetData>
    <row r="2" spans="2:10" x14ac:dyDescent="0.2">
      <c r="B2" s="2" t="s">
        <v>51</v>
      </c>
    </row>
    <row r="4" spans="2:10" ht="43.5" customHeight="1" x14ac:dyDescent="0.2">
      <c r="B4" s="19" t="s">
        <v>6</v>
      </c>
      <c r="C4" s="19" t="s">
        <v>31</v>
      </c>
      <c r="D4" s="19" t="s">
        <v>7</v>
      </c>
      <c r="E4" s="19" t="s">
        <v>24</v>
      </c>
      <c r="F4" s="19" t="s">
        <v>23</v>
      </c>
      <c r="G4" s="19" t="s">
        <v>33</v>
      </c>
    </row>
    <row r="5" spans="2:10" ht="16" x14ac:dyDescent="0.2">
      <c r="B5" s="3" t="s">
        <v>16</v>
      </c>
      <c r="C5" s="4"/>
      <c r="D5" s="5"/>
      <c r="E5" s="6"/>
      <c r="F5" s="6"/>
      <c r="G5" s="6"/>
    </row>
    <row r="6" spans="2:10" ht="16" x14ac:dyDescent="0.2">
      <c r="B6" s="1" t="s">
        <v>28</v>
      </c>
      <c r="C6" s="46" t="s">
        <v>25</v>
      </c>
      <c r="D6" s="7">
        <f>C33</f>
        <v>2224.3784613434095</v>
      </c>
      <c r="E6" s="10">
        <f>D6/$D$26*100</f>
        <v>0.23102360748283296</v>
      </c>
      <c r="F6" s="7">
        <v>650</v>
      </c>
      <c r="G6" s="7">
        <f>E6*F6/100</f>
        <v>1.5016534486384143</v>
      </c>
    </row>
    <row r="7" spans="2:10" ht="16" x14ac:dyDescent="0.2">
      <c r="B7" s="1" t="s">
        <v>29</v>
      </c>
      <c r="C7" s="46"/>
      <c r="D7" s="11">
        <f>C29-C33</f>
        <v>4852.6215386565909</v>
      </c>
      <c r="E7" s="10">
        <f t="shared" ref="E7:E14" si="0">D7/$D$26*100</f>
        <v>0.50399253233744801</v>
      </c>
      <c r="F7" s="7">
        <v>673</v>
      </c>
      <c r="G7" s="7">
        <f t="shared" ref="G7:G14" si="1">E7*F7/100</f>
        <v>3.3918697426310249</v>
      </c>
    </row>
    <row r="8" spans="2:10" ht="16" x14ac:dyDescent="0.2">
      <c r="B8" s="1" t="s">
        <v>0</v>
      </c>
      <c r="C8" s="1" t="s">
        <v>8</v>
      </c>
      <c r="D8" s="7">
        <f>+'[1]Magdalena Medio'!D7</f>
        <v>21725</v>
      </c>
      <c r="E8" s="10">
        <f t="shared" si="0"/>
        <v>2.2563551840604217</v>
      </c>
      <c r="F8" s="7">
        <v>1108</v>
      </c>
      <c r="G8" s="7">
        <f t="shared" si="1"/>
        <v>25.000415439389471</v>
      </c>
      <c r="J8" s="10"/>
    </row>
    <row r="9" spans="2:10" ht="16" x14ac:dyDescent="0.2">
      <c r="B9" s="1" t="s">
        <v>1</v>
      </c>
      <c r="C9" s="1" t="s">
        <v>9</v>
      </c>
      <c r="D9" s="7">
        <f>+'[1]Magdalena Medio'!D8</f>
        <v>39723</v>
      </c>
      <c r="E9" s="10">
        <f t="shared" si="0"/>
        <v>4.1256247169819158</v>
      </c>
      <c r="F9" s="7">
        <v>1585</v>
      </c>
      <c r="G9" s="7">
        <f t="shared" si="1"/>
        <v>65.391151764163368</v>
      </c>
      <c r="J9" s="15"/>
    </row>
    <row r="10" spans="2:10" ht="16" x14ac:dyDescent="0.2">
      <c r="B10" s="1" t="s">
        <v>2</v>
      </c>
      <c r="C10" s="1" t="s">
        <v>10</v>
      </c>
      <c r="D10" s="7">
        <f>+'[1]Magdalena Medio'!D9</f>
        <v>40109</v>
      </c>
      <c r="E10" s="10">
        <f t="shared" si="0"/>
        <v>4.1657146180657971</v>
      </c>
      <c r="F10" s="7">
        <v>2360</v>
      </c>
      <c r="G10" s="7">
        <f t="shared" si="1"/>
        <v>98.310864986352811</v>
      </c>
      <c r="J10" s="10"/>
    </row>
    <row r="11" spans="2:10" ht="16" x14ac:dyDescent="0.2">
      <c r="B11" s="1" t="s">
        <v>3</v>
      </c>
      <c r="C11" s="1" t="s">
        <v>11</v>
      </c>
      <c r="D11" s="7">
        <f>+'[1]Magdalena Medio'!D10</f>
        <v>31159</v>
      </c>
      <c r="E11" s="10">
        <f t="shared" si="0"/>
        <v>3.2361689841260608</v>
      </c>
      <c r="F11" s="7">
        <v>3225</v>
      </c>
      <c r="G11" s="7">
        <f t="shared" si="1"/>
        <v>104.36644973806546</v>
      </c>
      <c r="J11" s="10"/>
    </row>
    <row r="12" spans="2:10" ht="16" x14ac:dyDescent="0.2">
      <c r="B12" s="46" t="s">
        <v>4</v>
      </c>
      <c r="C12" s="1" t="s">
        <v>12</v>
      </c>
      <c r="D12" s="7">
        <f>+'[1]Magdalena Medio'!D11</f>
        <v>92175</v>
      </c>
      <c r="E12" s="10">
        <f t="shared" si="0"/>
        <v>9.5732814311056078</v>
      </c>
      <c r="F12" s="7">
        <v>2900</v>
      </c>
      <c r="G12" s="7">
        <f t="shared" si="1"/>
        <v>277.62516150206261</v>
      </c>
      <c r="J12" s="10"/>
    </row>
    <row r="13" spans="2:10" ht="16" x14ac:dyDescent="0.2">
      <c r="B13" s="46"/>
      <c r="C13" s="1" t="s">
        <v>13</v>
      </c>
      <c r="D13" s="7">
        <f>+'[1]Magdalena Medio'!D12</f>
        <v>185116</v>
      </c>
      <c r="E13" s="10">
        <f t="shared" si="0"/>
        <v>19.226119505294776</v>
      </c>
      <c r="F13" s="7">
        <v>2750</v>
      </c>
      <c r="G13" s="7">
        <f t="shared" si="1"/>
        <v>528.71828639560636</v>
      </c>
      <c r="J13" s="10"/>
    </row>
    <row r="14" spans="2:10" ht="16" x14ac:dyDescent="0.2">
      <c r="B14" s="1" t="s">
        <v>5</v>
      </c>
      <c r="C14" s="1" t="s">
        <v>70</v>
      </c>
      <c r="D14" s="7">
        <f>+'[1]Magdalena Medio'!D13</f>
        <v>68360</v>
      </c>
      <c r="E14" s="10">
        <f t="shared" si="0"/>
        <v>7.0998591660469694</v>
      </c>
      <c r="F14" s="7">
        <v>2150</v>
      </c>
      <c r="G14" s="7">
        <f t="shared" si="1"/>
        <v>152.64697207000984</v>
      </c>
    </row>
    <row r="15" spans="2:10" ht="16" x14ac:dyDescent="0.2">
      <c r="B15" s="3" t="s">
        <v>15</v>
      </c>
      <c r="C15" s="6"/>
      <c r="D15" s="13"/>
      <c r="E15" s="6"/>
      <c r="F15" s="6"/>
      <c r="G15" s="16"/>
    </row>
    <row r="16" spans="2:10" ht="16" x14ac:dyDescent="0.2">
      <c r="B16" s="1" t="s">
        <v>26</v>
      </c>
      <c r="C16" s="46" t="s">
        <v>25</v>
      </c>
      <c r="D16" s="7">
        <f>C34</f>
        <v>2163.4021406565903</v>
      </c>
      <c r="E16" s="10">
        <f>D16/$D$26*100</f>
        <v>0.22469061612326399</v>
      </c>
      <c r="F16" s="7">
        <v>576</v>
      </c>
      <c r="G16" s="7">
        <f>E16*F16/100</f>
        <v>1.2942179488700005</v>
      </c>
    </row>
    <row r="17" spans="2:10" ht="16" x14ac:dyDescent="0.2">
      <c r="B17" s="1" t="s">
        <v>27</v>
      </c>
      <c r="C17" s="46"/>
      <c r="D17" s="11">
        <f>C30-C34</f>
        <v>4719.5978593434102</v>
      </c>
      <c r="E17" s="10">
        <f t="shared" ref="E17:E25" si="2">D17/$D$26*100</f>
        <v>0.49017671330770873</v>
      </c>
      <c r="F17" s="7">
        <v>602</v>
      </c>
      <c r="G17" s="7">
        <f t="shared" ref="G17:G25" si="3">E17*F17/100</f>
        <v>2.9508638141124068</v>
      </c>
    </row>
    <row r="18" spans="2:10" ht="16" x14ac:dyDescent="0.2">
      <c r="B18" s="1" t="s">
        <v>0</v>
      </c>
      <c r="C18" s="1" t="s">
        <v>8</v>
      </c>
      <c r="D18" s="7">
        <f>+'[1]Magdalena Medio'!D16</f>
        <v>21141</v>
      </c>
      <c r="E18" s="10">
        <f t="shared" si="2"/>
        <v>2.1957010331977616</v>
      </c>
      <c r="F18">
        <v>1017</v>
      </c>
      <c r="G18" s="7">
        <f t="shared" si="3"/>
        <v>22.330279507621235</v>
      </c>
    </row>
    <row r="19" spans="2:10" ht="16" x14ac:dyDescent="0.2">
      <c r="B19" s="1" t="s">
        <v>1</v>
      </c>
      <c r="C19" s="1" t="s">
        <v>9</v>
      </c>
      <c r="D19" s="7">
        <f>+'[1]Magdalena Medio'!D17</f>
        <v>38580</v>
      </c>
      <c r="E19" s="10">
        <f t="shared" si="2"/>
        <v>4.0069129114407858</v>
      </c>
      <c r="F19">
        <v>1450</v>
      </c>
      <c r="G19" s="7">
        <f t="shared" si="3"/>
        <v>58.10023721589139</v>
      </c>
    </row>
    <row r="20" spans="2:10" ht="32" x14ac:dyDescent="0.2">
      <c r="B20" s="1" t="s">
        <v>17</v>
      </c>
      <c r="C20" s="1" t="s">
        <v>18</v>
      </c>
      <c r="D20" s="7">
        <f>+'[1]Magdalena Medio'!D18</f>
        <v>46022</v>
      </c>
      <c r="E20" s="10">
        <f t="shared" si="2"/>
        <v>4.7798378955502283</v>
      </c>
      <c r="F20">
        <v>2183</v>
      </c>
      <c r="G20" s="7">
        <f t="shared" si="3"/>
        <v>104.34386125986148</v>
      </c>
      <c r="J20" s="15"/>
    </row>
    <row r="21" spans="2:10" ht="48" x14ac:dyDescent="0.2">
      <c r="B21" s="1" t="s">
        <v>32</v>
      </c>
      <c r="C21" s="1" t="s">
        <v>14</v>
      </c>
      <c r="D21" s="7">
        <f>+'[1]Magdalena Medio'!D19</f>
        <v>227750.892398</v>
      </c>
      <c r="E21" s="10">
        <f t="shared" si="2"/>
        <v>23.654172922283752</v>
      </c>
      <c r="F21" s="18">
        <v>2350</v>
      </c>
      <c r="G21" s="7">
        <f t="shared" si="3"/>
        <v>555.87306367366818</v>
      </c>
      <c r="J21" s="15"/>
    </row>
    <row r="22" spans="2:10" ht="16" x14ac:dyDescent="0.2">
      <c r="B22" s="1" t="s">
        <v>21</v>
      </c>
      <c r="C22" s="1" t="s">
        <v>22</v>
      </c>
      <c r="D22" s="7">
        <f>+'[1]Magdalena Medio'!D20</f>
        <v>52185</v>
      </c>
      <c r="E22" s="10">
        <f t="shared" si="2"/>
        <v>5.4199261348765519</v>
      </c>
      <c r="F22">
        <v>2250</v>
      </c>
      <c r="G22" s="7">
        <f t="shared" si="3"/>
        <v>121.94833803472243</v>
      </c>
      <c r="J22" s="15"/>
    </row>
    <row r="23" spans="2:10" ht="16" x14ac:dyDescent="0.2">
      <c r="B23" s="1" t="s">
        <v>5</v>
      </c>
      <c r="C23" s="1" t="s">
        <v>70</v>
      </c>
      <c r="D23" s="7">
        <f>+'[1]Magdalena Medio'!D21</f>
        <v>72707</v>
      </c>
      <c r="E23" s="10">
        <f t="shared" si="2"/>
        <v>7.5513379225537882</v>
      </c>
      <c r="F23">
        <v>1850</v>
      </c>
      <c r="G23" s="7">
        <f t="shared" si="3"/>
        <v>139.69975156724507</v>
      </c>
    </row>
    <row r="24" spans="2:10" ht="16" x14ac:dyDescent="0.2">
      <c r="B24" s="1" t="s">
        <v>19</v>
      </c>
      <c r="C24" s="1" t="s">
        <v>14</v>
      </c>
      <c r="D24" s="7">
        <f>+'[1]Magdalena Medio'!D22</f>
        <v>7735.3269999999993</v>
      </c>
      <c r="E24" s="10">
        <f t="shared" si="2"/>
        <v>0.8033898815582301</v>
      </c>
      <c r="F24">
        <v>2768</v>
      </c>
      <c r="G24" s="7">
        <f t="shared" si="3"/>
        <v>22.237831921531811</v>
      </c>
    </row>
    <row r="25" spans="2:10" ht="16" x14ac:dyDescent="0.2">
      <c r="B25" s="1" t="s">
        <v>20</v>
      </c>
      <c r="C25" s="1" t="s">
        <v>14</v>
      </c>
      <c r="D25" s="7">
        <f>+'[1]Magdalena Medio'!D23</f>
        <v>4387.7806019999998</v>
      </c>
      <c r="E25" s="10">
        <f t="shared" si="2"/>
        <v>0.45571422360609692</v>
      </c>
      <c r="F25">
        <v>2855</v>
      </c>
      <c r="G25" s="7">
        <f t="shared" si="3"/>
        <v>13.010641083954066</v>
      </c>
    </row>
    <row r="26" spans="2:10" s="2" customFormat="1" ht="20.25" customHeight="1" x14ac:dyDescent="0.2">
      <c r="B26" s="3" t="s">
        <v>30</v>
      </c>
      <c r="C26" s="3"/>
      <c r="D26" s="9">
        <f>SUM(D6:D25)</f>
        <v>962836</v>
      </c>
      <c r="E26" s="12">
        <f>SUM(E6:E25)</f>
        <v>99.999999999999986</v>
      </c>
      <c r="F26" s="5"/>
      <c r="G26" s="17">
        <f>SUM(G6:G25)</f>
        <v>2298.7419111143977</v>
      </c>
      <c r="J26" s="14"/>
    </row>
    <row r="27" spans="2:10" x14ac:dyDescent="0.2">
      <c r="B27" s="8"/>
      <c r="D27" s="7"/>
      <c r="E27" s="10"/>
    </row>
    <row r="29" spans="2:10" x14ac:dyDescent="0.2">
      <c r="B29" s="26" t="s">
        <v>71</v>
      </c>
      <c r="C29" s="21">
        <f>+'[1]Magdalena Medio'!$D$6</f>
        <v>7077</v>
      </c>
      <c r="D29" s="11">
        <f>C29*100/$C$31</f>
        <v>50.694842406876788</v>
      </c>
    </row>
    <row r="30" spans="2:10" x14ac:dyDescent="0.2">
      <c r="B30" s="27" t="s">
        <v>36</v>
      </c>
      <c r="C30" s="21">
        <f>+'[1]Magdalena Medio'!$D$15</f>
        <v>6883</v>
      </c>
      <c r="D30" s="11">
        <f t="shared" ref="D30:D31" si="4">C30*100/$C$31</f>
        <v>49.305157593123212</v>
      </c>
    </row>
    <row r="31" spans="2:10" x14ac:dyDescent="0.2">
      <c r="B31" s="20" t="s">
        <v>72</v>
      </c>
      <c r="C31" s="22">
        <f>SUM(C29:C30)</f>
        <v>13960</v>
      </c>
      <c r="D31" s="11">
        <f t="shared" si="4"/>
        <v>100</v>
      </c>
    </row>
    <row r="32" spans="2:10" x14ac:dyDescent="0.2">
      <c r="B32" s="2" t="s">
        <v>73</v>
      </c>
      <c r="C32" s="23">
        <f>D25</f>
        <v>4387.7806019999998</v>
      </c>
    </row>
    <row r="33" spans="2:3" x14ac:dyDescent="0.2">
      <c r="B33" s="26" t="s">
        <v>74</v>
      </c>
      <c r="C33" s="24">
        <f>D29*$C$32/100</f>
        <v>2224.3784613434095</v>
      </c>
    </row>
    <row r="34" spans="2:3" x14ac:dyDescent="0.2">
      <c r="B34" s="27" t="s">
        <v>75</v>
      </c>
      <c r="C34" s="24">
        <f>D30*$C$32/100</f>
        <v>2163.4021406565903</v>
      </c>
    </row>
    <row r="35" spans="2:3" x14ac:dyDescent="0.2">
      <c r="C35" s="25">
        <f>C33+C34</f>
        <v>4387.7806019999998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5C6A-FED9-43E3-B8A3-3DFE45CC227F}">
  <dimension ref="B2:J35"/>
  <sheetViews>
    <sheetView topLeftCell="A13" workbookViewId="0">
      <selection activeCell="F31" sqref="F31"/>
    </sheetView>
  </sheetViews>
  <sheetFormatPr baseColWidth="10" defaultRowHeight="15" x14ac:dyDescent="0.2"/>
  <cols>
    <col min="1" max="1" width="1.83203125" customWidth="1"/>
    <col min="2" max="2" width="20.83203125" customWidth="1"/>
    <col min="5" max="5" width="11.5" customWidth="1"/>
    <col min="6" max="6" width="14.33203125" customWidth="1"/>
    <col min="7" max="7" width="19.83203125" customWidth="1"/>
  </cols>
  <sheetData>
    <row r="2" spans="2:10" x14ac:dyDescent="0.2">
      <c r="B2" s="2" t="s">
        <v>50</v>
      </c>
    </row>
    <row r="4" spans="2:10" ht="43.5" customHeight="1" x14ac:dyDescent="0.2">
      <c r="B4" s="19" t="s">
        <v>6</v>
      </c>
      <c r="C4" s="19" t="s">
        <v>31</v>
      </c>
      <c r="D4" s="19" t="s">
        <v>7</v>
      </c>
      <c r="E4" s="19" t="s">
        <v>24</v>
      </c>
      <c r="F4" s="19" t="s">
        <v>23</v>
      </c>
      <c r="G4" s="19" t="s">
        <v>33</v>
      </c>
    </row>
    <row r="5" spans="2:10" ht="16" x14ac:dyDescent="0.2">
      <c r="B5" s="3" t="s">
        <v>16</v>
      </c>
      <c r="C5" s="4"/>
      <c r="D5" s="5"/>
      <c r="E5" s="6"/>
      <c r="F5" s="6"/>
      <c r="G5" s="6"/>
    </row>
    <row r="6" spans="2:10" ht="16" x14ac:dyDescent="0.2">
      <c r="B6" s="1" t="s">
        <v>28</v>
      </c>
      <c r="C6" s="46" t="s">
        <v>25</v>
      </c>
      <c r="D6" s="7">
        <f>C33</f>
        <v>12265.346011553484</v>
      </c>
      <c r="E6" s="10">
        <f>D6/$D$26*100</f>
        <v>0.32580689749613861</v>
      </c>
      <c r="F6" s="7">
        <v>650</v>
      </c>
      <c r="G6" s="7">
        <f>E6*F6/100</f>
        <v>2.1177448337249007</v>
      </c>
    </row>
    <row r="7" spans="2:10" ht="16" x14ac:dyDescent="0.2">
      <c r="B7" s="1" t="s">
        <v>29</v>
      </c>
      <c r="C7" s="46"/>
      <c r="D7" s="11">
        <f>C29-C33</f>
        <v>12759.653988446516</v>
      </c>
      <c r="E7" s="10">
        <f t="shared" ref="E7:E14" si="0">D7/$D$26*100</f>
        <v>0.33893730149839096</v>
      </c>
      <c r="F7" s="7">
        <v>673</v>
      </c>
      <c r="G7" s="7">
        <f t="shared" ref="G7:G14" si="1">E7*F7/100</f>
        <v>2.2810480390841712</v>
      </c>
    </row>
    <row r="8" spans="2:10" ht="16" x14ac:dyDescent="0.2">
      <c r="B8" s="1" t="s">
        <v>0</v>
      </c>
      <c r="C8" s="1" t="s">
        <v>8</v>
      </c>
      <c r="D8" s="7">
        <f>+[1]Santanderes!D7</f>
        <v>77323</v>
      </c>
      <c r="E8" s="10">
        <f t="shared" si="0"/>
        <v>2.0539466812728877</v>
      </c>
      <c r="F8" s="7">
        <v>1108</v>
      </c>
      <c r="G8" s="7">
        <f t="shared" si="1"/>
        <v>22.757729228503596</v>
      </c>
      <c r="J8" s="10"/>
    </row>
    <row r="9" spans="2:10" ht="16" x14ac:dyDescent="0.2">
      <c r="B9" s="1" t="s">
        <v>1</v>
      </c>
      <c r="C9" s="1" t="s">
        <v>9</v>
      </c>
      <c r="D9" s="7">
        <f>+[1]Santanderes!D8</f>
        <v>140812</v>
      </c>
      <c r="E9" s="10">
        <f t="shared" si="0"/>
        <v>3.7404179879647432</v>
      </c>
      <c r="F9" s="7">
        <v>1585</v>
      </c>
      <c r="G9" s="7">
        <f t="shared" si="1"/>
        <v>59.285625109241181</v>
      </c>
      <c r="J9" s="15"/>
    </row>
    <row r="10" spans="2:10" ht="16" x14ac:dyDescent="0.2">
      <c r="B10" s="1" t="s">
        <v>2</v>
      </c>
      <c r="C10" s="1" t="s">
        <v>10</v>
      </c>
      <c r="D10" s="7">
        <f>+[1]Santanderes!D9</f>
        <v>144181</v>
      </c>
      <c r="E10" s="10">
        <f t="shared" si="0"/>
        <v>3.8299094247844265</v>
      </c>
      <c r="F10" s="7">
        <v>2360</v>
      </c>
      <c r="G10" s="7">
        <f t="shared" si="1"/>
        <v>90.38586242491246</v>
      </c>
      <c r="J10" s="10"/>
    </row>
    <row r="11" spans="2:10" ht="16" x14ac:dyDescent="0.2">
      <c r="B11" s="1" t="s">
        <v>3</v>
      </c>
      <c r="C11" s="1" t="s">
        <v>11</v>
      </c>
      <c r="D11" s="7">
        <f>+[1]Santanderes!D10</f>
        <v>115779</v>
      </c>
      <c r="E11" s="10">
        <f t="shared" si="0"/>
        <v>3.0754612833321735</v>
      </c>
      <c r="F11" s="7">
        <v>3225</v>
      </c>
      <c r="G11" s="7">
        <f t="shared" si="1"/>
        <v>99.183626387462596</v>
      </c>
      <c r="J11" s="10"/>
    </row>
    <row r="12" spans="2:10" ht="16" x14ac:dyDescent="0.2">
      <c r="B12" s="46" t="s">
        <v>4</v>
      </c>
      <c r="C12" s="1" t="s">
        <v>12</v>
      </c>
      <c r="D12" s="7">
        <f>+[1]Santanderes!D11</f>
        <v>370101</v>
      </c>
      <c r="E12" s="10">
        <f t="shared" si="0"/>
        <v>9.8310686430399361</v>
      </c>
      <c r="F12" s="7">
        <v>2900</v>
      </c>
      <c r="G12" s="7">
        <f t="shared" si="1"/>
        <v>285.10099064815813</v>
      </c>
      <c r="J12" s="10"/>
    </row>
    <row r="13" spans="2:10" ht="16" x14ac:dyDescent="0.2">
      <c r="B13" s="46"/>
      <c r="C13" s="1" t="s">
        <v>13</v>
      </c>
      <c r="D13" s="7">
        <f>+[1]Santanderes!D12</f>
        <v>718277</v>
      </c>
      <c r="E13" s="10">
        <f t="shared" si="0"/>
        <v>19.079739021825922</v>
      </c>
      <c r="F13" s="7">
        <v>2750</v>
      </c>
      <c r="G13" s="7">
        <f t="shared" si="1"/>
        <v>524.69282310021288</v>
      </c>
      <c r="J13" s="10"/>
    </row>
    <row r="14" spans="2:10" ht="16" x14ac:dyDescent="0.2">
      <c r="B14" s="1" t="s">
        <v>5</v>
      </c>
      <c r="C14" s="1" t="s">
        <v>70</v>
      </c>
      <c r="D14" s="7">
        <f>+[1]Santanderes!D13</f>
        <v>252014</v>
      </c>
      <c r="E14" s="10">
        <f t="shared" si="0"/>
        <v>6.6942994831331619</v>
      </c>
      <c r="F14" s="7">
        <v>2150</v>
      </c>
      <c r="G14" s="7">
        <f t="shared" si="1"/>
        <v>143.927438887363</v>
      </c>
    </row>
    <row r="15" spans="2:10" ht="16" x14ac:dyDescent="0.2">
      <c r="B15" s="3" t="s">
        <v>15</v>
      </c>
      <c r="C15" s="6"/>
      <c r="D15" s="13"/>
      <c r="E15" s="6"/>
      <c r="F15" s="6"/>
      <c r="G15" s="16"/>
    </row>
    <row r="16" spans="2:10" ht="16" x14ac:dyDescent="0.2">
      <c r="B16" s="1" t="s">
        <v>26</v>
      </c>
      <c r="C16" s="46" t="s">
        <v>25</v>
      </c>
      <c r="D16" s="7">
        <f>C34</f>
        <v>11703.174108446517</v>
      </c>
      <c r="E16" s="10">
        <f>D16/$D$26*100</f>
        <v>0.31087381012638554</v>
      </c>
      <c r="F16" s="7">
        <v>576</v>
      </c>
      <c r="G16" s="7">
        <f>E16*F16/100</f>
        <v>1.7906331463279808</v>
      </c>
    </row>
    <row r="17" spans="2:10" ht="16" x14ac:dyDescent="0.2">
      <c r="B17" s="1" t="s">
        <v>27</v>
      </c>
      <c r="C17" s="46"/>
      <c r="D17" s="11">
        <f>C30-C34</f>
        <v>12174.825891553483</v>
      </c>
      <c r="E17" s="10">
        <f t="shared" ref="E17:E25" si="2">D17/$D$26*100</f>
        <v>0.32340239301412904</v>
      </c>
      <c r="F17" s="7">
        <v>602</v>
      </c>
      <c r="G17" s="7">
        <f t="shared" ref="G17:G25" si="3">E17*F17/100</f>
        <v>1.9468824059450569</v>
      </c>
    </row>
    <row r="18" spans="2:10" ht="16" x14ac:dyDescent="0.2">
      <c r="B18" s="1" t="s">
        <v>0</v>
      </c>
      <c r="C18" s="1" t="s">
        <v>8</v>
      </c>
      <c r="D18" s="7">
        <f>+[1]Santanderes!D16</f>
        <v>73782</v>
      </c>
      <c r="E18" s="10">
        <f t="shared" si="2"/>
        <v>1.9598863732353398</v>
      </c>
      <c r="F18">
        <v>1017</v>
      </c>
      <c r="G18" s="7">
        <f t="shared" si="3"/>
        <v>19.932044415803404</v>
      </c>
    </row>
    <row r="19" spans="2:10" ht="16" x14ac:dyDescent="0.2">
      <c r="B19" s="1" t="s">
        <v>1</v>
      </c>
      <c r="C19" s="1" t="s">
        <v>9</v>
      </c>
      <c r="D19" s="7">
        <f>+[1]Santanderes!D17</f>
        <v>134879</v>
      </c>
      <c r="E19" s="10">
        <f t="shared" si="2"/>
        <v>3.5828184941531727</v>
      </c>
      <c r="F19">
        <v>1450</v>
      </c>
      <c r="G19" s="7">
        <f t="shared" si="3"/>
        <v>51.950868165221003</v>
      </c>
    </row>
    <row r="20" spans="2:10" ht="16" x14ac:dyDescent="0.2">
      <c r="B20" s="1" t="s">
        <v>17</v>
      </c>
      <c r="C20" s="1" t="s">
        <v>18</v>
      </c>
      <c r="D20" s="7">
        <f>+[1]Santanderes!D18</f>
        <v>165559</v>
      </c>
      <c r="E20" s="10">
        <f t="shared" si="2"/>
        <v>4.3977776160373754</v>
      </c>
      <c r="F20">
        <v>2183</v>
      </c>
      <c r="G20" s="7">
        <f t="shared" si="3"/>
        <v>96.003485358095915</v>
      </c>
      <c r="J20" s="15"/>
    </row>
    <row r="21" spans="2:10" ht="32" x14ac:dyDescent="0.2">
      <c r="B21" s="1" t="s">
        <v>32</v>
      </c>
      <c r="C21" s="1" t="s">
        <v>14</v>
      </c>
      <c r="D21" s="7">
        <f>+[1]Santanderes!D19</f>
        <v>922869.65187999979</v>
      </c>
      <c r="E21" s="10">
        <f t="shared" si="2"/>
        <v>24.514375525088145</v>
      </c>
      <c r="F21" s="18">
        <v>2350</v>
      </c>
      <c r="G21" s="7">
        <f t="shared" si="3"/>
        <v>576.08782483957145</v>
      </c>
      <c r="J21" s="15"/>
    </row>
    <row r="22" spans="2:10" ht="16" x14ac:dyDescent="0.2">
      <c r="B22" s="1" t="s">
        <v>21</v>
      </c>
      <c r="C22" s="1" t="s">
        <v>22</v>
      </c>
      <c r="D22" s="7">
        <f>+[1]Santanderes!D20</f>
        <v>221475</v>
      </c>
      <c r="E22" s="10">
        <f t="shared" si="2"/>
        <v>5.8830857731194186</v>
      </c>
      <c r="F22">
        <v>2250</v>
      </c>
      <c r="G22" s="7">
        <f t="shared" si="3"/>
        <v>132.36942989518693</v>
      </c>
      <c r="J22" s="15"/>
    </row>
    <row r="23" spans="2:10" ht="16" x14ac:dyDescent="0.2">
      <c r="B23" s="1" t="s">
        <v>5</v>
      </c>
      <c r="C23" s="1" t="s">
        <v>70</v>
      </c>
      <c r="D23" s="7">
        <f>+[1]Santanderes!D21</f>
        <v>316325</v>
      </c>
      <c r="E23" s="10">
        <f t="shared" si="2"/>
        <v>8.4026057441336501</v>
      </c>
      <c r="F23">
        <v>1850</v>
      </c>
      <c r="G23" s="7">
        <f t="shared" si="3"/>
        <v>155.44820626647254</v>
      </c>
    </row>
    <row r="24" spans="2:10" ht="16" x14ac:dyDescent="0.2">
      <c r="B24" s="1" t="s">
        <v>19</v>
      </c>
      <c r="C24" s="1" t="s">
        <v>14</v>
      </c>
      <c r="D24" s="7">
        <f>+[1]Santanderes!D22</f>
        <v>38357.827999999994</v>
      </c>
      <c r="E24" s="10">
        <f t="shared" si="2"/>
        <v>1.0189068391220752</v>
      </c>
      <c r="F24">
        <v>2768</v>
      </c>
      <c r="G24" s="7">
        <f t="shared" si="3"/>
        <v>28.203341306899041</v>
      </c>
    </row>
    <row r="25" spans="2:10" ht="16" x14ac:dyDescent="0.2">
      <c r="B25" s="1" t="s">
        <v>20</v>
      </c>
      <c r="C25" s="1" t="s">
        <v>14</v>
      </c>
      <c r="D25" s="7">
        <f>+[1]Santanderes!D23</f>
        <v>23968.520120000001</v>
      </c>
      <c r="E25" s="10">
        <f t="shared" si="2"/>
        <v>0.63668070762252416</v>
      </c>
      <c r="F25">
        <v>2855</v>
      </c>
      <c r="G25" s="7">
        <f t="shared" si="3"/>
        <v>18.177234202623065</v>
      </c>
    </row>
    <row r="26" spans="2:10" s="2" customFormat="1" ht="20.25" customHeight="1" x14ac:dyDescent="0.2">
      <c r="B26" s="3" t="s">
        <v>30</v>
      </c>
      <c r="C26" s="3"/>
      <c r="D26" s="9">
        <f>SUM(D6:D25)</f>
        <v>3764606</v>
      </c>
      <c r="E26" s="12">
        <f>SUM(E6:E25)</f>
        <v>100</v>
      </c>
      <c r="F26" s="5"/>
      <c r="G26" s="17">
        <f>SUM(G6:G25)</f>
        <v>2311.6428386608086</v>
      </c>
      <c r="J26" s="14"/>
    </row>
    <row r="27" spans="2:10" x14ac:dyDescent="0.2">
      <c r="B27" s="8"/>
      <c r="D27" s="7"/>
      <c r="E27" s="10"/>
    </row>
    <row r="29" spans="2:10" x14ac:dyDescent="0.2">
      <c r="B29" s="26" t="s">
        <v>71</v>
      </c>
      <c r="C29" s="21">
        <f>+[1]Santanderes!$D$6</f>
        <v>25025</v>
      </c>
      <c r="D29" s="11">
        <f>C29*100/$C$31</f>
        <v>51.172729689385108</v>
      </c>
    </row>
    <row r="30" spans="2:10" x14ac:dyDescent="0.2">
      <c r="B30" s="27" t="s">
        <v>36</v>
      </c>
      <c r="C30" s="21">
        <f>+[1]Santanderes!$D$15</f>
        <v>23878</v>
      </c>
      <c r="D30" s="11">
        <f t="shared" ref="D30:D31" si="4">C30*100/$C$31</f>
        <v>48.827270310614892</v>
      </c>
    </row>
    <row r="31" spans="2:10" x14ac:dyDescent="0.2">
      <c r="B31" s="20" t="s">
        <v>72</v>
      </c>
      <c r="C31" s="22">
        <f>SUM(C29:C30)</f>
        <v>48903</v>
      </c>
      <c r="D31" s="11">
        <f t="shared" si="4"/>
        <v>100</v>
      </c>
    </row>
    <row r="32" spans="2:10" x14ac:dyDescent="0.2">
      <c r="B32" s="2" t="s">
        <v>73</v>
      </c>
      <c r="C32" s="23">
        <f>D25</f>
        <v>23968.520120000001</v>
      </c>
    </row>
    <row r="33" spans="2:3" x14ac:dyDescent="0.2">
      <c r="B33" s="26" t="s">
        <v>74</v>
      </c>
      <c r="C33" s="24">
        <f>D29*$C$32/100</f>
        <v>12265.346011553484</v>
      </c>
    </row>
    <row r="34" spans="2:3" x14ac:dyDescent="0.2">
      <c r="B34" s="27" t="s">
        <v>75</v>
      </c>
      <c r="C34" s="24">
        <f>D30*$C$32/100</f>
        <v>11703.174108446517</v>
      </c>
    </row>
    <row r="35" spans="2:3" x14ac:dyDescent="0.2">
      <c r="C35" s="25">
        <f>C33+C34</f>
        <v>23968.520120000001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0FE73-C3D2-438D-A2BA-7957DF642ED0}">
  <dimension ref="B2:J35"/>
  <sheetViews>
    <sheetView topLeftCell="A14" workbookViewId="0">
      <selection activeCell="D22" sqref="D22"/>
    </sheetView>
  </sheetViews>
  <sheetFormatPr baseColWidth="10" defaultRowHeight="15" x14ac:dyDescent="0.2"/>
  <cols>
    <col min="1" max="1" width="1.5" customWidth="1"/>
    <col min="2" max="2" width="21" customWidth="1"/>
    <col min="5" max="5" width="11.5" customWidth="1"/>
    <col min="6" max="6" width="14.33203125" customWidth="1"/>
    <col min="7" max="7" width="19.83203125" customWidth="1"/>
  </cols>
  <sheetData>
    <row r="2" spans="2:10" x14ac:dyDescent="0.2">
      <c r="B2" s="2" t="s">
        <v>49</v>
      </c>
    </row>
    <row r="4" spans="2:10" ht="43.5" customHeight="1" x14ac:dyDescent="0.2">
      <c r="B4" s="19" t="s">
        <v>6</v>
      </c>
      <c r="C4" s="19" t="s">
        <v>31</v>
      </c>
      <c r="D4" s="19" t="s">
        <v>7</v>
      </c>
      <c r="E4" s="19" t="s">
        <v>24</v>
      </c>
      <c r="F4" s="19" t="s">
        <v>23</v>
      </c>
      <c r="G4" s="19" t="s">
        <v>33</v>
      </c>
    </row>
    <row r="5" spans="2:10" ht="16" x14ac:dyDescent="0.2">
      <c r="B5" s="3" t="s">
        <v>16</v>
      </c>
      <c r="C5" s="4"/>
      <c r="D5" s="5"/>
      <c r="E5" s="6"/>
      <c r="F5" s="6"/>
      <c r="G5" s="6"/>
    </row>
    <row r="6" spans="2:10" ht="16" x14ac:dyDescent="0.2">
      <c r="B6" s="1" t="s">
        <v>28</v>
      </c>
      <c r="C6" s="46" t="s">
        <v>25</v>
      </c>
      <c r="D6" s="7">
        <f>C33</f>
        <v>7029.0369327293411</v>
      </c>
      <c r="E6" s="10">
        <f>D6/$D$26*100</f>
        <v>0.24281832671897274</v>
      </c>
      <c r="F6" s="7">
        <v>650</v>
      </c>
      <c r="G6" s="7">
        <f>E6*F6/100</f>
        <v>1.5783191236733227</v>
      </c>
    </row>
    <row r="7" spans="2:10" ht="16" x14ac:dyDescent="0.2">
      <c r="B7" s="1" t="s">
        <v>29</v>
      </c>
      <c r="C7" s="46"/>
      <c r="D7" s="11">
        <f>C29-C33</f>
        <v>13313.963067270659</v>
      </c>
      <c r="E7" s="10">
        <f t="shared" ref="E7:E14" si="0">D7/$D$26*100</f>
        <v>0.45993131988531943</v>
      </c>
      <c r="F7" s="7">
        <v>673</v>
      </c>
      <c r="G7" s="7">
        <f t="shared" ref="G7:G14" si="1">E7*F7/100</f>
        <v>3.0953377828281998</v>
      </c>
    </row>
    <row r="8" spans="2:10" ht="16" x14ac:dyDescent="0.2">
      <c r="B8" s="1" t="s">
        <v>0</v>
      </c>
      <c r="C8" s="1" t="s">
        <v>8</v>
      </c>
      <c r="D8" s="7">
        <f>+'[1]Tolima Grande'!D7</f>
        <v>62040</v>
      </c>
      <c r="E8" s="10">
        <f t="shared" si="0"/>
        <v>2.1431739701779624</v>
      </c>
      <c r="F8" s="7">
        <v>1108</v>
      </c>
      <c r="G8" s="7">
        <f t="shared" si="1"/>
        <v>23.746367589571822</v>
      </c>
      <c r="J8" s="10"/>
    </row>
    <row r="9" spans="2:10" ht="16" x14ac:dyDescent="0.2">
      <c r="B9" s="1" t="s">
        <v>1</v>
      </c>
      <c r="C9" s="1" t="s">
        <v>9</v>
      </c>
      <c r="D9" s="7">
        <f>+'[1]Tolima Grande'!D8</f>
        <v>112148</v>
      </c>
      <c r="E9" s="10">
        <f t="shared" si="0"/>
        <v>3.8741565829709557</v>
      </c>
      <c r="F9" s="7">
        <v>1585</v>
      </c>
      <c r="G9" s="7">
        <f t="shared" si="1"/>
        <v>61.405381840089646</v>
      </c>
      <c r="J9" s="15"/>
    </row>
    <row r="10" spans="2:10" ht="16" x14ac:dyDescent="0.2">
      <c r="B10" s="1" t="s">
        <v>2</v>
      </c>
      <c r="C10" s="1" t="s">
        <v>10</v>
      </c>
      <c r="D10" s="7">
        <f>+'[1]Tolima Grande'!D9</f>
        <v>116072</v>
      </c>
      <c r="E10" s="10">
        <f t="shared" si="0"/>
        <v>4.0097113002336631</v>
      </c>
      <c r="F10" s="7">
        <v>2360</v>
      </c>
      <c r="G10" s="7">
        <f t="shared" si="1"/>
        <v>94.629186685514455</v>
      </c>
      <c r="J10" s="10"/>
    </row>
    <row r="11" spans="2:10" ht="16" x14ac:dyDescent="0.2">
      <c r="B11" s="1" t="s">
        <v>3</v>
      </c>
      <c r="C11" s="1" t="s">
        <v>11</v>
      </c>
      <c r="D11" s="7">
        <f>+'[1]Tolima Grande'!D10</f>
        <v>95043</v>
      </c>
      <c r="E11" s="10">
        <f t="shared" si="0"/>
        <v>3.2832637596328831</v>
      </c>
      <c r="F11" s="7">
        <v>3225</v>
      </c>
      <c r="G11" s="7">
        <f t="shared" si="1"/>
        <v>105.88525624816047</v>
      </c>
      <c r="J11" s="10"/>
    </row>
    <row r="12" spans="2:10" ht="16" x14ac:dyDescent="0.2">
      <c r="B12" s="46" t="s">
        <v>4</v>
      </c>
      <c r="C12" s="1" t="s">
        <v>12</v>
      </c>
      <c r="D12" s="7">
        <f>+'[1]Tolima Grande'!D11</f>
        <v>285904</v>
      </c>
      <c r="E12" s="10">
        <f t="shared" si="0"/>
        <v>9.876563681008383</v>
      </c>
      <c r="F12" s="7">
        <v>2900</v>
      </c>
      <c r="G12" s="7">
        <f t="shared" si="1"/>
        <v>286.42034674924309</v>
      </c>
      <c r="J12" s="10"/>
    </row>
    <row r="13" spans="2:10" ht="16" x14ac:dyDescent="0.2">
      <c r="B13" s="46"/>
      <c r="C13" s="1" t="s">
        <v>13</v>
      </c>
      <c r="D13" s="7">
        <f>+'[1]Tolima Grande'!D12</f>
        <v>526385</v>
      </c>
      <c r="E13" s="10">
        <f t="shared" si="0"/>
        <v>18.18398823810649</v>
      </c>
      <c r="F13" s="7">
        <v>2750</v>
      </c>
      <c r="G13" s="7">
        <f t="shared" si="1"/>
        <v>500.05967654792846</v>
      </c>
      <c r="J13" s="10"/>
    </row>
    <row r="14" spans="2:10" ht="16" x14ac:dyDescent="0.2">
      <c r="B14" s="1" t="s">
        <v>5</v>
      </c>
      <c r="C14" s="1" t="s">
        <v>70</v>
      </c>
      <c r="D14" s="7">
        <f>+'[1]Tolima Grande'!D13</f>
        <v>218473</v>
      </c>
      <c r="E14" s="10">
        <f t="shared" si="0"/>
        <v>7.5471574272516104</v>
      </c>
      <c r="F14" s="7">
        <v>2150</v>
      </c>
      <c r="G14" s="7">
        <f t="shared" si="1"/>
        <v>162.2638846859096</v>
      </c>
    </row>
    <row r="15" spans="2:10" ht="16" x14ac:dyDescent="0.2">
      <c r="B15" s="3" t="s">
        <v>15</v>
      </c>
      <c r="C15" s="6"/>
      <c r="D15" s="13"/>
      <c r="E15" s="6"/>
      <c r="F15" s="6"/>
      <c r="G15" s="16"/>
    </row>
    <row r="16" spans="2:10" ht="16" x14ac:dyDescent="0.2">
      <c r="B16" s="1" t="s">
        <v>26</v>
      </c>
      <c r="C16" s="46" t="s">
        <v>25</v>
      </c>
      <c r="D16" s="7">
        <f>C34</f>
        <v>6651.0314072706606</v>
      </c>
      <c r="E16" s="10">
        <f>D16/$D$26*100</f>
        <v>0.22976011261925502</v>
      </c>
      <c r="F16" s="7">
        <v>576</v>
      </c>
      <c r="G16" s="7">
        <f>E16*F16/100</f>
        <v>1.323418248686909</v>
      </c>
    </row>
    <row r="17" spans="2:10" ht="16" x14ac:dyDescent="0.2">
      <c r="B17" s="1" t="s">
        <v>27</v>
      </c>
      <c r="C17" s="46"/>
      <c r="D17" s="11">
        <f>C30-C34</f>
        <v>12597.968592729339</v>
      </c>
      <c r="E17" s="10">
        <f t="shared" ref="E17:E25" si="2">D17/$D$26*100</f>
        <v>0.43519726571658635</v>
      </c>
      <c r="F17" s="7">
        <v>602</v>
      </c>
      <c r="G17" s="7">
        <f t="shared" ref="G17:G25" si="3">E17*F17/100</f>
        <v>2.6198875396138499</v>
      </c>
    </row>
    <row r="18" spans="2:10" ht="16" x14ac:dyDescent="0.2">
      <c r="B18" s="1" t="s">
        <v>0</v>
      </c>
      <c r="C18" s="1" t="s">
        <v>8</v>
      </c>
      <c r="D18" s="7">
        <f>+'[1]Tolima Grande'!D16</f>
        <v>58425</v>
      </c>
      <c r="E18" s="10">
        <f t="shared" si="2"/>
        <v>2.0182936687241688</v>
      </c>
      <c r="F18">
        <v>1017</v>
      </c>
      <c r="G18" s="7">
        <f t="shared" si="3"/>
        <v>20.526046610924794</v>
      </c>
    </row>
    <row r="19" spans="2:10" ht="16" x14ac:dyDescent="0.2">
      <c r="B19" s="1" t="s">
        <v>1</v>
      </c>
      <c r="C19" s="1" t="s">
        <v>9</v>
      </c>
      <c r="D19" s="7">
        <f>+'[1]Tolima Grande'!D17</f>
        <v>106678</v>
      </c>
      <c r="E19" s="10">
        <f t="shared" si="2"/>
        <v>3.6851952416287017</v>
      </c>
      <c r="F19">
        <v>1450</v>
      </c>
      <c r="G19" s="7">
        <f t="shared" si="3"/>
        <v>53.435331003616177</v>
      </c>
    </row>
    <row r="20" spans="2:10" ht="16" x14ac:dyDescent="0.2">
      <c r="B20" s="1" t="s">
        <v>17</v>
      </c>
      <c r="C20" s="1" t="s">
        <v>18</v>
      </c>
      <c r="D20" s="7">
        <f>+'[1]Tolima Grande'!D18</f>
        <v>133826</v>
      </c>
      <c r="E20" s="10">
        <f t="shared" si="2"/>
        <v>4.6230238512739517</v>
      </c>
      <c r="F20">
        <v>2183</v>
      </c>
      <c r="G20" s="7">
        <f t="shared" si="3"/>
        <v>100.92061067331036</v>
      </c>
      <c r="J20" s="15"/>
    </row>
    <row r="21" spans="2:10" ht="32" x14ac:dyDescent="0.2">
      <c r="B21" s="1" t="s">
        <v>32</v>
      </c>
      <c r="C21" s="1" t="s">
        <v>14</v>
      </c>
      <c r="D21" s="7">
        <f>+'[1]Tolima Grande'!D19</f>
        <v>679577.70166000002</v>
      </c>
      <c r="E21" s="10">
        <f t="shared" si="2"/>
        <v>23.476035475678223</v>
      </c>
      <c r="F21" s="18">
        <v>2350</v>
      </c>
      <c r="G21" s="7">
        <f t="shared" si="3"/>
        <v>551.68683367843823</v>
      </c>
      <c r="J21" s="15"/>
    </row>
    <row r="22" spans="2:10" ht="16" x14ac:dyDescent="0.2">
      <c r="B22" s="1" t="s">
        <v>21</v>
      </c>
      <c r="C22" s="1" t="s">
        <v>22</v>
      </c>
      <c r="D22" s="7">
        <f>+'[1]Tolima Grande'!D20</f>
        <v>165723</v>
      </c>
      <c r="E22" s="10">
        <f t="shared" si="2"/>
        <v>5.7249068320406584</v>
      </c>
      <c r="F22">
        <v>2250</v>
      </c>
      <c r="G22" s="7">
        <f t="shared" si="3"/>
        <v>128.81040372091482</v>
      </c>
      <c r="J22" s="15"/>
    </row>
    <row r="23" spans="2:10" ht="16" x14ac:dyDescent="0.2">
      <c r="B23" s="1" t="s">
        <v>5</v>
      </c>
      <c r="C23" s="1" t="s">
        <v>70</v>
      </c>
      <c r="D23" s="7">
        <f>+'[1]Tolima Grande'!D21</f>
        <v>250839</v>
      </c>
      <c r="E23" s="10">
        <f t="shared" si="2"/>
        <v>8.6652420294240784</v>
      </c>
      <c r="F23">
        <v>1850</v>
      </c>
      <c r="G23" s="7">
        <f t="shared" si="3"/>
        <v>160.30697754434544</v>
      </c>
    </row>
    <row r="24" spans="2:10" ht="16" x14ac:dyDescent="0.2">
      <c r="B24" s="1" t="s">
        <v>19</v>
      </c>
      <c r="C24" s="1" t="s">
        <v>14</v>
      </c>
      <c r="D24" s="7">
        <f>+'[1]Tolima Grande'!D22</f>
        <v>30366.229999999996</v>
      </c>
      <c r="E24" s="10">
        <f t="shared" si="2"/>
        <v>1.0490024775699087</v>
      </c>
      <c r="F24">
        <v>2768</v>
      </c>
      <c r="G24" s="7">
        <f t="shared" si="3"/>
        <v>29.036388579135075</v>
      </c>
    </row>
    <row r="25" spans="2:10" ht="16" x14ac:dyDescent="0.2">
      <c r="B25" s="1" t="s">
        <v>20</v>
      </c>
      <c r="C25" s="1" t="s">
        <v>14</v>
      </c>
      <c r="D25" s="7">
        <f>+'[1]Tolima Grande'!D23</f>
        <v>13680.068340000002</v>
      </c>
      <c r="E25" s="10">
        <f t="shared" si="2"/>
        <v>0.47257843933822774</v>
      </c>
      <c r="F25">
        <v>2855</v>
      </c>
      <c r="G25" s="7">
        <f t="shared" si="3"/>
        <v>13.492114443106402</v>
      </c>
    </row>
    <row r="26" spans="2:10" s="2" customFormat="1" ht="20.25" customHeight="1" x14ac:dyDescent="0.2">
      <c r="B26" s="3" t="s">
        <v>30</v>
      </c>
      <c r="C26" s="3"/>
      <c r="D26" s="9">
        <f>SUM(D6:D25)</f>
        <v>2894772</v>
      </c>
      <c r="E26" s="12">
        <f>SUM(E6:E25)</f>
        <v>100.00000000000001</v>
      </c>
      <c r="F26" s="5"/>
      <c r="G26" s="17">
        <f>SUM(G6:G25)</f>
        <v>2301.2417692950116</v>
      </c>
      <c r="J26" s="14"/>
    </row>
    <row r="27" spans="2:10" x14ac:dyDescent="0.2">
      <c r="B27" s="8"/>
      <c r="D27" s="7"/>
      <c r="E27" s="10"/>
    </row>
    <row r="29" spans="2:10" x14ac:dyDescent="0.2">
      <c r="B29" s="26" t="s">
        <v>71</v>
      </c>
      <c r="C29" s="21">
        <f>+'[1]Tolima Grande'!$D$6</f>
        <v>20343</v>
      </c>
      <c r="D29" s="11">
        <f>C29*100/$C$31</f>
        <v>51.38159224085674</v>
      </c>
    </row>
    <row r="30" spans="2:10" x14ac:dyDescent="0.2">
      <c r="B30" s="27" t="s">
        <v>36</v>
      </c>
      <c r="C30" s="21">
        <f>+'[1]Tolima Grande'!$D$15</f>
        <v>19249</v>
      </c>
      <c r="D30" s="11">
        <f t="shared" ref="D30:D31" si="4">C30*100/$C$31</f>
        <v>48.61840775914326</v>
      </c>
    </row>
    <row r="31" spans="2:10" x14ac:dyDescent="0.2">
      <c r="B31" s="20" t="s">
        <v>72</v>
      </c>
      <c r="C31" s="22">
        <f>SUM(C29:C30)</f>
        <v>39592</v>
      </c>
      <c r="D31" s="11">
        <f t="shared" si="4"/>
        <v>100</v>
      </c>
    </row>
    <row r="32" spans="2:10" x14ac:dyDescent="0.2">
      <c r="B32" s="2" t="s">
        <v>73</v>
      </c>
      <c r="C32" s="23">
        <f>D25</f>
        <v>13680.068340000002</v>
      </c>
    </row>
    <row r="33" spans="2:3" x14ac:dyDescent="0.2">
      <c r="B33" s="26" t="s">
        <v>74</v>
      </c>
      <c r="C33" s="24">
        <f>D29*$C$32/100</f>
        <v>7029.0369327293411</v>
      </c>
    </row>
    <row r="34" spans="2:3" x14ac:dyDescent="0.2">
      <c r="B34" s="27" t="s">
        <v>75</v>
      </c>
      <c r="C34" s="24">
        <f>D30*$C$32/100</f>
        <v>6651.0314072706606</v>
      </c>
    </row>
    <row r="35" spans="2:3" x14ac:dyDescent="0.2">
      <c r="C35" s="25">
        <f>C33+C34</f>
        <v>13680.068340000002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35"/>
  <sheetViews>
    <sheetView workbookViewId="0">
      <selection activeCell="A6" sqref="A6"/>
    </sheetView>
  </sheetViews>
  <sheetFormatPr baseColWidth="10" defaultRowHeight="15" x14ac:dyDescent="0.2"/>
  <cols>
    <col min="1" max="1" width="1.33203125" customWidth="1"/>
    <col min="2" max="2" width="21.5" customWidth="1"/>
    <col min="4" max="4" width="11.5" bestFit="1" customWidth="1"/>
    <col min="5" max="5" width="11.5" customWidth="1"/>
    <col min="6" max="6" width="14.33203125" customWidth="1"/>
    <col min="7" max="7" width="24.5" customWidth="1"/>
  </cols>
  <sheetData>
    <row r="2" spans="2:10" s="2" customFormat="1" x14ac:dyDescent="0.2">
      <c r="B2" s="2" t="s">
        <v>42</v>
      </c>
    </row>
    <row r="4" spans="2:10" ht="43.5" customHeight="1" x14ac:dyDescent="0.2">
      <c r="B4" s="19" t="s">
        <v>6</v>
      </c>
      <c r="C4" s="19" t="s">
        <v>31</v>
      </c>
      <c r="D4" s="19" t="s">
        <v>7</v>
      </c>
      <c r="E4" s="19" t="s">
        <v>24</v>
      </c>
      <c r="F4" s="19" t="s">
        <v>23</v>
      </c>
      <c r="G4" s="19" t="s">
        <v>33</v>
      </c>
    </row>
    <row r="5" spans="2:10" ht="16" x14ac:dyDescent="0.2">
      <c r="B5" s="3" t="s">
        <v>16</v>
      </c>
      <c r="C5" s="4"/>
      <c r="D5" s="5"/>
      <c r="E5" s="6"/>
      <c r="F5" s="6"/>
      <c r="G5" s="6"/>
    </row>
    <row r="6" spans="2:10" ht="16" x14ac:dyDescent="0.2">
      <c r="B6" s="1" t="s">
        <v>28</v>
      </c>
      <c r="C6" s="46" t="s">
        <v>25</v>
      </c>
      <c r="D6" s="7">
        <f>Amazonica!D6+'Andina Sur'!D6+'Cost y sabana caribe'!D6+Cundiboyacense!D6+'Depre Momposina'!D6+'Distrito cap'!D6+'Eje cafetero'!D6+Insular!D6+'Lit Pacifico'!D6+Llanero!D6+'Magdalena Medio'!D6+Santanderes!D6+'Tolima grande'!D6</f>
        <v>114709.11444087514</v>
      </c>
      <c r="E6" s="10">
        <f>D6/$D$26*100</f>
        <v>0.21768107432782532</v>
      </c>
      <c r="F6" s="7">
        <v>650</v>
      </c>
      <c r="G6" s="7">
        <f>E6*F6/100</f>
        <v>1.4149269831308646</v>
      </c>
    </row>
    <row r="7" spans="2:10" ht="16" x14ac:dyDescent="0.2">
      <c r="B7" s="1" t="s">
        <v>29</v>
      </c>
      <c r="C7" s="46"/>
      <c r="D7" s="7">
        <f>Amazonica!D7+'Andina Sur'!D7+'Cost y sabana caribe'!D7+Cundiboyacense!D7+'Depre Momposina'!D7+'Distrito cap'!D7+'Eje cafetero'!D7+Insular!D7+'Lit Pacifico'!D7+Llanero!D7+'Magdalena Medio'!D7+Santanderes!D7+'Tolima grande'!D7</f>
        <v>246249.88555912487</v>
      </c>
      <c r="E7" s="10">
        <f t="shared" ref="E7:E14" si="0">D7/$D$26*100</f>
        <v>0.46730322958986475</v>
      </c>
      <c r="F7" s="7">
        <v>673</v>
      </c>
      <c r="G7" s="7">
        <f t="shared" ref="G7:G14" si="1">E7*F7/100</f>
        <v>3.1449507351397896</v>
      </c>
    </row>
    <row r="8" spans="2:10" ht="16" x14ac:dyDescent="0.2">
      <c r="B8" s="1" t="s">
        <v>0</v>
      </c>
      <c r="C8" s="1" t="s">
        <v>8</v>
      </c>
      <c r="D8" s="7">
        <f>Amazonica!D8+'Andina Sur'!D8+'Cost y sabana caribe'!D8+Cundiboyacense!D8+'Depre Momposina'!D8+'Distrito cap'!D8+'Eje cafetero'!D8+Insular!D8+'Lit Pacifico'!D8+Llanero!D8+'Magdalena Medio'!D8+Santanderes!D8+'Tolima grande'!D8</f>
        <v>1106207</v>
      </c>
      <c r="E8" s="10">
        <f t="shared" si="0"/>
        <v>2.0992257621610104</v>
      </c>
      <c r="F8" s="7">
        <v>1108</v>
      </c>
      <c r="G8" s="7">
        <f t="shared" si="1"/>
        <v>23.259421444743992</v>
      </c>
      <c r="J8" s="10"/>
    </row>
    <row r="9" spans="2:10" ht="16" x14ac:dyDescent="0.2">
      <c r="B9" s="1" t="s">
        <v>1</v>
      </c>
      <c r="C9" s="1" t="s">
        <v>9</v>
      </c>
      <c r="D9" s="7">
        <f>Amazonica!D9+'Andina Sur'!D9+'Cost y sabana caribe'!D9+Cundiboyacense!D9+'Depre Momposina'!D9+'Distrito cap'!D9+'Eje cafetero'!D9+Insular!D9+'Lit Pacifico'!D9+Llanero!D9+'Magdalena Medio'!D9+Santanderes!D9+'Tolima grande'!D9</f>
        <v>1999998</v>
      </c>
      <c r="E9" s="10">
        <f t="shared" si="0"/>
        <v>3.7953541478859707</v>
      </c>
      <c r="F9" s="7">
        <v>1585</v>
      </c>
      <c r="G9" s="7">
        <f t="shared" si="1"/>
        <v>60.156363243992637</v>
      </c>
      <c r="J9" s="15"/>
    </row>
    <row r="10" spans="2:10" ht="16" x14ac:dyDescent="0.2">
      <c r="B10" s="1" t="s">
        <v>2</v>
      </c>
      <c r="C10" s="1" t="s">
        <v>10</v>
      </c>
      <c r="D10" s="7">
        <f>Amazonica!D10+'Andina Sur'!D10+'Cost y sabana caribe'!D10+Cundiboyacense!D10+'Depre Momposina'!D10+'Distrito cap'!D10+'Eje cafetero'!D10+Insular!D10+'Lit Pacifico'!D10+Llanero!D10+'Magdalena Medio'!D10+Santanderes!D10+'Tolima grande'!D10</f>
        <v>2027928</v>
      </c>
      <c r="E10" s="10">
        <f t="shared" si="0"/>
        <v>3.8483563215633723</v>
      </c>
      <c r="F10" s="7">
        <v>2360</v>
      </c>
      <c r="G10" s="7">
        <f t="shared" si="1"/>
        <v>90.821209188895594</v>
      </c>
      <c r="J10" s="10"/>
    </row>
    <row r="11" spans="2:10" ht="16" x14ac:dyDescent="0.2">
      <c r="B11" s="1" t="s">
        <v>3</v>
      </c>
      <c r="C11" s="1" t="s">
        <v>11</v>
      </c>
      <c r="D11" s="7">
        <f>Amazonica!D11+'Andina Sur'!D11+'Cost y sabana caribe'!D11+Cundiboyacense!D11+'Depre Momposina'!D11+'Distrito cap'!D11+'Eje cafetero'!D11+Insular!D11+'Lit Pacifico'!D11+Llanero!D11+'Magdalena Medio'!D11+Santanderes!D11+'Tolima grande'!D11</f>
        <v>1626236</v>
      </c>
      <c r="E11" s="10">
        <f t="shared" si="0"/>
        <v>3.0860738600946052</v>
      </c>
      <c r="F11" s="7">
        <v>3225</v>
      </c>
      <c r="G11" s="7">
        <f t="shared" si="1"/>
        <v>99.525881988051026</v>
      </c>
      <c r="J11" s="10"/>
    </row>
    <row r="12" spans="2:10" ht="16" x14ac:dyDescent="0.2">
      <c r="B12" s="46" t="s">
        <v>4</v>
      </c>
      <c r="C12" s="1" t="s">
        <v>12</v>
      </c>
      <c r="D12" s="7">
        <f>Amazonica!D12+'Andina Sur'!D12+'Cost y sabana caribe'!D12+Cundiboyacense!D12+'Depre Momposina'!D12+'Distrito cap'!D12+'Eje cafetero'!D12+Insular!D12+'Lit Pacifico'!D12+Llanero!D12+'Magdalena Medio'!D12+Santanderes!D12+'Tolima grande'!D12</f>
        <v>5208303</v>
      </c>
      <c r="E12" s="10">
        <f t="shared" si="0"/>
        <v>9.8836870809355535</v>
      </c>
      <c r="F12" s="7">
        <v>2900</v>
      </c>
      <c r="G12" s="7">
        <f t="shared" si="1"/>
        <v>286.62692534713102</v>
      </c>
      <c r="J12" s="10"/>
    </row>
    <row r="13" spans="2:10" ht="16" x14ac:dyDescent="0.2">
      <c r="B13" s="46"/>
      <c r="C13" s="1" t="s">
        <v>13</v>
      </c>
      <c r="D13" s="7">
        <f>Amazonica!D13+'Andina Sur'!D13+'Cost y sabana caribe'!D13+Cundiboyacense!D13+'Depre Momposina'!D13+'Distrito cap'!D13+'Eje cafetero'!D13+Insular!D13+'Lit Pacifico'!D13+Llanero!D13+'Magdalena Medio'!D13+Santanderes!D13+'Tolima grande'!D13</f>
        <v>9881358</v>
      </c>
      <c r="E13" s="10">
        <f t="shared" si="0"/>
        <v>18.751645287668399</v>
      </c>
      <c r="F13" s="7">
        <v>2750</v>
      </c>
      <c r="G13" s="7">
        <f t="shared" si="1"/>
        <v>515.67024541088097</v>
      </c>
      <c r="J13" s="10"/>
    </row>
    <row r="14" spans="2:10" ht="16" x14ac:dyDescent="0.2">
      <c r="B14" s="1" t="s">
        <v>5</v>
      </c>
      <c r="C14" s="1" t="s">
        <v>70</v>
      </c>
      <c r="D14" s="7">
        <f>Amazonica!D14+'Andina Sur'!D14+'Cost y sabana caribe'!D14+Cundiboyacense!D14+'Depre Momposina'!D14+'Distrito cap'!D14+'Eje cafetero'!D14+Insular!D14+'Lit Pacifico'!D14+Llanero!D14+'Magdalena Medio'!D14+Santanderes!D14+'Tolima grande'!D14</f>
        <v>3507851</v>
      </c>
      <c r="E14" s="10">
        <f t="shared" si="0"/>
        <v>6.6567750782830544</v>
      </c>
      <c r="F14" s="7">
        <v>2150</v>
      </c>
      <c r="G14" s="7">
        <f t="shared" si="1"/>
        <v>143.12066418308567</v>
      </c>
    </row>
    <row r="15" spans="2:10" ht="16" x14ac:dyDescent="0.2">
      <c r="B15" s="3" t="s">
        <v>15</v>
      </c>
      <c r="C15" s="6"/>
      <c r="D15" s="5"/>
      <c r="E15" s="6"/>
      <c r="F15" s="6"/>
      <c r="G15" s="16"/>
    </row>
    <row r="16" spans="2:10" ht="16" x14ac:dyDescent="0.2">
      <c r="B16" s="1" t="s">
        <v>26</v>
      </c>
      <c r="C16" s="46" t="s">
        <v>25</v>
      </c>
      <c r="D16" s="7">
        <f>Amazonica!D16+'Andina Sur'!D16+'Cost y sabana caribe'!D16+Cundiboyacense!D16+'Depre Momposina'!D16+'Distrito cap'!D16+'Eje cafetero'!D16+Insular!D16+'Lit Pacifico'!D16+Llanero!D16+'Magdalena Medio'!D16+Santanderes!D16+'Tolima grande'!D16</f>
        <v>114550.97695912485</v>
      </c>
      <c r="E16" s="10">
        <f>D16/$D$26*100</f>
        <v>0.21738098015408255</v>
      </c>
      <c r="F16" s="7">
        <v>576</v>
      </c>
      <c r="G16" s="7">
        <f>E16*F16/100</f>
        <v>1.2521144456875155</v>
      </c>
    </row>
    <row r="17" spans="2:10" ht="16" x14ac:dyDescent="0.2">
      <c r="B17" s="1" t="s">
        <v>27</v>
      </c>
      <c r="C17" s="46"/>
      <c r="D17" s="7">
        <f>Amazonica!D17+'Andina Sur'!D17+'Cost y sabana caribe'!D17+Cundiboyacense!D17+'Depre Momposina'!D17+'Distrito cap'!D17+'Eje cafetero'!D17+Insular!D17+'Lit Pacifico'!D17+Llanero!D17+'Magdalena Medio'!D17+Santanderes!D17+'Tolima grande'!D17</f>
        <v>249216.02304087506</v>
      </c>
      <c r="E17" s="10">
        <f t="shared" ref="E17:E25" si="2">D17/$D$26*100</f>
        <v>0.4729320063159218</v>
      </c>
      <c r="F17" s="7">
        <v>602</v>
      </c>
      <c r="G17" s="7">
        <f t="shared" ref="G17:G25" si="3">E17*F17/100</f>
        <v>2.8470506780218496</v>
      </c>
    </row>
    <row r="18" spans="2:10" ht="16" x14ac:dyDescent="0.2">
      <c r="B18" s="1" t="s">
        <v>0</v>
      </c>
      <c r="C18" s="1" t="s">
        <v>8</v>
      </c>
      <c r="D18" s="7">
        <f>Amazonica!D18+'Andina Sur'!D18+'Cost y sabana caribe'!D18+Cundiboyacense!D18+'Depre Momposina'!D18+'Distrito cap'!D18+'Eje cafetero'!D18+Insular!D18+'Lit Pacifico'!D18+Llanero!D18+'Magdalena Medio'!D18+Santanderes!D18+'Tolima grande'!D18</f>
        <v>1038548</v>
      </c>
      <c r="E18" s="10">
        <f t="shared" si="2"/>
        <v>1.9708307006200403</v>
      </c>
      <c r="F18">
        <v>1017</v>
      </c>
      <c r="G18" s="7">
        <f t="shared" si="3"/>
        <v>20.04334822530581</v>
      </c>
    </row>
    <row r="19" spans="2:10" ht="16" x14ac:dyDescent="0.2">
      <c r="B19" s="1" t="s">
        <v>1</v>
      </c>
      <c r="C19" s="1" t="s">
        <v>9</v>
      </c>
      <c r="D19" s="7">
        <f>Amazonica!D19+'Andina Sur'!D19+'Cost y sabana caribe'!D19+Cundiboyacense!D19+'Depre Momposina'!D19+'Distrito cap'!D19+'Eje cafetero'!D19+Insular!D19+'Lit Pacifico'!D19+Llanero!D19+'Magdalena Medio'!D19+Santanderes!D19+'Tolima grande'!D19</f>
        <v>1915555</v>
      </c>
      <c r="E19" s="10">
        <f t="shared" si="2"/>
        <v>3.635108442485298</v>
      </c>
      <c r="F19">
        <v>1450</v>
      </c>
      <c r="G19" s="7">
        <f t="shared" si="3"/>
        <v>52.709072416036825</v>
      </c>
    </row>
    <row r="20" spans="2:10" ht="16" x14ac:dyDescent="0.2">
      <c r="B20" s="1" t="s">
        <v>17</v>
      </c>
      <c r="C20" s="1" t="s">
        <v>18</v>
      </c>
      <c r="D20" s="7">
        <f>Amazonica!D20+'Andina Sur'!D20+'Cost y sabana caribe'!D20+Cundiboyacense!D20+'Depre Momposina'!D20+'Distrito cap'!D20+'Eje cafetero'!D20+Insular!D20+'Lit Pacifico'!D20+Llanero!D20+'Magdalena Medio'!D20+Santanderes!D20+'Tolima grande'!D20</f>
        <v>2331235</v>
      </c>
      <c r="E20" s="10">
        <f t="shared" si="2"/>
        <v>4.4239356374091132</v>
      </c>
      <c r="F20">
        <v>2183</v>
      </c>
      <c r="G20" s="7">
        <f t="shared" si="3"/>
        <v>96.574514964640954</v>
      </c>
      <c r="J20" s="15"/>
    </row>
    <row r="21" spans="2:10" ht="32" x14ac:dyDescent="0.2">
      <c r="B21" s="1" t="s">
        <v>32</v>
      </c>
      <c r="C21" s="1" t="s">
        <v>14</v>
      </c>
      <c r="D21" s="7">
        <f>Amazonica!D21+'Andina Sur'!D21+'Cost y sabana caribe'!D21+Cundiboyacense!D21+'Depre Momposina'!D21+'Distrito cap'!D21+'Eje cafetero'!D21+Insular!D21+'Lit Pacifico'!D21+Llanero!D21+'Magdalena Medio'!D21+Santanderes!D21+'Tolima grande'!D21</f>
        <v>13236730.0206</v>
      </c>
      <c r="E21" s="10">
        <f t="shared" si="2"/>
        <v>25.119064213129693</v>
      </c>
      <c r="F21" s="18">
        <v>2350</v>
      </c>
      <c r="G21" s="7">
        <f t="shared" si="3"/>
        <v>590.29800900854787</v>
      </c>
      <c r="J21" s="15"/>
    </row>
    <row r="22" spans="2:10" ht="16" x14ac:dyDescent="0.2">
      <c r="B22" s="1" t="s">
        <v>21</v>
      </c>
      <c r="C22" s="1" t="s">
        <v>22</v>
      </c>
      <c r="D22" s="7">
        <f>Amazonica!D22+'Andina Sur'!D22+'Cost y sabana caribe'!D22+Cundiboyacense!D22+'Depre Momposina'!D22+'Distrito cap'!D22+'Eje cafetero'!D22+Insular!D22+'Lit Pacifico'!D22+Llanero!D22+'Magdalena Medio'!D22+Santanderes!D22+'Tolima grande'!D22</f>
        <v>3022435</v>
      </c>
      <c r="E22" s="10">
        <f t="shared" si="2"/>
        <v>5.7356113425942103</v>
      </c>
      <c r="F22">
        <v>2250</v>
      </c>
      <c r="G22" s="7">
        <f t="shared" si="3"/>
        <v>129.05125520836972</v>
      </c>
      <c r="J22" s="15"/>
    </row>
    <row r="23" spans="2:10" ht="16" x14ac:dyDescent="0.2">
      <c r="B23" s="1" t="s">
        <v>5</v>
      </c>
      <c r="C23" s="1" t="s">
        <v>70</v>
      </c>
      <c r="D23" s="7">
        <f>Amazonica!D23+'Andina Sur'!D23+'Cost y sabana caribe'!D23+Cundiboyacense!D23+'Depre Momposina'!D23+'Distrito cap'!D23+'Eje cafetero'!D23+Insular!D23+'Lit Pacifico'!D23+Llanero!D23+'Magdalena Medio'!D23+Santanderes!D23+'Tolima grande'!D23</f>
        <v>4383480</v>
      </c>
      <c r="E23" s="10">
        <f t="shared" si="2"/>
        <v>8.3184378185254158</v>
      </c>
      <c r="F23">
        <v>1850</v>
      </c>
      <c r="G23" s="7">
        <f t="shared" si="3"/>
        <v>153.89109964272018</v>
      </c>
    </row>
    <row r="24" spans="2:10" ht="16" x14ac:dyDescent="0.2">
      <c r="B24" s="1" t="s">
        <v>19</v>
      </c>
      <c r="C24" s="1" t="s">
        <v>14</v>
      </c>
      <c r="D24" s="7">
        <f>Amazonica!D24+'Andina Sur'!D24+'Cost y sabana caribe'!D24+Cundiboyacense!D24+'Depre Momposina'!D24+'Distrito cap'!D24+'Eje cafetero'!D24+Insular!D24+'Lit Pacifico'!D24+Llanero!D24+'Magdalena Medio'!D24+Santanderes!D24+'Tolima grande'!D24</f>
        <v>456101.88799999992</v>
      </c>
      <c r="E24" s="10">
        <f t="shared" si="2"/>
        <v>0.86553496177467282</v>
      </c>
      <c r="F24">
        <v>2768</v>
      </c>
      <c r="G24" s="7">
        <f t="shared" si="3"/>
        <v>23.958007741922941</v>
      </c>
    </row>
    <row r="25" spans="2:10" ht="16" x14ac:dyDescent="0.2">
      <c r="B25" s="1" t="s">
        <v>20</v>
      </c>
      <c r="C25" s="1" t="s">
        <v>14</v>
      </c>
      <c r="D25" s="7">
        <f>Amazonica!D25+'Andina Sur'!D25+'Cost y sabana caribe'!D25+Cundiboyacense!D25+'Depre Momposina'!D25+'Distrito cap'!D25+'Eje cafetero'!D25+Insular!D25+'Lit Pacifico'!D25+Llanero!D25+'Magdalena Medio'!D25+Santanderes!D25+'Tolima grande'!D25</f>
        <v>229260.09139999998</v>
      </c>
      <c r="E25" s="10">
        <f t="shared" si="2"/>
        <v>0.43506205448190782</v>
      </c>
      <c r="F25">
        <v>2855</v>
      </c>
      <c r="G25" s="7">
        <f t="shared" si="3"/>
        <v>12.421021655458469</v>
      </c>
    </row>
    <row r="26" spans="2:10" s="2" customFormat="1" ht="20.25" customHeight="1" x14ac:dyDescent="0.2">
      <c r="B26" s="3" t="s">
        <v>30</v>
      </c>
      <c r="C26" s="3"/>
      <c r="D26" s="9">
        <f>SUM(D6:D25)</f>
        <v>52695951.999999993</v>
      </c>
      <c r="E26" s="12">
        <f>SUM(E6:E25)</f>
        <v>100</v>
      </c>
      <c r="F26" s="5"/>
      <c r="G26" s="17">
        <f>SUM(G6:G25)</f>
        <v>2306.7860825117637</v>
      </c>
      <c r="J26" s="14"/>
    </row>
    <row r="27" spans="2:10" x14ac:dyDescent="0.2">
      <c r="B27" s="8"/>
      <c r="D27" s="7"/>
      <c r="E27" s="10"/>
    </row>
    <row r="29" spans="2:10" x14ac:dyDescent="0.2">
      <c r="B29" s="26" t="s">
        <v>71</v>
      </c>
      <c r="C29" s="21">
        <f>+Amazonica!C29+'Andina Sur'!C29+'Cost y sabana caribe'!C29+Cundiboyacense!C29+'Depre Momposina'!C29+'Distrito cap'!C29+'Eje cafetero'!C29+Insular!C29+'Lit Pacifico'!C29+Llanero!C29+'Magdalena Medio'!C29+Santanderes!C29+'Tolima grande'!C29</f>
        <v>360959</v>
      </c>
      <c r="D29" s="39">
        <f>C29*100/$C$31</f>
        <v>49.806271611615976</v>
      </c>
    </row>
    <row r="30" spans="2:10" x14ac:dyDescent="0.2">
      <c r="B30" s="27" t="s">
        <v>36</v>
      </c>
      <c r="C30" s="21">
        <f>+Amazonica!C30+'Andina Sur'!C30+'Cost y sabana caribe'!C30+Cundiboyacense!C30+'Depre Momposina'!C30+'Distrito cap'!C30+'Eje cafetero'!C30+Insular!C30+'Lit Pacifico'!C30+Llanero!C30+'Magdalena Medio'!C30+Santanderes!C30+'Tolima grande'!C30</f>
        <v>363767</v>
      </c>
      <c r="D30" s="39">
        <f>C30*100/$C$31</f>
        <v>50.193728388384024</v>
      </c>
    </row>
    <row r="31" spans="2:10" x14ac:dyDescent="0.2">
      <c r="B31" s="20" t="s">
        <v>72</v>
      </c>
      <c r="C31" s="22">
        <f>SUM(C29:C30)</f>
        <v>724726</v>
      </c>
      <c r="D31" s="11">
        <f t="shared" ref="D31" si="4">C31*100/$C$31</f>
        <v>100</v>
      </c>
    </row>
    <row r="32" spans="2:10" x14ac:dyDescent="0.2">
      <c r="B32" s="2" t="s">
        <v>73</v>
      </c>
      <c r="C32" s="23">
        <f>D25</f>
        <v>229260.09139999998</v>
      </c>
    </row>
    <row r="33" spans="2:3" x14ac:dyDescent="0.2">
      <c r="B33" s="26" t="s">
        <v>74</v>
      </c>
      <c r="C33" s="40">
        <f>D29*$C$32/100</f>
        <v>114185.90381972304</v>
      </c>
    </row>
    <row r="34" spans="2:3" x14ac:dyDescent="0.2">
      <c r="B34" s="27" t="s">
        <v>75</v>
      </c>
      <c r="C34" s="40">
        <f>D30*$C$32/100</f>
        <v>115074.18758027695</v>
      </c>
    </row>
    <row r="35" spans="2:3" x14ac:dyDescent="0.2">
      <c r="C35" s="25">
        <f>C33+C34</f>
        <v>229260.09139999998</v>
      </c>
    </row>
  </sheetData>
  <mergeCells count="3">
    <mergeCell ref="B12:B13"/>
    <mergeCell ref="C16:C17"/>
    <mergeCell ref="C6:C7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35"/>
  <sheetViews>
    <sheetView topLeftCell="A14" workbookViewId="0">
      <selection activeCell="C29" sqref="C29:D35"/>
    </sheetView>
  </sheetViews>
  <sheetFormatPr baseColWidth="10" defaultRowHeight="15" x14ac:dyDescent="0.2"/>
  <cols>
    <col min="1" max="1" width="1" customWidth="1"/>
    <col min="2" max="2" width="17" bestFit="1" customWidth="1"/>
    <col min="5" max="5" width="11.5" customWidth="1"/>
    <col min="6" max="6" width="14.33203125" customWidth="1"/>
    <col min="7" max="7" width="23.33203125" customWidth="1"/>
  </cols>
  <sheetData>
    <row r="2" spans="2:10" x14ac:dyDescent="0.2">
      <c r="B2" s="2" t="s">
        <v>43</v>
      </c>
    </row>
    <row r="4" spans="2:10" ht="43.5" customHeight="1" x14ac:dyDescent="0.2">
      <c r="B4" s="19" t="s">
        <v>6</v>
      </c>
      <c r="C4" s="19" t="s">
        <v>31</v>
      </c>
      <c r="D4" s="19" t="s">
        <v>7</v>
      </c>
      <c r="E4" s="19" t="s">
        <v>24</v>
      </c>
      <c r="F4" s="19" t="s">
        <v>23</v>
      </c>
      <c r="G4" s="19" t="s">
        <v>33</v>
      </c>
    </row>
    <row r="5" spans="2:10" ht="16" x14ac:dyDescent="0.2">
      <c r="B5" s="3" t="s">
        <v>16</v>
      </c>
      <c r="C5" s="4"/>
      <c r="D5" s="5"/>
      <c r="E5" s="6"/>
      <c r="F5" s="6"/>
      <c r="G5" s="6"/>
    </row>
    <row r="6" spans="2:10" ht="16" x14ac:dyDescent="0.2">
      <c r="B6" s="1" t="s">
        <v>28</v>
      </c>
      <c r="C6" s="46" t="s">
        <v>25</v>
      </c>
      <c r="D6" s="7">
        <f>+C33</f>
        <v>3120.8664301421286</v>
      </c>
      <c r="E6" s="10">
        <f>D6/$D$26*100</f>
        <v>0.33544898776726395</v>
      </c>
      <c r="F6" s="7">
        <v>650</v>
      </c>
      <c r="G6" s="7">
        <f>E6*F6/100</f>
        <v>2.1804184204872157</v>
      </c>
    </row>
    <row r="7" spans="2:10" ht="16" x14ac:dyDescent="0.2">
      <c r="B7" s="1" t="s">
        <v>29</v>
      </c>
      <c r="C7" s="46"/>
      <c r="D7" s="25">
        <f>+C29-C33</f>
        <v>5877.1335698578714</v>
      </c>
      <c r="E7" s="10">
        <f t="shared" ref="E7:E14" si="0">D7/$D$26*100</f>
        <v>0.63170871010075413</v>
      </c>
      <c r="F7" s="7">
        <v>673</v>
      </c>
      <c r="G7" s="7">
        <f t="shared" ref="G7:G14" si="1">E7*F7/100</f>
        <v>4.2513996189780752</v>
      </c>
    </row>
    <row r="8" spans="2:10" ht="16" x14ac:dyDescent="0.2">
      <c r="B8" s="1" t="s">
        <v>0</v>
      </c>
      <c r="C8" s="1" t="s">
        <v>8</v>
      </c>
      <c r="D8" s="7">
        <f>+[1]Amazonica!D7</f>
        <v>26718</v>
      </c>
      <c r="E8" s="10">
        <f t="shared" si="0"/>
        <v>2.871806998403835</v>
      </c>
      <c r="F8" s="7">
        <v>1108</v>
      </c>
      <c r="G8" s="7">
        <f t="shared" si="1"/>
        <v>31.819621542314493</v>
      </c>
      <c r="J8" s="10"/>
    </row>
    <row r="9" spans="2:10" ht="16" x14ac:dyDescent="0.2">
      <c r="B9" s="1" t="s">
        <v>1</v>
      </c>
      <c r="C9" s="1" t="s">
        <v>9</v>
      </c>
      <c r="D9" s="7">
        <f>+[1]Amazonica!D8</f>
        <v>46179</v>
      </c>
      <c r="E9" s="10">
        <f t="shared" si="0"/>
        <v>4.9635891675758179</v>
      </c>
      <c r="F9" s="7">
        <v>1585</v>
      </c>
      <c r="G9" s="7">
        <f t="shared" si="1"/>
        <v>78.672888306076715</v>
      </c>
      <c r="J9" s="15"/>
    </row>
    <row r="10" spans="2:10" ht="16" x14ac:dyDescent="0.2">
      <c r="B10" s="1" t="s">
        <v>2</v>
      </c>
      <c r="C10" s="1" t="s">
        <v>10</v>
      </c>
      <c r="D10" s="7">
        <f>+[1]Amazonica!D9</f>
        <v>47122</v>
      </c>
      <c r="E10" s="10">
        <f t="shared" si="0"/>
        <v>5.0649483261765669</v>
      </c>
      <c r="F10" s="7">
        <v>2360</v>
      </c>
      <c r="G10" s="7">
        <f t="shared" si="1"/>
        <v>119.53278049776698</v>
      </c>
      <c r="J10" s="10"/>
    </row>
    <row r="11" spans="2:10" ht="16" x14ac:dyDescent="0.2">
      <c r="B11" s="1" t="s">
        <v>3</v>
      </c>
      <c r="C11" s="1" t="s">
        <v>11</v>
      </c>
      <c r="D11" s="7">
        <f>+[1]Amazonica!D10</f>
        <v>37369</v>
      </c>
      <c r="E11" s="10">
        <f t="shared" si="0"/>
        <v>4.0166388099166452</v>
      </c>
      <c r="F11" s="7">
        <v>3225</v>
      </c>
      <c r="G11" s="7">
        <f t="shared" si="1"/>
        <v>129.53660161981182</v>
      </c>
      <c r="J11" s="10"/>
    </row>
    <row r="12" spans="2:10" ht="16" x14ac:dyDescent="0.2">
      <c r="B12" s="46" t="s">
        <v>4</v>
      </c>
      <c r="C12" s="1" t="s">
        <v>12</v>
      </c>
      <c r="D12" s="7">
        <f>+[1]Amazonica!D11</f>
        <v>103776</v>
      </c>
      <c r="E12" s="10">
        <f t="shared" si="0"/>
        <v>11.154451795282446</v>
      </c>
      <c r="F12" s="7">
        <v>2900</v>
      </c>
      <c r="G12" s="7">
        <f t="shared" si="1"/>
        <v>323.47910206319096</v>
      </c>
      <c r="J12" s="10"/>
    </row>
    <row r="13" spans="2:10" ht="16" x14ac:dyDescent="0.2">
      <c r="B13" s="46"/>
      <c r="C13" s="1" t="s">
        <v>13</v>
      </c>
      <c r="D13" s="7">
        <f>+[1]Amazonica!D12</f>
        <v>156291</v>
      </c>
      <c r="E13" s="10">
        <f t="shared" si="0"/>
        <v>16.799071322237211</v>
      </c>
      <c r="F13" s="7">
        <v>2750</v>
      </c>
      <c r="G13" s="7">
        <f t="shared" si="1"/>
        <v>461.97446136152325</v>
      </c>
      <c r="J13" s="10"/>
    </row>
    <row r="14" spans="2:10" ht="16" x14ac:dyDescent="0.2">
      <c r="B14" s="1" t="s">
        <v>5</v>
      </c>
      <c r="C14" s="1" t="s">
        <v>70</v>
      </c>
      <c r="D14" s="7">
        <f>+[1]Amazonica!D13</f>
        <v>45092</v>
      </c>
      <c r="E14" s="10">
        <f t="shared" si="0"/>
        <v>4.8467520462619111</v>
      </c>
      <c r="F14" s="7">
        <v>2150</v>
      </c>
      <c r="G14" s="7">
        <f t="shared" si="1"/>
        <v>104.20516899463109</v>
      </c>
    </row>
    <row r="15" spans="2:10" ht="16" x14ac:dyDescent="0.2">
      <c r="B15" s="3" t="s">
        <v>15</v>
      </c>
      <c r="C15" s="6"/>
      <c r="D15" s="13"/>
      <c r="E15" s="6"/>
      <c r="F15" s="6"/>
      <c r="G15" s="16"/>
    </row>
    <row r="16" spans="2:10" ht="16" x14ac:dyDescent="0.2">
      <c r="B16" s="1" t="s">
        <v>26</v>
      </c>
      <c r="C16" s="46" t="s">
        <v>25</v>
      </c>
      <c r="D16" s="7">
        <f>+C34</f>
        <v>2999.4724258578713</v>
      </c>
      <c r="E16" s="10">
        <f>D16/$D$26*100</f>
        <v>0.32240084976787048</v>
      </c>
      <c r="F16" s="7">
        <v>576</v>
      </c>
      <c r="G16" s="7">
        <f>E16*F16/100</f>
        <v>1.8570288946629339</v>
      </c>
    </row>
    <row r="17" spans="2:10" ht="16" x14ac:dyDescent="0.2">
      <c r="B17" s="1" t="s">
        <v>27</v>
      </c>
      <c r="C17" s="46"/>
      <c r="D17" s="11">
        <f>+C30-C34</f>
        <v>5648.5275741421283</v>
      </c>
      <c r="E17" s="10">
        <f t="shared" ref="E17:E25" si="2">D17/$D$26*100</f>
        <v>0.60713679983899993</v>
      </c>
      <c r="F17" s="7">
        <v>602</v>
      </c>
      <c r="G17" s="7">
        <f t="shared" ref="G17:G25" si="3">E17*F17/100</f>
        <v>3.6549635350307796</v>
      </c>
    </row>
    <row r="18" spans="2:10" ht="16" x14ac:dyDescent="0.2">
      <c r="B18" s="1" t="s">
        <v>0</v>
      </c>
      <c r="C18" s="1" t="s">
        <v>8</v>
      </c>
      <c r="D18" s="7">
        <f>+[1]Amazonica!D16</f>
        <v>25753</v>
      </c>
      <c r="E18" s="10">
        <f t="shared" si="2"/>
        <v>2.7680831510552424</v>
      </c>
      <c r="F18">
        <v>1017</v>
      </c>
      <c r="G18" s="7">
        <f t="shared" si="3"/>
        <v>28.151405646231815</v>
      </c>
    </row>
    <row r="19" spans="2:10" ht="16" x14ac:dyDescent="0.2">
      <c r="B19" s="1" t="s">
        <v>1</v>
      </c>
      <c r="C19" s="1" t="s">
        <v>9</v>
      </c>
      <c r="D19" s="7">
        <f>+[1]Amazonica!D17</f>
        <v>44555</v>
      </c>
      <c r="E19" s="10">
        <f t="shared" si="2"/>
        <v>4.7890321436440928</v>
      </c>
      <c r="F19">
        <v>1450</v>
      </c>
      <c r="G19" s="7">
        <f t="shared" si="3"/>
        <v>69.440966082839353</v>
      </c>
    </row>
    <row r="20" spans="2:10" ht="32" x14ac:dyDescent="0.2">
      <c r="B20" s="1" t="s">
        <v>17</v>
      </c>
      <c r="C20" s="1" t="s">
        <v>18</v>
      </c>
      <c r="D20" s="7">
        <f>+[1]Amazonica!D18</f>
        <v>54773</v>
      </c>
      <c r="E20" s="10">
        <f t="shared" si="2"/>
        <v>5.8873225811652539</v>
      </c>
      <c r="F20">
        <v>2183</v>
      </c>
      <c r="G20" s="7">
        <f t="shared" si="3"/>
        <v>128.52025194683748</v>
      </c>
      <c r="J20" s="15"/>
    </row>
    <row r="21" spans="2:10" ht="48" x14ac:dyDescent="0.2">
      <c r="B21" s="1" t="s">
        <v>32</v>
      </c>
      <c r="C21" s="1" t="s">
        <v>14</v>
      </c>
      <c r="D21" s="7">
        <f>+[1]Amazonica!D19</f>
        <v>225583.96114400003</v>
      </c>
      <c r="E21" s="10">
        <f t="shared" si="2"/>
        <v>24.247084300508948</v>
      </c>
      <c r="F21" s="18">
        <v>2350</v>
      </c>
      <c r="G21" s="7">
        <f t="shared" si="3"/>
        <v>569.80648106196031</v>
      </c>
      <c r="J21" s="15"/>
    </row>
    <row r="22" spans="2:10" ht="16" x14ac:dyDescent="0.2">
      <c r="B22" s="1" t="s">
        <v>21</v>
      </c>
      <c r="C22" s="1" t="s">
        <v>22</v>
      </c>
      <c r="D22" s="7">
        <f>+[1]Amazonica!D20</f>
        <v>39556</v>
      </c>
      <c r="E22" s="10">
        <f t="shared" si="2"/>
        <v>4.2517103686227298</v>
      </c>
      <c r="F22">
        <v>2250</v>
      </c>
      <c r="G22" s="7">
        <f t="shared" si="3"/>
        <v>95.663483294011428</v>
      </c>
      <c r="J22" s="15"/>
    </row>
    <row r="23" spans="2:10" ht="16" x14ac:dyDescent="0.2">
      <c r="B23" s="1" t="s">
        <v>5</v>
      </c>
      <c r="C23" s="1" t="s">
        <v>70</v>
      </c>
      <c r="D23" s="7">
        <f>+[1]Amazonica!D21</f>
        <v>44427</v>
      </c>
      <c r="E23" s="10">
        <f t="shared" si="2"/>
        <v>4.7752739545657299</v>
      </c>
      <c r="F23">
        <v>1850</v>
      </c>
      <c r="G23" s="7">
        <f t="shared" si="3"/>
        <v>88.342568159466012</v>
      </c>
    </row>
    <row r="24" spans="2:10" ht="16" x14ac:dyDescent="0.2">
      <c r="B24" s="1" t="s">
        <v>19</v>
      </c>
      <c r="C24" s="1" t="s">
        <v>14</v>
      </c>
      <c r="D24" s="7">
        <f>+[1]Amazonica!D22</f>
        <v>9393.6999999999989</v>
      </c>
      <c r="E24" s="10">
        <f t="shared" si="2"/>
        <v>1.0096898495735498</v>
      </c>
      <c r="F24">
        <v>2768</v>
      </c>
      <c r="G24" s="7">
        <f t="shared" si="3"/>
        <v>27.948215036195858</v>
      </c>
    </row>
    <row r="25" spans="2:10" ht="16" x14ac:dyDescent="0.2">
      <c r="B25" s="1" t="s">
        <v>20</v>
      </c>
      <c r="C25" s="1" t="s">
        <v>14</v>
      </c>
      <c r="D25" s="7">
        <f>+[1]Amazonica!D23</f>
        <v>6120.3388559999994</v>
      </c>
      <c r="E25" s="10">
        <f t="shared" si="2"/>
        <v>0.65784983753513437</v>
      </c>
      <c r="F25">
        <v>2855</v>
      </c>
      <c r="G25" s="7">
        <f t="shared" si="3"/>
        <v>18.781612861628087</v>
      </c>
    </row>
    <row r="26" spans="2:10" s="2" customFormat="1" ht="20.25" customHeight="1" x14ac:dyDescent="0.2">
      <c r="B26" s="3" t="s">
        <v>30</v>
      </c>
      <c r="C26" s="3"/>
      <c r="D26" s="9">
        <f>SUM(D6:D25)</f>
        <v>930355</v>
      </c>
      <c r="E26" s="12">
        <f>SUM(E6:E25)</f>
        <v>100</v>
      </c>
      <c r="F26" s="5"/>
      <c r="G26" s="17">
        <f>SUM(G6:G25)</f>
        <v>2287.8194189436445</v>
      </c>
      <c r="J26" s="14"/>
    </row>
    <row r="27" spans="2:10" x14ac:dyDescent="0.2">
      <c r="B27" s="8"/>
      <c r="D27" s="7"/>
      <c r="E27" s="10"/>
    </row>
    <row r="29" spans="2:10" x14ac:dyDescent="0.2">
      <c r="B29" s="26" t="s">
        <v>71</v>
      </c>
      <c r="C29" s="21">
        <f>+[1]Amazonica!$D$6</f>
        <v>8998</v>
      </c>
      <c r="D29" s="11">
        <f>C29*100/$C$31</f>
        <v>50.99172617023688</v>
      </c>
    </row>
    <row r="30" spans="2:10" x14ac:dyDescent="0.2">
      <c r="B30" s="27" t="s">
        <v>36</v>
      </c>
      <c r="C30" s="21">
        <f>+[1]Amazonica!$D$15</f>
        <v>8648</v>
      </c>
      <c r="D30" s="11">
        <f>C30*100/$C$31</f>
        <v>49.00827382976312</v>
      </c>
    </row>
    <row r="31" spans="2:10" x14ac:dyDescent="0.2">
      <c r="B31" s="20" t="s">
        <v>72</v>
      </c>
      <c r="C31" s="22">
        <f>SUM(C29:C30)</f>
        <v>17646</v>
      </c>
      <c r="D31" s="11">
        <f>C31*100/$C$31</f>
        <v>100</v>
      </c>
    </row>
    <row r="32" spans="2:10" x14ac:dyDescent="0.2">
      <c r="B32" s="2" t="s">
        <v>73</v>
      </c>
      <c r="C32" s="23">
        <f>+D25</f>
        <v>6120.3388559999994</v>
      </c>
    </row>
    <row r="33" spans="2:3" x14ac:dyDescent="0.2">
      <c r="B33" s="26" t="s">
        <v>74</v>
      </c>
      <c r="C33" s="24">
        <f>D29*$C$32/100</f>
        <v>3120.8664301421286</v>
      </c>
    </row>
    <row r="34" spans="2:3" x14ac:dyDescent="0.2">
      <c r="B34" s="27" t="s">
        <v>75</v>
      </c>
      <c r="C34" s="24">
        <f>D30*$C$32/100</f>
        <v>2999.4724258578713</v>
      </c>
    </row>
    <row r="35" spans="2:3" x14ac:dyDescent="0.2">
      <c r="C35" s="25">
        <f>SUM(C33:C34)</f>
        <v>6120.3388560000003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CF079-9379-4F1C-B33D-76DA623B57CE}">
  <dimension ref="B2:J35"/>
  <sheetViews>
    <sheetView topLeftCell="A10" workbookViewId="0">
      <selection activeCell="F29" sqref="F29"/>
    </sheetView>
  </sheetViews>
  <sheetFormatPr baseColWidth="10" defaultRowHeight="15" x14ac:dyDescent="0.2"/>
  <cols>
    <col min="1" max="1" width="5.33203125" customWidth="1"/>
    <col min="2" max="2" width="17" bestFit="1" customWidth="1"/>
    <col min="5" max="5" width="11.5" customWidth="1"/>
    <col min="6" max="6" width="14.33203125" customWidth="1"/>
    <col min="7" max="7" width="23.33203125" customWidth="1"/>
  </cols>
  <sheetData>
    <row r="2" spans="2:10" x14ac:dyDescent="0.2">
      <c r="B2" s="2" t="s">
        <v>44</v>
      </c>
    </row>
    <row r="4" spans="2:10" ht="43.5" customHeight="1" x14ac:dyDescent="0.2">
      <c r="B4" s="19" t="s">
        <v>6</v>
      </c>
      <c r="C4" s="19" t="s">
        <v>31</v>
      </c>
      <c r="D4" s="19" t="s">
        <v>7</v>
      </c>
      <c r="E4" s="19" t="s">
        <v>24</v>
      </c>
      <c r="F4" s="19" t="s">
        <v>23</v>
      </c>
      <c r="G4" s="19" t="s">
        <v>33</v>
      </c>
    </row>
    <row r="5" spans="2:10" ht="16" x14ac:dyDescent="0.2">
      <c r="B5" s="3" t="s">
        <v>16</v>
      </c>
      <c r="C5" s="4"/>
      <c r="D5" s="5"/>
      <c r="E5" s="6"/>
      <c r="F5" s="6"/>
      <c r="G5" s="6"/>
    </row>
    <row r="6" spans="2:10" ht="16" x14ac:dyDescent="0.2">
      <c r="B6" s="1" t="s">
        <v>28</v>
      </c>
      <c r="C6" s="46" t="s">
        <v>25</v>
      </c>
      <c r="D6" s="7">
        <f>C33</f>
        <v>14586.842471279961</v>
      </c>
      <c r="E6" s="10">
        <f>D6/$D$26*100</f>
        <v>0.21437027440161671</v>
      </c>
      <c r="F6" s="7">
        <v>650</v>
      </c>
      <c r="G6" s="7">
        <f>E6*F6/100</f>
        <v>1.3934067836105086</v>
      </c>
    </row>
    <row r="7" spans="2:10" ht="16" x14ac:dyDescent="0.2">
      <c r="B7" s="1" t="s">
        <v>29</v>
      </c>
      <c r="C7" s="46"/>
      <c r="D7" s="11">
        <f>C29-C33</f>
        <v>28457.157528720039</v>
      </c>
      <c r="E7" s="10">
        <f t="shared" ref="E7:E14" si="0">D7/$D$26*100</f>
        <v>0.41821036184717603</v>
      </c>
      <c r="F7" s="7">
        <v>673</v>
      </c>
      <c r="G7" s="7">
        <f t="shared" ref="G7:G14" si="1">E7*F7/100</f>
        <v>2.8145557352314943</v>
      </c>
    </row>
    <row r="8" spans="2:10" ht="16" x14ac:dyDescent="0.2">
      <c r="B8" s="1" t="s">
        <v>0</v>
      </c>
      <c r="C8" s="1" t="s">
        <v>8</v>
      </c>
      <c r="D8" s="7">
        <f>+'[1]Andina Sur'!D7</f>
        <v>132348</v>
      </c>
      <c r="E8" s="10">
        <f t="shared" si="0"/>
        <v>1.9450046939470129</v>
      </c>
      <c r="F8" s="7">
        <v>1108</v>
      </c>
      <c r="G8" s="7">
        <f t="shared" si="1"/>
        <v>21.550652008932904</v>
      </c>
      <c r="J8" s="10"/>
    </row>
    <row r="9" spans="2:10" ht="16" x14ac:dyDescent="0.2">
      <c r="B9" s="1" t="s">
        <v>1</v>
      </c>
      <c r="C9" s="1" t="s">
        <v>9</v>
      </c>
      <c r="D9" s="7">
        <f>+'[1]Andina Sur'!D8</f>
        <v>242163</v>
      </c>
      <c r="E9" s="10">
        <f t="shared" si="0"/>
        <v>3.5588612725563706</v>
      </c>
      <c r="F9" s="7">
        <v>1585</v>
      </c>
      <c r="G9" s="7">
        <f t="shared" si="1"/>
        <v>56.407951170018478</v>
      </c>
      <c r="J9" s="15"/>
    </row>
    <row r="10" spans="2:10" ht="16" x14ac:dyDescent="0.2">
      <c r="B10" s="1" t="s">
        <v>2</v>
      </c>
      <c r="C10" s="1" t="s">
        <v>10</v>
      </c>
      <c r="D10" s="7">
        <f>+'[1]Andina Sur'!D9</f>
        <v>249172</v>
      </c>
      <c r="E10" s="10">
        <f t="shared" si="0"/>
        <v>3.661866515551162</v>
      </c>
      <c r="F10" s="7">
        <v>2360</v>
      </c>
      <c r="G10" s="7">
        <f t="shared" si="1"/>
        <v>86.420049767007427</v>
      </c>
      <c r="J10" s="10"/>
    </row>
    <row r="11" spans="2:10" ht="16" x14ac:dyDescent="0.2">
      <c r="B11" s="1" t="s">
        <v>3</v>
      </c>
      <c r="C11" s="1" t="s">
        <v>11</v>
      </c>
      <c r="D11" s="7">
        <f>+'[1]Andina Sur'!D10</f>
        <v>204887</v>
      </c>
      <c r="E11" s="10">
        <f t="shared" si="0"/>
        <v>3.011047969963442</v>
      </c>
      <c r="F11" s="7">
        <v>3225</v>
      </c>
      <c r="G11" s="7">
        <f t="shared" si="1"/>
        <v>97.106297031321006</v>
      </c>
      <c r="J11" s="10"/>
    </row>
    <row r="12" spans="2:10" ht="16" x14ac:dyDescent="0.2">
      <c r="B12" s="46" t="s">
        <v>4</v>
      </c>
      <c r="C12" s="1" t="s">
        <v>12</v>
      </c>
      <c r="D12" s="7">
        <f>+'[1]Andina Sur'!D11</f>
        <v>654174</v>
      </c>
      <c r="E12" s="10">
        <f t="shared" si="0"/>
        <v>9.6138324769402885</v>
      </c>
      <c r="F12" s="7">
        <v>2900</v>
      </c>
      <c r="G12" s="7">
        <f t="shared" si="1"/>
        <v>278.80114183126835</v>
      </c>
      <c r="J12" s="10"/>
    </row>
    <row r="13" spans="2:10" ht="16" x14ac:dyDescent="0.2">
      <c r="B13" s="46"/>
      <c r="C13" s="1" t="s">
        <v>13</v>
      </c>
      <c r="D13" s="7">
        <f>+'[1]Andina Sur'!D12</f>
        <v>1245582</v>
      </c>
      <c r="E13" s="10">
        <f t="shared" si="0"/>
        <v>18.305247050925654</v>
      </c>
      <c r="F13" s="7">
        <v>2750</v>
      </c>
      <c r="G13" s="7">
        <f t="shared" si="1"/>
        <v>503.39429390045552</v>
      </c>
      <c r="J13" s="10"/>
    </row>
    <row r="14" spans="2:10" ht="16" x14ac:dyDescent="0.2">
      <c r="B14" s="1" t="s">
        <v>5</v>
      </c>
      <c r="C14" s="1" t="s">
        <v>70</v>
      </c>
      <c r="D14" s="7">
        <f>+'[1]Andina Sur'!D13</f>
        <v>494811</v>
      </c>
      <c r="E14" s="10">
        <f t="shared" si="0"/>
        <v>7.2718115696241385</v>
      </c>
      <c r="F14" s="7">
        <v>2150</v>
      </c>
      <c r="G14" s="7">
        <f t="shared" si="1"/>
        <v>156.34394874691898</v>
      </c>
    </row>
    <row r="15" spans="2:10" ht="16" x14ac:dyDescent="0.2">
      <c r="B15" s="3" t="s">
        <v>15</v>
      </c>
      <c r="C15" s="6"/>
      <c r="D15" s="13"/>
      <c r="E15" s="6"/>
      <c r="F15" s="6"/>
      <c r="G15" s="16"/>
    </row>
    <row r="16" spans="2:10" ht="16" x14ac:dyDescent="0.2">
      <c r="B16" s="1" t="s">
        <v>26</v>
      </c>
      <c r="C16" s="46" t="s">
        <v>25</v>
      </c>
      <c r="D16" s="7">
        <f>C34</f>
        <v>13900.267272720041</v>
      </c>
      <c r="E16" s="10">
        <f>D16/$D$26*100</f>
        <v>0.20428026938494365</v>
      </c>
      <c r="F16" s="7">
        <v>576</v>
      </c>
      <c r="G16" s="7">
        <f>E16*F16/100</f>
        <v>1.1766543516572754</v>
      </c>
    </row>
    <row r="17" spans="2:10" ht="16" x14ac:dyDescent="0.2">
      <c r="B17" s="1" t="s">
        <v>27</v>
      </c>
      <c r="C17" s="46"/>
      <c r="D17" s="11">
        <f>C30-C34</f>
        <v>27117.732727279959</v>
      </c>
      <c r="E17" s="10">
        <f t="shared" ref="E17:E25" si="2">D17/$D$26*100</f>
        <v>0.39852598787862342</v>
      </c>
      <c r="F17" s="7">
        <v>602</v>
      </c>
      <c r="G17" s="7">
        <f t="shared" ref="G17:G25" si="3">E17*F17/100</f>
        <v>2.399126447029313</v>
      </c>
    </row>
    <row r="18" spans="2:10" ht="16" x14ac:dyDescent="0.2">
      <c r="B18" s="1" t="s">
        <v>0</v>
      </c>
      <c r="C18" s="1" t="s">
        <v>8</v>
      </c>
      <c r="D18" s="7">
        <f>+'[1]Andina Sur'!D16</f>
        <v>126248</v>
      </c>
      <c r="E18" s="10">
        <f t="shared" si="2"/>
        <v>1.855358241918446</v>
      </c>
      <c r="F18">
        <v>1017</v>
      </c>
      <c r="G18" s="7">
        <f t="shared" si="3"/>
        <v>18.868993320310597</v>
      </c>
    </row>
    <row r="19" spans="2:10" ht="16" x14ac:dyDescent="0.2">
      <c r="B19" s="1" t="s">
        <v>1</v>
      </c>
      <c r="C19" s="1" t="s">
        <v>9</v>
      </c>
      <c r="D19" s="7">
        <f>+'[1]Andina Sur'!D17</f>
        <v>231628</v>
      </c>
      <c r="E19" s="10">
        <f t="shared" si="2"/>
        <v>3.4040374410611323</v>
      </c>
      <c r="F19">
        <v>1450</v>
      </c>
      <c r="G19" s="7">
        <f t="shared" si="3"/>
        <v>49.358542895386421</v>
      </c>
    </row>
    <row r="20" spans="2:10" ht="32" x14ac:dyDescent="0.2">
      <c r="B20" s="1" t="s">
        <v>17</v>
      </c>
      <c r="C20" s="1" t="s">
        <v>18</v>
      </c>
      <c r="D20" s="7">
        <f>+'[1]Andina Sur'!D18</f>
        <v>289456</v>
      </c>
      <c r="E20" s="10">
        <f t="shared" si="2"/>
        <v>4.2538858062919465</v>
      </c>
      <c r="F20">
        <v>2183</v>
      </c>
      <c r="G20" s="7">
        <f t="shared" si="3"/>
        <v>92.862327151353185</v>
      </c>
      <c r="J20" s="15"/>
    </row>
    <row r="21" spans="2:10" ht="48" x14ac:dyDescent="0.2">
      <c r="B21" s="1" t="s">
        <v>32</v>
      </c>
      <c r="C21" s="1" t="s">
        <v>14</v>
      </c>
      <c r="D21" s="7">
        <f>+'[1]Andina Sur'!D19</f>
        <v>1709566.7222559997</v>
      </c>
      <c r="E21" s="10">
        <f t="shared" si="2"/>
        <v>25.124031337107695</v>
      </c>
      <c r="F21" s="18">
        <v>2350</v>
      </c>
      <c r="G21" s="7">
        <f t="shared" si="3"/>
        <v>590.41473642203084</v>
      </c>
      <c r="J21" s="15"/>
    </row>
    <row r="22" spans="2:10" ht="16" x14ac:dyDescent="0.2">
      <c r="B22" s="1" t="s">
        <v>21</v>
      </c>
      <c r="C22" s="1" t="s">
        <v>22</v>
      </c>
      <c r="D22" s="7">
        <f>+'[1]Andina Sur'!D20</f>
        <v>413006</v>
      </c>
      <c r="E22" s="10">
        <f t="shared" si="2"/>
        <v>6.0695938633623481</v>
      </c>
      <c r="F22">
        <v>2250</v>
      </c>
      <c r="G22" s="7">
        <f t="shared" si="3"/>
        <v>136.56586192565283</v>
      </c>
      <c r="J22" s="15"/>
    </row>
    <row r="23" spans="2:10" ht="16" x14ac:dyDescent="0.2">
      <c r="B23" s="1" t="s">
        <v>5</v>
      </c>
      <c r="C23" s="1" t="s">
        <v>70</v>
      </c>
      <c r="D23" s="7">
        <f>+'[1]Andina Sur'!D21</f>
        <v>647515</v>
      </c>
      <c r="E23" s="10">
        <f t="shared" si="2"/>
        <v>9.5159708828323826</v>
      </c>
      <c r="F23">
        <v>1850</v>
      </c>
      <c r="G23" s="7">
        <f t="shared" si="3"/>
        <v>176.04546133239907</v>
      </c>
    </row>
    <row r="24" spans="2:10" ht="16" x14ac:dyDescent="0.2">
      <c r="B24" s="1" t="s">
        <v>19</v>
      </c>
      <c r="C24" s="1" t="s">
        <v>14</v>
      </c>
      <c r="D24" s="7">
        <f>+'[1]Andina Sur'!D22</f>
        <v>51402.167999999991</v>
      </c>
      <c r="E24" s="10">
        <f t="shared" si="2"/>
        <v>0.7554134406190719</v>
      </c>
      <c r="F24">
        <v>2768</v>
      </c>
      <c r="G24" s="7">
        <f t="shared" si="3"/>
        <v>20.909844036335912</v>
      </c>
    </row>
    <row r="25" spans="2:10" ht="16" x14ac:dyDescent="0.2">
      <c r="B25" s="1" t="s">
        <v>20</v>
      </c>
      <c r="C25" s="1" t="s">
        <v>14</v>
      </c>
      <c r="D25" s="7">
        <f>+'[1]Andina Sur'!D23</f>
        <v>28487.109744000001</v>
      </c>
      <c r="E25" s="10">
        <f t="shared" si="2"/>
        <v>0.41865054378656041</v>
      </c>
      <c r="F25">
        <v>2855</v>
      </c>
      <c r="G25" s="7">
        <f t="shared" si="3"/>
        <v>11.952473025106299</v>
      </c>
    </row>
    <row r="26" spans="2:10" s="2" customFormat="1" ht="20.25" customHeight="1" x14ac:dyDescent="0.2">
      <c r="B26" s="3" t="s">
        <v>30</v>
      </c>
      <c r="C26" s="3"/>
      <c r="D26" s="9">
        <f>SUM(D6:D25)</f>
        <v>6804507.9999999991</v>
      </c>
      <c r="E26" s="12">
        <f>SUM(E6:E25)</f>
        <v>100</v>
      </c>
      <c r="F26" s="5"/>
      <c r="G26" s="17">
        <f>SUM(G6:G25)</f>
        <v>2304.7863178820267</v>
      </c>
      <c r="J26" s="14"/>
    </row>
    <row r="27" spans="2:10" x14ac:dyDescent="0.2">
      <c r="B27" s="8"/>
      <c r="D27" s="7"/>
      <c r="E27" s="10"/>
    </row>
    <row r="29" spans="2:10" x14ac:dyDescent="0.2">
      <c r="B29" s="26" t="s">
        <v>71</v>
      </c>
      <c r="C29" s="21">
        <f>+'[1]Andina Sur'!$D$6</f>
        <v>43044</v>
      </c>
      <c r="D29" s="11">
        <f>C29*100/$C$31</f>
        <v>51.205062929742333</v>
      </c>
    </row>
    <row r="30" spans="2:10" x14ac:dyDescent="0.2">
      <c r="B30" s="27" t="s">
        <v>36</v>
      </c>
      <c r="C30" s="21">
        <f>+'[1]Andina Sur'!$D$15</f>
        <v>41018</v>
      </c>
      <c r="D30" s="11">
        <f t="shared" ref="D30:D31" si="4">C30*100/$C$31</f>
        <v>48.794937070257667</v>
      </c>
    </row>
    <row r="31" spans="2:10" x14ac:dyDescent="0.2">
      <c r="B31" s="20" t="s">
        <v>72</v>
      </c>
      <c r="C31" s="22">
        <f>SUM(C29:C30)</f>
        <v>84062</v>
      </c>
      <c r="D31" s="11">
        <f t="shared" si="4"/>
        <v>100</v>
      </c>
    </row>
    <row r="32" spans="2:10" x14ac:dyDescent="0.2">
      <c r="B32" s="2" t="s">
        <v>73</v>
      </c>
      <c r="C32" s="23">
        <f>D25</f>
        <v>28487.109744000001</v>
      </c>
    </row>
    <row r="33" spans="2:3" x14ac:dyDescent="0.2">
      <c r="B33" s="26" t="s">
        <v>74</v>
      </c>
      <c r="C33" s="24">
        <f>D29*$C$32/100</f>
        <v>14586.842471279961</v>
      </c>
    </row>
    <row r="34" spans="2:3" x14ac:dyDescent="0.2">
      <c r="B34" s="27" t="s">
        <v>75</v>
      </c>
      <c r="C34" s="24">
        <f>D30*$C$32/100</f>
        <v>13900.267272720041</v>
      </c>
    </row>
    <row r="35" spans="2:3" x14ac:dyDescent="0.2">
      <c r="C35" s="25">
        <f>C33+C34</f>
        <v>28487.109744000001</v>
      </c>
    </row>
  </sheetData>
  <mergeCells count="3">
    <mergeCell ref="C6:C7"/>
    <mergeCell ref="C16:C17"/>
    <mergeCell ref="B12:B1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35"/>
  <sheetViews>
    <sheetView workbookViewId="0">
      <selection activeCell="I9" sqref="I9"/>
    </sheetView>
  </sheetViews>
  <sheetFormatPr baseColWidth="10" defaultRowHeight="15" x14ac:dyDescent="0.2"/>
  <cols>
    <col min="1" max="1" width="2" customWidth="1"/>
    <col min="2" max="2" width="21.1640625" customWidth="1"/>
    <col min="5" max="5" width="11.5" customWidth="1"/>
    <col min="6" max="6" width="14.33203125" customWidth="1"/>
    <col min="7" max="7" width="23" customWidth="1"/>
  </cols>
  <sheetData>
    <row r="2" spans="2:10" x14ac:dyDescent="0.2">
      <c r="B2" s="2" t="s">
        <v>45</v>
      </c>
    </row>
    <row r="4" spans="2:10" ht="43.5" customHeight="1" x14ac:dyDescent="0.2">
      <c r="B4" s="19" t="s">
        <v>6</v>
      </c>
      <c r="C4" s="19" t="s">
        <v>31</v>
      </c>
      <c r="D4" s="19" t="s">
        <v>7</v>
      </c>
      <c r="E4" s="19" t="s">
        <v>24</v>
      </c>
      <c r="F4" s="19" t="s">
        <v>23</v>
      </c>
      <c r="G4" s="19" t="s">
        <v>33</v>
      </c>
    </row>
    <row r="5" spans="2:10" ht="16" x14ac:dyDescent="0.2">
      <c r="B5" s="3" t="s">
        <v>16</v>
      </c>
      <c r="C5" s="4"/>
      <c r="D5" s="5"/>
      <c r="E5" s="6"/>
      <c r="F5" s="6"/>
      <c r="G5" s="6"/>
    </row>
    <row r="6" spans="2:10" ht="16" x14ac:dyDescent="0.2">
      <c r="B6" s="1" t="s">
        <v>28</v>
      </c>
      <c r="C6" s="46" t="s">
        <v>25</v>
      </c>
      <c r="D6" s="7">
        <f>C33</f>
        <v>22498.956742939255</v>
      </c>
      <c r="E6" s="10">
        <f>D6/$D$26*100</f>
        <v>0.20964515625894123</v>
      </c>
      <c r="F6" s="7">
        <v>650</v>
      </c>
      <c r="G6" s="7">
        <f>E6*F6/100</f>
        <v>1.3626935156831181</v>
      </c>
    </row>
    <row r="7" spans="2:10" ht="16" x14ac:dyDescent="0.2">
      <c r="B7" s="1" t="s">
        <v>29</v>
      </c>
      <c r="C7" s="46"/>
      <c r="D7" s="11">
        <f>C29-C33</f>
        <v>62828.043257060745</v>
      </c>
      <c r="E7" s="10">
        <f t="shared" ref="E7:E14" si="0">D7/$D$26*100</f>
        <v>0.58543136450998323</v>
      </c>
      <c r="F7" s="7">
        <v>673</v>
      </c>
      <c r="G7" s="7">
        <f t="shared" ref="G7:G14" si="1">E7*F7/100</f>
        <v>3.9399530831521874</v>
      </c>
    </row>
    <row r="8" spans="2:10" ht="16" x14ac:dyDescent="0.2">
      <c r="B8" s="1" t="s">
        <v>0</v>
      </c>
      <c r="C8" s="1" t="s">
        <v>8</v>
      </c>
      <c r="D8" s="7">
        <f>+'[1]Costa y Sabana Caribe'!D7</f>
        <v>260992</v>
      </c>
      <c r="E8" s="10">
        <f t="shared" si="0"/>
        <v>2.4319220329851414</v>
      </c>
      <c r="F8" s="7">
        <v>1108</v>
      </c>
      <c r="G8" s="7">
        <f t="shared" si="1"/>
        <v>26.945696125475365</v>
      </c>
      <c r="J8" s="10"/>
    </row>
    <row r="9" spans="2:10" ht="16" x14ac:dyDescent="0.2">
      <c r="B9" s="1" t="s">
        <v>1</v>
      </c>
      <c r="C9" s="1" t="s">
        <v>9</v>
      </c>
      <c r="D9" s="7">
        <f>+'[1]Costa y Sabana Caribe'!D8</f>
        <v>470836</v>
      </c>
      <c r="E9" s="10">
        <f t="shared" si="0"/>
        <v>4.3872472808461254</v>
      </c>
      <c r="F9" s="7">
        <v>1585</v>
      </c>
      <c r="G9" s="7">
        <f t="shared" si="1"/>
        <v>69.537869401411086</v>
      </c>
      <c r="J9" s="15"/>
    </row>
    <row r="10" spans="2:10" ht="16" x14ac:dyDescent="0.2">
      <c r="B10" s="1" t="s">
        <v>2</v>
      </c>
      <c r="C10" s="1" t="s">
        <v>10</v>
      </c>
      <c r="D10" s="7">
        <f>+'[1]Costa y Sabana Caribe'!D9</f>
        <v>479542</v>
      </c>
      <c r="E10" s="10">
        <f t="shared" si="0"/>
        <v>4.4683697413781287</v>
      </c>
      <c r="F10" s="7">
        <v>2360</v>
      </c>
      <c r="G10" s="7">
        <f t="shared" si="1"/>
        <v>105.45352589652384</v>
      </c>
      <c r="J10" s="10"/>
    </row>
    <row r="11" spans="2:10" ht="16" x14ac:dyDescent="0.2">
      <c r="B11" s="1" t="s">
        <v>3</v>
      </c>
      <c r="C11" s="1" t="s">
        <v>11</v>
      </c>
      <c r="D11" s="7">
        <f>+'[1]Costa y Sabana Caribe'!D10</f>
        <v>377512</v>
      </c>
      <c r="E11" s="10">
        <f t="shared" si="0"/>
        <v>3.5176547576794945</v>
      </c>
      <c r="F11" s="7">
        <v>3225</v>
      </c>
      <c r="G11" s="7">
        <f t="shared" si="1"/>
        <v>113.4443659351637</v>
      </c>
      <c r="J11" s="10"/>
    </row>
    <row r="12" spans="2:10" ht="16" x14ac:dyDescent="0.2">
      <c r="B12" s="46" t="s">
        <v>4</v>
      </c>
      <c r="C12" s="1" t="s">
        <v>12</v>
      </c>
      <c r="D12" s="7">
        <f>+'[1]Costa y Sabana Caribe'!D11</f>
        <v>1092006</v>
      </c>
      <c r="E12" s="10">
        <f t="shared" si="0"/>
        <v>10.175305954021473</v>
      </c>
      <c r="F12" s="7">
        <v>2900</v>
      </c>
      <c r="G12" s="7">
        <f t="shared" si="1"/>
        <v>295.08387266662271</v>
      </c>
      <c r="J12" s="10"/>
    </row>
    <row r="13" spans="2:10" ht="16" x14ac:dyDescent="0.2">
      <c r="B13" s="46"/>
      <c r="C13" s="1" t="s">
        <v>13</v>
      </c>
      <c r="D13" s="7">
        <f>+'[1]Costa y Sabana Caribe'!D12</f>
        <v>1899304</v>
      </c>
      <c r="E13" s="10">
        <f t="shared" si="0"/>
        <v>17.697704316365293</v>
      </c>
      <c r="F13" s="7">
        <v>2750</v>
      </c>
      <c r="G13" s="7">
        <f t="shared" si="1"/>
        <v>486.68686870004552</v>
      </c>
      <c r="J13" s="10"/>
    </row>
    <row r="14" spans="2:10" ht="16" x14ac:dyDescent="0.2">
      <c r="B14" s="1" t="s">
        <v>5</v>
      </c>
      <c r="C14" s="1" t="s">
        <v>70</v>
      </c>
      <c r="D14" s="7">
        <f>+'[1]Costa y Sabana Caribe'!D13</f>
        <v>617565</v>
      </c>
      <c r="E14" s="10">
        <f t="shared" si="0"/>
        <v>5.7544673028310012</v>
      </c>
      <c r="F14" s="7">
        <v>2150</v>
      </c>
      <c r="G14" s="7">
        <f t="shared" si="1"/>
        <v>123.72104701086653</v>
      </c>
    </row>
    <row r="15" spans="2:10" ht="16" x14ac:dyDescent="0.2">
      <c r="B15" s="3" t="s">
        <v>15</v>
      </c>
      <c r="C15" s="6"/>
      <c r="D15" s="13"/>
      <c r="E15" s="6"/>
      <c r="F15" s="6"/>
      <c r="G15" s="16"/>
    </row>
    <row r="16" spans="2:10" ht="16" x14ac:dyDescent="0.2">
      <c r="B16" s="1" t="s">
        <v>26</v>
      </c>
      <c r="C16" s="46" t="s">
        <v>25</v>
      </c>
      <c r="D16" s="7">
        <f>C34</f>
        <v>26511.890781060745</v>
      </c>
      <c r="E16" s="10">
        <f>D16/$D$26*100</f>
        <v>0.24703765374631126</v>
      </c>
      <c r="F16" s="7">
        <v>576</v>
      </c>
      <c r="G16" s="7">
        <f>E16*F16/100</f>
        <v>1.4229368855787528</v>
      </c>
    </row>
    <row r="17" spans="2:10" ht="16" x14ac:dyDescent="0.2">
      <c r="B17" s="1" t="s">
        <v>27</v>
      </c>
      <c r="C17" s="46"/>
      <c r="D17" s="11">
        <f>C30-C34</f>
        <v>74034.109218939251</v>
      </c>
      <c r="E17" s="10">
        <f t="shared" ref="E17:E25" si="2">D17/$D$26*100</f>
        <v>0.68984942604358268</v>
      </c>
      <c r="F17" s="7">
        <v>602</v>
      </c>
      <c r="G17" s="7">
        <f t="shared" ref="G17:G25" si="3">E17*F17/100</f>
        <v>4.1528935447823674</v>
      </c>
    </row>
    <row r="18" spans="2:10" ht="16" x14ac:dyDescent="0.2">
      <c r="B18" s="1" t="s">
        <v>0</v>
      </c>
      <c r="C18" s="1" t="s">
        <v>8</v>
      </c>
      <c r="D18" s="7">
        <f>+'[1]Costa y Sabana Caribe'!D16</f>
        <v>229779</v>
      </c>
      <c r="E18" s="10">
        <f t="shared" si="2"/>
        <v>2.1410794691687589</v>
      </c>
      <c r="F18">
        <v>1017</v>
      </c>
      <c r="G18" s="7">
        <f t="shared" si="3"/>
        <v>21.774778201446278</v>
      </c>
    </row>
    <row r="19" spans="2:10" ht="16" x14ac:dyDescent="0.2">
      <c r="B19" s="1" t="s">
        <v>1</v>
      </c>
      <c r="C19" s="1" t="s">
        <v>9</v>
      </c>
      <c r="D19" s="7">
        <f>+'[1]Costa y Sabana Caribe'!D17</f>
        <v>450090</v>
      </c>
      <c r="E19" s="10">
        <f t="shared" si="2"/>
        <v>4.1939361659601913</v>
      </c>
      <c r="F19">
        <v>1450</v>
      </c>
      <c r="G19" s="7">
        <f t="shared" si="3"/>
        <v>60.812074406422774</v>
      </c>
    </row>
    <row r="20" spans="2:10" ht="16" x14ac:dyDescent="0.2">
      <c r="B20" s="1" t="s">
        <v>17</v>
      </c>
      <c r="C20" s="1" t="s">
        <v>18</v>
      </c>
      <c r="D20" s="7">
        <f>+'[1]Costa y Sabana Caribe'!D18</f>
        <v>548832</v>
      </c>
      <c r="E20" s="10">
        <f t="shared" si="2"/>
        <v>5.1140135835860914</v>
      </c>
      <c r="F20">
        <v>2183</v>
      </c>
      <c r="G20" s="7">
        <f t="shared" si="3"/>
        <v>111.63891652968438</v>
      </c>
      <c r="J20" s="15"/>
    </row>
    <row r="21" spans="2:10" ht="32" x14ac:dyDescent="0.2">
      <c r="B21" s="1" t="s">
        <v>32</v>
      </c>
      <c r="C21" s="1" t="s">
        <v>14</v>
      </c>
      <c r="D21" s="7">
        <f>+'[1]Costa y Sabana Caribe'!D19</f>
        <v>2683442.5604760004</v>
      </c>
      <c r="E21" s="10">
        <f t="shared" si="2"/>
        <v>25.004303147497424</v>
      </c>
      <c r="F21" s="18">
        <v>2350</v>
      </c>
      <c r="G21" s="7">
        <f t="shared" si="3"/>
        <v>587.60112396618945</v>
      </c>
      <c r="J21" s="15"/>
    </row>
    <row r="22" spans="2:10" ht="16" x14ac:dyDescent="0.2">
      <c r="B22" s="1" t="s">
        <v>21</v>
      </c>
      <c r="C22" s="1" t="s">
        <v>22</v>
      </c>
      <c r="D22" s="7">
        <f>+'[1]Costa y Sabana Caribe'!D20</f>
        <v>551820</v>
      </c>
      <c r="E22" s="10">
        <f t="shared" si="2"/>
        <v>5.1418557512945249</v>
      </c>
      <c r="F22">
        <v>2250</v>
      </c>
      <c r="G22" s="7">
        <f t="shared" si="3"/>
        <v>115.69175440412681</v>
      </c>
      <c r="J22" s="15"/>
    </row>
    <row r="23" spans="2:10" ht="16" x14ac:dyDescent="0.2">
      <c r="B23" s="1" t="s">
        <v>5</v>
      </c>
      <c r="C23" s="1" t="s">
        <v>70</v>
      </c>
      <c r="D23" s="7">
        <f>+'[1]Costa y Sabana Caribe'!D21</f>
        <v>727577</v>
      </c>
      <c r="E23" s="10">
        <f t="shared" si="2"/>
        <v>6.779558519009127</v>
      </c>
      <c r="F23">
        <v>1850</v>
      </c>
      <c r="G23" s="7">
        <f t="shared" si="3"/>
        <v>125.42183260166885</v>
      </c>
    </row>
    <row r="24" spans="2:10" ht="16" x14ac:dyDescent="0.2">
      <c r="B24" s="1" t="s">
        <v>19</v>
      </c>
      <c r="C24" s="1" t="s">
        <v>14</v>
      </c>
      <c r="D24" s="7">
        <f>+'[1]Costa y Sabana Caribe'!D22</f>
        <v>107741.592</v>
      </c>
      <c r="E24" s="10">
        <f t="shared" si="2"/>
        <v>1.0039355668131422</v>
      </c>
      <c r="F24">
        <v>2768</v>
      </c>
      <c r="G24" s="7">
        <f t="shared" si="3"/>
        <v>27.788936489387776</v>
      </c>
    </row>
    <row r="25" spans="2:10" ht="16" x14ac:dyDescent="0.2">
      <c r="B25" s="1" t="s">
        <v>20</v>
      </c>
      <c r="C25" s="1" t="s">
        <v>14</v>
      </c>
      <c r="D25" s="7">
        <f>+'[1]Costa y Sabana Caribe'!D23</f>
        <v>49010.847523999997</v>
      </c>
      <c r="E25" s="10">
        <f t="shared" si="2"/>
        <v>0.45668281000525246</v>
      </c>
      <c r="F25">
        <v>2855</v>
      </c>
      <c r="G25" s="7">
        <f t="shared" si="3"/>
        <v>13.038294225649958</v>
      </c>
    </row>
    <row r="26" spans="2:10" s="2" customFormat="1" ht="20.25" customHeight="1" x14ac:dyDescent="0.2">
      <c r="B26" s="3" t="s">
        <v>30</v>
      </c>
      <c r="C26" s="3"/>
      <c r="D26" s="9">
        <f>SUM(D6:D25)</f>
        <v>10731923.000000002</v>
      </c>
      <c r="E26" s="12">
        <f>SUM(E6:E25)</f>
        <v>99.999999999999986</v>
      </c>
      <c r="F26" s="5"/>
      <c r="G26" s="17">
        <f>SUM(G6:G25)</f>
        <v>2295.5194335898814</v>
      </c>
      <c r="J26" s="14"/>
    </row>
    <row r="27" spans="2:10" x14ac:dyDescent="0.2">
      <c r="B27" s="8"/>
      <c r="D27" s="7"/>
      <c r="E27" s="10"/>
    </row>
    <row r="29" spans="2:10" x14ac:dyDescent="0.2">
      <c r="B29" s="26" t="s">
        <v>71</v>
      </c>
      <c r="C29" s="21">
        <f>+'[1]Costa y Sabana Caribe'!$D$6</f>
        <v>85327</v>
      </c>
      <c r="D29" s="11">
        <f>C29*100/$C$31</f>
        <v>45.906075653806631</v>
      </c>
    </row>
    <row r="30" spans="2:10" x14ac:dyDescent="0.2">
      <c r="B30" s="27" t="s">
        <v>36</v>
      </c>
      <c r="C30" s="21">
        <f>+'[1]Costa y Sabana Caribe'!$D$15</f>
        <v>100546</v>
      </c>
      <c r="D30" s="11">
        <f t="shared" ref="D30:D31" si="4">C30*100/$C$31</f>
        <v>54.093924346193369</v>
      </c>
    </row>
    <row r="31" spans="2:10" x14ac:dyDescent="0.2">
      <c r="B31" s="20" t="s">
        <v>72</v>
      </c>
      <c r="C31" s="22">
        <f>SUM(C29:C30)</f>
        <v>185873</v>
      </c>
      <c r="D31" s="11">
        <f t="shared" si="4"/>
        <v>100</v>
      </c>
    </row>
    <row r="32" spans="2:10" x14ac:dyDescent="0.2">
      <c r="B32" s="2" t="s">
        <v>73</v>
      </c>
      <c r="C32" s="23">
        <f>D25</f>
        <v>49010.847523999997</v>
      </c>
    </row>
    <row r="33" spans="2:3" x14ac:dyDescent="0.2">
      <c r="B33" s="26" t="s">
        <v>74</v>
      </c>
      <c r="C33" s="24">
        <f>D29*$C$32/100</f>
        <v>22498.956742939255</v>
      </c>
    </row>
    <row r="34" spans="2:3" x14ac:dyDescent="0.2">
      <c r="B34" s="27" t="s">
        <v>75</v>
      </c>
      <c r="C34" s="24">
        <f>D30*$C$32/100</f>
        <v>26511.890781060745</v>
      </c>
    </row>
    <row r="35" spans="2:3" x14ac:dyDescent="0.2">
      <c r="C35" s="25">
        <f>C33+C34</f>
        <v>49010.847523999997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35"/>
  <sheetViews>
    <sheetView topLeftCell="A15" workbookViewId="0">
      <selection activeCell="B29" sqref="B29:D35"/>
    </sheetView>
  </sheetViews>
  <sheetFormatPr baseColWidth="10" defaultRowHeight="15" x14ac:dyDescent="0.2"/>
  <cols>
    <col min="1" max="1" width="2.1640625" customWidth="1"/>
    <col min="2" max="2" width="20.5" customWidth="1"/>
    <col min="5" max="5" width="11.5" customWidth="1"/>
    <col min="6" max="6" width="14.33203125" customWidth="1"/>
    <col min="7" max="7" width="20.5" customWidth="1"/>
  </cols>
  <sheetData>
    <row r="2" spans="2:10" x14ac:dyDescent="0.2">
      <c r="B2" s="2" t="s">
        <v>46</v>
      </c>
    </row>
    <row r="4" spans="2:10" ht="43.5" customHeight="1" x14ac:dyDescent="0.2">
      <c r="B4" s="19" t="s">
        <v>6</v>
      </c>
      <c r="C4" s="19" t="s">
        <v>31</v>
      </c>
      <c r="D4" s="19" t="s">
        <v>7</v>
      </c>
      <c r="E4" s="19" t="s">
        <v>24</v>
      </c>
      <c r="F4" s="19" t="s">
        <v>23</v>
      </c>
      <c r="G4" s="19" t="s">
        <v>33</v>
      </c>
    </row>
    <row r="5" spans="2:10" ht="16" x14ac:dyDescent="0.2">
      <c r="B5" s="3" t="s">
        <v>16</v>
      </c>
      <c r="C5" s="4"/>
      <c r="D5" s="5"/>
      <c r="E5" s="6"/>
      <c r="F5" s="6"/>
      <c r="G5" s="6"/>
    </row>
    <row r="6" spans="2:10" ht="16" x14ac:dyDescent="0.2">
      <c r="B6" s="1" t="s">
        <v>28</v>
      </c>
      <c r="C6" s="46" t="s">
        <v>25</v>
      </c>
      <c r="D6" s="7">
        <f>C33</f>
        <v>14460.531103490617</v>
      </c>
      <c r="E6" s="10">
        <f>D6/$D$26*100</f>
        <v>0.32036176739024447</v>
      </c>
      <c r="F6" s="7">
        <v>650</v>
      </c>
      <c r="G6" s="7">
        <f>E6*F6/100</f>
        <v>2.082351488036589</v>
      </c>
    </row>
    <row r="7" spans="2:10" ht="16" x14ac:dyDescent="0.2">
      <c r="B7" s="1" t="s">
        <v>29</v>
      </c>
      <c r="C7" s="46"/>
      <c r="D7" s="11">
        <f>C29-C33</f>
        <v>14828.468896509383</v>
      </c>
      <c r="E7" s="10">
        <f t="shared" ref="E7:E14" si="0">D7/$D$26*100</f>
        <v>0.32851314169438084</v>
      </c>
      <c r="F7" s="7">
        <v>673</v>
      </c>
      <c r="G7" s="7">
        <f t="shared" ref="G7:G14" si="1">E7*F7/100</f>
        <v>2.2108934436031831</v>
      </c>
    </row>
    <row r="8" spans="2:10" ht="16" x14ac:dyDescent="0.2">
      <c r="B8" s="1" t="s">
        <v>0</v>
      </c>
      <c r="C8" s="1" t="s">
        <v>8</v>
      </c>
      <c r="D8" s="7">
        <f>+[1]Cundiboyacense!D7</f>
        <v>90854</v>
      </c>
      <c r="E8" s="10">
        <f t="shared" si="0"/>
        <v>2.0127993782640088</v>
      </c>
      <c r="F8" s="7">
        <v>1108</v>
      </c>
      <c r="G8" s="7">
        <f t="shared" si="1"/>
        <v>22.301817111165221</v>
      </c>
      <c r="J8" s="10"/>
    </row>
    <row r="9" spans="2:10" ht="16" x14ac:dyDescent="0.2">
      <c r="B9" s="1" t="s">
        <v>1</v>
      </c>
      <c r="C9" s="1" t="s">
        <v>9</v>
      </c>
      <c r="D9" s="7">
        <f>+[1]Cundiboyacense!D8</f>
        <v>165530</v>
      </c>
      <c r="E9" s="10">
        <f t="shared" si="0"/>
        <v>3.6671878077359428</v>
      </c>
      <c r="F9" s="7">
        <v>1585</v>
      </c>
      <c r="G9" s="7">
        <f t="shared" si="1"/>
        <v>58.124926752614691</v>
      </c>
      <c r="J9" s="15"/>
    </row>
    <row r="10" spans="2:10" ht="16" x14ac:dyDescent="0.2">
      <c r="B10" s="1" t="s">
        <v>2</v>
      </c>
      <c r="C10" s="1" t="s">
        <v>10</v>
      </c>
      <c r="D10" s="7">
        <f>+[1]Cundiboyacense!D9</f>
        <v>168239</v>
      </c>
      <c r="E10" s="10">
        <f t="shared" si="0"/>
        <v>3.7272035859704422</v>
      </c>
      <c r="F10" s="7">
        <v>2360</v>
      </c>
      <c r="G10" s="7">
        <f t="shared" si="1"/>
        <v>87.962004628902434</v>
      </c>
      <c r="J10" s="10"/>
    </row>
    <row r="11" spans="2:10" ht="16" x14ac:dyDescent="0.2">
      <c r="B11" s="1" t="s">
        <v>3</v>
      </c>
      <c r="C11" s="1" t="s">
        <v>11</v>
      </c>
      <c r="D11" s="7">
        <f>+[1]Cundiboyacense!D10</f>
        <v>136928</v>
      </c>
      <c r="E11" s="10">
        <f t="shared" si="0"/>
        <v>3.033532846841462</v>
      </c>
      <c r="F11" s="7">
        <v>3225</v>
      </c>
      <c r="G11" s="7">
        <f t="shared" si="1"/>
        <v>97.831434310637135</v>
      </c>
      <c r="J11" s="10"/>
    </row>
    <row r="12" spans="2:10" ht="16" x14ac:dyDescent="0.2">
      <c r="B12" s="46" t="s">
        <v>4</v>
      </c>
      <c r="C12" s="1" t="s">
        <v>12</v>
      </c>
      <c r="D12" s="7">
        <f>+[1]Cundiboyacense!D11</f>
        <v>433633</v>
      </c>
      <c r="E12" s="10">
        <f t="shared" si="0"/>
        <v>9.6068002817130438</v>
      </c>
      <c r="F12" s="7">
        <v>2900</v>
      </c>
      <c r="G12" s="7">
        <f t="shared" si="1"/>
        <v>278.59720816967825</v>
      </c>
      <c r="J12" s="10"/>
    </row>
    <row r="13" spans="2:10" ht="16" x14ac:dyDescent="0.2">
      <c r="B13" s="46"/>
      <c r="C13" s="1" t="s">
        <v>13</v>
      </c>
      <c r="D13" s="7">
        <f>+[1]Cundiboyacense!D12</f>
        <v>878457</v>
      </c>
      <c r="E13" s="10">
        <f t="shared" si="0"/>
        <v>19.461528423973256</v>
      </c>
      <c r="F13" s="7">
        <v>2750</v>
      </c>
      <c r="G13" s="7">
        <f t="shared" si="1"/>
        <v>535.19203165926456</v>
      </c>
      <c r="J13" s="10"/>
    </row>
    <row r="14" spans="2:10" ht="16" x14ac:dyDescent="0.2">
      <c r="B14" s="1" t="s">
        <v>5</v>
      </c>
      <c r="C14" s="1" t="s">
        <v>70</v>
      </c>
      <c r="D14" s="7">
        <f>+[1]Cundiboyacense!D13</f>
        <v>319519</v>
      </c>
      <c r="E14" s="10">
        <f t="shared" si="0"/>
        <v>7.0786937784086321</v>
      </c>
      <c r="F14" s="7">
        <v>2150</v>
      </c>
      <c r="G14" s="7">
        <f t="shared" si="1"/>
        <v>152.19191623578558</v>
      </c>
    </row>
    <row r="15" spans="2:10" ht="16" x14ac:dyDescent="0.2">
      <c r="B15" s="3" t="s">
        <v>15</v>
      </c>
      <c r="C15" s="6"/>
      <c r="D15" s="13"/>
      <c r="E15" s="6"/>
      <c r="F15" s="6"/>
      <c r="G15" s="16"/>
    </row>
    <row r="16" spans="2:10" ht="16" x14ac:dyDescent="0.2">
      <c r="B16" s="1" t="s">
        <v>26</v>
      </c>
      <c r="C16" s="46" t="s">
        <v>25</v>
      </c>
      <c r="D16" s="7">
        <f>C34</f>
        <v>13791.048356509385</v>
      </c>
      <c r="E16" s="10">
        <f>D16/$D$26*100</f>
        <v>0.30552990025305399</v>
      </c>
      <c r="F16" s="7">
        <v>576</v>
      </c>
      <c r="G16" s="7">
        <f>E16*F16/100</f>
        <v>1.7598522254575908</v>
      </c>
    </row>
    <row r="17" spans="2:10" ht="16" x14ac:dyDescent="0.2">
      <c r="B17" s="1" t="s">
        <v>27</v>
      </c>
      <c r="C17" s="46"/>
      <c r="D17" s="11">
        <f>C30-C34</f>
        <v>14141.951643490615</v>
      </c>
      <c r="E17" s="10">
        <f t="shared" ref="E17:E25" si="2">D17/$D$26*100</f>
        <v>0.31330388838639561</v>
      </c>
      <c r="F17" s="7">
        <v>602</v>
      </c>
      <c r="G17" s="7">
        <f t="shared" ref="G17:G25" si="3">E17*F17/100</f>
        <v>1.8860894080861015</v>
      </c>
    </row>
    <row r="18" spans="2:10" ht="16" x14ac:dyDescent="0.2">
      <c r="B18" s="1" t="s">
        <v>0</v>
      </c>
      <c r="C18" s="1" t="s">
        <v>8</v>
      </c>
      <c r="D18" s="7">
        <f>+[1]Cundiboyacense!D16</f>
        <v>86658</v>
      </c>
      <c r="E18" s="10">
        <f t="shared" si="2"/>
        <v>1.9198402769454563</v>
      </c>
      <c r="F18">
        <v>1017</v>
      </c>
      <c r="G18" s="7">
        <f t="shared" si="3"/>
        <v>19.52477561653529</v>
      </c>
    </row>
    <row r="19" spans="2:10" ht="16" x14ac:dyDescent="0.2">
      <c r="B19" s="1" t="s">
        <v>1</v>
      </c>
      <c r="C19" s="1" t="s">
        <v>9</v>
      </c>
      <c r="D19" s="7">
        <f>+[1]Cundiboyacense!D17</f>
        <v>158132</v>
      </c>
      <c r="E19" s="10">
        <f t="shared" si="2"/>
        <v>3.5032908984045195</v>
      </c>
      <c r="F19">
        <v>1450</v>
      </c>
      <c r="G19" s="7">
        <f t="shared" si="3"/>
        <v>50.797718026865532</v>
      </c>
    </row>
    <row r="20" spans="2:10" ht="16" x14ac:dyDescent="0.2">
      <c r="B20" s="1" t="s">
        <v>17</v>
      </c>
      <c r="C20" s="1" t="s">
        <v>18</v>
      </c>
      <c r="D20" s="7">
        <f>+[1]Cundiboyacense!D18</f>
        <v>192358</v>
      </c>
      <c r="E20" s="10">
        <f t="shared" si="2"/>
        <v>4.261541184803181</v>
      </c>
      <c r="F20">
        <v>2183</v>
      </c>
      <c r="G20" s="7">
        <f t="shared" si="3"/>
        <v>93.02944406425344</v>
      </c>
      <c r="J20" s="15"/>
    </row>
    <row r="21" spans="2:10" ht="48" x14ac:dyDescent="0.2">
      <c r="B21" s="1" t="s">
        <v>32</v>
      </c>
      <c r="C21" s="1" t="s">
        <v>14</v>
      </c>
      <c r="D21" s="7">
        <f>+[1]Cundiboyacense!D19</f>
        <v>1115278.1305399998</v>
      </c>
      <c r="E21" s="10">
        <f t="shared" si="2"/>
        <v>24.708115523172978</v>
      </c>
      <c r="F21" s="18">
        <v>2350</v>
      </c>
      <c r="G21" s="7">
        <f t="shared" si="3"/>
        <v>580.64071479456504</v>
      </c>
      <c r="J21" s="15"/>
    </row>
    <row r="22" spans="2:10" ht="16" x14ac:dyDescent="0.2">
      <c r="B22" s="1" t="s">
        <v>21</v>
      </c>
      <c r="C22" s="1" t="s">
        <v>22</v>
      </c>
      <c r="D22" s="7">
        <f>+[1]Cundiboyacense!D20</f>
        <v>260213</v>
      </c>
      <c r="E22" s="10">
        <f t="shared" si="2"/>
        <v>5.764815689085923</v>
      </c>
      <c r="F22">
        <v>2250</v>
      </c>
      <c r="G22" s="7">
        <f t="shared" si="3"/>
        <v>129.70835300443326</v>
      </c>
      <c r="J22" s="15"/>
    </row>
    <row r="23" spans="2:10" ht="16" x14ac:dyDescent="0.2">
      <c r="B23" s="1" t="s">
        <v>5</v>
      </c>
      <c r="C23" s="1" t="s">
        <v>70</v>
      </c>
      <c r="D23" s="7">
        <f>+[1]Cundiboyacense!D21</f>
        <v>378677</v>
      </c>
      <c r="E23" s="10">
        <f t="shared" si="2"/>
        <v>8.3892930433759663</v>
      </c>
      <c r="F23">
        <v>1850</v>
      </c>
      <c r="G23" s="7">
        <f t="shared" si="3"/>
        <v>155.20192130245539</v>
      </c>
    </row>
    <row r="24" spans="2:10" ht="16" x14ac:dyDescent="0.2">
      <c r="B24" s="1" t="s">
        <v>19</v>
      </c>
      <c r="C24" s="1" t="s">
        <v>14</v>
      </c>
      <c r="D24" s="7">
        <f>+[1]Cundiboyacense!D22</f>
        <v>43863.289999999994</v>
      </c>
      <c r="E24" s="10">
        <f t="shared" si="2"/>
        <v>0.97175691593781122</v>
      </c>
      <c r="F24">
        <v>2768</v>
      </c>
      <c r="G24" s="7">
        <f t="shared" si="3"/>
        <v>26.898231433158617</v>
      </c>
    </row>
    <row r="25" spans="2:10" ht="16" x14ac:dyDescent="0.2">
      <c r="B25" s="1" t="s">
        <v>20</v>
      </c>
      <c r="C25" s="1" t="s">
        <v>14</v>
      </c>
      <c r="D25" s="7">
        <f>+[1]Cundiboyacense!D23</f>
        <v>28251.579460000001</v>
      </c>
      <c r="E25" s="10">
        <f t="shared" si="2"/>
        <v>0.62589166764329851</v>
      </c>
      <c r="F25">
        <v>2855</v>
      </c>
      <c r="G25" s="7">
        <f t="shared" si="3"/>
        <v>17.86920711121617</v>
      </c>
    </row>
    <row r="26" spans="2:10" s="2" customFormat="1" ht="20.25" customHeight="1" x14ac:dyDescent="0.2">
      <c r="B26" s="3" t="s">
        <v>30</v>
      </c>
      <c r="C26" s="3"/>
      <c r="D26" s="9">
        <f>SUM(D6:D25)</f>
        <v>4513813</v>
      </c>
      <c r="E26" s="12">
        <f>SUM(E6:E25)</f>
        <v>100.00000000000001</v>
      </c>
      <c r="F26" s="5"/>
      <c r="G26" s="17">
        <f>SUM(G6:G25)</f>
        <v>2313.8108907867145</v>
      </c>
      <c r="J26" s="14"/>
    </row>
    <row r="27" spans="2:10" x14ac:dyDescent="0.2">
      <c r="B27" s="8"/>
      <c r="D27" s="7"/>
      <c r="E27" s="10"/>
    </row>
    <row r="29" spans="2:10" x14ac:dyDescent="0.2">
      <c r="B29" s="26" t="s">
        <v>71</v>
      </c>
      <c r="C29" s="21">
        <f>+[1]Cundiboyacense!$D$6</f>
        <v>29289</v>
      </c>
      <c r="D29" s="11">
        <f>C29*100/$C$31</f>
        <v>51.184858970326097</v>
      </c>
    </row>
    <row r="30" spans="2:10" x14ac:dyDescent="0.2">
      <c r="B30" s="27" t="s">
        <v>36</v>
      </c>
      <c r="C30" s="21">
        <f>+[1]Cundiboyacense!$D$15</f>
        <v>27933</v>
      </c>
      <c r="D30" s="11">
        <f t="shared" ref="D30:D31" si="4">C30*100/$C$31</f>
        <v>48.815141029673903</v>
      </c>
    </row>
    <row r="31" spans="2:10" x14ac:dyDescent="0.2">
      <c r="B31" s="20" t="s">
        <v>72</v>
      </c>
      <c r="C31" s="22">
        <f>SUM(C29:C30)</f>
        <v>57222</v>
      </c>
      <c r="D31" s="11">
        <f t="shared" si="4"/>
        <v>100</v>
      </c>
    </row>
    <row r="32" spans="2:10" x14ac:dyDescent="0.2">
      <c r="B32" s="2" t="s">
        <v>73</v>
      </c>
      <c r="C32" s="23">
        <f>D25</f>
        <v>28251.579460000001</v>
      </c>
    </row>
    <row r="33" spans="2:3" x14ac:dyDescent="0.2">
      <c r="B33" s="26" t="s">
        <v>74</v>
      </c>
      <c r="C33" s="24">
        <f>D29*$C$32/100</f>
        <v>14460.531103490617</v>
      </c>
    </row>
    <row r="34" spans="2:3" x14ac:dyDescent="0.2">
      <c r="B34" s="27" t="s">
        <v>75</v>
      </c>
      <c r="C34" s="24">
        <f>D30*$C$32/100</f>
        <v>13791.048356509385</v>
      </c>
    </row>
    <row r="35" spans="2:3" x14ac:dyDescent="0.2">
      <c r="C35" s="25">
        <f>C33+C34</f>
        <v>28251.579460000001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35"/>
  <sheetViews>
    <sheetView topLeftCell="A18" workbookViewId="0">
      <selection activeCell="B29" sqref="B29:D35"/>
    </sheetView>
  </sheetViews>
  <sheetFormatPr baseColWidth="10" defaultRowHeight="15" x14ac:dyDescent="0.2"/>
  <cols>
    <col min="1" max="1" width="1.5" customWidth="1"/>
    <col min="2" max="2" width="20.6640625" customWidth="1"/>
    <col min="5" max="5" width="11.5" customWidth="1"/>
    <col min="6" max="6" width="14.33203125" customWidth="1"/>
    <col min="7" max="7" width="22" customWidth="1"/>
  </cols>
  <sheetData>
    <row r="2" spans="2:10" x14ac:dyDescent="0.2">
      <c r="B2" s="2" t="s">
        <v>47</v>
      </c>
    </row>
    <row r="4" spans="2:10" ht="43.5" customHeight="1" x14ac:dyDescent="0.2">
      <c r="B4" s="19" t="s">
        <v>6</v>
      </c>
      <c r="C4" s="19" t="s">
        <v>31</v>
      </c>
      <c r="D4" s="19" t="s">
        <v>7</v>
      </c>
      <c r="E4" s="19" t="s">
        <v>24</v>
      </c>
      <c r="F4" s="19" t="s">
        <v>23</v>
      </c>
      <c r="G4" s="19" t="s">
        <v>33</v>
      </c>
    </row>
    <row r="5" spans="2:10" ht="16" x14ac:dyDescent="0.2">
      <c r="B5" s="3" t="s">
        <v>16</v>
      </c>
      <c r="C5" s="4"/>
      <c r="D5" s="5"/>
      <c r="E5" s="6"/>
      <c r="F5" s="6"/>
      <c r="G5" s="6"/>
    </row>
    <row r="6" spans="2:10" ht="16" x14ac:dyDescent="0.2">
      <c r="B6" s="1" t="s">
        <v>28</v>
      </c>
      <c r="C6" s="46" t="s">
        <v>25</v>
      </c>
      <c r="D6" s="7">
        <f>C33</f>
        <v>3688.5556871032909</v>
      </c>
      <c r="E6" s="10">
        <f>D6/$D$26*100</f>
        <v>0.20746792758521274</v>
      </c>
      <c r="F6" s="7">
        <v>650</v>
      </c>
      <c r="G6" s="7">
        <f>E6*F6/100</f>
        <v>1.3485415293038827</v>
      </c>
    </row>
    <row r="7" spans="2:10" ht="16" x14ac:dyDescent="0.2">
      <c r="B7" s="1" t="s">
        <v>29</v>
      </c>
      <c r="C7" s="46"/>
      <c r="D7" s="11">
        <f>C29-C33</f>
        <v>11889.444312896709</v>
      </c>
      <c r="E7" s="10">
        <f t="shared" ref="E7:E14" si="0">D7/$D$26*100</f>
        <v>0.66873827616619619</v>
      </c>
      <c r="F7" s="7">
        <v>673</v>
      </c>
      <c r="G7" s="7">
        <f t="shared" ref="G7:G14" si="1">E7*F7/100</f>
        <v>4.5006085985985003</v>
      </c>
    </row>
    <row r="8" spans="2:10" ht="16" x14ac:dyDescent="0.2">
      <c r="B8" s="1" t="s">
        <v>0</v>
      </c>
      <c r="C8" s="1" t="s">
        <v>8</v>
      </c>
      <c r="D8" s="7">
        <f>+'[1]D Momposina Mojana'!D7</f>
        <v>47442</v>
      </c>
      <c r="E8" s="10">
        <f t="shared" si="0"/>
        <v>2.6684410526623665</v>
      </c>
      <c r="F8" s="7">
        <v>1108</v>
      </c>
      <c r="G8" s="7">
        <f t="shared" si="1"/>
        <v>29.566326863499022</v>
      </c>
      <c r="J8" s="10"/>
    </row>
    <row r="9" spans="2:10" ht="16" x14ac:dyDescent="0.2">
      <c r="B9" s="1" t="s">
        <v>1</v>
      </c>
      <c r="C9" s="1" t="s">
        <v>9</v>
      </c>
      <c r="D9" s="7">
        <f>+'[1]D Momposina Mojana'!D8</f>
        <v>86131</v>
      </c>
      <c r="E9" s="10">
        <f t="shared" si="0"/>
        <v>4.844557487181449</v>
      </c>
      <c r="F9" s="7">
        <v>1585</v>
      </c>
      <c r="G9" s="7">
        <f t="shared" si="1"/>
        <v>76.786236171825962</v>
      </c>
      <c r="J9" s="15"/>
    </row>
    <row r="10" spans="2:10" ht="16" x14ac:dyDescent="0.2">
      <c r="B10" s="1" t="s">
        <v>2</v>
      </c>
      <c r="C10" s="1" t="s">
        <v>10</v>
      </c>
      <c r="D10" s="7">
        <f>+'[1]D Momposina Mojana'!D9</f>
        <v>87979</v>
      </c>
      <c r="E10" s="10">
        <f t="shared" si="0"/>
        <v>4.9485008088230327</v>
      </c>
      <c r="F10" s="7">
        <v>2360</v>
      </c>
      <c r="G10" s="7">
        <f t="shared" si="1"/>
        <v>116.78461908822356</v>
      </c>
      <c r="J10" s="10"/>
    </row>
    <row r="11" spans="2:10" ht="16" x14ac:dyDescent="0.2">
      <c r="B11" s="1" t="s">
        <v>3</v>
      </c>
      <c r="C11" s="1" t="s">
        <v>11</v>
      </c>
      <c r="D11" s="7">
        <f>+'[1]D Momposina Mojana'!D10</f>
        <v>67547</v>
      </c>
      <c r="E11" s="10">
        <f t="shared" si="0"/>
        <v>3.7992746466039553</v>
      </c>
      <c r="F11" s="7">
        <v>3225</v>
      </c>
      <c r="G11" s="7">
        <f t="shared" si="1"/>
        <v>122.52660735297755</v>
      </c>
      <c r="J11" s="10"/>
    </row>
    <row r="12" spans="2:10" ht="16" x14ac:dyDescent="0.2">
      <c r="B12" s="46" t="s">
        <v>4</v>
      </c>
      <c r="C12" s="1" t="s">
        <v>12</v>
      </c>
      <c r="D12" s="7">
        <f>+'[1]D Momposina Mojana'!D11</f>
        <v>169370</v>
      </c>
      <c r="E12" s="10">
        <f t="shared" si="0"/>
        <v>9.5264504255601583</v>
      </c>
      <c r="F12" s="7">
        <v>2900</v>
      </c>
      <c r="G12" s="7">
        <f t="shared" si="1"/>
        <v>276.26706234124458</v>
      </c>
      <c r="J12" s="10"/>
    </row>
    <row r="13" spans="2:10" ht="16" x14ac:dyDescent="0.2">
      <c r="B13" s="46"/>
      <c r="C13" s="1" t="s">
        <v>13</v>
      </c>
      <c r="D13" s="7">
        <f>+'[1]D Momposina Mojana'!D12</f>
        <v>306231</v>
      </c>
      <c r="E13" s="10">
        <f t="shared" si="0"/>
        <v>17.224387083129908</v>
      </c>
      <c r="F13" s="7">
        <v>2750</v>
      </c>
      <c r="G13" s="7">
        <f t="shared" si="1"/>
        <v>473.6706447860725</v>
      </c>
      <c r="J13" s="10"/>
    </row>
    <row r="14" spans="2:10" ht="16" x14ac:dyDescent="0.2">
      <c r="B14" s="1" t="s">
        <v>5</v>
      </c>
      <c r="C14" s="1" t="s">
        <v>70</v>
      </c>
      <c r="D14" s="7">
        <f>+'[1]D Momposina Mojana'!D13</f>
        <v>117536</v>
      </c>
      <c r="E14" s="10">
        <f t="shared" si="0"/>
        <v>6.6109752448405192</v>
      </c>
      <c r="F14" s="7">
        <v>2150</v>
      </c>
      <c r="G14" s="7">
        <f t="shared" si="1"/>
        <v>142.13596776407115</v>
      </c>
    </row>
    <row r="15" spans="2:10" ht="16" x14ac:dyDescent="0.2">
      <c r="B15" s="3" t="s">
        <v>15</v>
      </c>
      <c r="C15" s="6"/>
      <c r="D15" s="13"/>
      <c r="E15" s="6"/>
      <c r="F15" s="6"/>
      <c r="G15" s="16"/>
    </row>
    <row r="16" spans="2:10" ht="16" x14ac:dyDescent="0.2">
      <c r="B16" s="1" t="s">
        <v>26</v>
      </c>
      <c r="C16" s="46" t="s">
        <v>25</v>
      </c>
      <c r="D16" s="7">
        <f>C34</f>
        <v>3550.7498448967094</v>
      </c>
      <c r="E16" s="10">
        <f>D16/$D$26*100</f>
        <v>0.19971684696802219</v>
      </c>
      <c r="F16" s="7">
        <v>576</v>
      </c>
      <c r="G16" s="7">
        <f>E16*F16/100</f>
        <v>1.1503690385358079</v>
      </c>
    </row>
    <row r="17" spans="2:10" ht="16" x14ac:dyDescent="0.2">
      <c r="B17" s="1" t="s">
        <v>27</v>
      </c>
      <c r="C17" s="46"/>
      <c r="D17" s="11">
        <f>C30-C34</f>
        <v>11445.250155103291</v>
      </c>
      <c r="E17" s="10">
        <f t="shared" ref="E17:E25" si="2">D17/$D$26*100</f>
        <v>0.64375396003262797</v>
      </c>
      <c r="F17" s="7">
        <v>602</v>
      </c>
      <c r="G17" s="7">
        <f t="shared" ref="G17:G25" si="3">E17*F17/100</f>
        <v>3.8753988393964205</v>
      </c>
    </row>
    <row r="18" spans="2:10" ht="16" x14ac:dyDescent="0.2">
      <c r="B18" s="1" t="s">
        <v>0</v>
      </c>
      <c r="C18" s="1" t="s">
        <v>8</v>
      </c>
      <c r="D18" s="7">
        <f>+'[1]D Momposina Mojana'!D16</f>
        <v>45717</v>
      </c>
      <c r="E18" s="10">
        <f t="shared" si="2"/>
        <v>2.5714160365196537</v>
      </c>
      <c r="F18">
        <v>1017</v>
      </c>
      <c r="G18" s="7">
        <f t="shared" si="3"/>
        <v>26.151301091404878</v>
      </c>
    </row>
    <row r="19" spans="2:10" ht="16" x14ac:dyDescent="0.2">
      <c r="B19" s="1" t="s">
        <v>1</v>
      </c>
      <c r="C19" s="1" t="s">
        <v>9</v>
      </c>
      <c r="D19" s="7">
        <f>+'[1]D Momposina Mojana'!D17</f>
        <v>82530</v>
      </c>
      <c r="E19" s="10">
        <f t="shared" si="2"/>
        <v>4.6420142505844</v>
      </c>
      <c r="F19">
        <v>1450</v>
      </c>
      <c r="G19" s="7">
        <f t="shared" si="3"/>
        <v>67.309206633473792</v>
      </c>
    </row>
    <row r="20" spans="2:10" ht="16" x14ac:dyDescent="0.2">
      <c r="B20" s="1" t="s">
        <v>17</v>
      </c>
      <c r="C20" s="1" t="s">
        <v>18</v>
      </c>
      <c r="D20" s="7">
        <f>+'[1]D Momposina Mojana'!D18</f>
        <v>99507</v>
      </c>
      <c r="E20" s="10">
        <f t="shared" si="2"/>
        <v>5.5969091485872031</v>
      </c>
      <c r="F20">
        <v>2183</v>
      </c>
      <c r="G20" s="7">
        <f t="shared" si="3"/>
        <v>122.18052671365864</v>
      </c>
      <c r="J20" s="15"/>
    </row>
    <row r="21" spans="2:10" ht="48" x14ac:dyDescent="0.2">
      <c r="B21" s="1" t="s">
        <v>32</v>
      </c>
      <c r="C21" s="1" t="s">
        <v>14</v>
      </c>
      <c r="D21" s="7">
        <f>+'[1]D Momposina Mojana'!D19</f>
        <v>416738.84846800007</v>
      </c>
      <c r="E21" s="10">
        <f t="shared" si="2"/>
        <v>23.440054202842472</v>
      </c>
      <c r="F21" s="18">
        <v>2350</v>
      </c>
      <c r="G21" s="7">
        <f t="shared" si="3"/>
        <v>550.84127376679817</v>
      </c>
      <c r="J21" s="15"/>
    </row>
    <row r="22" spans="2:10" ht="16" x14ac:dyDescent="0.2">
      <c r="B22" s="1" t="s">
        <v>21</v>
      </c>
      <c r="C22" s="1" t="s">
        <v>22</v>
      </c>
      <c r="D22" s="7">
        <f>+'[1]D Momposina Mojana'!D20</f>
        <v>82931</v>
      </c>
      <c r="E22" s="10">
        <f t="shared" si="2"/>
        <v>4.6645690514384448</v>
      </c>
      <c r="F22">
        <v>2250</v>
      </c>
      <c r="G22" s="7">
        <f t="shared" si="3"/>
        <v>104.952803657365</v>
      </c>
      <c r="J22" s="15"/>
    </row>
    <row r="23" spans="2:10" ht="16" x14ac:dyDescent="0.2">
      <c r="B23" s="1" t="s">
        <v>5</v>
      </c>
      <c r="C23" s="1" t="s">
        <v>70</v>
      </c>
      <c r="D23" s="7">
        <f>+'[1]D Momposina Mojana'!D21</f>
        <v>114760</v>
      </c>
      <c r="E23" s="10">
        <f t="shared" si="2"/>
        <v>6.4548352768334638</v>
      </c>
      <c r="F23">
        <v>1850</v>
      </c>
      <c r="G23" s="7">
        <f t="shared" si="3"/>
        <v>119.41445262141907</v>
      </c>
    </row>
    <row r="24" spans="2:10" ht="16" x14ac:dyDescent="0.2">
      <c r="B24" s="1" t="s">
        <v>19</v>
      </c>
      <c r="C24" s="1" t="s">
        <v>14</v>
      </c>
      <c r="D24" s="7">
        <f>+'[1]D Momposina Mojana'!D22</f>
        <v>15658.846</v>
      </c>
      <c r="E24" s="10">
        <f t="shared" si="2"/>
        <v>0.88075349908768363</v>
      </c>
      <c r="F24">
        <v>2768</v>
      </c>
      <c r="G24" s="7">
        <f t="shared" si="3"/>
        <v>24.379256854747084</v>
      </c>
    </row>
    <row r="25" spans="2:10" ht="16" x14ac:dyDescent="0.2">
      <c r="B25" s="1" t="s">
        <v>20</v>
      </c>
      <c r="C25" s="1" t="s">
        <v>14</v>
      </c>
      <c r="D25" s="7">
        <f>+'[1]D Momposina Mojana'!D23</f>
        <v>7239.3055320000003</v>
      </c>
      <c r="E25" s="10">
        <f t="shared" si="2"/>
        <v>0.40718477455323493</v>
      </c>
      <c r="F25">
        <v>2855</v>
      </c>
      <c r="G25" s="7">
        <f t="shared" si="3"/>
        <v>11.625125313494857</v>
      </c>
    </row>
    <row r="26" spans="2:10" s="2" customFormat="1" ht="20.25" customHeight="1" x14ac:dyDescent="0.2">
      <c r="B26" s="3" t="s">
        <v>30</v>
      </c>
      <c r="C26" s="3"/>
      <c r="D26" s="9">
        <f>SUM(D6:D25)</f>
        <v>1777892</v>
      </c>
      <c r="E26" s="12">
        <f>SUM(E6:E25)</f>
        <v>100</v>
      </c>
      <c r="F26" s="5"/>
      <c r="G26" s="17">
        <f>SUM(G6:G25)</f>
        <v>2275.4663290261101</v>
      </c>
      <c r="J26" s="14"/>
    </row>
    <row r="27" spans="2:10" x14ac:dyDescent="0.2">
      <c r="B27" s="8"/>
      <c r="D27" s="7"/>
      <c r="E27" s="10"/>
    </row>
    <row r="29" spans="2:10" x14ac:dyDescent="0.2">
      <c r="B29" s="26" t="s">
        <v>71</v>
      </c>
      <c r="C29" s="21">
        <f>+'[1]D Momposina Mojana'!$D$6</f>
        <v>15578</v>
      </c>
      <c r="D29" s="11">
        <f>C29*100/$C$31</f>
        <v>50.951789101851247</v>
      </c>
    </row>
    <row r="30" spans="2:10" x14ac:dyDescent="0.2">
      <c r="B30" s="27" t="s">
        <v>36</v>
      </c>
      <c r="C30" s="21">
        <f>+'[1]D Momposina Mojana'!$D$15</f>
        <v>14996</v>
      </c>
      <c r="D30" s="11">
        <f t="shared" ref="D30:D31" si="4">C30*100/$C$31</f>
        <v>49.048210898148753</v>
      </c>
    </row>
    <row r="31" spans="2:10" x14ac:dyDescent="0.2">
      <c r="B31" s="20" t="s">
        <v>72</v>
      </c>
      <c r="C31" s="22">
        <f>SUM(C29:C30)</f>
        <v>30574</v>
      </c>
      <c r="D31" s="11">
        <f t="shared" si="4"/>
        <v>100</v>
      </c>
    </row>
    <row r="32" spans="2:10" x14ac:dyDescent="0.2">
      <c r="B32" s="2" t="s">
        <v>73</v>
      </c>
      <c r="C32" s="23">
        <f>D25</f>
        <v>7239.3055320000003</v>
      </c>
    </row>
    <row r="33" spans="2:3" x14ac:dyDescent="0.2">
      <c r="B33" s="26" t="s">
        <v>74</v>
      </c>
      <c r="C33" s="24">
        <f>D29*$C$32/100</f>
        <v>3688.5556871032909</v>
      </c>
    </row>
    <row r="34" spans="2:3" x14ac:dyDescent="0.2">
      <c r="B34" s="27" t="s">
        <v>75</v>
      </c>
      <c r="C34" s="24">
        <f>D30*$C$32/100</f>
        <v>3550.7498448967094</v>
      </c>
    </row>
    <row r="35" spans="2:3" x14ac:dyDescent="0.2">
      <c r="C35" s="25">
        <f>C33+C34</f>
        <v>7239.3055320000003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J35"/>
  <sheetViews>
    <sheetView topLeftCell="A19" workbookViewId="0">
      <selection activeCell="B29" sqref="B29:D35"/>
    </sheetView>
  </sheetViews>
  <sheetFormatPr baseColWidth="10" defaultRowHeight="15" x14ac:dyDescent="0.2"/>
  <cols>
    <col min="1" max="1" width="2.5" customWidth="1"/>
    <col min="2" max="2" width="17" bestFit="1" customWidth="1"/>
    <col min="5" max="5" width="11.5" customWidth="1"/>
    <col min="6" max="6" width="14.33203125" customWidth="1"/>
    <col min="7" max="7" width="22.33203125" customWidth="1"/>
  </cols>
  <sheetData>
    <row r="2" spans="2:10" x14ac:dyDescent="0.2">
      <c r="B2" s="2" t="s">
        <v>48</v>
      </c>
    </row>
    <row r="4" spans="2:10" ht="43.5" customHeight="1" x14ac:dyDescent="0.2">
      <c r="B4" s="19" t="s">
        <v>6</v>
      </c>
      <c r="C4" s="19" t="s">
        <v>31</v>
      </c>
      <c r="D4" s="19" t="s">
        <v>7</v>
      </c>
      <c r="E4" s="19" t="s">
        <v>24</v>
      </c>
      <c r="F4" s="19" t="s">
        <v>23</v>
      </c>
      <c r="G4" s="19" t="s">
        <v>33</v>
      </c>
    </row>
    <row r="5" spans="2:10" ht="16" x14ac:dyDescent="0.2">
      <c r="B5" s="3" t="s">
        <v>16</v>
      </c>
      <c r="C5" s="4"/>
      <c r="D5" s="5"/>
      <c r="E5" s="6"/>
      <c r="F5" s="6"/>
      <c r="G5" s="6"/>
    </row>
    <row r="6" spans="2:10" ht="16" x14ac:dyDescent="0.2">
      <c r="B6" s="1" t="s">
        <v>28</v>
      </c>
      <c r="C6" s="46" t="s">
        <v>25</v>
      </c>
      <c r="D6" s="7">
        <f>C33</f>
        <v>8668.52290599548</v>
      </c>
      <c r="E6" s="10">
        <f>D6/$D$26*100</f>
        <v>0.10931938043302995</v>
      </c>
      <c r="F6" s="7">
        <v>650</v>
      </c>
      <c r="G6" s="7">
        <f>E6*F6/100</f>
        <v>0.71057597281469465</v>
      </c>
    </row>
    <row r="7" spans="2:10" ht="16" x14ac:dyDescent="0.2">
      <c r="B7" s="1" t="s">
        <v>29</v>
      </c>
      <c r="C7" s="46"/>
      <c r="D7" s="11">
        <f>C29-C33</f>
        <v>37074.47709400452</v>
      </c>
      <c r="E7" s="10">
        <f t="shared" ref="E7:E14" si="0">D7/$D$26*100</f>
        <v>0.46754895958017878</v>
      </c>
      <c r="F7" s="7">
        <v>673</v>
      </c>
      <c r="G7" s="7">
        <f t="shared" ref="G7:G14" si="1">E7*F7/100</f>
        <v>3.1466044979746033</v>
      </c>
    </row>
    <row r="8" spans="2:10" ht="16" x14ac:dyDescent="0.2">
      <c r="B8" s="1" t="s">
        <v>0</v>
      </c>
      <c r="C8" s="1" t="s">
        <v>8</v>
      </c>
      <c r="D8" s="7">
        <f>+'[1]Distrito Capital'!D7</f>
        <v>140930</v>
      </c>
      <c r="E8" s="10">
        <f t="shared" si="0"/>
        <v>1.7772786034597972</v>
      </c>
      <c r="F8" s="7">
        <v>1108</v>
      </c>
      <c r="G8" s="7">
        <f t="shared" si="1"/>
        <v>19.692246926334555</v>
      </c>
      <c r="J8" s="10"/>
    </row>
    <row r="9" spans="2:10" ht="16" x14ac:dyDescent="0.2">
      <c r="B9" s="1" t="s">
        <v>1</v>
      </c>
      <c r="C9" s="1" t="s">
        <v>9</v>
      </c>
      <c r="D9" s="7">
        <f>+'[1]Distrito Capital'!D8</f>
        <v>247523</v>
      </c>
      <c r="E9" s="10">
        <f t="shared" si="0"/>
        <v>3.1215307724698746</v>
      </c>
      <c r="F9" s="7">
        <v>1585</v>
      </c>
      <c r="G9" s="7">
        <f t="shared" si="1"/>
        <v>49.47626274364751</v>
      </c>
      <c r="J9" s="15"/>
    </row>
    <row r="10" spans="2:10" ht="16" x14ac:dyDescent="0.2">
      <c r="B10" s="1" t="s">
        <v>2</v>
      </c>
      <c r="C10" s="1" t="s">
        <v>10</v>
      </c>
      <c r="D10" s="7">
        <f>+'[1]Distrito Capital'!D9</f>
        <v>237345</v>
      </c>
      <c r="E10" s="10">
        <f t="shared" si="0"/>
        <v>2.993175265296002</v>
      </c>
      <c r="F10" s="7">
        <v>2360</v>
      </c>
      <c r="G10" s="7">
        <f t="shared" si="1"/>
        <v>70.638936260985645</v>
      </c>
      <c r="J10" s="10"/>
    </row>
    <row r="11" spans="2:10" ht="16" x14ac:dyDescent="0.2">
      <c r="B11" s="1" t="s">
        <v>3</v>
      </c>
      <c r="C11" s="1" t="s">
        <v>11</v>
      </c>
      <c r="D11" s="7">
        <f>+'[1]Distrito Capital'!D10</f>
        <v>190300</v>
      </c>
      <c r="E11" s="10">
        <f t="shared" si="0"/>
        <v>2.3998873074462459</v>
      </c>
      <c r="F11" s="7">
        <v>3225</v>
      </c>
      <c r="G11" s="7">
        <f t="shared" si="1"/>
        <v>77.396365665141431</v>
      </c>
      <c r="J11" s="10"/>
    </row>
    <row r="12" spans="2:10" ht="16" x14ac:dyDescent="0.2">
      <c r="B12" s="46" t="s">
        <v>4</v>
      </c>
      <c r="C12" s="1" t="s">
        <v>12</v>
      </c>
      <c r="D12" s="7">
        <f>+'[1]Distrito Capital'!D11</f>
        <v>801235</v>
      </c>
      <c r="E12" s="10">
        <f t="shared" si="0"/>
        <v>10.104433561648413</v>
      </c>
      <c r="F12" s="7">
        <v>2900</v>
      </c>
      <c r="G12" s="7">
        <f t="shared" si="1"/>
        <v>293.02857328780397</v>
      </c>
      <c r="J12" s="10"/>
    </row>
    <row r="13" spans="2:10" ht="16" x14ac:dyDescent="0.2">
      <c r="B13" s="46"/>
      <c r="C13" s="1" t="s">
        <v>13</v>
      </c>
      <c r="D13" s="7">
        <f>+'[1]Distrito Capital'!D12</f>
        <v>1628482</v>
      </c>
      <c r="E13" s="10">
        <f t="shared" si="0"/>
        <v>20.536906369966776</v>
      </c>
      <c r="F13" s="7">
        <v>2750</v>
      </c>
      <c r="G13" s="7">
        <f t="shared" si="1"/>
        <v>564.76492517408633</v>
      </c>
      <c r="J13" s="10"/>
    </row>
    <row r="14" spans="2:10" ht="16" x14ac:dyDescent="0.2">
      <c r="B14" s="1" t="s">
        <v>5</v>
      </c>
      <c r="C14" s="1" t="s">
        <v>70</v>
      </c>
      <c r="D14" s="7">
        <f>+'[1]Distrito Capital'!D13</f>
        <v>506259</v>
      </c>
      <c r="E14" s="10">
        <f t="shared" si="0"/>
        <v>6.3844695132970513</v>
      </c>
      <c r="F14" s="7">
        <v>2150</v>
      </c>
      <c r="G14" s="7">
        <f t="shared" si="1"/>
        <v>137.26609453588659</v>
      </c>
    </row>
    <row r="15" spans="2:10" ht="16" x14ac:dyDescent="0.2">
      <c r="B15" s="3" t="s">
        <v>15</v>
      </c>
      <c r="C15" s="6"/>
      <c r="D15" s="13"/>
      <c r="E15" s="6"/>
      <c r="F15" s="6"/>
      <c r="G15" s="16"/>
    </row>
    <row r="16" spans="2:10" ht="16" x14ac:dyDescent="0.2">
      <c r="B16" s="1" t="s">
        <v>26</v>
      </c>
      <c r="C16" s="46" t="s">
        <v>25</v>
      </c>
      <c r="D16" s="7">
        <f>C34</f>
        <v>8270.1835940045203</v>
      </c>
      <c r="E16" s="10">
        <f>D16/$D$26*100</f>
        <v>0.10429589404887873</v>
      </c>
      <c r="F16" s="7">
        <v>576</v>
      </c>
      <c r="G16" s="7">
        <f>E16*F16/100</f>
        <v>0.60074434972154156</v>
      </c>
    </row>
    <row r="17" spans="2:10" ht="16" x14ac:dyDescent="0.2">
      <c r="B17" s="1" t="s">
        <v>27</v>
      </c>
      <c r="C17" s="46"/>
      <c r="D17" s="11">
        <f>C30-C34</f>
        <v>35370.81640599548</v>
      </c>
      <c r="E17" s="10">
        <f t="shared" ref="E17:E25" si="2">D17/$D$26*100</f>
        <v>0.44606396924203889</v>
      </c>
      <c r="F17" s="7">
        <v>602</v>
      </c>
      <c r="G17" s="7">
        <f t="shared" ref="G17:G25" si="3">E17*F17/100</f>
        <v>2.6853050948370742</v>
      </c>
    </row>
    <row r="18" spans="2:10" ht="16" x14ac:dyDescent="0.2">
      <c r="B18" s="1" t="s">
        <v>0</v>
      </c>
      <c r="C18" s="1" t="s">
        <v>8</v>
      </c>
      <c r="D18" s="7">
        <f>+'[1]Distrito Capital'!D16</f>
        <v>134743</v>
      </c>
      <c r="E18" s="10">
        <f t="shared" si="2"/>
        <v>1.6992538910521782</v>
      </c>
      <c r="F18">
        <v>1017</v>
      </c>
      <c r="G18" s="7">
        <f t="shared" si="3"/>
        <v>17.281412072000652</v>
      </c>
    </row>
    <row r="19" spans="2:10" ht="16" x14ac:dyDescent="0.2">
      <c r="B19" s="1" t="s">
        <v>1</v>
      </c>
      <c r="C19" s="1" t="s">
        <v>9</v>
      </c>
      <c r="D19" s="7">
        <f>+'[1]Distrito Capital'!D17</f>
        <v>237618</v>
      </c>
      <c r="E19" s="10">
        <f t="shared" si="2"/>
        <v>2.996618088390762</v>
      </c>
      <c r="F19">
        <v>1450</v>
      </c>
      <c r="G19" s="7">
        <f t="shared" si="3"/>
        <v>43.450962281666051</v>
      </c>
    </row>
    <row r="20" spans="2:10" ht="32" x14ac:dyDescent="0.2">
      <c r="B20" s="1" t="s">
        <v>17</v>
      </c>
      <c r="C20" s="1" t="s">
        <v>18</v>
      </c>
      <c r="D20" s="7">
        <f>+'[1]Distrito Capital'!D18</f>
        <v>274422</v>
      </c>
      <c r="E20" s="10">
        <f t="shared" si="2"/>
        <v>3.4607560414293941</v>
      </c>
      <c r="F20">
        <v>2183</v>
      </c>
      <c r="G20" s="7">
        <f t="shared" si="3"/>
        <v>75.548304384403679</v>
      </c>
      <c r="J20" s="15"/>
    </row>
    <row r="21" spans="2:10" ht="48" x14ac:dyDescent="0.2">
      <c r="B21" s="1" t="s">
        <v>32</v>
      </c>
      <c r="C21" s="1" t="s">
        <v>14</v>
      </c>
      <c r="D21" s="7">
        <f>+'[1]Distrito Capital'!D19</f>
        <v>2159844.7935000001</v>
      </c>
      <c r="E21" s="10">
        <f t="shared" si="2"/>
        <v>27.237961670911766</v>
      </c>
      <c r="F21" s="18">
        <v>2350</v>
      </c>
      <c r="G21" s="7">
        <f t="shared" si="3"/>
        <v>640.09209926642654</v>
      </c>
      <c r="J21" s="15"/>
    </row>
    <row r="22" spans="2:10" ht="16" x14ac:dyDescent="0.2">
      <c r="B22" s="1" t="s">
        <v>21</v>
      </c>
      <c r="C22" s="1" t="s">
        <v>22</v>
      </c>
      <c r="D22" s="7">
        <f>+'[1]Distrito Capital'!D20</f>
        <v>498366</v>
      </c>
      <c r="E22" s="10">
        <f t="shared" si="2"/>
        <v>6.2849303093155857</v>
      </c>
      <c r="F22">
        <v>2250</v>
      </c>
      <c r="G22" s="7">
        <f t="shared" si="3"/>
        <v>141.41093195960067</v>
      </c>
      <c r="J22" s="15"/>
    </row>
    <row r="23" spans="2:10" ht="16" x14ac:dyDescent="0.2">
      <c r="B23" s="1" t="s">
        <v>5</v>
      </c>
      <c r="C23" s="1" t="s">
        <v>70</v>
      </c>
      <c r="D23" s="7">
        <f>+'[1]Distrito Capital'!D21</f>
        <v>717182</v>
      </c>
      <c r="E23" s="10">
        <f t="shared" si="2"/>
        <v>9.0444349917441595</v>
      </c>
      <c r="F23">
        <v>1850</v>
      </c>
      <c r="G23" s="7">
        <f t="shared" si="3"/>
        <v>167.32204734726696</v>
      </c>
    </row>
    <row r="24" spans="2:10" ht="16" x14ac:dyDescent="0.2">
      <c r="B24" s="1" t="s">
        <v>19</v>
      </c>
      <c r="C24" s="1" t="s">
        <v>14</v>
      </c>
      <c r="D24" s="7">
        <f>+'[1]Distrito Capital'!D22</f>
        <v>48966.5</v>
      </c>
      <c r="E24" s="10">
        <f t="shared" si="2"/>
        <v>0.61752013578595166</v>
      </c>
      <c r="F24">
        <v>2768</v>
      </c>
      <c r="G24" s="7">
        <f t="shared" si="3"/>
        <v>17.092957358555143</v>
      </c>
    </row>
    <row r="25" spans="2:10" ht="16" x14ac:dyDescent="0.2">
      <c r="B25" s="1" t="s">
        <v>20</v>
      </c>
      <c r="C25" s="1" t="s">
        <v>14</v>
      </c>
      <c r="D25" s="7">
        <f>+'[1]Distrito Capital'!D23</f>
        <v>16938.7065</v>
      </c>
      <c r="E25" s="10">
        <f t="shared" si="2"/>
        <v>0.2136152744819087</v>
      </c>
      <c r="F25">
        <v>2855</v>
      </c>
      <c r="G25" s="7">
        <f t="shared" si="3"/>
        <v>6.0987160864584942</v>
      </c>
    </row>
    <row r="26" spans="2:10" s="2" customFormat="1" ht="20.25" customHeight="1" x14ac:dyDescent="0.2">
      <c r="B26" s="3" t="s">
        <v>30</v>
      </c>
      <c r="C26" s="3"/>
      <c r="D26" s="9">
        <f>SUM(D6:D25)</f>
        <v>7929539.0000000009</v>
      </c>
      <c r="E26" s="12">
        <f>SUM(E6:E25)</f>
        <v>99.999999999999986</v>
      </c>
      <c r="F26" s="5"/>
      <c r="G26" s="17">
        <f>SUM(G6:G25)</f>
        <v>2327.7040652656119</v>
      </c>
      <c r="J26" s="14"/>
    </row>
    <row r="27" spans="2:10" x14ac:dyDescent="0.2">
      <c r="B27" s="8"/>
      <c r="D27" s="7"/>
      <c r="E27" s="10"/>
    </row>
    <row r="29" spans="2:10" x14ac:dyDescent="0.2">
      <c r="B29" s="26" t="s">
        <v>71</v>
      </c>
      <c r="C29" s="21">
        <f>+'[1]Distrito Capital'!$D$6</f>
        <v>45743</v>
      </c>
      <c r="D29" s="11">
        <f>C29*100/$C$31</f>
        <v>51.17582565112324</v>
      </c>
    </row>
    <row r="30" spans="2:10" x14ac:dyDescent="0.2">
      <c r="B30" s="27" t="s">
        <v>36</v>
      </c>
      <c r="C30" s="21">
        <f>+'[1]Distrito Capital'!$D$15</f>
        <v>43641</v>
      </c>
      <c r="D30" s="11">
        <f t="shared" ref="D30:D31" si="4">C30*100/$C$31</f>
        <v>48.82417434887676</v>
      </c>
    </row>
    <row r="31" spans="2:10" x14ac:dyDescent="0.2">
      <c r="B31" s="20" t="s">
        <v>72</v>
      </c>
      <c r="C31" s="22">
        <f>SUM(C29:C30)</f>
        <v>89384</v>
      </c>
      <c r="D31" s="11">
        <f t="shared" si="4"/>
        <v>100</v>
      </c>
    </row>
    <row r="32" spans="2:10" x14ac:dyDescent="0.2">
      <c r="B32" s="2" t="s">
        <v>73</v>
      </c>
      <c r="C32" s="23">
        <f>D25</f>
        <v>16938.7065</v>
      </c>
    </row>
    <row r="33" spans="2:3" x14ac:dyDescent="0.2">
      <c r="B33" s="26" t="s">
        <v>74</v>
      </c>
      <c r="C33" s="24">
        <f>D29*$C$32/100</f>
        <v>8668.52290599548</v>
      </c>
    </row>
    <row r="34" spans="2:3" x14ac:dyDescent="0.2">
      <c r="B34" s="27" t="s">
        <v>75</v>
      </c>
      <c r="C34" s="24">
        <f>D30*$C$32/100</f>
        <v>8270.1835940045203</v>
      </c>
    </row>
    <row r="35" spans="2:3" x14ac:dyDescent="0.2">
      <c r="C35" s="25">
        <f>C33+C34</f>
        <v>16938.7065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J35"/>
  <sheetViews>
    <sheetView topLeftCell="A17" workbookViewId="0">
      <selection activeCell="F33" sqref="F33"/>
    </sheetView>
  </sheetViews>
  <sheetFormatPr baseColWidth="10" defaultRowHeight="15" x14ac:dyDescent="0.2"/>
  <cols>
    <col min="1" max="1" width="2" customWidth="1"/>
    <col min="2" max="2" width="21" customWidth="1"/>
    <col min="5" max="5" width="11.5" customWidth="1"/>
    <col min="6" max="6" width="14.33203125" customWidth="1"/>
    <col min="7" max="7" width="22.83203125" customWidth="1"/>
  </cols>
  <sheetData>
    <row r="2" spans="2:10" x14ac:dyDescent="0.2">
      <c r="B2" s="2" t="s">
        <v>77</v>
      </c>
    </row>
    <row r="4" spans="2:10" ht="43.5" customHeight="1" x14ac:dyDescent="0.2">
      <c r="B4" s="19" t="s">
        <v>6</v>
      </c>
      <c r="C4" s="19" t="s">
        <v>31</v>
      </c>
      <c r="D4" s="19" t="s">
        <v>7</v>
      </c>
      <c r="E4" s="19" t="s">
        <v>24</v>
      </c>
      <c r="F4" s="19" t="s">
        <v>23</v>
      </c>
      <c r="G4" s="19" t="s">
        <v>33</v>
      </c>
    </row>
    <row r="5" spans="2:10" ht="16" x14ac:dyDescent="0.2">
      <c r="B5" s="3" t="s">
        <v>16</v>
      </c>
      <c r="C5" s="4"/>
      <c r="D5" s="5"/>
      <c r="E5" s="6"/>
      <c r="F5" s="6"/>
      <c r="G5" s="6"/>
    </row>
    <row r="6" spans="2:10" ht="16" x14ac:dyDescent="0.2">
      <c r="B6" s="1" t="s">
        <v>28</v>
      </c>
      <c r="C6" s="46" t="s">
        <v>25</v>
      </c>
      <c r="D6" s="7">
        <f>C33</f>
        <v>14921.791889619903</v>
      </c>
      <c r="E6" s="10">
        <f>D6/$D$26*100</f>
        <v>0.17039295856431147</v>
      </c>
      <c r="F6" s="7">
        <v>650</v>
      </c>
      <c r="G6" s="7">
        <f>E6*F6/100</f>
        <v>1.1075542306680246</v>
      </c>
    </row>
    <row r="7" spans="2:10" ht="16" x14ac:dyDescent="0.2">
      <c r="B7" s="1" t="s">
        <v>29</v>
      </c>
      <c r="C7" s="46"/>
      <c r="D7" s="11">
        <f>C29-C33</f>
        <v>33775.208110380096</v>
      </c>
      <c r="E7" s="10">
        <f t="shared" ref="E7:E14" si="0">D7/$D$26*100</f>
        <v>0.38568140332103162</v>
      </c>
      <c r="F7" s="7">
        <v>673</v>
      </c>
      <c r="G7" s="7">
        <f t="shared" ref="G7:G14" si="1">E7*F7/100</f>
        <v>2.595635844350543</v>
      </c>
    </row>
    <row r="8" spans="2:10" ht="16" x14ac:dyDescent="0.2">
      <c r="B8" s="1" t="s">
        <v>0</v>
      </c>
      <c r="C8" s="1" t="s">
        <v>8</v>
      </c>
      <c r="D8" s="7">
        <f>+'[1]Eje Cafetero'!D7</f>
        <v>149823</v>
      </c>
      <c r="E8" s="10">
        <f t="shared" si="0"/>
        <v>1.7108390480059914</v>
      </c>
      <c r="F8" s="7">
        <v>1108</v>
      </c>
      <c r="G8" s="7">
        <f t="shared" si="1"/>
        <v>18.956096651906385</v>
      </c>
      <c r="J8" s="10"/>
    </row>
    <row r="9" spans="2:10" ht="16" x14ac:dyDescent="0.2">
      <c r="B9" s="1" t="s">
        <v>1</v>
      </c>
      <c r="C9" s="1" t="s">
        <v>9</v>
      </c>
      <c r="D9" s="7">
        <f>+'[1]Eje Cafetero'!D8</f>
        <v>277555</v>
      </c>
      <c r="E9" s="10">
        <f t="shared" si="0"/>
        <v>3.1694194614265028</v>
      </c>
      <c r="F9" s="7">
        <v>1585</v>
      </c>
      <c r="G9" s="7">
        <f t="shared" si="1"/>
        <v>50.235298463610071</v>
      </c>
      <c r="J9" s="15"/>
    </row>
    <row r="10" spans="2:10" ht="16" x14ac:dyDescent="0.2">
      <c r="B10" s="1" t="s">
        <v>2</v>
      </c>
      <c r="C10" s="1" t="s">
        <v>10</v>
      </c>
      <c r="D10" s="7">
        <f>+'[1]Eje Cafetero'!D9</f>
        <v>286151</v>
      </c>
      <c r="E10" s="10">
        <f t="shared" si="0"/>
        <v>3.2675777712765224</v>
      </c>
      <c r="F10" s="7">
        <v>2360</v>
      </c>
      <c r="G10" s="7">
        <f t="shared" si="1"/>
        <v>77.114835402125934</v>
      </c>
      <c r="J10" s="10"/>
    </row>
    <row r="11" spans="2:10" ht="16" x14ac:dyDescent="0.2">
      <c r="B11" s="1" t="s">
        <v>3</v>
      </c>
      <c r="C11" s="1" t="s">
        <v>11</v>
      </c>
      <c r="D11" s="7">
        <f>+'[1]Eje Cafetero'!D10</f>
        <v>236410</v>
      </c>
      <c r="E11" s="10">
        <f t="shared" si="0"/>
        <v>2.6995819022386178</v>
      </c>
      <c r="F11" s="7">
        <v>3225</v>
      </c>
      <c r="G11" s="7">
        <f t="shared" si="1"/>
        <v>87.061516347195436</v>
      </c>
      <c r="J11" s="10"/>
    </row>
    <row r="12" spans="2:10" ht="16" x14ac:dyDescent="0.2">
      <c r="B12" s="46" t="s">
        <v>4</v>
      </c>
      <c r="C12" s="1" t="s">
        <v>12</v>
      </c>
      <c r="D12" s="7">
        <f>+'[1]Eje Cafetero'!D11</f>
        <v>832213</v>
      </c>
      <c r="E12" s="10">
        <f t="shared" si="0"/>
        <v>9.5030969654739916</v>
      </c>
      <c r="F12" s="7">
        <v>2900</v>
      </c>
      <c r="G12" s="7">
        <f t="shared" si="1"/>
        <v>275.58981199874574</v>
      </c>
      <c r="J12" s="10"/>
    </row>
    <row r="13" spans="2:10" ht="16" x14ac:dyDescent="0.2">
      <c r="B13" s="46"/>
      <c r="C13" s="1" t="s">
        <v>13</v>
      </c>
      <c r="D13" s="7">
        <f>+'[1]Eje Cafetero'!D12</f>
        <v>1703486</v>
      </c>
      <c r="E13" s="10">
        <f t="shared" si="0"/>
        <v>19.452222733035207</v>
      </c>
      <c r="F13" s="7">
        <v>2750</v>
      </c>
      <c r="G13" s="7">
        <f t="shared" si="1"/>
        <v>534.93612515846826</v>
      </c>
      <c r="J13" s="10"/>
    </row>
    <row r="14" spans="2:10" ht="16" x14ac:dyDescent="0.2">
      <c r="B14" s="1" t="s">
        <v>5</v>
      </c>
      <c r="C14" s="1" t="s">
        <v>70</v>
      </c>
      <c r="D14" s="7">
        <f>+'[1]Eje Cafetero'!D13</f>
        <v>675907</v>
      </c>
      <c r="E14" s="10">
        <f t="shared" si="0"/>
        <v>7.71822809862695</v>
      </c>
      <c r="F14" s="7">
        <v>2150</v>
      </c>
      <c r="G14" s="7">
        <f t="shared" si="1"/>
        <v>165.94190412047942</v>
      </c>
    </row>
    <row r="15" spans="2:10" ht="16" x14ac:dyDescent="0.2">
      <c r="B15" s="3" t="s">
        <v>15</v>
      </c>
      <c r="C15" s="6"/>
      <c r="D15" s="13"/>
      <c r="E15" s="6"/>
      <c r="F15" s="6"/>
      <c r="G15" s="16"/>
    </row>
    <row r="16" spans="2:10" ht="16" x14ac:dyDescent="0.2">
      <c r="B16" s="1" t="s">
        <v>26</v>
      </c>
      <c r="C16" s="46" t="s">
        <v>25</v>
      </c>
      <c r="D16" s="7">
        <f>C34</f>
        <v>14231.118564380089</v>
      </c>
      <c r="E16" s="10">
        <f>D16/$D$26*100</f>
        <v>0.16250611279138999</v>
      </c>
      <c r="F16" s="7">
        <v>576</v>
      </c>
      <c r="G16" s="7">
        <f>E16*F16/100</f>
        <v>0.93603520967840637</v>
      </c>
    </row>
    <row r="17" spans="2:10" ht="16" x14ac:dyDescent="0.2">
      <c r="B17" s="1" t="s">
        <v>27</v>
      </c>
      <c r="C17" s="46"/>
      <c r="D17" s="11">
        <f>C30-C34</f>
        <v>32211.881435619911</v>
      </c>
      <c r="E17" s="10">
        <f t="shared" ref="E17:E25" si="2">D17/$D$26*100</f>
        <v>0.36782966947529977</v>
      </c>
      <c r="F17" s="7">
        <v>602</v>
      </c>
      <c r="G17" s="7">
        <f t="shared" ref="G17:G25" si="3">E17*F17/100</f>
        <v>2.2143346102413046</v>
      </c>
    </row>
    <row r="18" spans="2:10" ht="16" x14ac:dyDescent="0.2">
      <c r="B18" s="1" t="s">
        <v>0</v>
      </c>
      <c r="C18" s="1" t="s">
        <v>8</v>
      </c>
      <c r="D18" s="7">
        <f>+'[1]Eje Cafetero'!D16</f>
        <v>143647</v>
      </c>
      <c r="E18" s="10">
        <f t="shared" si="2"/>
        <v>1.6403148830881551</v>
      </c>
      <c r="F18">
        <v>1017</v>
      </c>
      <c r="G18" s="7">
        <f t="shared" si="3"/>
        <v>16.682002361006536</v>
      </c>
    </row>
    <row r="19" spans="2:10" ht="16" x14ac:dyDescent="0.2">
      <c r="B19" s="1" t="s">
        <v>1</v>
      </c>
      <c r="C19" s="1" t="s">
        <v>9</v>
      </c>
      <c r="D19" s="7">
        <f>+'[1]Eje Cafetero'!D17</f>
        <v>265824</v>
      </c>
      <c r="E19" s="10">
        <f t="shared" si="2"/>
        <v>3.0354623729143366</v>
      </c>
      <c r="F19">
        <v>1450</v>
      </c>
      <c r="G19" s="7">
        <f t="shared" si="3"/>
        <v>44.014204407257886</v>
      </c>
    </row>
    <row r="20" spans="2:10" ht="16" x14ac:dyDescent="0.2">
      <c r="B20" s="1" t="s">
        <v>17</v>
      </c>
      <c r="C20" s="1" t="s">
        <v>18</v>
      </c>
      <c r="D20" s="7">
        <f>+'[1]Eje Cafetero'!D18</f>
        <v>329437</v>
      </c>
      <c r="E20" s="10">
        <f t="shared" si="2"/>
        <v>3.7618635553816824</v>
      </c>
      <c r="F20">
        <v>2183</v>
      </c>
      <c r="G20" s="7">
        <f t="shared" si="3"/>
        <v>82.121481413982124</v>
      </c>
      <c r="J20" s="15"/>
    </row>
    <row r="21" spans="2:10" ht="32" x14ac:dyDescent="0.2">
      <c r="B21" s="1" t="s">
        <v>32</v>
      </c>
      <c r="C21" s="1" t="s">
        <v>14</v>
      </c>
      <c r="D21" s="7">
        <f>+'[1]Eje Cafetero'!D19</f>
        <v>2198570.460545999</v>
      </c>
      <c r="E21" s="10">
        <f t="shared" si="2"/>
        <v>25.105625929894682</v>
      </c>
      <c r="F21" s="18">
        <v>2350</v>
      </c>
      <c r="G21" s="7">
        <f t="shared" si="3"/>
        <v>589.98220935252505</v>
      </c>
      <c r="J21" s="15"/>
    </row>
    <row r="22" spans="2:10" ht="16" x14ac:dyDescent="0.2">
      <c r="B22" s="1" t="s">
        <v>21</v>
      </c>
      <c r="C22" s="1" t="s">
        <v>22</v>
      </c>
      <c r="D22" s="7">
        <f>+'[1]Eje Cafetero'!D20</f>
        <v>567362</v>
      </c>
      <c r="E22" s="10">
        <f t="shared" si="2"/>
        <v>6.4787453458732989</v>
      </c>
      <c r="F22">
        <v>2250</v>
      </c>
      <c r="G22" s="7">
        <f t="shared" si="3"/>
        <v>145.77177028214922</v>
      </c>
      <c r="J22" s="15"/>
    </row>
    <row r="23" spans="2:10" ht="16" x14ac:dyDescent="0.2">
      <c r="B23" s="1" t="s">
        <v>5</v>
      </c>
      <c r="C23" s="1" t="s">
        <v>70</v>
      </c>
      <c r="D23" s="7">
        <f>+'[1]Eje Cafetero'!D21</f>
        <v>900931</v>
      </c>
      <c r="E23" s="10">
        <f t="shared" si="2"/>
        <v>10.287792490866462</v>
      </c>
      <c r="F23">
        <v>1850</v>
      </c>
      <c r="G23" s="7">
        <f t="shared" si="3"/>
        <v>190.32416108102953</v>
      </c>
    </row>
    <row r="24" spans="2:10" ht="16" x14ac:dyDescent="0.2">
      <c r="B24" s="1" t="s">
        <v>19</v>
      </c>
      <c r="C24" s="1" t="s">
        <v>14</v>
      </c>
      <c r="D24" s="7">
        <f>+'[1]Eje Cafetero'!D22</f>
        <v>65672.629000000001</v>
      </c>
      <c r="E24" s="10">
        <f t="shared" si="2"/>
        <v>0.74992022638987776</v>
      </c>
      <c r="F24">
        <v>2768</v>
      </c>
      <c r="G24" s="7">
        <f t="shared" si="3"/>
        <v>20.757791866471816</v>
      </c>
    </row>
    <row r="25" spans="2:10" ht="16" x14ac:dyDescent="0.2">
      <c r="B25" s="1" t="s">
        <v>20</v>
      </c>
      <c r="C25" s="1" t="s">
        <v>14</v>
      </c>
      <c r="D25" s="7">
        <f>+'[1]Eje Cafetero'!D23</f>
        <v>29152.91045399999</v>
      </c>
      <c r="E25" s="10">
        <f t="shared" si="2"/>
        <v>0.3328990713557014</v>
      </c>
      <c r="F25">
        <v>2855</v>
      </c>
      <c r="G25" s="7">
        <f t="shared" si="3"/>
        <v>9.504268487205275</v>
      </c>
    </row>
    <row r="26" spans="2:10" s="2" customFormat="1" ht="20.25" customHeight="1" x14ac:dyDescent="0.2">
      <c r="B26" s="3" t="s">
        <v>30</v>
      </c>
      <c r="C26" s="3"/>
      <c r="D26" s="9">
        <f>SUM(D6:D25)</f>
        <v>8757281.9999999981</v>
      </c>
      <c r="E26" s="12">
        <f>SUM(E6:E25)</f>
        <v>100</v>
      </c>
      <c r="F26" s="5"/>
      <c r="G26" s="17">
        <f>SUM(G6:G25)</f>
        <v>2315.847037289097</v>
      </c>
      <c r="J26" s="14"/>
    </row>
    <row r="27" spans="2:10" x14ac:dyDescent="0.2">
      <c r="B27" s="8"/>
      <c r="D27" s="7"/>
      <c r="E27" s="10"/>
    </row>
    <row r="29" spans="2:10" x14ac:dyDescent="0.2">
      <c r="B29" s="26" t="s">
        <v>71</v>
      </c>
      <c r="C29" s="21">
        <f>+'[1]Eje Cafetero'!$D$6</f>
        <v>48697</v>
      </c>
      <c r="D29" s="11">
        <f>C29*100/$C$31</f>
        <v>51.184570107210426</v>
      </c>
    </row>
    <row r="30" spans="2:10" x14ac:dyDescent="0.2">
      <c r="B30" s="27" t="s">
        <v>36</v>
      </c>
      <c r="C30" s="21">
        <f>+'[1]Eje Cafetero'!$D$15</f>
        <v>46443</v>
      </c>
      <c r="D30" s="11">
        <f t="shared" ref="D30:D31" si="4">C30*100/$C$31</f>
        <v>48.815429892789574</v>
      </c>
    </row>
    <row r="31" spans="2:10" x14ac:dyDescent="0.2">
      <c r="B31" s="20" t="s">
        <v>72</v>
      </c>
      <c r="C31" s="22">
        <f>SUM(C29:C30)</f>
        <v>95140</v>
      </c>
      <c r="D31" s="11">
        <f t="shared" si="4"/>
        <v>100</v>
      </c>
    </row>
    <row r="32" spans="2:10" x14ac:dyDescent="0.2">
      <c r="B32" s="2" t="s">
        <v>73</v>
      </c>
      <c r="C32" s="23">
        <f>D25</f>
        <v>29152.91045399999</v>
      </c>
    </row>
    <row r="33" spans="2:3" x14ac:dyDescent="0.2">
      <c r="B33" s="26" t="s">
        <v>74</v>
      </c>
      <c r="C33" s="24">
        <f>D29*$C$32/100</f>
        <v>14921.791889619903</v>
      </c>
    </row>
    <row r="34" spans="2:3" x14ac:dyDescent="0.2">
      <c r="B34" s="27" t="s">
        <v>75</v>
      </c>
      <c r="C34" s="24">
        <f>D30*$C$32/100</f>
        <v>14231.118564380089</v>
      </c>
    </row>
    <row r="35" spans="2:3" x14ac:dyDescent="0.2">
      <c r="C35" s="25">
        <f>C33+C34</f>
        <v>29152.91045399999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Tabla Resumen</vt:lpstr>
      <vt:lpstr>Energía Colombia</vt:lpstr>
      <vt:lpstr>Amazonica</vt:lpstr>
      <vt:lpstr>Andina Sur</vt:lpstr>
      <vt:lpstr>Cost y sabana caribe</vt:lpstr>
      <vt:lpstr>Cundiboyacense</vt:lpstr>
      <vt:lpstr>Depre Momposina</vt:lpstr>
      <vt:lpstr>Distrito cap</vt:lpstr>
      <vt:lpstr>Eje cafetero</vt:lpstr>
      <vt:lpstr>Insular</vt:lpstr>
      <vt:lpstr>Lit Pacifico</vt:lpstr>
      <vt:lpstr>Llanero</vt:lpstr>
      <vt:lpstr>Magdalena Medio</vt:lpstr>
      <vt:lpstr>Santanderes</vt:lpstr>
      <vt:lpstr>Tolima grande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Microsoft Office User</cp:lastModifiedBy>
  <dcterms:created xsi:type="dcterms:W3CDTF">2019-04-22T20:01:18Z</dcterms:created>
  <dcterms:modified xsi:type="dcterms:W3CDTF">2025-01-15T06:41:48Z</dcterms:modified>
</cp:coreProperties>
</file>