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83" documentId="13_ncr:1_{785B8C49-6512-4326-80D9-341E9A0F5669}" xr6:coauthVersionLast="47" xr6:coauthVersionMax="47" xr10:uidLastSave="{9B3C525D-8F63-43CF-9BAB-2DD79B1D1F36}"/>
  <bookViews>
    <workbookView xWindow="-120" yWindow="-120" windowWidth="29040" windowHeight="15720" tabRatio="855" firstSheet="2" activeTab="2" xr2:uid="{00000000-000D-0000-FFFF-FFFF00000000}"/>
  </bookViews>
  <sheets>
    <sheet name="0. Instrucciones" sheetId="93" state="hidden" r:id="rId1"/>
    <sheet name="1. Comp Legal" sheetId="73" state="hidden" r:id="rId2"/>
    <sheet name="0. Instrucciones." sheetId="94" r:id="rId3"/>
    <sheet name="1. Comp Legal." sheetId="95" r:id="rId4"/>
    <sheet name="2. Comp Financiero" sheetId="79" r:id="rId5"/>
    <sheet name="3. Comp Psicosocial PIYC" sheetId="83" state="hidden" r:id="rId6"/>
    <sheet name="3. Comp Atención Psicosocial" sheetId="96" r:id="rId7"/>
    <sheet name="4. Comp Talento Humano" sheetId="86" r:id="rId8"/>
    <sheet name="5. Comp Infraestructura." sheetId="97" r:id="rId9"/>
    <sheet name="6. Resumen Componente" sheetId="98" r:id="rId10"/>
    <sheet name="5. Comp Infraestructura" sheetId="87" state="hidden" r:id="rId11"/>
    <sheet name="6. Comp Nutrición - LFI" sheetId="80" state="hidden" r:id="rId12"/>
    <sheet name="7. Comp Nutrición - LFID." sheetId="88" state="hidden" r:id="rId13"/>
    <sheet name="8. Comp Nutrición - Tercerizado" sheetId="90" state="hidden" r:id="rId14"/>
    <sheet name="9. Resumen Componente" sheetId="91" state="hidden" r:id="rId15"/>
  </sheets>
  <externalReferences>
    <externalReference r:id="rId16"/>
  </externalReferences>
  <definedNames>
    <definedName name="_xlnm._FilterDatabase" localSheetId="1" hidden="1">'1. Comp Legal'!$A$17:$G$60</definedName>
    <definedName name="_xlnm._FilterDatabase" localSheetId="3" hidden="1">'1. Comp Legal.'!$A$17:$G$58</definedName>
    <definedName name="_xlnm._FilterDatabase" localSheetId="4" hidden="1">'2. Comp Financiero'!$A$17:$G$81</definedName>
    <definedName name="_xlnm._FilterDatabase" localSheetId="6" hidden="1">'3. Comp Atención Psicosocial'!$A$17:$G$41</definedName>
    <definedName name="_xlnm._FilterDatabase" localSheetId="5" hidden="1">'3. Comp Psicosocial PIYC'!$A$17:$G$41</definedName>
    <definedName name="_xlnm._FilterDatabase" localSheetId="7" hidden="1">'4. Comp Talento Humano'!$A$17:$G$52</definedName>
    <definedName name="_xlnm._FilterDatabase" localSheetId="10" hidden="1">'5. Comp Infraestructura'!$A$17:$G$250</definedName>
    <definedName name="_xlnm._FilterDatabase" localSheetId="8" hidden="1">'5. Comp Infraestructura.'!$A$17:$G$68</definedName>
    <definedName name="_xlnm._FilterDatabase" localSheetId="11" hidden="1">'6. Comp Nutrición - LFI'!$A$17:$G$114</definedName>
    <definedName name="_xlnm._FilterDatabase" localSheetId="12" hidden="1">'7. Comp Nutrición - LFID.'!$A$17:$G$103</definedName>
    <definedName name="_xlnm._FilterDatabase" localSheetId="13" hidden="1">'8. Comp Nutrición - Tercerizado'!$A$17:$G$117</definedName>
    <definedName name="_xlnm.Print_Area" localSheetId="0">'0. Instrucciones'!$A$1:$G$19</definedName>
    <definedName name="_xlnm.Print_Area" localSheetId="2">'0. Instrucciones.'!$A$1:$G$12</definedName>
    <definedName name="cumple" localSheetId="2">'0. Instrucciones.'!#REF!</definedName>
    <definedName name="cumple" localSheetId="3">'[1]0. Instrucciones'!#REF!</definedName>
    <definedName name="cumple" localSheetId="6">'[1]0. Instrucciones'!#REF!</definedName>
    <definedName name="cumple" localSheetId="9">'[1]0. Instrucciones'!#REF!</definedName>
    <definedName name="cumple">'0. Instrucciones'!$A$22:$A$23</definedName>
    <definedName name="noaplica" localSheetId="2">'0. Instrucciones.'!#REF!</definedName>
    <definedName name="noaplica" localSheetId="3">'[1]0. Instrucciones'!#REF!</definedName>
    <definedName name="noaplica" localSheetId="6">'[1]0. Instrucciones'!#REF!</definedName>
    <definedName name="noaplica" localSheetId="9">'[1]0. Instrucciones'!#REF!</definedName>
    <definedName name="noaplica">'0. Instrucciones'!$A$22:$A$24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95" l="1"/>
  <c r="G41" i="95"/>
  <c r="G40" i="95"/>
  <c r="G48" i="97" l="1"/>
  <c r="G47" i="97"/>
  <c r="G46" i="97"/>
  <c r="G45" i="97"/>
  <c r="G44" i="97"/>
  <c r="G43" i="97"/>
  <c r="G42" i="97"/>
  <c r="G41" i="97"/>
  <c r="G40" i="97"/>
  <c r="G39" i="97"/>
  <c r="G38" i="97"/>
  <c r="G37" i="97"/>
  <c r="G36" i="97"/>
  <c r="G35" i="97"/>
  <c r="G34" i="97"/>
  <c r="G33" i="97"/>
  <c r="G32" i="97"/>
  <c r="G31" i="97"/>
  <c r="G30" i="97"/>
  <c r="G29" i="97"/>
  <c r="G28" i="97"/>
  <c r="G27" i="97"/>
  <c r="G26" i="97"/>
  <c r="G49" i="97"/>
  <c r="G53" i="97"/>
  <c r="G52" i="97"/>
  <c r="G51" i="97"/>
  <c r="G63" i="97"/>
  <c r="G64" i="97" s="1"/>
  <c r="G61" i="97"/>
  <c r="G60" i="97"/>
  <c r="G59" i="97"/>
  <c r="G58" i="97"/>
  <c r="G57" i="97"/>
  <c r="G56" i="97"/>
  <c r="G55" i="97"/>
  <c r="G18" i="97"/>
  <c r="G24" i="97"/>
  <c r="G23" i="97"/>
  <c r="G22" i="97"/>
  <c r="G21" i="97"/>
  <c r="G20" i="97"/>
  <c r="G19" i="97"/>
  <c r="G25" i="97" l="1"/>
  <c r="G50" i="97"/>
  <c r="E25" i="97" a="1"/>
  <c r="E25" i="97" s="1"/>
  <c r="G23" i="95"/>
  <c r="G22" i="95"/>
  <c r="G21" i="95"/>
  <c r="G20" i="95"/>
  <c r="G19" i="95"/>
  <c r="G62" i="97" l="1"/>
  <c r="E62" i="97" s="1" a="1"/>
  <c r="E62" i="97" s="1"/>
  <c r="E64" i="97" s="1" a="1"/>
  <c r="E64" i="97" s="1"/>
  <c r="G54" i="97"/>
  <c r="G65" i="97" l="1"/>
  <c r="D20" i="98" s="1"/>
  <c r="G36" i="96"/>
  <c r="G35" i="96"/>
  <c r="G33" i="96"/>
  <c r="G32" i="96"/>
  <c r="G31" i="96"/>
  <c r="G30" i="96"/>
  <c r="G28" i="96"/>
  <c r="G27" i="96"/>
  <c r="G26" i="96"/>
  <c r="G24" i="96"/>
  <c r="G23" i="96"/>
  <c r="G22" i="96"/>
  <c r="G21" i="96"/>
  <c r="G20" i="96"/>
  <c r="G19" i="96"/>
  <c r="G53" i="95"/>
  <c r="G54" i="95" s="1"/>
  <c r="E54" i="95" s="1"/>
  <c r="G51" i="95"/>
  <c r="G52" i="95" s="1"/>
  <c r="G49" i="95"/>
  <c r="G48" i="95"/>
  <c r="G46" i="95"/>
  <c r="G45" i="95"/>
  <c r="G43" i="95"/>
  <c r="G44" i="95" s="1"/>
  <c r="E44" i="95" s="1"/>
  <c r="G42" i="95"/>
  <c r="E42" i="95" s="1" a="1"/>
  <c r="E42" i="95" s="1"/>
  <c r="G37" i="95"/>
  <c r="G36" i="95"/>
  <c r="G35" i="95"/>
  <c r="G34" i="95"/>
  <c r="G32" i="95"/>
  <c r="G31" i="95"/>
  <c r="G30" i="95"/>
  <c r="G29" i="95"/>
  <c r="G28" i="95"/>
  <c r="G27" i="95"/>
  <c r="G25" i="95"/>
  <c r="G26" i="95" s="1"/>
  <c r="E26" i="95" s="1"/>
  <c r="G18" i="95"/>
  <c r="G24" i="95" s="1"/>
  <c r="G37" i="96" l="1"/>
  <c r="E37" i="96" s="1" a="1"/>
  <c r="E37" i="96" s="1"/>
  <c r="G25" i="96"/>
  <c r="G29" i="96"/>
  <c r="E29" i="96" s="1" a="1"/>
  <c r="E29" i="96" s="1"/>
  <c r="G34" i="96"/>
  <c r="E34" i="96" s="1" a="1"/>
  <c r="E34" i="96" s="1"/>
  <c r="G33" i="95"/>
  <c r="E33" i="95" s="1" a="1"/>
  <c r="E33" i="95" s="1"/>
  <c r="G47" i="95"/>
  <c r="E47" i="95" s="1" a="1"/>
  <c r="E47" i="95" s="1"/>
  <c r="G38" i="95"/>
  <c r="E38" i="95" s="1" a="1"/>
  <c r="E38" i="95" s="1"/>
  <c r="E52" i="95"/>
  <c r="G50" i="95"/>
  <c r="E50" i="95" s="1" a="1"/>
  <c r="E50" i="95" s="1"/>
  <c r="E25" i="96" a="1"/>
  <c r="E25" i="96" s="1"/>
  <c r="E24" i="95" a="1"/>
  <c r="E24" i="95" s="1"/>
  <c r="G38" i="96" l="1"/>
  <c r="D18" i="98" s="1"/>
  <c r="G55" i="95"/>
  <c r="D16" i="98" s="1"/>
  <c r="G24" i="86"/>
  <c r="G25" i="86"/>
  <c r="G26" i="86"/>
  <c r="G27" i="86"/>
  <c r="G28" i="86"/>
  <c r="G29" i="86"/>
  <c r="G30" i="86"/>
  <c r="G23" i="86"/>
  <c r="G19" i="86"/>
  <c r="G20" i="86"/>
  <c r="G21" i="86"/>
  <c r="G18" i="86"/>
  <c r="G66" i="79" l="1"/>
  <c r="G67" i="79"/>
  <c r="G68" i="79"/>
  <c r="G69" i="79"/>
  <c r="G70" i="79"/>
  <c r="G65" i="79"/>
  <c r="G106" i="90"/>
  <c r="G105" i="90"/>
  <c r="G104" i="90"/>
  <c r="G103" i="90"/>
  <c r="G102" i="90"/>
  <c r="G101" i="90"/>
  <c r="G100" i="90"/>
  <c r="G98" i="88"/>
  <c r="G94" i="88"/>
  <c r="G93" i="88"/>
  <c r="G73" i="88"/>
  <c r="G74" i="88"/>
  <c r="G75" i="88"/>
  <c r="G76" i="88"/>
  <c r="G77" i="88"/>
  <c r="G78" i="88"/>
  <c r="G79" i="88"/>
  <c r="G80" i="88"/>
  <c r="G81" i="88"/>
  <c r="G82" i="88"/>
  <c r="G83" i="88"/>
  <c r="G84" i="88"/>
  <c r="G85" i="88"/>
  <c r="G86" i="88"/>
  <c r="G87" i="88"/>
  <c r="G88" i="88"/>
  <c r="G72" i="88"/>
  <c r="G62" i="88"/>
  <c r="G63" i="88"/>
  <c r="G64" i="88"/>
  <c r="G65" i="88"/>
  <c r="G66" i="88"/>
  <c r="G67" i="88"/>
  <c r="G68" i="88"/>
  <c r="G69" i="88"/>
  <c r="G70" i="88"/>
  <c r="G61" i="88"/>
  <c r="G36" i="88"/>
  <c r="G37" i="88"/>
  <c r="G38" i="88"/>
  <c r="G39" i="88"/>
  <c r="G40" i="88"/>
  <c r="G41" i="88"/>
  <c r="G42" i="88"/>
  <c r="G43" i="88"/>
  <c r="G44" i="88"/>
  <c r="G45" i="88"/>
  <c r="G46" i="88"/>
  <c r="G47" i="88"/>
  <c r="G48" i="88"/>
  <c r="G49" i="88"/>
  <c r="G50" i="88"/>
  <c r="G51" i="88"/>
  <c r="G52" i="88"/>
  <c r="G53" i="88"/>
  <c r="G54" i="88"/>
  <c r="G55" i="88"/>
  <c r="G56" i="88"/>
  <c r="G57" i="88"/>
  <c r="G58" i="88"/>
  <c r="G59" i="88"/>
  <c r="G35" i="88"/>
  <c r="G30" i="88"/>
  <c r="G26" i="88"/>
  <c r="G25" i="88"/>
  <c r="G23" i="88"/>
  <c r="G89" i="88" l="1"/>
  <c r="G112" i="90"/>
  <c r="G111" i="90"/>
  <c r="G107" i="90"/>
  <c r="G108" i="90"/>
  <c r="G109" i="90"/>
  <c r="G110" i="90"/>
  <c r="G98" i="90"/>
  <c r="G91" i="90"/>
  <c r="G92" i="90"/>
  <c r="G93" i="90"/>
  <c r="G94" i="90"/>
  <c r="G95" i="90"/>
  <c r="G96" i="90"/>
  <c r="G97" i="90"/>
  <c r="G90" i="90"/>
  <c r="G73" i="90"/>
  <c r="G74" i="90"/>
  <c r="G75" i="90"/>
  <c r="G76" i="90"/>
  <c r="G77" i="90"/>
  <c r="G78" i="90"/>
  <c r="G79" i="90"/>
  <c r="G80" i="90"/>
  <c r="G81" i="90"/>
  <c r="G82" i="90"/>
  <c r="G83" i="90"/>
  <c r="G84" i="90"/>
  <c r="G85" i="90"/>
  <c r="G86" i="90"/>
  <c r="G87" i="90"/>
  <c r="G88" i="90"/>
  <c r="G72" i="90"/>
  <c r="G62" i="90"/>
  <c r="G63" i="90"/>
  <c r="G64" i="90"/>
  <c r="G65" i="90"/>
  <c r="G66" i="90"/>
  <c r="G67" i="90"/>
  <c r="G68" i="90"/>
  <c r="G69" i="90"/>
  <c r="G70" i="90"/>
  <c r="G61" i="90"/>
  <c r="G36" i="90"/>
  <c r="G37" i="90"/>
  <c r="G38" i="90"/>
  <c r="G39" i="90"/>
  <c r="G40" i="90"/>
  <c r="G41" i="90"/>
  <c r="G42" i="90"/>
  <c r="G43" i="90"/>
  <c r="G44" i="90"/>
  <c r="G45" i="90"/>
  <c r="G46" i="90"/>
  <c r="G47" i="90"/>
  <c r="G48" i="90"/>
  <c r="G49" i="90"/>
  <c r="G50" i="90"/>
  <c r="G51" i="90"/>
  <c r="G52" i="90"/>
  <c r="G53" i="90"/>
  <c r="G54" i="90"/>
  <c r="G55" i="90"/>
  <c r="G56" i="90"/>
  <c r="G57" i="90"/>
  <c r="G58" i="90"/>
  <c r="G59" i="90"/>
  <c r="G35" i="90"/>
  <c r="G60" i="90" s="1"/>
  <c r="E60" i="90" s="1" a="1"/>
  <c r="E60" i="90" s="1"/>
  <c r="G33" i="90"/>
  <c r="G32" i="90"/>
  <c r="G31" i="90"/>
  <c r="G30" i="90"/>
  <c r="G29" i="90"/>
  <c r="G28" i="90"/>
  <c r="G27" i="90"/>
  <c r="G26" i="90"/>
  <c r="G25" i="90"/>
  <c r="G24" i="90"/>
  <c r="G23" i="90"/>
  <c r="G22" i="90"/>
  <c r="G21" i="90"/>
  <c r="G20" i="90"/>
  <c r="G19" i="90"/>
  <c r="G18" i="90"/>
  <c r="G34" i="90" s="1"/>
  <c r="G91" i="88"/>
  <c r="G92" i="88"/>
  <c r="G95" i="88"/>
  <c r="G96" i="88"/>
  <c r="G97" i="88"/>
  <c r="G90" i="88"/>
  <c r="G19" i="88"/>
  <c r="G20" i="88"/>
  <c r="G21" i="88"/>
  <c r="G22" i="88"/>
  <c r="G24" i="88"/>
  <c r="G27" i="88"/>
  <c r="G28" i="88"/>
  <c r="G29" i="88"/>
  <c r="G31" i="88"/>
  <c r="G32" i="88"/>
  <c r="G33" i="88"/>
  <c r="G18" i="88"/>
  <c r="G101" i="80"/>
  <c r="G102" i="80"/>
  <c r="G103" i="80"/>
  <c r="G104" i="80"/>
  <c r="G105" i="80"/>
  <c r="G106" i="80"/>
  <c r="G107" i="80"/>
  <c r="G108" i="80"/>
  <c r="G109" i="80"/>
  <c r="G100" i="80"/>
  <c r="G91" i="80"/>
  <c r="G92" i="80"/>
  <c r="G93" i="80"/>
  <c r="G94" i="80"/>
  <c r="G95" i="80"/>
  <c r="G96" i="80"/>
  <c r="G97" i="80"/>
  <c r="G98" i="80"/>
  <c r="G90" i="80"/>
  <c r="G73" i="80"/>
  <c r="G74" i="80"/>
  <c r="G75" i="80"/>
  <c r="G76" i="80"/>
  <c r="G77" i="80"/>
  <c r="G78" i="80"/>
  <c r="G79" i="80"/>
  <c r="G80" i="80"/>
  <c r="G81" i="80"/>
  <c r="G82" i="80"/>
  <c r="G83" i="80"/>
  <c r="G84" i="80"/>
  <c r="G85" i="80"/>
  <c r="G86" i="80"/>
  <c r="G87" i="80"/>
  <c r="G88" i="80"/>
  <c r="G72" i="80"/>
  <c r="G62" i="80"/>
  <c r="G63" i="80"/>
  <c r="G64" i="80"/>
  <c r="G65" i="80"/>
  <c r="G66" i="80"/>
  <c r="G67" i="80"/>
  <c r="G68" i="80"/>
  <c r="G69" i="80"/>
  <c r="G70" i="80"/>
  <c r="G61" i="80"/>
  <c r="G36" i="80"/>
  <c r="G37" i="80"/>
  <c r="G38" i="80"/>
  <c r="G39" i="80"/>
  <c r="G40" i="80"/>
  <c r="G41" i="80"/>
  <c r="G42" i="80"/>
  <c r="G43" i="80"/>
  <c r="G44" i="80"/>
  <c r="G45" i="80"/>
  <c r="G46" i="80"/>
  <c r="G47" i="80"/>
  <c r="G48" i="80"/>
  <c r="G49" i="80"/>
  <c r="G50" i="80"/>
  <c r="G51" i="80"/>
  <c r="G52" i="80"/>
  <c r="G53" i="80"/>
  <c r="G54" i="80"/>
  <c r="G55" i="80"/>
  <c r="G56" i="80"/>
  <c r="G57" i="80"/>
  <c r="G58" i="80"/>
  <c r="G59" i="80"/>
  <c r="G35" i="80"/>
  <c r="G19" i="80"/>
  <c r="G20" i="80"/>
  <c r="G21" i="80"/>
  <c r="G22" i="80"/>
  <c r="G23" i="80"/>
  <c r="G24" i="80"/>
  <c r="G25" i="80"/>
  <c r="G26" i="80"/>
  <c r="G27" i="80"/>
  <c r="G28" i="80"/>
  <c r="G29" i="80"/>
  <c r="G30" i="80"/>
  <c r="G31" i="80"/>
  <c r="G32" i="80"/>
  <c r="G33" i="80"/>
  <c r="G18" i="80"/>
  <c r="G189" i="87"/>
  <c r="G190" i="87"/>
  <c r="G191" i="87"/>
  <c r="G192" i="87"/>
  <c r="G193" i="87"/>
  <c r="G194" i="87"/>
  <c r="G195" i="87"/>
  <c r="G196" i="87"/>
  <c r="G197" i="87"/>
  <c r="G198" i="87"/>
  <c r="G199" i="87"/>
  <c r="G200" i="87"/>
  <c r="G201" i="87"/>
  <c r="G202" i="87"/>
  <c r="G203" i="87"/>
  <c r="G204" i="87"/>
  <c r="G205" i="87"/>
  <c r="G206" i="87"/>
  <c r="G207" i="87"/>
  <c r="G208" i="87"/>
  <c r="G209" i="87"/>
  <c r="G210" i="87"/>
  <c r="G211" i="87"/>
  <c r="G212" i="87"/>
  <c r="G213" i="87"/>
  <c r="G214" i="87"/>
  <c r="G215" i="87"/>
  <c r="G216" i="87"/>
  <c r="G217" i="87"/>
  <c r="G218" i="87"/>
  <c r="G219" i="87"/>
  <c r="G220" i="87"/>
  <c r="G221" i="87"/>
  <c r="G222" i="87"/>
  <c r="G223" i="87"/>
  <c r="G224" i="87"/>
  <c r="G225" i="87"/>
  <c r="G226" i="87"/>
  <c r="G227" i="87"/>
  <c r="G228" i="87"/>
  <c r="G229" i="87"/>
  <c r="G230" i="87"/>
  <c r="G231" i="87"/>
  <c r="G232" i="87"/>
  <c r="G233" i="87"/>
  <c r="G234" i="87"/>
  <c r="G235" i="87"/>
  <c r="G236" i="87"/>
  <c r="G237" i="87"/>
  <c r="G238" i="87"/>
  <c r="G239" i="87"/>
  <c r="G240" i="87"/>
  <c r="G241" i="87"/>
  <c r="G242" i="87"/>
  <c r="G243" i="87"/>
  <c r="G244" i="87"/>
  <c r="G245" i="87"/>
  <c r="G188" i="87"/>
  <c r="G149" i="87"/>
  <c r="G150" i="87"/>
  <c r="G151" i="87"/>
  <c r="G152" i="87"/>
  <c r="G153" i="87"/>
  <c r="G154" i="87"/>
  <c r="G155" i="87"/>
  <c r="G156" i="87"/>
  <c r="G157" i="87"/>
  <c r="G158" i="87"/>
  <c r="G159" i="87"/>
  <c r="G160" i="87"/>
  <c r="G161" i="87"/>
  <c r="G162" i="87"/>
  <c r="G163" i="87"/>
  <c r="G164" i="87"/>
  <c r="G165" i="87"/>
  <c r="G166" i="87"/>
  <c r="G167" i="87"/>
  <c r="G168" i="87"/>
  <c r="G169" i="87"/>
  <c r="G170" i="87"/>
  <c r="G171" i="87"/>
  <c r="G172" i="87"/>
  <c r="G173" i="87"/>
  <c r="G174" i="87"/>
  <c r="G175" i="87"/>
  <c r="G176" i="87"/>
  <c r="G177" i="87"/>
  <c r="G178" i="87"/>
  <c r="G179" i="87"/>
  <c r="G180" i="87"/>
  <c r="G181" i="87"/>
  <c r="G148" i="87"/>
  <c r="G186" i="87"/>
  <c r="G184" i="87"/>
  <c r="G183" i="87"/>
  <c r="G185" i="87" s="1"/>
  <c r="E185" i="87" s="1" a="1"/>
  <c r="E185" i="87" s="1"/>
  <c r="G146" i="87"/>
  <c r="G144" i="87"/>
  <c r="G63" i="87"/>
  <c r="G64" i="87"/>
  <c r="G65" i="87"/>
  <c r="G66" i="87"/>
  <c r="G67" i="87"/>
  <c r="G68" i="87"/>
  <c r="G69" i="87"/>
  <c r="G70" i="87"/>
  <c r="G71" i="87"/>
  <c r="G72" i="87"/>
  <c r="G73" i="87"/>
  <c r="G74" i="87"/>
  <c r="G75" i="87"/>
  <c r="G76" i="87"/>
  <c r="G77" i="87"/>
  <c r="G78" i="87"/>
  <c r="G79" i="87"/>
  <c r="G80" i="87"/>
  <c r="G81" i="87"/>
  <c r="G82" i="87"/>
  <c r="G83" i="87"/>
  <c r="G84" i="87"/>
  <c r="G85" i="87"/>
  <c r="G86" i="87"/>
  <c r="G87" i="87"/>
  <c r="G88" i="87"/>
  <c r="G89" i="87"/>
  <c r="G90" i="87"/>
  <c r="G91" i="87"/>
  <c r="G92" i="87"/>
  <c r="G93" i="87"/>
  <c r="G94" i="87"/>
  <c r="G95" i="87"/>
  <c r="G96" i="87"/>
  <c r="G97" i="87"/>
  <c r="G98" i="87"/>
  <c r="G99" i="87"/>
  <c r="G100" i="87"/>
  <c r="G101" i="87"/>
  <c r="G102" i="87"/>
  <c r="G103" i="87"/>
  <c r="G104" i="87"/>
  <c r="G105" i="87"/>
  <c r="G106" i="87"/>
  <c r="G107" i="87"/>
  <c r="G108" i="87"/>
  <c r="G109" i="87"/>
  <c r="G110" i="87"/>
  <c r="G111" i="87"/>
  <c r="G112" i="87"/>
  <c r="G113" i="87"/>
  <c r="G114" i="87"/>
  <c r="G115" i="87"/>
  <c r="G116" i="87"/>
  <c r="G117" i="87"/>
  <c r="G118" i="87"/>
  <c r="G119" i="87"/>
  <c r="G120" i="87"/>
  <c r="G121" i="87"/>
  <c r="G122" i="87"/>
  <c r="G123" i="87"/>
  <c r="G124" i="87"/>
  <c r="G125" i="87"/>
  <c r="G126" i="87"/>
  <c r="G127" i="87"/>
  <c r="G128" i="87"/>
  <c r="G129" i="87"/>
  <c r="G130" i="87"/>
  <c r="G131" i="87"/>
  <c r="G132" i="87"/>
  <c r="G133" i="87"/>
  <c r="G134" i="87"/>
  <c r="G135" i="87"/>
  <c r="G136" i="87"/>
  <c r="G137" i="87"/>
  <c r="G138" i="87"/>
  <c r="G139" i="87"/>
  <c r="G140" i="87"/>
  <c r="G141" i="87"/>
  <c r="G142" i="87"/>
  <c r="G62" i="87"/>
  <c r="G57" i="87"/>
  <c r="G58" i="87"/>
  <c r="G59" i="87"/>
  <c r="G60" i="87"/>
  <c r="G56" i="87"/>
  <c r="G31" i="87"/>
  <c r="G32" i="87"/>
  <c r="G33" i="87"/>
  <c r="G34" i="87"/>
  <c r="G35" i="87"/>
  <c r="G36" i="87"/>
  <c r="G37" i="87"/>
  <c r="G38" i="87"/>
  <c r="G39" i="87"/>
  <c r="G40" i="87"/>
  <c r="G41" i="87"/>
  <c r="G42" i="87"/>
  <c r="G43" i="87"/>
  <c r="G44" i="87"/>
  <c r="G45" i="87"/>
  <c r="G46" i="87"/>
  <c r="G47" i="87"/>
  <c r="G48" i="87"/>
  <c r="G49" i="87"/>
  <c r="G50" i="87"/>
  <c r="G51" i="87"/>
  <c r="G52" i="87"/>
  <c r="G53" i="87"/>
  <c r="G54" i="87"/>
  <c r="G30" i="87"/>
  <c r="G19" i="87"/>
  <c r="G20" i="87"/>
  <c r="G21" i="87"/>
  <c r="G22" i="87"/>
  <c r="G23" i="87"/>
  <c r="G24" i="87"/>
  <c r="G25" i="87"/>
  <c r="G26" i="87"/>
  <c r="G27" i="87"/>
  <c r="G28" i="87"/>
  <c r="G18" i="87"/>
  <c r="G44" i="86"/>
  <c r="G45" i="86"/>
  <c r="G46" i="86"/>
  <c r="G47" i="86"/>
  <c r="G43" i="86"/>
  <c r="G40" i="86"/>
  <c r="G39" i="86"/>
  <c r="G38" i="86"/>
  <c r="G41" i="86"/>
  <c r="G36" i="86"/>
  <c r="G35" i="86"/>
  <c r="G33" i="86"/>
  <c r="G32" i="86"/>
  <c r="G34" i="86" l="1"/>
  <c r="E34" i="86" s="1" a="1"/>
  <c r="E34" i="86" s="1"/>
  <c r="G113" i="90"/>
  <c r="E113" i="90" s="1" a="1"/>
  <c r="E113" i="90" s="1"/>
  <c r="G99" i="90"/>
  <c r="E99" i="90" s="1" a="1"/>
  <c r="E99" i="90" s="1"/>
  <c r="G71" i="90"/>
  <c r="E71" i="90" s="1" a="1"/>
  <c r="E71" i="90" s="1"/>
  <c r="G89" i="90"/>
  <c r="E89" i="90" s="1" a="1"/>
  <c r="E89" i="90" s="1"/>
  <c r="E34" i="90" a="1"/>
  <c r="E34" i="90" s="1"/>
  <c r="G42" i="86"/>
  <c r="E42" i="86" s="1" a="1"/>
  <c r="E42" i="86" s="1"/>
  <c r="G37" i="86"/>
  <c r="E37" i="86" s="1" a="1"/>
  <c r="E37" i="86" s="1"/>
  <c r="G34" i="88"/>
  <c r="G60" i="88"/>
  <c r="G99" i="88"/>
  <c r="G71" i="88"/>
  <c r="G110" i="80"/>
  <c r="E110" i="80" s="1" a="1"/>
  <c r="E110" i="80" s="1"/>
  <c r="G99" i="80"/>
  <c r="E99" i="80" s="1" a="1"/>
  <c r="E99" i="80" s="1"/>
  <c r="G89" i="80"/>
  <c r="E89" i="80" s="1" a="1"/>
  <c r="E89" i="80" s="1"/>
  <c r="G71" i="80"/>
  <c r="E71" i="80" s="1" a="1"/>
  <c r="E71" i="80" s="1"/>
  <c r="G60" i="80"/>
  <c r="E60" i="80" s="1" a="1"/>
  <c r="E60" i="80" s="1"/>
  <c r="G34" i="80"/>
  <c r="E34" i="80" s="1" a="1"/>
  <c r="E34" i="80" s="1"/>
  <c r="G182" i="87"/>
  <c r="E182" i="87" s="1" a="1"/>
  <c r="E182" i="87" s="1"/>
  <c r="G55" i="87"/>
  <c r="E55" i="87" s="1" a="1"/>
  <c r="E55" i="87" s="1"/>
  <c r="G246" i="87"/>
  <c r="E246" i="87" s="1" a="1"/>
  <c r="E246" i="87" s="1"/>
  <c r="G29" i="87"/>
  <c r="E29" i="87" s="1" a="1"/>
  <c r="E29" i="87" s="1"/>
  <c r="G48" i="86"/>
  <c r="E48" i="86" s="1" a="1"/>
  <c r="E48" i="86" s="1"/>
  <c r="G114" i="90" l="1"/>
  <c r="G100" i="88"/>
  <c r="G111" i="80"/>
  <c r="D20" i="91" s="1"/>
  <c r="G31" i="86" l="1"/>
  <c r="E31" i="86" s="1" a="1"/>
  <c r="E31" i="86" s="1"/>
  <c r="G36" i="83"/>
  <c r="G31" i="83"/>
  <c r="G32" i="83"/>
  <c r="G33" i="83"/>
  <c r="G30" i="83"/>
  <c r="G28" i="83"/>
  <c r="G27" i="83"/>
  <c r="G26" i="83"/>
  <c r="G20" i="83"/>
  <c r="G21" i="83"/>
  <c r="G22" i="83"/>
  <c r="G23" i="83"/>
  <c r="G24" i="83"/>
  <c r="G19" i="83"/>
  <c r="B14" i="90"/>
  <c r="B13" i="90"/>
  <c r="B12" i="90"/>
  <c r="B11" i="90"/>
  <c r="B10" i="90"/>
  <c r="B9" i="90"/>
  <c r="B8" i="90"/>
  <c r="B7" i="90"/>
  <c r="B6" i="90"/>
  <c r="B5" i="90"/>
  <c r="B14" i="88"/>
  <c r="B13" i="88"/>
  <c r="B12" i="88"/>
  <c r="B11" i="88"/>
  <c r="B10" i="88"/>
  <c r="B9" i="88"/>
  <c r="B8" i="88"/>
  <c r="B7" i="88"/>
  <c r="B6" i="88"/>
  <c r="B5" i="88"/>
  <c r="B14" i="80"/>
  <c r="B13" i="80"/>
  <c r="B12" i="80"/>
  <c r="B11" i="80"/>
  <c r="B10" i="80"/>
  <c r="B9" i="80"/>
  <c r="B8" i="80"/>
  <c r="B7" i="80"/>
  <c r="B6" i="80"/>
  <c r="B5" i="80"/>
  <c r="B14" i="87"/>
  <c r="B13" i="87"/>
  <c r="B12" i="87"/>
  <c r="B11" i="87"/>
  <c r="B10" i="87"/>
  <c r="B9" i="87"/>
  <c r="B8" i="87"/>
  <c r="B7" i="87"/>
  <c r="B6" i="87"/>
  <c r="B5" i="87"/>
  <c r="B14" i="83"/>
  <c r="B13" i="83"/>
  <c r="B12" i="83"/>
  <c r="B11" i="83"/>
  <c r="B10" i="83"/>
  <c r="B9" i="83"/>
  <c r="B8" i="83"/>
  <c r="B7" i="83"/>
  <c r="B6" i="83"/>
  <c r="B5" i="83"/>
  <c r="G63" i="79"/>
  <c r="G62" i="79"/>
  <c r="G60" i="79"/>
  <c r="G59" i="79"/>
  <c r="G58" i="79"/>
  <c r="G54" i="79"/>
  <c r="G53" i="79"/>
  <c r="G55" i="79" s="1"/>
  <c r="E55" i="79" s="1" a="1"/>
  <c r="E55" i="79" s="1"/>
  <c r="G47" i="79"/>
  <c r="G46" i="79"/>
  <c r="G45" i="79"/>
  <c r="G41" i="79"/>
  <c r="G40" i="79"/>
  <c r="G38" i="79"/>
  <c r="G37" i="79"/>
  <c r="G35" i="79"/>
  <c r="G34" i="79"/>
  <c r="G32" i="79"/>
  <c r="G31" i="79"/>
  <c r="G29" i="79"/>
  <c r="G28" i="79"/>
  <c r="G27" i="79"/>
  <c r="G24" i="79"/>
  <c r="G25" i="79"/>
  <c r="G23" i="79"/>
  <c r="G19" i="79"/>
  <c r="G20" i="79"/>
  <c r="G21" i="79"/>
  <c r="G18" i="79"/>
  <c r="G44" i="73"/>
  <c r="E44" i="73" s="1"/>
  <c r="G51" i="73"/>
  <c r="G52" i="73" s="1"/>
  <c r="E52" i="73" s="1"/>
  <c r="G43" i="73"/>
  <c r="E99" i="88" a="1"/>
  <c r="E99" i="88" s="1"/>
  <c r="E89" i="88" a="1"/>
  <c r="E89" i="88" s="1"/>
  <c r="E71" i="88" a="1"/>
  <c r="E71" i="88" s="1"/>
  <c r="E60" i="88" a="1"/>
  <c r="E60" i="88" s="1"/>
  <c r="E34" i="88" a="1"/>
  <c r="E34" i="88" s="1"/>
  <c r="G64" i="79" l="1"/>
  <c r="E64" i="79" s="1" a="1"/>
  <c r="E64" i="79" s="1"/>
  <c r="G48" i="79"/>
  <c r="E48" i="79" s="1" a="1"/>
  <c r="E48" i="79" s="1"/>
  <c r="G36" i="79"/>
  <c r="E36" i="79" s="1" a="1"/>
  <c r="E36" i="79" s="1"/>
  <c r="G61" i="79"/>
  <c r="E61" i="79" s="1" a="1"/>
  <c r="E61" i="79" s="1"/>
  <c r="G71" i="79"/>
  <c r="E71" i="79" s="1" a="1"/>
  <c r="E71" i="79" s="1"/>
  <c r="G34" i="83"/>
  <c r="E34" i="83" s="1" a="1"/>
  <c r="E34" i="83" s="1"/>
  <c r="G187" i="87" l="1"/>
  <c r="E187" i="87" s="1"/>
  <c r="G147" i="87"/>
  <c r="E147" i="87" s="1"/>
  <c r="G145" i="87"/>
  <c r="E145" i="87" s="1"/>
  <c r="G61" i="87" l="1"/>
  <c r="G143" i="87"/>
  <c r="E143" i="87" s="1" a="1"/>
  <c r="E143" i="87" s="1"/>
  <c r="E61" i="87" l="1" a="1"/>
  <c r="E61" i="87" s="1"/>
  <c r="G247" i="87"/>
  <c r="D19" i="91" s="1"/>
  <c r="G74" i="79"/>
  <c r="G75" i="79" s="1"/>
  <c r="E75" i="79" s="1"/>
  <c r="G72" i="79"/>
  <c r="G73" i="79" s="1"/>
  <c r="E73" i="79" s="1"/>
  <c r="G56" i="79"/>
  <c r="G57" i="79" s="1"/>
  <c r="E57" i="79" s="1"/>
  <c r="G51" i="79"/>
  <c r="G52" i="79" s="1"/>
  <c r="E52" i="79" s="1"/>
  <c r="G49" i="79"/>
  <c r="G50" i="79" s="1"/>
  <c r="E50" i="79" s="1"/>
  <c r="G22" i="86" l="1"/>
  <c r="E22" i="86" s="1" a="1"/>
  <c r="E22" i="86" s="1"/>
  <c r="G35" i="83"/>
  <c r="G76" i="79"/>
  <c r="G77" i="79" s="1"/>
  <c r="E77" i="79" s="1"/>
  <c r="G43" i="79"/>
  <c r="G44" i="79" s="1"/>
  <c r="E44" i="79" s="1"/>
  <c r="G31" i="73"/>
  <c r="G28" i="73"/>
  <c r="G53" i="73"/>
  <c r="G54" i="73" s="1"/>
  <c r="E54" i="73" s="1"/>
  <c r="G49" i="73"/>
  <c r="G48" i="73"/>
  <c r="G46" i="73"/>
  <c r="G45" i="73"/>
  <c r="G55" i="73"/>
  <c r="G56" i="73" s="1"/>
  <c r="E56" i="73" s="1"/>
  <c r="G39" i="73"/>
  <c r="G37" i="73"/>
  <c r="G34" i="73"/>
  <c r="G41" i="73"/>
  <c r="G40" i="73"/>
  <c r="G36" i="73"/>
  <c r="G35" i="73"/>
  <c r="G32" i="73"/>
  <c r="G30" i="73"/>
  <c r="G29" i="73"/>
  <c r="G27" i="73"/>
  <c r="G25" i="73"/>
  <c r="G26" i="73" s="1"/>
  <c r="E26" i="73" s="1"/>
  <c r="G20" i="73"/>
  <c r="G21" i="73"/>
  <c r="G22" i="73"/>
  <c r="G23" i="73"/>
  <c r="G19" i="73"/>
  <c r="G18" i="73"/>
  <c r="G29" i="83" l="1"/>
  <c r="E29" i="83" s="1" a="1"/>
  <c r="E29" i="83" s="1"/>
  <c r="G42" i="79"/>
  <c r="E42" i="79" s="1" a="1"/>
  <c r="E42" i="79" s="1"/>
  <c r="G39" i="79"/>
  <c r="E39" i="79" s="1" a="1"/>
  <c r="E39" i="79" s="1"/>
  <c r="G33" i="79"/>
  <c r="G30" i="79"/>
  <c r="E30" i="79" s="1" a="1"/>
  <c r="E30" i="79" s="1"/>
  <c r="G22" i="79"/>
  <c r="G26" i="79"/>
  <c r="E26" i="79" s="1" a="1"/>
  <c r="E26" i="79" s="1"/>
  <c r="G37" i="83"/>
  <c r="E37" i="83" s="1" a="1"/>
  <c r="E37" i="83" s="1"/>
  <c r="G25" i="83"/>
  <c r="E25" i="83" s="1" a="1"/>
  <c r="E25" i="83" s="1"/>
  <c r="G33" i="73"/>
  <c r="E33" i="73" s="1" a="1"/>
  <c r="E33" i="73" s="1"/>
  <c r="G47" i="73"/>
  <c r="E47" i="73" s="1" a="1"/>
  <c r="E47" i="73" s="1"/>
  <c r="G50" i="73"/>
  <c r="E50" i="73" s="1" a="1"/>
  <c r="E50" i="73" s="1"/>
  <c r="G42" i="73"/>
  <c r="E42" i="73" s="1" a="1"/>
  <c r="E42" i="73" s="1"/>
  <c r="G38" i="73"/>
  <c r="E38" i="73" s="1" a="1"/>
  <c r="E38" i="73" s="1"/>
  <c r="G24" i="73"/>
  <c r="E24" i="73" s="1" a="1"/>
  <c r="E24" i="73" s="1"/>
  <c r="E22" i="79" l="1" a="1"/>
  <c r="E22" i="79" s="1"/>
  <c r="G78" i="79"/>
  <c r="D17" i="98" s="1"/>
  <c r="E33" i="79" a="1"/>
  <c r="E33" i="79" s="1"/>
  <c r="G38" i="83"/>
  <c r="D17" i="91" s="1"/>
  <c r="G57" i="73"/>
  <c r="G49" i="86"/>
  <c r="D18" i="91" l="1"/>
  <c r="D19" i="98"/>
  <c r="D16" i="91"/>
  <c r="D15" i="91"/>
  <c r="E50" i="97" l="1" a="1"/>
  <c r="E50" i="97" s="1"/>
  <c r="E54" i="97" s="1" a="1"/>
  <c r="E54" i="9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<sst xmlns="http://schemas.openxmlformats.org/spreadsheetml/2006/main" count="1639" uniqueCount="811">
  <si>
    <t>OBSERVACIONES</t>
  </si>
  <si>
    <t>Regional</t>
  </si>
  <si>
    <t>NORMATIVA</t>
  </si>
  <si>
    <t>CUMPLE / NO CUMPLE</t>
  </si>
  <si>
    <t>% DE AVANCE</t>
  </si>
  <si>
    <t> </t>
  </si>
  <si>
    <t>PORCENTAJE DE CUMPLIMIENTO</t>
  </si>
  <si>
    <t xml:space="preserve">INTERNADO </t>
  </si>
  <si>
    <t xml:space="preserve">1.      COMPONENTE LEGAL </t>
  </si>
  <si>
    <t xml:space="preserve">REQUISITOS LEGALES </t>
  </si>
  <si>
    <t xml:space="preserve">Profesión </t>
  </si>
  <si>
    <t xml:space="preserve">Firma </t>
  </si>
  <si>
    <t xml:space="preserve">Nombre   </t>
  </si>
  <si>
    <t xml:space="preserve">Cargo </t>
  </si>
  <si>
    <t xml:space="preserve">Firma de quién revisó el componente </t>
  </si>
  <si>
    <t xml:space="preserve">MODALIDADES DE ACOGIMIENTO RESIDENCIAL </t>
  </si>
  <si>
    <t>Nombre de la entidad</t>
  </si>
  <si>
    <t>Dirección de la sede operativa</t>
  </si>
  <si>
    <t>Dirección de la sede administrativa</t>
  </si>
  <si>
    <t>CUMPLE / NO CUMPLE /NO APLICA</t>
  </si>
  <si>
    <t xml:space="preserve">RESULTADO Y ANÁLISIS DE LA DOCUMENTACIÓN </t>
  </si>
  <si>
    <t>OFICINA DE ASEGURAMIENTO A LA CALIDAD</t>
  </si>
  <si>
    <t xml:space="preserve">No. Radicado </t>
  </si>
  <si>
    <t>Fecha de radicación del trámite</t>
  </si>
  <si>
    <t>Población a atender</t>
  </si>
  <si>
    <t>Fecha de verificación por parte del profesional.</t>
  </si>
  <si>
    <t>Resultado del requisito</t>
  </si>
  <si>
    <t>Nit.</t>
  </si>
  <si>
    <t>Cumple</t>
  </si>
  <si>
    <t>No Cumple</t>
  </si>
  <si>
    <t>No Aplica</t>
  </si>
  <si>
    <t>COMPONENTE</t>
  </si>
  <si>
    <t>Legal</t>
  </si>
  <si>
    <t>Financiero</t>
  </si>
  <si>
    <t xml:space="preserve">Técnico - Propuesta de Implementación y Cualificación </t>
  </si>
  <si>
    <t xml:space="preserve">Técnico – Nutrición </t>
  </si>
  <si>
    <t xml:space="preserve">Administrativo – Talento Humano </t>
  </si>
  <si>
    <t>Administrativo – Infraestructura</t>
  </si>
  <si>
    <t xml:space="preserve">2.      COMPONENTE FINANCIERO </t>
  </si>
  <si>
    <t>3.      COMPONENTE  PSICOSOCIAL</t>
  </si>
  <si>
    <t xml:space="preserve">5.      COMPONENTE INFRAESTRUCTURA </t>
  </si>
  <si>
    <t xml:space="preserve">6.      COMPONENTE NUTRICIÓN </t>
  </si>
  <si>
    <t>4.      COMPONENTE TALENTO HUMANO</t>
  </si>
  <si>
    <t xml:space="preserve">3.1. Portada </t>
  </si>
  <si>
    <t>3.2. Propuesta de Implementación</t>
  </si>
  <si>
    <t xml:space="preserve">3.3. Propuesta de Cualificación </t>
  </si>
  <si>
    <t xml:space="preserve">Lineamiento Técnico para la Implementación del Modelo de Atención, dirigido a los niños, las niñas y los adolescentes en las modalidades de restablecimiento de derechos. Versión 1. Anexo 3. Página 63. </t>
  </si>
  <si>
    <r>
      <rPr>
        <b/>
        <u/>
        <sz val="11"/>
        <color rgb="FF000000"/>
        <rFont val="Arial Narrow"/>
        <family val="2"/>
      </rPr>
      <t>Nota:</t>
    </r>
    <r>
      <rPr>
        <sz val="11"/>
        <color rgb="FF000000"/>
        <rFont val="Arial Narrow"/>
        <family val="2"/>
      </rPr>
      <t xml:space="preserve"> Si la modalidad va a atender a población perteneciente a autoridades o comunidades tradicionales de los grupos étnicos o con discapacidad, deberán verificar las condiciones de ajuste en cada uno de los niveles del modelo de atención, la coherencia con la contextualización de la población y cambios o resultados esperados, asi como los recursos, toda vez que estos deben apuntar a mantener el respeto por costumbres e identidad cultural propias del grupo al cual pertenecen y los ajustes razonables. </t>
    </r>
  </si>
  <si>
    <t>Resolución 3899 de 2010.  Artículo 15, Numeral 1</t>
  </si>
  <si>
    <t xml:space="preserve">1.2. Personería Jurídica vigente. </t>
  </si>
  <si>
    <t xml:space="preserve">Resolución 3899 de 2010. Artículo 7, numeral 2 y  artículo 15, numeral 2 </t>
  </si>
  <si>
    <t xml:space="preserve">1.4. Documentos del Representante Legal vigentes. </t>
  </si>
  <si>
    <t xml:space="preserve">Resolución 3899 de 2010. Artículo 15, Numeral 3.  </t>
  </si>
  <si>
    <t xml:space="preserve">1.5. Documentos de la conformación de la Junta Directiva. </t>
  </si>
  <si>
    <t>Resolución 3899 de 2010.  Artículo 15, numeral 5</t>
  </si>
  <si>
    <t xml:space="preserve">Resolución 3899 de 2010. Artículo 17, numeral 2. </t>
  </si>
  <si>
    <t>1.6. Licencia de Funcionamiento de Educación.</t>
  </si>
  <si>
    <t xml:space="preserve">Resolución 3899 de 2010. Artículo 15, numeral 6.  </t>
  </si>
  <si>
    <t>Decreto 2171 de fecha 10 de junio de 2009.</t>
  </si>
  <si>
    <t>Manual Operativo Modalidad De Tú a Tú, versión 4 de fecha 22 de octubre de 2021. Capítulo 8 Requisitos para la operación. Numeral 8.2 Requisitos de Experiencia.</t>
  </si>
  <si>
    <t>1.9. Certificados de experiencia de la institución en la atención de niñas, niños y adolescentes con discapacidad. (Aplica solamente para la modalidad "De tú a tú").</t>
  </si>
  <si>
    <t xml:space="preserve">Resolución 3899 de 2010. Numeral 13.4, artículo 13. </t>
  </si>
  <si>
    <t xml:space="preserve">1.10. Documentos de verificación de la propiedad o entrega del inmueble donde se desarrollará la modalidad. </t>
  </si>
  <si>
    <t>1.1. Oficio de solicitud para el otorgamiento de Licencia de Funcionamiento.</t>
  </si>
  <si>
    <t>4.2. Hojas de vida</t>
  </si>
  <si>
    <r>
      <rPr>
        <b/>
        <sz val="11"/>
        <rFont val="Arial Narrow"/>
        <family val="2"/>
      </rPr>
      <t>Auxiliar administrativo:</t>
    </r>
    <r>
      <rPr>
        <sz val="11"/>
        <rFont val="Arial Narrow"/>
        <family val="2"/>
      </rPr>
      <t xml:space="preserve"> mínimo formación de bachiller</t>
    </r>
  </si>
  <si>
    <r>
      <rPr>
        <b/>
        <sz val="11"/>
        <rFont val="Arial Narrow"/>
        <family val="2"/>
      </rPr>
      <t xml:space="preserve">Auxiliar administrativo: </t>
    </r>
    <r>
      <rPr>
        <sz val="11"/>
        <rFont val="Arial Narrow"/>
        <family val="2"/>
      </rPr>
      <t>experiencia relacionada con área administrativa</t>
    </r>
  </si>
  <si>
    <t>4.3. Manual de Funciones</t>
  </si>
  <si>
    <t>4.4. Plan de Selección</t>
  </si>
  <si>
    <t>4.5. Plan de Inducción</t>
  </si>
  <si>
    <t>Minuta contractual</t>
  </si>
  <si>
    <t>Propuesta de Implementación y Cualificación.</t>
  </si>
  <si>
    <t>Manual operativo</t>
  </si>
  <si>
    <t>4.6. Plan de Formación y Capacitación</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</si>
  <si>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</si>
  <si>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Estatuto Tributario artículo 574; Resolución 3899 de 2010, artículo 16, numeral 7 adicionado por el artículo 5, resolución 8282 de 2017</t>
  </si>
  <si>
    <t>Estatuto Tributario artículo 575; Resolución 3899 de 2010, artículo 16, numeral 7 adicionado por el artículo 5, resolución 8282 de 2017</t>
  </si>
  <si>
    <t>Estatuto Tributario artículo 576; Resolución 3899 de 2010, artículo 16, numeral 7 adicionado por el artículo 5, resolución 8282 de 2017.</t>
  </si>
  <si>
    <t>Estatuto Tributario artículo 577, Resolución 3899 de 2010, artículo 16, numeral 7 adicionado por el artículo 5, resolución 8282 de 2017</t>
  </si>
  <si>
    <t>Estatuto Tributario artículo 578, Estatuto de Rentas Municipales de donde pretende prestar el servicio; Resolución 3899 de 2010, artículo 16, numeral 7 adicionado por el artículo 5, resolución 8282 de 2017</t>
  </si>
  <si>
    <t>Estatuto Tributario artículo 579; Resolución 3899 de 2010, artículo 16, numeral 7 adicionado por el artículo 5, resolución 8282 de 2017</t>
  </si>
  <si>
    <t>Resolución 3899 de 2010, artículo 16, numeral 1</t>
  </si>
  <si>
    <t>Resolución 3899 de 2010, artículo 16, numeral 2</t>
  </si>
  <si>
    <t>Resolución 3899 de 2010, artículo 16, numeral 3</t>
  </si>
  <si>
    <t>Resolución 3899 de 2010, artículo 16, numeral 4</t>
  </si>
  <si>
    <t>Resolución 3899 de 2010, artículo 16, numeral 6</t>
  </si>
  <si>
    <t>Ley 222 de 1995 Articulo 37, Decreto 2420 y 2496 de 2015 Normas de contabilidad de información financiera y de aseguramiento de información.</t>
  </si>
  <si>
    <t>Decreto 2420 y 2496 de 2015 Normas de contabilidad, de información financiera y de aseguramiento de información. Código de Comercio Capítulo Vlll</t>
  </si>
  <si>
    <t>Decreto 2420 y 2496 de 2015 Normas de contabilidad, de información financiera y de aseguramiento de información. Código de Comercio Artículo 19</t>
  </si>
  <si>
    <t>2.1. Declaración de Renta y/o de Ingresos y patrimonio junto con formulario de pago (si aplica)</t>
  </si>
  <si>
    <t>2.2. Declaración bimestral y/o cuatrimestral del impuesto a las ventas del año anterior y los de los periodos correspondientes al año en curso junto con formulario de pago (si aplica).</t>
  </si>
  <si>
    <t xml:space="preserve">1.9.1.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</si>
  <si>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t xml:space="preserve">2.3. Declaración de retención en la fuente del año anterior y de los periodos correspondientes al año en curso junto con recibo de pago. </t>
  </si>
  <si>
    <t>2.4. Declaración del Impuesto de Timbre.</t>
  </si>
  <si>
    <t xml:space="preserve">2.5. Declaración bimestral o anual del Impuesto de Industria y Comercio junto con el soporte de pago. </t>
  </si>
  <si>
    <t>2.6. Declaración de impuesto predial y vehicular vigente.</t>
  </si>
  <si>
    <t>2.7. Registro Único Tributario RUT completo</t>
  </si>
  <si>
    <t>2.8. Certificar que cuentan con los recursos financieros y fuentes de sostenimiento para la prestación del servicio.</t>
  </si>
  <si>
    <t>2.9.  Cuando se trate de fundaciones deberá anexarse certificación de los bienes afectados.</t>
  </si>
  <si>
    <t xml:space="preserve">Manual Operativo Modalidades y Servicio para la atención de niñas, niños y adolescentes, con Proceso Administrativo de Restablecimiento de Derechos. V2.   Numeral 3.1.1 literal a. pàgina 26. </t>
  </si>
  <si>
    <t xml:space="preserve">5.1. Infraestructura Física
</t>
  </si>
  <si>
    <t>5.2. Condiciones locativas</t>
  </si>
  <si>
    <t>Manual Operativo Modalidades y Servicio para la atención de niñas, niños y adolescentes, con Proceso Administrativo de Restablecimiento de Derechos. V2. Tabla 5  numeral 1  Página 28.</t>
  </si>
  <si>
    <t xml:space="preserve">5.4. Dotación institucional y  Áreas. 
(La porporcionalidad de los elementos de la dotación institucional corresponde por cada 50 cupos)
</t>
  </si>
  <si>
    <t xml:space="preserve">5.4.1.2. Observe que la oficina cuenta con un computador </t>
  </si>
  <si>
    <t xml:space="preserve">5.4.1.3. Identifique que la oficina cuenta con una impresora </t>
  </si>
  <si>
    <t xml:space="preserve">5.4.1.4. Verifique que la oficina cuenta con un teléfono </t>
  </si>
  <si>
    <t xml:space="preserve">5.4.1.5. Observe que la oficina cuenta con un escritorio </t>
  </si>
  <si>
    <t xml:space="preserve">5.4.1.6. Verifique que la oficina cuente con tres sillas </t>
  </si>
  <si>
    <t xml:space="preserve">5.4.2.1.  Identique que la infraestructura cuente con el espacio para la atención. </t>
  </si>
  <si>
    <t>5.4.2.2. Verifique que el espacio para la atención cuenta con un archivador</t>
  </si>
  <si>
    <t>5.4.2.3. Observe que el espacion para la atención cuenta con un escritorio</t>
  </si>
  <si>
    <t>5.4.2.4. Idenfique que el espacio para la atención cuenta con un botiquin, el cual, no debe contar con medicamentos recetados y termometros de mercurio.</t>
  </si>
  <si>
    <t xml:space="preserve">5.4.2.5. Verifique que el botiquin cuenta con los elementos exigidos por el sector salud de acuerdo al departamento y la normatividad aplicable. </t>
  </si>
  <si>
    <t>5.4.7.1. Identifique que el aula cuenta con una silla o pupitre por usuario.</t>
  </si>
  <si>
    <t xml:space="preserve">
5.4.7.3.  Verifique que el aula cuenta con biblioteca física o virtual.
</t>
  </si>
  <si>
    <t>5.4.7.2. Observe que el aula cuenta con un tablero.</t>
  </si>
  <si>
    <t>5.4.11.1. Identifique si la infraestructura cuenta con salón múltiple</t>
  </si>
  <si>
    <t>5.4.11.2.  Verifique si el salón múltiple cuenta con silla por usuario</t>
  </si>
  <si>
    <t>5.4.11.3. Observe si el salón múltiple cuenta con sonido</t>
  </si>
  <si>
    <t xml:space="preserve">5.4.11.5. Observe si el salón múltiple cuenta con pantalla o tablero </t>
  </si>
  <si>
    <t>5.4.13.2. Verifique que el área de manejo de residuos cuente con un (1) espacio para almacenar</t>
  </si>
  <si>
    <t>5.4.13.3. Identifique si el área de manejo de residuos cuenta con tres (3) canecas marcadas.</t>
  </si>
  <si>
    <t>5.5. Dotación dormitorios</t>
  </si>
  <si>
    <t>Manual Operativo Modalidades y Servicio para la atención de niñas, niños y adolescentes, con Proceso Administrativo de Restablecimiento de Derechos. V2. Tabla 6  Página 32</t>
  </si>
  <si>
    <t>Manual Operativo Modalidades y Servicio para la atención de niñas, niños y adolescentes, con Proceso Administrativo de Restablecimiento de Derechos. V2. Tabla 6  Página 31. Nota 44.</t>
  </si>
  <si>
    <t>5.6. Dotación personal</t>
  </si>
  <si>
    <t>Manual Operativo Modalidades y Servicio para la atención de niñas, niños y adolescentes, con Proceso Administrativo de Restablecimiento de Derechos. V2. Tabla 10  Página 36</t>
  </si>
  <si>
    <t xml:space="preserve"> 5.7.1.2.  Identifique que cuentan con cepillo dental de uso personal.</t>
  </si>
  <si>
    <t xml:space="preserve"> 5.7.2.1. Verifique que cuentan con bloqueador solar, de uso común.</t>
  </si>
  <si>
    <t xml:space="preserve"> 5.7.2.2.  Identifique que cuentan con champú, de uso común.</t>
  </si>
  <si>
    <t xml:space="preserve"> 5.7.2.3. Observe que cuentan con crema dental, de uso común.</t>
  </si>
  <si>
    <t xml:space="preserve"> 5.7.2.4.  Verifique que tienen papel higienico, de uso común.</t>
  </si>
  <si>
    <t xml:space="preserve"> 5.7.1.3.  Observe que tienen peinilla o cepillo de uso personal.</t>
  </si>
  <si>
    <t xml:space="preserve"> 5.7.2.5.  Observe que cuentan con talco para pies, de uso común.</t>
  </si>
  <si>
    <t>5.8. Dotación lúdico deportivo</t>
  </si>
  <si>
    <t>Manual Operativo Modalidades y Servicio para la atención de niñas, niños y adolescentes, con Proceso Administrativo de Restablecimiento de Derechos. V2.  Página 37</t>
  </si>
  <si>
    <t>5.8.1.1.  Verifique que la institución cuenta con la dotaciòn lùdico deportivo  de acuerdo con la edad de la población, que permitan dar cumplimiento a lo establecido en la Propuesta de Implementación y Cualificación (PIYC).</t>
  </si>
  <si>
    <t>5.9. Dotación escolar y material pedagógico</t>
  </si>
  <si>
    <t>6.1.5.1 Verifique que los nombres de las preparaciones estén completos, mencionando variedad del alimento, método de cocción, origen y corte del animal en caso de las carnes. </t>
  </si>
  <si>
    <t>6.2 Análisis de contenido nutricional</t>
  </si>
  <si>
    <t>1.1.1.1 Revise si la modalidad o servicio requerido se encuentra establecido en los Manuales Operativos del ICBF.</t>
  </si>
  <si>
    <t xml:space="preserve">1.1.1.2. Revise si la población y los rangos de edad descritos se encuentran acordes con los Manuales Operativos del ICBF. </t>
  </si>
  <si>
    <t>1.1.1.3.  Identifique si a la modalidad o servicio requerido le es aplicable la capacidad instalada. En caso de ser afirmativo verifique la capacidad instalada prevista.</t>
  </si>
  <si>
    <t>1.1.1.4. Establezca en la solicitud la nomenclatura de la sede administrativa y sede operativa cuando sea aplicable a la modalidad o servicio.</t>
  </si>
  <si>
    <t>1.1.1.5.  Identifique la información relacionada con los datos telefonicos del interesado.</t>
  </si>
  <si>
    <t>1.1.1.6.  Verifique la dirección de correo electrónico del interesado.</t>
  </si>
  <si>
    <t xml:space="preserve">
1.3. Estatutos vigentes 
</t>
  </si>
  <si>
    <t>1.3.1.1. Revise dentro de los estatutos la ubicación o municipio y departamento donde el interesado tenga establecido su domicilio principial y en caso que se establezca el de las distintas sedes.</t>
  </si>
  <si>
    <t>1.3.1.2. Verifique que el objeto social sea acorde a la misionalidad del ICBF. El objeto social deberá hacer enunciación clara y completa de las actividades principales donde se oberve que incluya el desarrollo de programas y proyectos de protección integral, para niños, niñas, adolescentes y para sus familias.</t>
  </si>
  <si>
    <t>1.3.1.3. Identifique la forma de administrar los negocios sociales, con indicación de las atribuciones y facultades de sus administradores</t>
  </si>
  <si>
    <t>1.3.1.5. Verifique dentro de los estatutos las facultades y obligaciones de los orgános administrativos establecidos.</t>
  </si>
  <si>
    <t xml:space="preserve">1.7. Antecedentes 
</t>
  </si>
  <si>
    <t xml:space="preserve">1.7.1.1. Revise y verifique los antecedentes requeridos para los miembros de la junta directiva o consejo de fundadores, en cada una de las correspondientes páginas. </t>
  </si>
  <si>
    <t xml:space="preserve">1.7.1.2. Revise y verifique los antecedentes requeridos para el talento humano propuesto, en cada una de las correspondientes páginas. </t>
  </si>
  <si>
    <t>1.5.1.3. Verifique las copias de los documentos de identificación de los miembros de la junta directiva, consejo de fundadores o quien haga sus veces.</t>
  </si>
  <si>
    <t>1.5.1.1. Verifique el documento mediante el cual se realiza el nombramiento de los miembros de junta directiva, consejo de fundadores o quien haga sus veces.</t>
  </si>
  <si>
    <t>1.4.1.1. Verifique el documento por medio de la cual se certifica la representación legal expedida por autoridad competente y su término de vigencia</t>
  </si>
  <si>
    <t xml:space="preserve">1.4.1.2. Verifique el documento por medio de la cual se realiza la aceptación del cargo de representación legal </t>
  </si>
  <si>
    <t>1.4.1.3. Verifique el documento por medio de la cual se realizó el nombramiento o elección del cargo conforme a las disposiciones de los estatutos</t>
  </si>
  <si>
    <t>1.4.1.4. Verifique la copia del documento de identificación del cargo de representante legal</t>
  </si>
  <si>
    <t xml:space="preserve">1.8. Uso de Piscina </t>
  </si>
  <si>
    <t>1.8.1.1. Revise el documento donde se evidencie el concepto higiénico sanitario y que el mismo sea favorable.</t>
  </si>
  <si>
    <t>1.8.1.2. Verifique el documento de normas de uso para la piscina presentada.</t>
  </si>
  <si>
    <t>1.11.1.1. Revise el documento donde se evidencie el concepto higienico sanitario y que el mismo sea favorable.</t>
  </si>
  <si>
    <t xml:space="preserve">3.1.1.1.  Revise si el dato de la regional corresponde al lugar en donde se brindará el servicio. </t>
  </si>
  <si>
    <t xml:space="preserve">3.1.1.2. Identifique si el nombre de la institución corresponde a como se encuentra nombrada en la Personería Jurídica. </t>
  </si>
  <si>
    <t xml:space="preserve">3.1.1.3. Establezca que la modalidad o servicio se encuentra nombrada a como se encuentra establecida en el Manual Operativo vigente. </t>
  </si>
  <si>
    <t xml:space="preserve">3.1.1.4. Observe que la población corresponde a la que se encuentra establecida en el Manual Operativo vigente. </t>
  </si>
  <si>
    <t xml:space="preserve">3.1.1.5. Idenfique si el municipio que relacionan en donde se va  a brindar el servicio corresponde a la Regional relacionada. </t>
  </si>
  <si>
    <t xml:space="preserve">3.1.1.6. Revise que las direcciones relacionadas corresponden al municipio y Regional que relaciona la portada. </t>
  </si>
  <si>
    <t xml:space="preserve">3.2.1.1. Identifique si la contextualización se encuentra de acuerdo con la población y las estrategías propias de cada una de las instituciones para lograr los resultados esperados. </t>
  </si>
  <si>
    <t xml:space="preserve">3.2.1.3. Identifique las estrategías, acciones o metodología de cómo se lograría alcanzar los resultados esperados. </t>
  </si>
  <si>
    <t>3.4. Fuentes de verificación y/o evidencias.</t>
  </si>
  <si>
    <t xml:space="preserve">3.4.1.1. Identifique que cuentan con las formatos u otros, que permitan  el desarrollo de lo planteado, dirigido a: 
* Niño, niña y adolescente
* Familia o red vincular de apoyo
* Gestiones con sectores o servicios </t>
  </si>
  <si>
    <t xml:space="preserve">3.4.1.2. Revise si cuenta con formatos, planes, acciones, enre otros, que permitan observar las cualificaciones, de los siguientes procesos: 
* Calificación del talento humano
* Prevención de situaciones de riesgos.
* Estrategias para el mejoramiento continuo.
* Herramientas de participación de los niños, niñas, adolescentes y sus familias o redes vinculares de apoyo. </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</si>
  <si>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</si>
  <si>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5.4.3.2. Observe que el servicio de alimentación esté ubicado en un espacio separado del área de atención de los usuarios.</t>
  </si>
  <si>
    <t>5.4.3.3. Verifique que todas las áreas del servicio de alimentación estén delimitadas visualmente, con avisos alusivos al lugar.</t>
  </si>
  <si>
    <t xml:space="preserve">5.4.3.5. Verifique que los accesos y alrededores estén limpios, libres de acumulación de basuras y apartado de la generación de polvo, estancamiento de aguas, suciedades, plagas u otras fuentes de contaminación para los alimentos. </t>
  </si>
  <si>
    <t>Manual Operativo Modalidades y Servicio para la atención de niñas, niños y adolescentes, con Proceso Administrativo de Restablecimiento de Derechos. V2. Tabla 6  Página 29, pie de página 38.
Guía técnica del componente de alimentación y nutrición para los programas y proyectos misionales del ICBF Versión 5. 4.7.2.1</t>
  </si>
  <si>
    <t xml:space="preserve">5.4.1.1.  Verifique que la infraestructura cuente con el espacio de oficina </t>
  </si>
  <si>
    <t>5.4.2.6. Verifique que el espacion para la atención cuenta con tres sillas.</t>
  </si>
  <si>
    <t xml:space="preserve">4.2.1.1. Verifique que todos los espacios se encuentran en óptimo estado de aseo. </t>
  </si>
  <si>
    <t>5.4.3.1. Verifique que la infraestructura cuente con cocina y comedor</t>
  </si>
  <si>
    <t>5.4.3.4. Verifique que la ubicación de los servicios de alimentación estén aislada de lugares que representen un riesgo de contaminación para los productos.</t>
  </si>
  <si>
    <t xml:space="preserve">5.4.4.1. Identifique que la infraestructura cuenta con despensa para la recepción de los alimentos. </t>
  </si>
  <si>
    <t>5.4.4.2. Verifique que la despensa cuenta con un estantes y cinco canastas para almacenar.</t>
  </si>
  <si>
    <t xml:space="preserve">5.4.5.1. Observe que la infraestructura cuenta con un espacio para la sala amiga, si atiende a niñas y niños menores de 2 años de edad, mujeres gestantes o en periodo de lactancia. </t>
  </si>
  <si>
    <t>5.4.5.14. La sala amiga de la lactancia materna cuenta con instalaciones eléctricas que permitan la correcta conexión y seguridad de equipos como nevera.</t>
  </si>
  <si>
    <t>5.4.5.13. La sala amiga de la lactancia materna cuenta con un mesón o mesa de apoyo de fácil limpieza y desinfección, para soporte de los utensilios y frascos.</t>
  </si>
  <si>
    <t>5.4.6.1 Verifique que la infraestructura cuenta con espacio para la  lavandería.</t>
  </si>
  <si>
    <t>5.4.6.2.  Identifique que la lavanderia tiene espacio para mínimo 3 lavaderos o lavadoras, por cada 50 usuarios.</t>
  </si>
  <si>
    <t>5.4.6.3. Verifique que la lavandería cuenta con un tendedero.</t>
  </si>
  <si>
    <t>4.5.9.2. Identifique que el área de cuidados auxiliares cuenta con cama.</t>
  </si>
  <si>
    <t>4.5.9.3. Observe que el área de cuidados auxiliares cuenta con mesa de noche.</t>
  </si>
  <si>
    <t>5.4.4.3.  Corrobore que la despensa cumple con todas las condiciones mínimas generales del servicio de alimentación en cuanto a pisos, paredes, techos, ventanas, puertas, ventilación e iluminación.</t>
  </si>
  <si>
    <t>5.4.5.5. Corrobore que la sala amiga de la lactancia esté ubicada en un lugar privado, cómodo y salubre para la extracción y conservación de la leche materna.</t>
  </si>
  <si>
    <t>5.4.5.3. Observe que la sala amiga de la lactancia materna cuenta con una silla.</t>
  </si>
  <si>
    <t>5.4.5.4. Verifique que la sala amiga de la lactancia materna cuenta con un lavaplatos.</t>
  </si>
  <si>
    <t xml:space="preserve">5.4.5.2. Verifique que la sala amiga de la lactancia materna cuenta con un estante o mesa. </t>
  </si>
  <si>
    <t>5.4.5.6. Observe que el entorno de la sala amiga de la lactancia  no presenta problemas de polución, ruido, humedad u otras condiciones de inseguridad para la salud.</t>
  </si>
  <si>
    <t>5.4.5.12. Verifique que la sala amiga de la lactancia materna cuente con un área de lavado de manos preferiblemente dentro del espacio de promoción de la lactancia materna o en lugar cercano a las instalaciones de la misma.</t>
  </si>
  <si>
    <t xml:space="preserve">5.4.13.1. Observe que la infraestructura cuente con el espacio de manejo de residuos. </t>
  </si>
  <si>
    <t xml:space="preserve">5.6.1.1. Identifique si la institución cuenta con la certificación emitida por el Representante Legal y contador donde informe que dispone de los recursos para la adquisición de los elementos de la dotación personal.  </t>
  </si>
  <si>
    <t>5.7.1.1.  Verifique que cuentan con crema anti pañalitis de uso personal.</t>
  </si>
  <si>
    <t>5.7. Dotación de higiene y aseo. 
* La dotación debe ser acorde a las particularidades de los usuarios (origen étnico, discapacidad, orientación de género, condición, características, entre otras)
* La cantidad de los elementos de la dotación de higiene y aseo personal debe ser acorde con los requerimientos y necesidades de cada niña, niño y adolescente.</t>
  </si>
  <si>
    <t>5.9.1.1. Verifique que la institución cuenta con los elementos escolares que son solicitados por la entidad educativa donde estudian los usuarios, así como el material pedagógico, el cual se requiere para el desarrollo de tareas escolares y actividades dentro de la modalidad.</t>
  </si>
  <si>
    <t>5.8.2.1. Identifique que cuentan con medios audiovisuales.</t>
  </si>
  <si>
    <t>5.10.1.1. Verifique que el servicio de alimentación cuenta con estufa de combustible a gas, mínimo cuatro quemadores rápidos (opcional horno) según el número de usuarios.
* Hasta 50, 100, 200 y 300:1.</t>
  </si>
  <si>
    <t xml:space="preserve">5.10.1.2. Observe que el servicio de alimentación cuente dentro de los equipos con estufa enana de quemador rápido según el número de usuarios.
* Hasta 50, 100 y 200:0 y Hasta 300:1
</t>
  </si>
  <si>
    <t xml:space="preserve">5.10.1.3. Identifique que el servicio de alimentación cuente dentro de los equipos con estufa industrial a gas: preferiblemente con horno y regulador de temperatura, plancha asadora (opcional freidora y parrilla) mínimo con 6 quemadores (mínimo 2 rápidos) o 2 marmitas industriales según el número de usuarios.
* Hasta 50, 100 y 200:0 y Hasta 300:1
</t>
  </si>
  <si>
    <t xml:space="preserve">5.10.1.4. Verifique que el servicio de alimentación cuente dentro de los equipos con pipeta de gas (En ausencia de gas natural y ubicado en sitio seguro).según el número de usuarios.
* Hasta 50:1, Hasta 100:2, Hasta 200:3 y Hasta 300:3
</t>
  </si>
  <si>
    <t xml:space="preserve">5.10.1.5. Identifique que el servicio de alimentación cuente dentro de los equipos  con regulador de gas según el número de usuarios.
* Hasta 50:1, Hasta 100:2, Hasta 200:3 y Hasta 300:3
</t>
  </si>
  <si>
    <t xml:space="preserve">5.10.1.6. Verifique que el servicio de alimentación cuente dentro de los equipos con manguera de gas según el número de usuarios.
* Hasta 50:1, Hasta 100:2, Hasta 200:3 y Hasta 300:3
</t>
  </si>
  <si>
    <t>5.10.1.7. Identifique que el servicio de alimentación cuente dentro de los equipos con Nevera 12 pies ó 336 litros según el número de usuarios.
* Hasta 50:1 y Hasta 100:0, 200:0 y 300:0</t>
  </si>
  <si>
    <t>5.10.1.8. Observe que el servicio de alimentacióncuente dentro de los equipos con  Nevera 19 pies ó 442 litros según el número de usuarios.
* Hasta 50:0 y Hasta 100, 200 y 300:1</t>
  </si>
  <si>
    <t xml:space="preserve">5.10.1.9. Identifique que el servicio de alimentación cuente dentro de los equipos con congelador 1 puerta 5 pies - Capacidad 30 Kilos según el número de usuarios.
Hasta 50, 100, 200 y 300:1
</t>
  </si>
  <si>
    <t>5.10.1.10. Observe que el servicio de alimentación debe contar dentro de los equipos con congelador 1 puerta 7 pies - Capacidad 45 Kilos.
según el número de usuarios.
* Hasta 50,100:0 y  200, 300:1</t>
  </si>
  <si>
    <t>5.10.1.11. Identifique que el servicio de alimentación cuente dentro de los equipos con congelador 1 puerta 15 pies - Capacidad 70 Kilos según el número de usuarios.
* Hasta 50, 100:0, 200:1 y 300:2</t>
  </si>
  <si>
    <t xml:space="preserve">5.10.1.12. Observe que el servicio de alimentación cuente dentro de los equipos con licuadora no industrial con capacidad mínima de un litro y vaso en platico o vidrio según el número de usuarios.
* Hasta 50, 100, 200 y 300:1
</t>
  </si>
  <si>
    <t>5.10.1.13. Verifique que el servicio de alimentación cuente dentro de los equipos con licuadora Industrial capacidad mínima 10 litros según el número de usuarios.
* Hasta 50,100:0 y 200, 300:1</t>
  </si>
  <si>
    <t>5.10.1.14. Verifique que el servicio de alimentación cuente dentro de los equipos con balanza de 20 kg electrónica según el número de usuarios.
* Hasta 50,100:1 y 200, 300:0</t>
  </si>
  <si>
    <t xml:space="preserve">5.10.1.15. Observe que el servicio de alimentación cuente con bascula de plataforma con graduación mínima de 50 gramos. Capacidad máxima 150 Kg según el número de usuarios.
* Hasta 50,100:0 y 200, 300:1
</t>
  </si>
  <si>
    <t>5.10.1.17. Identifique que la alimentación cuente dentro de los equipos con termómetro para evaluar temperaturas frías según el número de usuarios.
* Hasta 50,100, 200 y 300:1</t>
  </si>
  <si>
    <t>5.10.1.16. Verifique que el servicio de alimentación cuente dentro de los equipos con balanza gramera de mesa, máximo de 1 gramo de sensibilidad. - digital para supervisión según el número de usuarios.
* Hasta 50,100, 200 y 300:1</t>
  </si>
  <si>
    <t>5.10.1.18. Verifique que el servicio de alimentación cuente dentro de los equipos con termómetro para evaluar temperaturas calientes según el número de usuarios.
* Hasta 50,100, 200 y 300:1</t>
  </si>
  <si>
    <t>5.10.2.8. El servicio de alimentación cuente dentro del menaje con olleta de 3 litros  según el número de usuarios.
* Hasta 50, 100, 200:2 y 300:3</t>
  </si>
  <si>
    <t>5.10.2.16. El servicio de alimentación debe contar dentro del menaje con espumadera de aluminio fundido mediana según el número de usuarios.
* Hasta 50, 100, 200:1 y 300:2</t>
  </si>
  <si>
    <t>5.10. Dotación y menaje del servicio de alimento.</t>
  </si>
  <si>
    <t>5.5.1.1. Verifique que la institución cuenta con la certificación emitida por el Representante Legal y contado, donde informe que dispone de los recursos para la adquisición de los elementos de la dotación de dormitorios.</t>
  </si>
  <si>
    <r>
      <t xml:space="preserve">5.10.2.1. Verifique que el servicio de alimentación cuente dentro del </t>
    </r>
    <r>
      <rPr>
        <b/>
        <sz val="11"/>
        <color rgb="FF000000"/>
        <rFont val="Arial Narrow"/>
        <family val="2"/>
      </rPr>
      <t>menaje</t>
    </r>
    <r>
      <rPr>
        <sz val="11"/>
        <color rgb="FF000000"/>
        <rFont val="Arial Narrow"/>
        <family val="2"/>
      </rPr>
      <t xml:space="preserve"> con balde plástico de 12lt  según el número de usuarios.
* Hasta 50, 100, 200:1 y 300:2
</t>
    </r>
  </si>
  <si>
    <t>5.10.2.2. Identifique que el servicio de alimentación debe contar dentro del menaje con bandeja plastica extragrande según el número de usuarios.
* Hasta 50, 100:2 y 200, 300:4</t>
  </si>
  <si>
    <t>5.10.2.3. Observe que el servicio de alimentación cuente dentro del menaje con caldero de 50X30 según el número de usuarios.
* Hasta 50, 100, 200:1 y 300:2</t>
  </si>
  <si>
    <t>5.10.2.4. Establezca que el servicio de alimentación cuente dentro del menaje con canastilla plástica estándar según el número de usuarios.
* Hasta 50:2, 100:3, 200:4 y 300:5</t>
  </si>
  <si>
    <t>5.10.2.5. Verifique que el servicio de alimentación cuente dentro del menaje con caneca con tapa multiuso (basura) grande según el número de usuarios.
* Hasta 50, 100, 200:2 y 300:3</t>
  </si>
  <si>
    <t>5.10.2.6. Verifique que el servicio de alimentación cuente dentro del menaje con caneca con tapa multiuso (sobras) grande según el número de usuarios.
* Hasta 50, 100, 200:1 y 300:2</t>
  </si>
  <si>
    <t>5.10.2.7. Observe que el servicio de alimentación cuente dentro del menaje con cernidor aluminio normal según el número de usuarios.
* Hasta 50, 100, 200:1 y 300:2</t>
  </si>
  <si>
    <t>5.10.2.9. Identifique que el servicio de alimentación cuente dentro del menaje con colador plástico o acero inoxidable grande según el número de usuarios.
* Hasta 50:1 y 100, 200 y 300:2</t>
  </si>
  <si>
    <t>5.10.2.10. Verifique que el servicio de alimentación cuente dentro del menaje con cuchara para servir (aluminio fundido) con hueco Normal según el número de usuarios.
* Hasta 50, 100:1 y  200, 300:2</t>
  </si>
  <si>
    <t>5.10.2.11. Observe que el servicio de alimentación cuente dentro del menaje con cuchara para servir (aluminio fundido) sin hueco Normal según el número de usuarios.
* Hasta 50:1, 100, 200:2 y 300:3</t>
  </si>
  <si>
    <t>5.10.2.12. Verifique que el servicio de alimentación cuente dentro del menaje con cuchillo cocina para cortar carne según el número de usuarios.
* Hasta 50:1, 100:2 y 200, 300:3</t>
  </si>
  <si>
    <t>5.10.2.13. Verifique que el servicio de alimentación cuente dentro del menaje con cuchillo de cocina para cortar verdura según el número de usuarios.
* Hasta 50:1, 100:2 y 200, 300:3</t>
  </si>
  <si>
    <t>5.10.2.14. Observe que el servicio de alimentación debe contar dentro del menaje con cuchillo de cocina para pelar papa según el número de usuarios.
* Hasta 50:1, 100, 200:2 y 300:3</t>
  </si>
  <si>
    <t>5.10.2.15. Identifque que el servicio de alimentación cuente dentro del menaje con molinillo estándar según el número de usuarios.
* Hasta 50, 100, 200:1 y 300:2</t>
  </si>
  <si>
    <t>5.10.2.17. Verifique que el servicio de alimentación cuente dentro del menaje con jarra plástica de 2 litros según el número de usuarios.
* Hasta 50, 100, 200:2 y 300:3</t>
  </si>
  <si>
    <t>5.10.2.18. Observe que el servicio de alimentación cuente dentro del menaje con Olla (aluminio recortado) # 32 o 24 litros según el número de usuarios.
* Hasta 50, 100, 200 y 300:2</t>
  </si>
  <si>
    <t>5.10.2.19. Verifique que el servicio de alimentación cuente dentro del menaje con Olla (aluminio recortado) # 36 o 36 litros según el número de usuarios.
* Hasta 50:1 y 100, 200, 300:2</t>
  </si>
  <si>
    <t>5.10.2.20. Identifique que el servicio de alimentación cuente dentro del menaje con Olla (aluminio recortado) # 40 o 50 litros según el número de usuarios.
* Hasta 50, 100:0 y 200, 300:3</t>
  </si>
  <si>
    <t>5.10.2.21. Verifique que el servicio de alimentación cuente dentro del menaje con  olla a presión 10 lt según el número de usuarios.
* Hasta 50, 100, 200 y 300:1</t>
  </si>
  <si>
    <t>5.10.2.22. Observe que el servicio de alimentación cuente dentro del menaje conPaila de 46 cm. según el número de usuarios.
* Hasta 50, 100, 200:2 y 300:3</t>
  </si>
  <si>
    <t>5.10.2.23. Identifique que el servicio de alimentación cuente dentro del menaje con pinzas Grande según el número de usuarios.
* Hasta 50:1, 100, 200:2 y 300:3</t>
  </si>
  <si>
    <t>5.10.2.24. Verifique que el servicio de alimentación cuenta dentro del menaje con rallador acero inoxidable doble cara para rallado fino y mediano según el número de usuarios.
* Hasta 50, 100, 200 y 300:1</t>
  </si>
  <si>
    <t>5.10.2.25. Observe que el servicio de alimentación cuenta dentro del menaje con tabla grande para picado en acrílico con código de colores, mínimo una por cada grupo de alimentos a procesar según el número de usuarios.
* Hasta 50, 100; 1 y 200, 300:2</t>
  </si>
  <si>
    <t>5.10.2.26. Verifique que el servicio de alimentación cuenta dentro del menaje con tabla mediana para picado en acrílico con código de colores, mínimo una por cada grupo de alimentos a procesar según el número de usuarios.
* Hasta 50, 100, 200 y 300:1</t>
  </si>
  <si>
    <t>5.10.2.27. Identifique que el servicio de alimentación cuenta dentro del menaje con tabla pequeña para picado en acrílico con código de colores, mínimo una por cada grupo de alimentos a procesar según el número de usuarios.
* Hasta 50, 100, 200 y 300:1</t>
  </si>
  <si>
    <t>5.10.2.28. Verifique que el servicio de alimentación cuenta dentro del menaje con Tajapapa grande según el número de usuarios.
* Hasta 50, 100 y 200:1 y 300:2</t>
  </si>
  <si>
    <t>5.10.3.1. Identifique que el servicio de alimentación cuenta dentro de la vajilla con tina plástica o tobo mediana según el número de usuarios.
* Hasta 50, 100: 1 y 200, 300:2</t>
  </si>
  <si>
    <t>5.10.3.2. Verifique que el servicio de alimentación cuenta dentro de la vajilla con tina plástica o tobo grande según el número de usuarios.
* Hasta 50, 100: 1 y 200, 300:2</t>
  </si>
  <si>
    <t>5.10.3.3. Observe que el servicio de alimentación cuenta dentro de la vajilla con tenedor mesa por cada uno de los usuarios.</t>
  </si>
  <si>
    <t>5.10.3.4. Establezca que el servicio de alimentación cuenta dentro de la vajilla con cuchillo mesa por cada uno de los usuarios.</t>
  </si>
  <si>
    <t>5.10.3.5. Observe que el servicio de alimentación cuenta dentro de la vajilla con cuchara sopera por cada uno de los usuarios.</t>
  </si>
  <si>
    <t>5.10.3.6. Verifique que el servicio de alimentación cuenta dentro de la vajilla con plato de seco por cada uno de los usuarios.</t>
  </si>
  <si>
    <t>5.10.3.7. Verifique  que el servicio de alimentación cuenta dentro de la vajilla con pocillo por cada uno de los usuarios.</t>
  </si>
  <si>
    <t>5.10.3.8. Observe que el servicio de alimentación cuenta dentro de la vajilla con vaso por cada uno de los usuarios.</t>
  </si>
  <si>
    <t>5.10.3.9. Verifique que  el servicio de alimentación cuenta con mesas de comedor-puesto para comer  por cada uno de los usuarios.</t>
  </si>
  <si>
    <t>5.10.3.10. Identifique que el servicio de alimentación cuenta con puesto para sentarse (una silla, butaca o puesto en banca) por niña, niño y adolescentes, atendido en el turno respectivo por cada uno de los usuarios.</t>
  </si>
  <si>
    <t xml:space="preserve">6.1. Ciclo de Menús </t>
  </si>
  <si>
    <t>6.1.2.2 Verifique la adaptación de las preparaciones en el ciclo de menús de acuerdo al grupo etario</t>
  </si>
  <si>
    <t xml:space="preserve">6.1.3.2 Verifique que el ciclo de menús incluya la frecuencia de consumo semanal por grupo de alimentos. </t>
  </si>
  <si>
    <t>6.1.4.1 Verifique la inclusión de preparaciones propias y alimentos autóctonos en el ciclo de menús</t>
  </si>
  <si>
    <t>6.1.4.2 Revise la variedad y rotación de alimentos y preparaciones (no repetir alimentos o preparaciones más de una vez a la semana)*
* No aplica a lácteos y arroz</t>
  </si>
  <si>
    <t>6.1.6.1 Revise que el ciclo de menús incluya AAVN en la frecuencia establecida en la minuta patrón</t>
  </si>
  <si>
    <t xml:space="preserve">6.1.6.2 Revise la inclusión de preparaciones variadas con AAVN dentro del ciclo de menús (máximo tres (3) bebidas con AAVN a la semana) </t>
  </si>
  <si>
    <t xml:space="preserve">Manual operativo de modalidades y servicios para la atención de las niñas, los niños y los adolescentes, con proceso administrativo de restablecimiento de derechos. Nuemral 3.4 Alimentación y Nutrición. Aspectos para tener en cuenta
Guía técnica del comonente de alimentación y nutrición para los programas y proyectos misionales del ICBF. Versión 5 del 01/07/2020. Numerales 4.7.1.1 Generalidades de la Operación y 4.7.1.3. Criterios de calidad de los alimentos y la alimentación ofrecida
Formato Ciclo de Menús - Análisis de Contenido Nutricional. Versión 4 del 23/05/2023
Dirección de Nutrición. Radicado No: 202319000000002003 del 13/01/2023.  Orientaciones técnicas sobre la derivación de las minutas patrón de alimentos.
</t>
  </si>
  <si>
    <t>6.2.6.3. Verifique que el valor del peso neto es la base con el cual se realizó el análisis químico de aporte nutricional</t>
  </si>
  <si>
    <t>6.2.6.1. Verifique que se registra el peso bruto del alimento, considerando la parte comestible y no comestible (incluyendo cáscara, semilla, hueso, entre otras), que se calcula con base en la parte comestible reportada en la TCAC.</t>
  </si>
  <si>
    <t xml:space="preserve">6.2.8.1. Verifique que se han registrado todos los ingredientes que se requieren para desarrollar la preparación. </t>
  </si>
  <si>
    <t>6.2.11.1 Confirme que el formato de análisis nutricional presenta un costo de los alimentos coherente a los costos promedio del mercado nacional y mantiene la trazabilidad en todos los documentos.</t>
  </si>
  <si>
    <t xml:space="preserve">6.2.12.2 Verifique el costeo total del menú </t>
  </si>
  <si>
    <t>6.2.12.1 Verifique que se calculó el costo unitario multiplicando el peso bruto por el costo de la unidad de compra, y dividiendo entre la unidad de compra expresada en gramos</t>
  </si>
  <si>
    <t xml:space="preserve">6.3. Listas de intercambios </t>
  </si>
  <si>
    <t>Manual operativo de Modalidades y servicio para la atención de las niñas, los niños y los adolescentes con proceso administrativo de restablecimiento de derechos. Numeral 3.4 Alimentación y Nutrición. Aspectos para tener en cuenta
Guía técnica del componente de alimentación y nutricón para los programas y proyectos misionales del ICBF. Versión 5 del 01/07/2020. Numeral 4.7.1.1 Generalidades de la Operación. 
Formato Lista de Intercambios Versión 3 del 23/05/2023</t>
  </si>
  <si>
    <t>6.3.2.1 Verifique que el nombre del grupo y subgrupo de alimentos al cual se hará referencia corresponden a las GABAs.</t>
  </si>
  <si>
    <t>6.3.3.1 Verifique que los nombres de los alimentos incluidos en las listas de intercambio corresponden a la denominación de la TCAC.</t>
  </si>
  <si>
    <t xml:space="preserve">6.3.4.1 Verifique que los alimentos registrados en las listas de intercambios estan de acuerdo con el grupo de alimentos al cual pertenecen </t>
  </si>
  <si>
    <t xml:space="preserve">6.4. Guía de Preparaciones. </t>
  </si>
  <si>
    <t>Manual operativo de modalidades y servicio para la atención de las niñas, los niños y los adolescentes, con proceso administrativo de restablecimiento de derechos. Numeral 3.4 Alimentación y Nutrición. Aspectos para tener en cuenta
Guía técnica del componente de alimentación y nutrición para los programas y proyectos misionales del ICBF. Versión 5 del 01/07/2020. Numeral 4.7.1.1 Generalidades de la Operación.
Ciclo de Menús - Guía de Preparaciones. Versión 3 del 23/05/2023</t>
  </si>
  <si>
    <t>6.5. Plan de Saneamiento Básico</t>
  </si>
  <si>
    <t>Manual operativo de modalidades y servicios para la atención de niñas, niños y adolescentes, con proceso administrativo de restablecimiento de derechos.  Versión 2 del 08/07/2022. Numerales 3. COMPONENTES OPERATIVOS DE LAS MODALIDADES. 3.1.1. Infraestructura física. Tabla 6. Dotación institucional de áreas y elementos. Nuemaral 3.4.  Alimentación y Nutrición.  Aspectos a tener en cuenta.
Guía técnica del componente de alimentación y nutrición para los programas y proyectos misionales del ICBF. Versión 5 del 01/07/2020. Numerales 4.7. Complementación alimentaria, Calidad e Inocuidad, 4.7.1.1. Generalidades de la operación, 4.7.1.4. Organización del servicio de alimentos, 4.7.2. Calidad e Inocuidad en los alimentos, condiciones básicas de higiene en la preparación y manufactura de alimentos (BPM) y 4.7.2.1. Requisitos sanitarios del servicio de alimentos.
Procesos con alimentos, en los servicios de alimentación. Infraestructura. Planta Física. Condiciones específicas de las áreas de elaboración. Equipos y utensilios. Talento Humano.
Numeral 4.7.2.3. Requisitos documentales del servicio de alimentos. Plan de Saneamiento Básico
• Programa de control de plagas.
• Programa de desechos sólidos y líquidos.
• Programa de limpieza y desinfección.
• Programa de capacitación. 
• Programa de agua segura.
Numeral 4.8. Alimentos de Alto Valor Nutricional  - AAVN.</t>
  </si>
  <si>
    <t>6.6. Metrología</t>
  </si>
  <si>
    <t>Manual operativo de modalidades y servicio para la atención de niñas, niños y adolescentes, con proceso administrativo de restablecimiento de derechos.  Versión 2 del 08/07/2022 Numeral 3.3 Talento Humano. Profesional en nutrición y dietética
Guía técnica para la metrología aplicable a los programas de los procesos misionales del ICBF. Versión 7 del 16/06/2023.
I. Verificación y calibración de instrumentos y equipos.
4. Documentación.
4.1.  Hoja de vida.
5. Calibración.
6.1. Registros de calibración.
6.3. Verificación intermedia de termómetros y balanzas.
6.5. Inspección de operación de los equipos.
Memorando No. 202319000000175003 de la Dirección de Nutrición.
Fecha: 20/12/2023</t>
  </si>
  <si>
    <t>6.7. Tercerizado</t>
  </si>
  <si>
    <t xml:space="preserve">Guia Técnica del componente de alimentación y nutrición para los programas y proyectos misioanles del ICBF. Versión 5. 01/07/2020. Numeral 4.7.1.4. Organización del servicio de alimentos.
</t>
  </si>
  <si>
    <t>Código</t>
  </si>
  <si>
    <t>Población</t>
  </si>
  <si>
    <t xml:space="preserve">CONDICIÓN DE CALIDAD </t>
  </si>
  <si>
    <t xml:space="preserve">VERIFICABLES </t>
  </si>
  <si>
    <t xml:space="preserve">
Política de operación 3.3 del Procedimiento para Solicitudes de Licencias de Funcionamiento Inicial de las modalidades de los Programas de Protección y Promoción y Prevención. Versión 9 de fecha 13/07/2023.</t>
  </si>
  <si>
    <t>Nombre de la institución</t>
  </si>
  <si>
    <t xml:space="preserve">Poblaciones establecidas en el Manual Operativo. </t>
  </si>
  <si>
    <t>Niñas, niños y adolescentes de 6 a 18 años, con Proceso Administrativo de Restablecimiento de Derechos</t>
  </si>
  <si>
    <t>Niñas y adolescentes menores de 18 años gestantes y/o en periodo de lactancia (contemplando los dos (2) años de lactancia materna complementaria), con Proceso Administrativo de Restablecimiento de Derechos, y sus hijos e hijas acompañantes menores de 18 años. Mujeres mayores de 18 años embarazadas con derechos amenazados y/o vulnerados y sus hijos e hijas acompañantes menores de 18 años.</t>
  </si>
  <si>
    <t>Niñas y niños mayores de 7 años y adolescentes, con discapacidad intelectual, con Proceso Administrativo de Restablecimiento de Derechos.</t>
  </si>
  <si>
    <t>Niñas, niños y adolescentes de 2 a 18 años, con discapacidad, con Proceso Administrativo de Restablecimiento de Derechos.</t>
  </si>
  <si>
    <t>Niñas y niños mayores de 7 años y adolescentes, con discapacidad psicosocial, con Proceso Administrativo de Restablecimiento de Derechos.</t>
  </si>
  <si>
    <t>Niñas, niños y adolescentes de 0 a 18 años, con Proceso Administrativo de Restablecimiento de Derechos, víctimas de violencia sexual dentro y fuera del conflicto armado y/o víctimas de trata.</t>
  </si>
  <si>
    <r>
      <t xml:space="preserve">6.2.9.3 Verifique que el porcentaje de cubrimiento del dia para calorías, proteínas, grasa y carbohidratos se ajuste a un porcentaje entre 100 y 105% y no exceda el UL para los micronutrientes.
</t>
    </r>
    <r>
      <rPr>
        <b/>
        <u/>
        <sz val="11"/>
        <color theme="1"/>
        <rFont val="Arial Narrow"/>
        <family val="2"/>
      </rPr>
      <t>Nota:</t>
    </r>
    <r>
      <rPr>
        <b/>
        <sz val="11"/>
        <color theme="1"/>
        <rFont val="Arial Narrow"/>
        <family val="2"/>
      </rPr>
      <t xml:space="preserve"> </t>
    </r>
    <r>
      <rPr>
        <sz val="11"/>
        <color theme="1"/>
        <rFont val="Arial Narrow"/>
        <family val="2"/>
      </rPr>
      <t xml:space="preserve">El porcentaje de cubrimiento del dia se refiere al porcentaje del aporte nutricional del menú ofrecido en el día, con respecto al aporte de la minuta patrón establecida por grupo de edad. </t>
    </r>
  </si>
  <si>
    <t>6.2.1.1. Verifique  la presentación del formato de Análisis del contenido nutricional en los formatos vigentes  establecidos por el ICBF.</t>
  </si>
  <si>
    <t>6.2.1.3 Verifique que diligencia la totalidad de casillas según corresponda y que el formato no haya sido modificado.</t>
  </si>
  <si>
    <t>6.2.3.1 Verifique que el documento registra el grupo de edad, para el cual se esta realizando el análisis del contenido nutricional del ciclo de menús.</t>
  </si>
  <si>
    <r>
      <rPr>
        <b/>
        <u/>
        <sz val="11"/>
        <color theme="1"/>
        <rFont val="Arial Narrow"/>
        <family val="2"/>
      </rPr>
      <t>Para internado de cero (0) a ocho (8) años:</t>
    </r>
    <r>
      <rPr>
        <sz val="11"/>
        <color theme="1"/>
        <rFont val="Arial Narrow"/>
        <family val="2"/>
      </rPr>
      <t xml:space="preserve">
• Niñas y niños de 0 a 8 años con Proceso Administrativo de Restablecimiento de Derechos.
• Niñas y niños mayores de ocho (8) años y /o adolescentes menores de dieciocho (18) años, cuando estos hagan parte de un grupo de hermanos o con situación jurídica en firme que lo determine como adoptable (consentimiento para la adopción, autorización para la adopción o declaratoria de adoptabilidad y esté en etapa de preparación para la adopción).</t>
    </r>
  </si>
  <si>
    <t>CONDICIÓN</t>
  </si>
  <si>
    <t>VERIFICABLE</t>
  </si>
  <si>
    <t xml:space="preserve">Manual operativo de modalidades y servicio para la atención de las niñas, los niños y los adolescentes, con proceso administrativo de restablecimiento de derecho. Numeral 3.4 Alimentación y Nutrición. Aspectos para tener en cuenta
Guía del componente de alimentación y nutrición para los programas y proyectos misionales del ICBF. Versión 5 del 01/07/2020. Numerales 4.7.1.1 Generalidades de la Operación, 4.7.1.2. Prestación del servicio de alimentación por tipo de ración, 4.7.2.3 Requisitos documentales del Servicio de Alimentos. Programa de selección y evaluación de proveedores. Fichas Técnicas Alimentos, Grupo Cereales, Raíces, Tubérculos, Plátanos y Derivados. Versión 3 del 16/10/2020 
Fichas Técnicas Alimentos, Grupo Leche y Productos Lácteos. Versión 3 del 29/04/2021
Fichas Técnicas Alimentos, Grupo Carnes, huevos, leguminosas secas, frutos secos y semillas. Versión 4 del 08/08/2023
Fichas Técnicas Alimentos. Grupo Grasas. Versión 3 del 23/03/2023
Fichas Técnicas Alimentos. Grupo Azúcares. Versión 3 del 16/12/2021
Fichas Técnicas Alimentos. Otros. Versión 2 del 31/03/2020
Numeral 4.8. Alimentos de Alto Valor Nutricional - AAVN
Formato Minuta Patrón por tiempos de consumo. Versión 3 del 14/03/2019
Formato Ciclos de Menús. Versión 3 del 23/05/2023.
Resolución 3899 de 2010. Artículo 18: De los requisitos técnico-administrativos
</t>
  </si>
  <si>
    <t xml:space="preserve">6.1.1.1 Verifique la presentación del ciclo de menús, en los formatos vigentes establecidos por el ICBF. </t>
  </si>
  <si>
    <t>6.1.1 El formato diligenciado cumple con los siguientes verificables.</t>
  </si>
  <si>
    <t>REQUISITOS NUTRICIÓN</t>
  </si>
  <si>
    <t>6.1.1.3 Verifique que diligencia la totalidad de casillas según corresponda y que el formato no haya sido modificado.</t>
  </si>
  <si>
    <t>6.1.2 Los grupos de edad registrados en el ciclo de menús cumple con los siguientes verificables.</t>
  </si>
  <si>
    <t>6.1.2.1 Identifique que el ciclo de menús se ajusta a los grupos de edades contemplados en la modalidad, servicio y la PIYC.</t>
  </si>
  <si>
    <t>6.1.3. En la elaboración del ciclo de menús se utiliza la minuta patrón vigente y cumple con los siguientes verificables.</t>
  </si>
  <si>
    <t>6.1.3.1 Verifique el uso de la minuta patrón vigente en la elaboración de los ciclos de menús de acuerdo al grupo de edad establecido en la modalidad, servicio y la PIYC.</t>
  </si>
  <si>
    <t>6.1.4. El ciclo de menús incluye preparaciones variadas y cumple con los siguientes verificables.</t>
  </si>
  <si>
    <t>6.1.5 El ciclo de menús incluye el nombre completo de las preparaciones y cumple con la siguiente verificable.</t>
  </si>
  <si>
    <r>
      <t xml:space="preserve">6.1.7.1 Verifique que los alimentos incluidos en el ciclo de menús se encuentren acorde con las especificaciones o fichas técnicas de los alimentos emitidas por el ICBF.
</t>
    </r>
    <r>
      <rPr>
        <b/>
        <u/>
        <sz val="11"/>
        <color theme="1"/>
        <rFont val="Arial Narrow"/>
        <family val="2"/>
      </rPr>
      <t>Nota:</t>
    </r>
    <r>
      <rPr>
        <sz val="11"/>
        <color theme="1"/>
        <rFont val="Arial Narrow"/>
        <family val="2"/>
      </rPr>
      <t xml:space="preserve"> en caso de que la institución incluya alimentos propios del territorio que no cumplan con este requisito, deberá presentar una carta de compromiso de compras locales dirigida al jefe de la Oficina de Aseguramiento a la Calidad. *Memorando 2023190000000092713. </t>
    </r>
  </si>
  <si>
    <t>6.1.6. El ciclo de menús incluye preparaciones con alimentos de alto valor nutricional AAVN (Si aplica) y cumple con los siguientes verificables.</t>
  </si>
  <si>
    <t xml:space="preserve">6.1.7 Los alimentos incluidos en el ciclo de menús cuentan con ficha técnica emitida por el ICBF y cumple con el siguiente verificable. 
</t>
  </si>
  <si>
    <t xml:space="preserve">6.1.8 El ciclo de menús para aprobación se encuentra firmado por la OAC y la Institución, en formato PDF y cumple con el siguiente verificable. </t>
  </si>
  <si>
    <t xml:space="preserve">6.1.8.1. Identifique el nombre completo, tarjeta profesional y firma del Profesional Nutricionista Dietista quien elaboró. </t>
  </si>
  <si>
    <t>6.1.8.2. Verifique el nombre completo, tarjeta profesional y firma del Profesional Nutricionista Dietista de la OAC que aprobó.</t>
  </si>
  <si>
    <t xml:space="preserve">6.1.8.3. Verifique la fecha de aprobación, logo del ICBF y verisión vigente del documento. </t>
  </si>
  <si>
    <t>6.2.1. El formato de diligenciado cumple con los siguientes verificables.</t>
  </si>
  <si>
    <t xml:space="preserve">6.2.2. Los formatos de ciclo de menús y análisis del contenido nutricional concuerdan entre sí y cumple con el siguiente verificable. </t>
  </si>
  <si>
    <t>6.2.3 Cuentan con un documento de análisis de contenido nutricional para cada uno de los grupos de edad y cumple con los siguientes verificables.</t>
  </si>
  <si>
    <t>6.2.4 El formato de análisis del contenido nutricional incluye el tiempo de comida y cumple con el siguiente verificable.</t>
  </si>
  <si>
    <t>6.2.4.1 Confirme que se registra el nombre del tiempo de comida al cual se hace referencia.</t>
  </si>
  <si>
    <t>6.2.5 El formato de análisis de contenido nutricional fue elaborado teniendo en cuenta la Tabla de Composición de Alimentos Colombianos (TCAC) vigente y cumple con los siguientes verificables.</t>
  </si>
  <si>
    <t>6.2.5.2 Verifique que para los alimentos que no se encuentren en la TCAC, se referencia la fuente.</t>
  </si>
  <si>
    <t>6.2.5.1 Verifique que el análisis del contenido nutricional se realizó con base en la TCAC vigente.</t>
  </si>
  <si>
    <t>6.2.5.3 Identifique el registro del nombre del alimento completo y código según la TCAC vigente.</t>
  </si>
  <si>
    <t>6.2.6 El formato de análisis de contenido nutricional registra el peso bruto y neto del alimento y cumple con los siguientes verificables.</t>
  </si>
  <si>
    <t>6.2.7 Los gramajes incluidos en el formato de análisis del contenido nutricional dan cumplimiento a lo establecido en la minuta patrón por grupo etario y cumple con el siguiente verificable.</t>
  </si>
  <si>
    <t>6.2.8 El formato de análisis del contenido nutricional  reporta la totalidad de los ingredientes necesarios por preparación y cumple con lo siguientes verificables.</t>
  </si>
  <si>
    <t>6.2.8.2 Verifique la inclusión de la sal y la grasa necesarios para cada preparación.</t>
  </si>
  <si>
    <t xml:space="preserve">6.2.9 En el formato de análisis del contenido nutricional se analiza el aporte para Calorias y los siguientes nutrientes:  Proteína, Grasa, Carbohidratos, Vitamina A, Calcio, Hierro, Zinc y Sodio, y cumple con los siguientes verificables. </t>
  </si>
  <si>
    <t>6.2.10 En el formato de análisis del contenido nutricional, la unidad de compra se expresa en número de gramos o centímetros cúbicos y cumple con el siguiente verificable.</t>
  </si>
  <si>
    <t>6.2.10.1 Verifique el registro de la unidad de compra usual del alimento, expresada en gramos o centímetros cúbicos, de acuerdo con el ciclo de compras establecido.</t>
  </si>
  <si>
    <t>6.2.11 El formato de análisis del contenido nutricional incluye el registro del costo de la unidad de compra  y cumple con el siguiente verificable.</t>
  </si>
  <si>
    <t>6.2.12 El análisis del contenido nutricional incluye el registro del costo unitario y el costo total  y cumple con los siguientes verificables.</t>
  </si>
  <si>
    <t>6.3.2 Las listas de intercambios incluyen los nombres de los grupos y subgrupos de alimentos con base en las Guías Alimentarias Basadas en Alimentos para la Población Colombiana (GABAs) y cumple con el siguiente verificable.</t>
  </si>
  <si>
    <t>6.3.4 Los alimentos registrados en las listas de intercambios están de acuerdo con el grupo de alimentos al cual pertenecen y cumple con los siguientes verificables.</t>
  </si>
  <si>
    <r>
      <t xml:space="preserve">6.3.4.2 Identifique que se registra el nombre del alimento (según denominación de la TCAC) por el que puede realizar el intercambio de acuerdo con el grupo de alimentos al que pertenece, teniendo en cuenta el gramaje en el tiempo de comida, su participaciòn en la preparaciòn y aporte nutricional.
</t>
    </r>
    <r>
      <rPr>
        <b/>
        <u/>
        <sz val="11"/>
        <color theme="1"/>
        <rFont val="Arial Narrow"/>
        <family val="2"/>
      </rPr>
      <t>Nota:</t>
    </r>
    <r>
      <rPr>
        <sz val="11"/>
        <color theme="1"/>
        <rFont val="Arial Narrow"/>
        <family val="2"/>
      </rPr>
      <t xml:space="preserve"> Un mismo alimento puede tener varios intercambios.</t>
    </r>
  </si>
  <si>
    <t>6.4.2 La Guía de preparaciones incluye los grupos de edad y cumple con el siguiente verificable.</t>
  </si>
  <si>
    <t>6.4.2.1 Verifique la inclusión de los grupos de edad conforme con lo establecido en la modalidad, servicio y la PIYC.</t>
  </si>
  <si>
    <r>
      <t xml:space="preserve">6.4.4.1 Verifique el registro del tipo de preparación que reune las preparaciones que contiene la guía. </t>
    </r>
    <r>
      <rPr>
        <b/>
        <u/>
        <sz val="11"/>
        <color rgb="FF000000"/>
        <rFont val="Arial Narrow"/>
        <family val="2"/>
      </rPr>
      <t xml:space="preserve"> Ejemplo:</t>
    </r>
    <r>
      <rPr>
        <sz val="11"/>
        <color rgb="FF000000"/>
        <rFont val="Arial Narrow"/>
        <family val="2"/>
      </rPr>
      <t xml:space="preserve"> ensaladas calientes, arroces, carnes rojas, tubérculos, entre otros.
</t>
    </r>
  </si>
  <si>
    <t>6.4.4.2 Identifique que no se encuentren incluidos alimentos listos para el consumo o que solo requieren operaciones de limpieza y desinfección.</t>
  </si>
  <si>
    <t>6.4.4 En la Guía de preparaciones se incluye el tipo de preparación y cumple con los siguientes verificables.</t>
  </si>
  <si>
    <t>6.4.5.1 Verifique que se incluye la totalidad de los alimentos y preparaciones del ciclo de menús.</t>
  </si>
  <si>
    <t xml:space="preserve">6.4.6.1 Establezca el reporte de las unidades de medida establecidas para alimentos sólidos (gramos, libra, kilogramos) y para líquidos (centímetro cúbico, mililitro, litro).  En el uso de abreviaturas se debe utilizar el Sistema Internacional de Medidas. </t>
  </si>
  <si>
    <t>6.4.6 La Guía de preparaciones reporta las unidades de medida establecidas para alimentos sólidos y líquidos, y cumple con el siguiente verificable.</t>
  </si>
  <si>
    <t>6.4.7.1 Verifique el registro de los pesos brutos para un (1) beneficiario. </t>
  </si>
  <si>
    <t>6.4.7.2 Verifique el registro de la sumatoria de los pesos brutos (en gramos), para totalizar la cantidad de ingredientes que se utilizarán en la preparación.</t>
  </si>
  <si>
    <t>6.4.8 La guía de preparaciones enumera y describe el procedimiento para elaborar la preparación y cumple con los siguientes verificables.</t>
  </si>
  <si>
    <t xml:space="preserve">6.4.8.1 Identifique que se enumera y describe el procedimiento para realizar la preparación planeada, de acuerdo con la secuencia lógica de preparación, inciando con un verbo en infinitivo. </t>
  </si>
  <si>
    <t xml:space="preserve">6.4.8.2. Verifique que se especifique el paso en el cual se adiciona sal a la preparación.
</t>
  </si>
  <si>
    <t xml:space="preserve">6.3.5 El análisis de contenido nutricional para aprobación se encuentra firmado por la OAC y la Institución, en formato PDF y cumple con el siguiente verificable. </t>
  </si>
  <si>
    <t xml:space="preserve">6.3.5.1. Identifique el nombre completo, tarjeta profesional y firma del Profesional Nutricionista Dietista quien elaboró. </t>
  </si>
  <si>
    <t>6.3.5.2. Verifique el nombre completo, tarjeta profesional y firma del Profesional Nutricionista Dietista de la OAC que aprobó.</t>
  </si>
  <si>
    <t xml:space="preserve">6.3.5.3. Verifique la fecha de aprobación, logo del ICBF y verisión vigente del documento. </t>
  </si>
  <si>
    <t xml:space="preserve">6.4.9.1. Identifique el nombre completo, tarjeta profesional y firma del Profesional Nutricionista Dietista quien elaboró. </t>
  </si>
  <si>
    <t>6.4.9 La guía de preparaciones se encuentra firmada por la OAC y la Institución y cumple con los siguientes verificables.</t>
  </si>
  <si>
    <t>6.4.9.2. Verifique el nombre completo, tarjeta profesional y firma del Profesional Nutricionista Dietista de la OAC que aprobó.</t>
  </si>
  <si>
    <t xml:space="preserve">6.4.9.3. Verifique la fecha de aprobación, logo del ICBF y verisión vigente del documento. </t>
  </si>
  <si>
    <t xml:space="preserve">6.2.13 El análisis de contenido nutricional para aprobación se encuentra firmado por la OAC y la Institución, en formato PDF y cumple con el siguiente verificable. </t>
  </si>
  <si>
    <t xml:space="preserve">6.2.13.1. Identifique el nombre completo, tarjeta profesional y firma del Profesional Nutricionista Dietista quien elaboró. </t>
  </si>
  <si>
    <t>6.2.13.2. Verifique el nombre completo, tarjeta profesional y firma del Profesional Nutricionista Dietista de la OAC que aprobó.</t>
  </si>
  <si>
    <t xml:space="preserve">6.2.13.3. Verifique la fecha de aprobación, logo del ICBF y verisión vigente del documento. </t>
  </si>
  <si>
    <t xml:space="preserve">6.5.1 El documento de Plan de Saneamiento Básico cumple con los siguientes verificables.
</t>
  </si>
  <si>
    <r>
      <t>6.5.1.1 Verifique que el documento de Plan de Saneamiento Básico se envia en PDF e incluye u</t>
    </r>
    <r>
      <rPr>
        <sz val="11"/>
        <rFont val="Arial Narrow"/>
        <family val="2"/>
      </rPr>
      <t>na descripción que de cuenta de la ubicación del inmueble (zona urbana, rural o céntrica), esto con el fin de identificar en la sede operativa los diferentes riesgos por contaminación, abastecimiento de agua, entre otros y la adecuación del PSB a estos.</t>
    </r>
    <r>
      <rPr>
        <sz val="11"/>
        <color rgb="FF000000"/>
        <rFont val="Arial Narrow"/>
        <family val="2"/>
      </rPr>
      <t xml:space="preserve">
</t>
    </r>
  </si>
  <si>
    <t xml:space="preserve">6.5.1.2 Identifique si aplica la atención de madres en período de lactancia o niños y niñas menores de dos años, que se cuente con el espacio de promoción de la lactancia materna y este incluido en los procedimientos y programas del PSB </t>
  </si>
  <si>
    <t xml:space="preserve">6.5.1.3 Observa si aplica la atención de madres en período de lactancia o niños y niñas menores de dos años, que se cuente con el espacio para el manejo de sucedáneos de la leche materna,  se deben acondicionar o adecuar los espacios en donde se prepara la alimentación complementaria para los lactantes, de acuerdo a la modalidad de servicio; para dar cumplimiento a las condiciones higiénico sanitarias de infraestructura y dotación.  </t>
  </si>
  <si>
    <t>6.4.1. El formato de diligenciado cumple con los siguientes verificables.</t>
  </si>
  <si>
    <t>6.4.1.1. Verifique  la presentación del formato de Guía de preparaciones en los formatos vigentes  establecidos por el ICBF.</t>
  </si>
  <si>
    <t>6.4.1.3 Verifique que diligencia la totalidad de casillas según corresponda y que el formato no haya sido modificado.</t>
  </si>
  <si>
    <t>6.5.2. El Plan de Saneamiento Básico contiene los cuatro (4) programas y el plan de capacitación, y cumple con los siguientes verificables.</t>
  </si>
  <si>
    <t>6.5.2.1 Verifique que el Programa de Limpieza y Desinfección cuente con introducción, objetivos y alcance, glosario o definiciones, marco teórico (que incluyan entre otros aspectos que incluya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 como- productos y materiales y quien, entre otros) y formatos o fichas de verificación de los procedimientos realizados, fichas técnicas de los productos empleados en el desarrollo del programa y plan de contingencia.</t>
  </si>
  <si>
    <r>
      <t xml:space="preserve">6.5.2.2 Verifique que el Programa de Control de Plagas cuente con objetivos, alcance, definición glosario, marco teórico, procedimientos (que incluya identificación de focos externa e internamente, control físico de acceso de vectores, control químico), formatos de registro de programa de control de vectores y fichas técnicas de los productos químicos empleados, acciones correctivas y plan de contingencia. El programa de control de plagas que se aplica en la planta será el mismo entregado por el contratista como requisito habilitante. 
</t>
    </r>
    <r>
      <rPr>
        <b/>
        <u/>
        <sz val="11"/>
        <color rgb="FF000000"/>
        <rFont val="Arial Narrow"/>
        <family val="2"/>
      </rPr>
      <t xml:space="preserve">Nota: </t>
    </r>
    <r>
      <rPr>
        <sz val="11"/>
        <color rgb="FF000000"/>
        <rFont val="Arial Narrow"/>
        <family val="2"/>
      </rPr>
      <t>La fumigación debe realizarse de acuerdo con lo establecido por la empresa contratada para tal fin.</t>
    </r>
  </si>
  <si>
    <t xml:space="preserve">6.5.2.3 Verifique que el Programa de Disposición de Residuos cuente con  objetivos, alcance, glosario o definiciones, marco teórico, procedimientos (que incluya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formatos de control y verificación de aplicación de procedimientos y acciones correctivas del programa de residuos sólidos.    </t>
  </si>
  <si>
    <r>
      <t xml:space="preserve">6.5.2.4 Verifique que el Programa de Control del Agua cuente con objetivo, glosario o definiciones, marco teórico, procedimientos (que incluyan fuentes de agua, sistemas de almacenamiento, lavado de tanques, sistemas de desinfección, verificación de instalaciones hidráulicas, verificación de calidad del agua), formatos o fichas de verificación de los procedimientos realizados, fichas técnicas de los desinfectantes y detergentes empleados para la limpieza y desinfección y potabilización de agua cuando en el municipio no se oferta agua potable y Plan de contingencia, con el fin de evitar dificultades en caso de emergencia y ante la presencia de un caso fortuito o inesperado en el manejo del programa. Antes de iniciar operación, soporte de limpieza y desinfección de tanque (s) de almacenamiento de agua.
Nota: El lavado de tanques debe realizarse como máximo cada seis (6) meses
</t>
    </r>
    <r>
      <rPr>
        <b/>
        <u/>
        <sz val="11"/>
        <color rgb="FF000000"/>
        <rFont val="Arial Narrow"/>
        <family val="2"/>
      </rPr>
      <t>Nota:</t>
    </r>
    <r>
      <rPr>
        <sz val="11"/>
        <color rgb="FF000000"/>
        <rFont val="Arial Narrow"/>
        <family val="2"/>
      </rPr>
      <t xml:space="preserve"> El lavado de tanques puede ser realizado por una empresa autorizada por la Entidad de salud o por el operador dando cumplimiento al curso de alturas (si aplica). Debe remitir soporte de procedimiento.
</t>
    </r>
  </si>
  <si>
    <t>6.5.2.5 Verifique que el Programa de capacitación a manipuladores de alimentos cuente mínimo con diez (10) horas anuales y permite garantizar la adecuada implementación del ciclo de menús, ya que debe incluir los temas como: Buenas prácticas higiénicas, Buenas prácticas de manufactura, Uso de la guía de preparaciones, Uso de la lista de intercambios, Estandarización de porciones e implementos de servido (debe ser la primera sesión), Adecuado uso de implementos.
El plan de capacitación debe contener: Metodología, duración, cronograma (No se nombran los meses, depende de la aprobación de la licencia) y temas específicos a impartir.</t>
  </si>
  <si>
    <t>6.5.3. El Plan de Saneamiento cuenta con los anexos y cumple con el siguiente verificable.</t>
  </si>
  <si>
    <t xml:space="preserve">6.5.3.1. Revise si relacionan los anexos los cuales deben estar debidamente identificados y numerados. </t>
  </si>
  <si>
    <t>6.6.1 Cuenta con los instrumentos para la toma de medidas antropométricas y cumple con los siguientes verificables.</t>
  </si>
  <si>
    <t>6.6.1.1 Identifique la disponibilidad de Tallimetro conforme a la normatividad vigente con la siguiente documentación: hoja de vida, catálogo, instrucciones de uso y almacenamiento, certificado de calibración o declaración de conformidad, factura y fotografías.</t>
  </si>
  <si>
    <t>6.6.1.2 Verifique la disponibilidad de Infantómetro conforme a la normatividad vigente con la siguiente documentación: hoja de vida, catálogo, instrucciones de uso y almacenamiento, certificado de calibración o declaración de conformidad, factura y fotografías.</t>
  </si>
  <si>
    <t>6.6.1.3 Verifique la disponibilidad de Báscula Pesa bebes conforme a la normatividad vigente con la siguiente documentación: hoja de vida, catálogo, instrucciones de uso y almacenamiento, certificado de calibración, verificaciones intermedias o declaración de conformidad, factura y fotografías.</t>
  </si>
  <si>
    <t>6.6.1.4 Identifique la disponibilidad de Báscula Pesa personas conforme a la normatividad vigente con la siguiente documentación: hoja de vida, catálogo, instrucciones de uso y almacenamiento, certificado de calibración, verificaciones intermedias o declaración de conformidad, factura y fotografías.</t>
  </si>
  <si>
    <t xml:space="preserve">6.6.1.5 Identifique la disponibilidad de Cinta Métrica antropométrica en los casos en los que aplique (discapacidad), conforme a la normatividad vigente. </t>
  </si>
  <si>
    <t>6.6.2 Cuenta con los instrumentos para la medición en el servicio de alimentos y cumple con los siguientes verificables.</t>
  </si>
  <si>
    <t>6.6.2.1 Identifica la disponibilidad de Termómetro de punzón para alimentos calientes, conforme a la normatividad vigente con la siguiente documentación: hoja de vida, catálogo, instrucciones de uso y almacenamiento, certificado de calibración y/o verificaciones intermedias o declaración de conformidad mas factura, fotografías</t>
  </si>
  <si>
    <t xml:space="preserve">6.6.2.2 Verifique la disponibilidad de Termómetro de punzón para alimentos fríos, conforme a la normatividad vigente con la siguiente documentación:  hoja de vida, catálogo, instrucciones de uso y almacenamiento, certificado de calibración y/o verificaciones intermedias o declaración de conformidad mas factura, fotografías.
</t>
  </si>
  <si>
    <t>6.6.2.3 Observe la disponibilidad de Balanza pesa alimentos o Gramera, conforme a la normatividad vigente con la siguiente documentación:  hoja de vida, catálogo, instrucciones de uso y almacenamiento, certificado de calibración y/o verificaciones intermedias o declaración de conformidad, factura, fotografías.</t>
  </si>
  <si>
    <t>6.6.3 Cuenta con los equipos para el adecuado almacenamiento de los alimentos y cumple con los siguientes verificables.</t>
  </si>
  <si>
    <t>6.6.3.1 Verifique la disponibilidad de Refrigerador con la siguiente documentación: hoja de vida, catálogo, instrucciones de uso y almacenamiento, fotografías.</t>
  </si>
  <si>
    <t>6.6.3.2 Identifique la disponibilidad de Congelador con la siguiente documentación: hoja de vida, catálogo, instrucciones de uso y almacenamiento, fotografías.</t>
  </si>
  <si>
    <t>6.7.1.1. Verifique que la aprobación de la instalación incluye la justificación de la necesidad y la descripción de la operación de tercerización o descentralización del servicio para el trámite de la licencia de funcionamiento.</t>
  </si>
  <si>
    <t>6.7.1 La solicitud formal de la institución al supervisor del contrato cumple con el siguiente verificable.</t>
  </si>
  <si>
    <t>6.7.2  Concepto Sanitario Favorable vigente cumple con el siguiente verificable.</t>
  </si>
  <si>
    <t>6.7.2.1 Verifque que se cuente con el Concepto Sanitario Favorable vigente del lugar donde se preparan o distribuyen los alimentos, expedido por la entidad territorial de salud.</t>
  </si>
  <si>
    <t>6.7.3.1 Verifiqueque cuenta con el certificado de capacitación en manipulación de alimentos.</t>
  </si>
  <si>
    <t>6.7.2.2 Identifique que tienen el certificación médica, en la cual consta aptitud para la manipulación de alimentos.</t>
  </si>
  <si>
    <t>6.7.2.3 Verifique que cuenta con los exámenes de laboratorio de frotis de garganta con cultivo.</t>
  </si>
  <si>
    <t>6.7.2.4 Identifique que cuenta con el KOH de uñas (para detectar hongos).</t>
  </si>
  <si>
    <t>6.7.2.5 Verifique que cuenta con el coprocultivo.</t>
  </si>
  <si>
    <t>6.7.3  Cuenta con la certificación completa de salud del personal manipulador de alimentos y cumple con los siguientes veficables.</t>
  </si>
  <si>
    <t>6.7.4 Cuenta con el acta de visita por parte del Profesional en Nutrición y Dietética y cumple con los siguientes verificables.</t>
  </si>
  <si>
    <t>6.7.4.1 Revise el Acta de Visita por parte del Profesional en Nutrición y Dietética, en la cual se verificaron las condiciones de la manipulación y preparación de alimento.</t>
  </si>
  <si>
    <t>6.7.4.3.  Identifique que en el acta se registra la estandarización de porciones.</t>
  </si>
  <si>
    <t>6.7.4.2. Verifique que en el acta se registra la revisión delcumplimiento del ciclo de menús.</t>
  </si>
  <si>
    <t>6.7.5 El transporte de los alimentos cumple con los siguientes verificables.</t>
  </si>
  <si>
    <t xml:space="preserve">6.7.5.1 Verifique que las evidencias fotográficas del vehículo. </t>
  </si>
  <si>
    <t>6.7.5.2. Identifique que la descripción del proceso de transporte, cumplan con los criterios necesarios para garantizar la calidad, inocuidad e integridad de las preparaciones.</t>
  </si>
  <si>
    <t xml:space="preserve">6.7.6 Los recipiente en donde transporta los alimentos cumplen con el siguiente verificable. </t>
  </si>
  <si>
    <t>6.7.6.1 Verifique que se cuenta con un documento que describa los recipientes en los cuales se transportaran los alimentos preparados que permitan la correcta limpieza y desinfección.</t>
  </si>
  <si>
    <t xml:space="preserve">1.1.1. El oficio de solicitud para el otorgamiento de la Licencia de Funcionamiento cumple con los siguiente verificables. </t>
  </si>
  <si>
    <t>1.2.1.1. Revise el acto administrativo que otorga o reconoce Personería Jurídica y verifique si corresponde a la institución interesada en el desarrollo de la modalidad o servicio.</t>
  </si>
  <si>
    <t xml:space="preserve">1.2.1. La Personería Jurídica cumple con el siguiente verificable. </t>
  </si>
  <si>
    <t xml:space="preserve">1.3.1. Los estatutos  cumplen con los siguientes verificables. </t>
  </si>
  <si>
    <t xml:space="preserve">1.3.1.4. Verifique dentro de los estatutos los términos de duración y las establecidas para la disolución anticipada de la institución. </t>
  </si>
  <si>
    <t>1.3.1.6. Identifiique el quorum decisiorio y régimen de mayorías establecido para la toma de decisiones.</t>
  </si>
  <si>
    <t xml:space="preserve">1.5.1. Los documentos de la conformación de la junta directiva cumplen con los siguientes verificables. </t>
  </si>
  <si>
    <t>1.5.1.2. Revise las cartas de aceptación de los miembros elegidos para el cargo previsto en el nombramiento o elección.</t>
  </si>
  <si>
    <t xml:space="preserve">1.7.1. Cuantan con los antecedentes y cumplen con los siguientes verificables. </t>
  </si>
  <si>
    <t xml:space="preserve">1.9.1. El certificado de experiencia de la institución para la atención de niñas, niños y adolescentes con discapacidad, cumple con los siguientes verificables. </t>
  </si>
  <si>
    <t xml:space="preserve">1.10.1. Los documentos de verificación de la propiedad o entrega del inmueble, cumple con el siguiente verificable. </t>
  </si>
  <si>
    <r>
      <t xml:space="preserve">1.11. Concepto Higiénico Sanitario
</t>
    </r>
    <r>
      <rPr>
        <b/>
        <u/>
        <sz val="11"/>
        <color rgb="FF000000"/>
        <rFont val="Arial Narrow"/>
        <family val="2"/>
      </rPr>
      <t>Nota:</t>
    </r>
    <r>
      <rPr>
        <sz val="11"/>
        <color rgb="FF000000"/>
        <rFont val="Arial Narrow"/>
        <family val="2"/>
      </rPr>
      <t xml:space="preserve"> Aplica solamente para los procesos de renovación de Licencia de Funcionamiento.  </t>
    </r>
  </si>
  <si>
    <t xml:space="preserve">1.11.1. El concepto higiénico sanitario favorable y vigente, cumple con el siguiente verificable. </t>
  </si>
  <si>
    <t xml:space="preserve">3.1.1. La portada cumple con los siguientes verificables. </t>
  </si>
  <si>
    <t xml:space="preserve">3.2.1. La propuesta de implementación cumple con los siguientes verificables. </t>
  </si>
  <si>
    <t xml:space="preserve">3.3.1. La propuesta de cuialificación cumple con los siguiente verificables. </t>
  </si>
  <si>
    <t xml:space="preserve">3.4.1. La PIYC cumple con los siguientes verificables.  </t>
  </si>
  <si>
    <t>REQUISITOS FINANCIERO</t>
  </si>
  <si>
    <t>REQUISITOS PSICOSOCIAL</t>
  </si>
  <si>
    <t>REQUISITOS TALENTO HUMANO</t>
  </si>
  <si>
    <t>REQUISITOS INFRAESTRUCTURA</t>
  </si>
  <si>
    <t xml:space="preserve">REQUISITOS NUTRICIÓN </t>
  </si>
  <si>
    <t>6.3.1. El formato de diligenciado cumple con los siguientes verificables.</t>
  </si>
  <si>
    <t>6.3.1.1. Verifique  la presentación del formato de lista de intercambios en los formatos vigentes  establecidos por el ICBF.</t>
  </si>
  <si>
    <t>6.3.1.3 Verifique que diligencia la totalidad de casillas según corresponda y que el formato no haya sido modificado.</t>
  </si>
  <si>
    <t>6.4.7  La Guía de preparaciones incluye el reporte de peso bruto y cumple con los siguientes verificables.</t>
  </si>
  <si>
    <t xml:space="preserve">4.2.1. La hoja de vida contiene el siguiente verificable. </t>
  </si>
  <si>
    <t xml:space="preserve">4.2.2. La hoja de vida incluye los soportes que respalden el ejercicio de la profesión según el cargo y cumple los siguientes verificables. </t>
  </si>
  <si>
    <t xml:space="preserve">4.2.3 La hoja de vida cuenta con los soportes de experiencia laboral acorde con el perfil para el cargo y cymple con los siguientes verificables. </t>
  </si>
  <si>
    <t>4.2.3.1. Identifique que la documentación laboral que demuestre la experiencia necesaria de acuerdo con el perfil solicitado.</t>
  </si>
  <si>
    <t>4.4.1.2. Identifique que contenga la indicación explicita de la verificación de antecedentes  fiscales, disciplinarios, judiciales, medidas correctivas, medidas correctivas y consulta de inhabilidades por delitos sexuales.</t>
  </si>
  <si>
    <t xml:space="preserve">4.4.1 El plan de selección del talento humano cumple con los siguientes verificables. </t>
  </si>
  <si>
    <t xml:space="preserve">4.5.1 El plan de inducción cumple con los siguientes verificables. </t>
  </si>
  <si>
    <t xml:space="preserve">4.6.1 El plan de formación y capacitación cumple con los siguientes verificables. </t>
  </si>
  <si>
    <t xml:space="preserve">VERIFICABLE </t>
  </si>
  <si>
    <t xml:space="preserve">2.1.2. Si la declaración de renta genera saldo a pagar, cumple con el siguiente verificable. </t>
  </si>
  <si>
    <t>2.1.1.1. Verifique la presentación de la declaración de renta del año fiscal inmediatamente anterior, en los términos establecidos en el calendario tributario de la DIAN. (Si la verificación del componente se hace antes del 01 de mayo de la presente vigencia, se debe revisar la declaración de renta del año anterior).</t>
  </si>
  <si>
    <t>2.1.2.1. Verifique que cualquier saldo a pagar haya sido cancelado según los medios de pago aceptados por la DIAN (formulario de pago 490)</t>
  </si>
  <si>
    <t>2.1.1.2. Valide la recepción de la declaración de renta a través del acuse electrónico (casilla 997) y la revisión de la marca de agua "Recibido".</t>
  </si>
  <si>
    <t>2.1.1.3. Verifique que los valores conciliados coincidan con los valores de la declaración de renta.</t>
  </si>
  <si>
    <t xml:space="preserve">2.1.1.  La declaración de renta cumple con los siguientes verificables. </t>
  </si>
  <si>
    <t xml:space="preserve">2.2.1.  Las declaraciones de IVA cumple con los siguientes verificables. </t>
  </si>
  <si>
    <t>2.2.1.2. Valide la recepción de las declaraciones de IVA a través del acuse electrónico (casilla 997) y la revisión de la marca de agua "Recibido".</t>
  </si>
  <si>
    <t>2.2.2. Si la declaración de IVA genera saldo a pagar, cumple con el siguiente verificable.</t>
  </si>
  <si>
    <t>2.2.2.1. Verifique que cualquier saldo a pagar haya sido cancelado según los medios de pago aceptados por la DIAN (formulario de pago 490)</t>
  </si>
  <si>
    <t xml:space="preserve">2.3.1.  Las declaraciones de retención en la fuente cumple con los siguientes verificables. </t>
  </si>
  <si>
    <t xml:space="preserve">2.3.2. Si la declaración de retención en la fuente genera saldo a pagar, cumple con el siguiente verificable. </t>
  </si>
  <si>
    <t>2.3.1.1. Verifique la información de las declaraciones de retención en la fuente del año anterior y los periodos del año fiscal en curso (si aplica). En caso de no ser agente de retención o no se hayan realizado operaciones sujetas, solicite certificado suscrito por el contador o el revisor fiscal indicando los periodos y el fundamento legal según el Estatuto Tributario.</t>
  </si>
  <si>
    <t>2.3.1.2. Valide la recepción de las declaraciones de retención en la fuente a través del acuse electrónico (casilla 997) y la revisión de la marca de agua "Recibido".</t>
  </si>
  <si>
    <t>2.3.2.1. Verifique que cualquier saldo a pagar haya sido cancelado según los medios de pago aceptados por la DIAN (formulario de pago 490)</t>
  </si>
  <si>
    <t xml:space="preserve">2.4.1. Las declaraciones de retención del impuesto de timbre cumple con el siguiente verificable. </t>
  </si>
  <si>
    <t xml:space="preserve">2.4.2. Si la declaración de impuesto de timbre genera saldo a pagar, cumple con el siguiente verificable. </t>
  </si>
  <si>
    <t xml:space="preserve">2.5.1. Las declaraciones del impuesto de industria y comercio, cumple con el siguiente verificable. </t>
  </si>
  <si>
    <t xml:space="preserve">2.5.2. Si la declaración de impuesto de industria y comercio genera saldo a pagar, cumple con el siguiente verificable. </t>
  </si>
  <si>
    <t>2.4.2.1. Confirmar que cualquier saldo a pagar del impuesto de timbre haya sido cancelado.</t>
  </si>
  <si>
    <t>2.5.1.1. Verifique la infomación de las declaraciones del impuesto de industria y comercio año anterior y los periodos del año fiscal en curso (si aplica). En caso de no estar obligado, solicite certificado suscrito por el contador público o revisor fiscal (si aplica).</t>
  </si>
  <si>
    <t xml:space="preserve">2.6.1. Las declaraciones de los impuestos predial y vehicular, cumple con el siguiente verificable. </t>
  </si>
  <si>
    <t>2.6.1.1. Verifique las declaraciones de los impuestos predial y vehicular del año anterior y los periodos del año fiscal en curso (si aplica). En caso de no estar obligado, remitir certificado suscrito por el contador público o revisor fiscal (si aplica). (municipio donde presta el servicio).</t>
  </si>
  <si>
    <t xml:space="preserve">2.7.1. El Registro Único Tributario debe estar completo y cumple con los siguientes verificables. </t>
  </si>
  <si>
    <t xml:space="preserve">2.7.1.2. Identifique que figure la responsabilidad 04 para el régimen tributario especial, en caso contrario, solicite la actualización del mismo. </t>
  </si>
  <si>
    <t xml:space="preserve">2.8.1. La certificación de recursos financieros y fuentes de sostenimiento, cumple con el siguiente verificable. </t>
  </si>
  <si>
    <r>
      <t xml:space="preserve">2.9.1. La certificación de bienes afectados cumple con los siguientes verificables.
</t>
    </r>
    <r>
      <rPr>
        <b/>
        <u/>
        <sz val="11"/>
        <color rgb="FF000000"/>
        <rFont val="Arial Narrow"/>
        <family val="2"/>
      </rPr>
      <t xml:space="preserve">Nota: </t>
    </r>
    <r>
      <rPr>
        <sz val="11"/>
        <color rgb="FF000000"/>
        <rFont val="Arial Narrow"/>
        <family val="2"/>
      </rPr>
      <t xml:space="preserve">aplica solamente para Fundaciones. </t>
    </r>
  </si>
  <si>
    <t xml:space="preserve">2.9.2. El libro auxiliar contable cumple con el siguiente verificable. </t>
  </si>
  <si>
    <t xml:space="preserve">2.10. Certificación de que la institución  lleva la contabilidad por programa o por modalidad. </t>
  </si>
  <si>
    <r>
      <t xml:space="preserve">2.9.1.2. Identifique que la certificación relacione los bienes que la institución pone a disposición para la prestación del servicio. 
</t>
    </r>
    <r>
      <rPr>
        <b/>
        <u/>
        <sz val="11"/>
        <color rgb="FF000000"/>
        <rFont val="Arial Narrow"/>
        <family val="2"/>
      </rPr>
      <t xml:space="preserve">Nota: </t>
    </r>
    <r>
      <rPr>
        <sz val="11"/>
        <color rgb="FF000000"/>
        <rFont val="Arial Narrow"/>
        <family val="2"/>
      </rPr>
      <t>los bienes afectados no hayan sufrido ninguna afectación anteriormente.</t>
    </r>
  </si>
  <si>
    <t xml:space="preserve">2.11.1. Verifique que la certificación esté suscrita por el representante legal, en el cual se establezca que se compromete con la totalidad de recursos generados en esta actividad y que serán destinados al desarrollo de sus objetivos estatutarios, según lineamientos y estándares del ICBF. </t>
  </si>
  <si>
    <t xml:space="preserve">2.12.  Presupuesto aprobado </t>
  </si>
  <si>
    <t xml:space="preserve">2..12.1. El presupuesto de la institución cumple con los siguientes verificables. </t>
  </si>
  <si>
    <t>Resolución 3899 de 2010, artículo 16, numeral 5</t>
  </si>
  <si>
    <t xml:space="preserve">2.12.1. Identifique que el presupuesto aportado corresponda al general de la institución y no solo para la solicitud de licencia. </t>
  </si>
  <si>
    <t>2.12.2. Verifique que el presupuesto fue aprobado en asamblea general acorde a como se define en sus estatutos.</t>
  </si>
  <si>
    <t xml:space="preserve">2.13. Certificación de destinación de recursos. </t>
  </si>
  <si>
    <t xml:space="preserve">2.13.1. La certificación de destinación de recursos, cumple con el siguiente verificable. </t>
  </si>
  <si>
    <t>2.13.1.1. Verifique que la certificación de la destinación de los recursos esté suscrita por el representante legal y/o revisor fiscal (si aplica), donde manifieste que la institución destinará los recursos públicos y/o privados que obtengan para el cumplimiento de su objeto social.</t>
  </si>
  <si>
    <t xml:space="preserve">2.14. Certificación del Auditor Externo sobre el cumplimiento de los requisitos financieros. </t>
  </si>
  <si>
    <t>2.14.1.1. Verifique que la certificación exprese de cada uno de los siguientes ítems y que esté suscrito por la Revisoría Fiscal o Auditor Externo.
a. La persona jurídica cumple con los requisitos financieros exigidos por el ICBF.
b. Que los estados financieros, con sus notas explicativas cumplen con las normas contables.
c. Que presenta una sólida situación financiera y un sistema efectivo de control financiero interno
d. Que está basado en las normas de auditoría generalmente aceptadas en Colombia.</t>
  </si>
  <si>
    <t xml:space="preserve">2.14.2.1. Identifique que el revisor fiscal o auditor externo cuente con titulo profesional como contador público, tarjeta profesional y cédula de ciudadanía. </t>
  </si>
  <si>
    <t xml:space="preserve">2.16.1.  El manual de políticas contables, cumple con los siguientes verificables. </t>
  </si>
  <si>
    <t>2.16.1.2. Verifique que las políticas contables estén aprobadas por el máximo órgano administrativo o la gerencia.</t>
  </si>
  <si>
    <t xml:space="preserve">2.17.1. El conjunto completo de estados financieros bajo NIIF, cumple con los siguientes verificables. </t>
  </si>
  <si>
    <r>
      <t xml:space="preserve">4.         </t>
    </r>
    <r>
      <rPr>
        <b/>
        <u/>
        <sz val="11"/>
        <color theme="1"/>
        <rFont val="Arial Narrow"/>
        <family val="2"/>
      </rPr>
      <t xml:space="preserve">En cada una de las columnas encontrará la siguiente información, la cual es insumo para el diligenciento del instrumento.
</t>
    </r>
    <r>
      <rPr>
        <b/>
        <sz val="11"/>
        <color theme="1"/>
        <rFont val="Arial Narrow"/>
        <family val="2"/>
      </rPr>
      <t xml:space="preserve">Columna A:     </t>
    </r>
    <r>
      <rPr>
        <sz val="11"/>
        <color theme="1"/>
        <rFont val="Arial Narrow"/>
        <family val="2"/>
      </rPr>
      <t xml:space="preserve">Encontrará los requisitos de cada uno de los componentes.
</t>
    </r>
    <r>
      <rPr>
        <b/>
        <sz val="11"/>
        <color theme="1"/>
        <rFont val="Arial Narrow"/>
        <family val="2"/>
      </rPr>
      <t>Columna B:</t>
    </r>
    <r>
      <rPr>
        <sz val="11"/>
        <color theme="1"/>
        <rFont val="Arial Narrow"/>
        <family val="2"/>
      </rPr>
      <t xml:space="preserve">    Encontrará la normativa vigente, la cual rige a los requisitos. 
</t>
    </r>
    <r>
      <rPr>
        <b/>
        <sz val="11"/>
        <color theme="1"/>
        <rFont val="Arial Narrow"/>
        <family val="2"/>
      </rPr>
      <t>Columna C:</t>
    </r>
    <r>
      <rPr>
        <sz val="11"/>
        <color theme="1"/>
        <rFont val="Arial Narrow"/>
        <family val="2"/>
      </rPr>
      <t xml:space="preserve">    Encontrará la(s) condiciones de calidad que sustenta  los requisitos.  
</t>
    </r>
    <r>
      <rPr>
        <b/>
        <sz val="11"/>
        <color theme="1"/>
        <rFont val="Arial Narrow"/>
        <family val="2"/>
      </rPr>
      <t>Columna D:</t>
    </r>
    <r>
      <rPr>
        <sz val="11"/>
        <color theme="1"/>
        <rFont val="Arial Narrow"/>
        <family val="2"/>
      </rPr>
      <t xml:space="preserve">    Encontrará los verificables, que permiten dar cumplimiento a las condiciones de calidad. 
</t>
    </r>
    <r>
      <rPr>
        <b/>
        <sz val="11"/>
        <color theme="1"/>
        <rFont val="Arial Narrow"/>
        <family val="2"/>
      </rPr>
      <t>Columna E:</t>
    </r>
    <r>
      <rPr>
        <sz val="11"/>
        <color theme="1"/>
        <rFont val="Arial Narrow"/>
        <family val="2"/>
      </rPr>
      <t xml:space="preserve">     En esta columna encontrará un desplegable con las opciones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podrá registrar aquellas situaciones adicionales que identifique en el desarrollo de la revisión de cada uno de los verificables, como: documentos faltantes, errores de ortografía, ajustes de forma, entre otros. 
</t>
    </r>
    <r>
      <rPr>
        <b/>
        <sz val="11"/>
        <color theme="1"/>
        <rFont val="Arial Narrow"/>
        <family val="2"/>
      </rPr>
      <t>Columna G:</t>
    </r>
    <r>
      <rPr>
        <sz val="11"/>
        <color theme="1"/>
        <rFont val="Arial Narrow"/>
        <family val="2"/>
      </rPr>
      <t xml:space="preserve">    En esta colomna, podrá encontrar el porcentaje (%) de cumplimiento por cada uno de los verificables, que la sumatoria de cada uno de ellos permitirá evidenciar el cumplimiento de la condición de calidad. </t>
    </r>
  </si>
  <si>
    <t xml:space="preserve">1.4.1. Los documentos del Representante Legal vigentes cumplen con los siguientes verificables. </t>
  </si>
  <si>
    <t xml:space="preserve">1.6.1. La Licencia de Funcionamiento de Educación, cumple con los siguientes verificables. </t>
  </si>
  <si>
    <t xml:space="preserve">1.8.1. Si cuenta con piscina, cumple con los siguientes verificables. </t>
  </si>
  <si>
    <t>2.18.1. La certificación de los Estados Financieros cumple con el siguiente verificable.</t>
  </si>
  <si>
    <t>2.19.1. El dictamen de los estados financieros, cumple con el siguiente verificable. (Si aplica).</t>
  </si>
  <si>
    <t>2.18.1.1.  Verifique que la certificación esté suscrita por el representante legal y el contador público de la institución sobre la veracidad de las afirmaciones contenidas en los Estados Financiero conforme a sus reglamentos y la Ley.</t>
  </si>
  <si>
    <t>2.17.1.1. Identifique que como mínimo el estado de situación financiera incluya las partidas que presenten los importes de activo, pasivo y patrimonio.</t>
  </si>
  <si>
    <t xml:space="preserve">2.17.1.2. Verifique que el estado de resultado único o integral contenga todas las partidas de ingresos y gastos reconocidas durante el periodo. </t>
  </si>
  <si>
    <t>2.17.1.3.  Verifique que el estado de cambios en el patrimonio coincida con el estado de situación financiera del periodo en que se informa.</t>
  </si>
  <si>
    <t>2.17.1.4.  Verifique que el estado de flujos de efectivo muestre los flujos de efectivo habidos durante el periodo sobre el que se informa, clasificados por actividades de operación, actividades de inversión y actividades de financiación.</t>
  </si>
  <si>
    <t>2.17.1.5 Verifique que las notas en la medida en que sea practicable se presenten de una forma sistemática y que revele la información general de la institución, resumen de políticas contables significativas, información de apoyo a cada partida de los estados financieros, cualquier otra información que se requiera revelar y deba contextualizar los aspectos económico-financieros más relevantes.</t>
  </si>
  <si>
    <t>2.17.1.6. Verifique que la institución cuente con acta de aprobación de los estados financieros.</t>
  </si>
  <si>
    <t>2.20.1.  El balance de comprobación cumple con el siguiente verificable.</t>
  </si>
  <si>
    <t>2.19.1.1. Verifique que el dictamen suscrito por la revisoría fiscal,  contenga la opinión de la situación de los estados financieros sobre los que informa la institución en cumplimiento de la norma.</t>
  </si>
  <si>
    <t xml:space="preserve">5.1.1.1.  Verifique que la institución cuenta con una planta física para brindar el servicio a la población atendida bajo la modalidad. </t>
  </si>
  <si>
    <t>4.2.1. El inmueble cumple con las siguiente condiciones locativas y verificables.</t>
  </si>
  <si>
    <t>4.2.1.2. Verifique que el inmueble no presenta goteras.</t>
  </si>
  <si>
    <t xml:space="preserve">5.2.1.3. Verifique que el inmueble no presenta grietas. </t>
  </si>
  <si>
    <t xml:space="preserve">5.2.1.4. Identifique que las ventanas están limpias, seguras y sin vidrios rotos. </t>
  </si>
  <si>
    <t xml:space="preserve">5.2.1.5. Verifique que las puertas son seguras y con buen mantenimiento. </t>
  </si>
  <si>
    <t xml:space="preserve">5.2.1.6. Verifique que el inmueble no presenta humedad. </t>
  </si>
  <si>
    <t xml:space="preserve">5.2.1.7. Observe que los pisos sean seguros, no resbalosos y sin grietas. </t>
  </si>
  <si>
    <t xml:space="preserve">5.2.1.8. Verifique que el inmueble cuente con  ventilación e iluminación natural. </t>
  </si>
  <si>
    <t xml:space="preserve">5.2.1.9. Identifique que en el inmueble no presente olores fuertes o desagradables. </t>
  </si>
  <si>
    <t xml:space="preserve">5.2.1.10. Observe que los baños cuenten con un adecuado sistema de agua y ventilación. </t>
  </si>
  <si>
    <t xml:space="preserve">5.2.1.11. Verifique que los sanitarios se encuentran en perfecto estado. </t>
  </si>
  <si>
    <t xml:space="preserve">5.2.1.12. Establezca que los espejos del inmueble estén en perfecto estado. </t>
  </si>
  <si>
    <t xml:space="preserve">5.2.1.13. Verifique que todos los bombillos sean ahorradores de energía. </t>
  </si>
  <si>
    <t xml:space="preserve">5.2.1.14. Observe que la infraestructura cuenta con la señalización de acuerdo con normatividad vigente. </t>
  </si>
  <si>
    <t xml:space="preserve">5.2.1.15. Verifique que las escaleras cuenten con pasamanos o barandas no escalables. </t>
  </si>
  <si>
    <t xml:space="preserve">5.2.1.15. Si el inmueble presenta balcones identifique que tengan protección. </t>
  </si>
  <si>
    <t xml:space="preserve">5.2.1.18. Verifique que los cables cuentan con protección y no estan al alcance de los usuarios. </t>
  </si>
  <si>
    <t xml:space="preserve">5.2.1.19. Observe que los techos sean seguro, sin riesgos. (Caida, desprendimientos o humedad). </t>
  </si>
  <si>
    <t xml:space="preserve">5.2.1.20. Identifique que los extintores deben tener carga vigente y estar ubicados de acuerdo con la normatividad vigente y no represente riesgo para los usuarios. </t>
  </si>
  <si>
    <t xml:space="preserve">5.2.1.21. Verifique que las tomas eléctricas cuenten con tapas protectoras, cableado fijado adecuadamente, sin enchufes o tornillos sueltos, sin cables pelados o expuestos al calor o la humedad. </t>
  </si>
  <si>
    <t>5.2.1.22. Observe que la ambientación o decoración sea agradable y cálida para la acogida y atención de los usuarios.</t>
  </si>
  <si>
    <t xml:space="preserve">4.2.1.23. Observe que no hayan cámaras ubicadas en dormitorios ni baños. </t>
  </si>
  <si>
    <t>5.1.1. La infraestructura física cumple con los siguientes verificables.</t>
  </si>
  <si>
    <t>5.1.1.2. Identifique si la infestructura tiene el servicio de acueducto</t>
  </si>
  <si>
    <t>4.1.1.3. Observe que la infestructura cuenta con alcantarillado</t>
  </si>
  <si>
    <t>4.1.1.4. Verifique que la infraestructura cuenta con el servicio de gas</t>
  </si>
  <si>
    <t>4.1.1.5. Verifique que la infrestructura cuenta con energía electríca</t>
  </si>
  <si>
    <t>5.1.1.6. Corrobore que los dormitorios se encuentran separados por etapa de curso de vida.</t>
  </si>
  <si>
    <t xml:space="preserve">5.1.1.7. Corrobore que los dormitorios que son para uso de usuarios a partir de los 6 años se encuentran separados por sexo. </t>
  </si>
  <si>
    <t xml:space="preserve">5.1.1.8. Verifique que los baños se encuentran diferenciados por sexo. </t>
  </si>
  <si>
    <t xml:space="preserve">5.1.1.9. Observe que la infrestructura permite acceder a todos los espacios, mediante recorridos continuos sin tropiezos. 
* Entre ellas podrá encontrar rampas, accesores, elevapersonas, salvaescaleras, entre otros. </t>
  </si>
  <si>
    <t xml:space="preserve">5.1.1.10. Idenfique si los baños permiten el acceso a usuarios con discapacidad y que cuente con los apoyos requeridos para su uso. </t>
  </si>
  <si>
    <t>5.1.1.11. Verifique que las cerraduras de los espacios no tengan seguro ni por dentro ni por fuera.</t>
  </si>
  <si>
    <t>5.3.1. El inmueble cumple con la capacidad instalada de acuerdo a la proporcionalidad de los espacios y con los siguientes verificable.</t>
  </si>
  <si>
    <t xml:space="preserve">5.3. Proporcionalidad de los Espacios
</t>
  </si>
  <si>
    <r>
      <t xml:space="preserve">5.3.1.2. Si el armario o closet se ubica por fuera de los dormotorios, verifique que esta área no se encuentra incluida dentro del espacio calculado por usuario para el dormitorio. 
</t>
    </r>
    <r>
      <rPr>
        <b/>
        <u/>
        <sz val="11"/>
        <rFont val="Arial Narrow"/>
        <family val="2"/>
      </rPr>
      <t>Nota:</t>
    </r>
    <r>
      <rPr>
        <sz val="11"/>
        <rFont val="Arial Narrow"/>
        <family val="2"/>
      </rPr>
      <t xml:space="preserve"> no se incluye en la capacidad instalada.</t>
    </r>
  </si>
  <si>
    <r>
      <t xml:space="preserve">5.3.1.1.  Verifique que el área de los dormitorios cumple con mínimo 3 m2 por usuario, donde el área incluye la cama, el armario, la mesa de noche y el espacio de circulación. 
</t>
    </r>
    <r>
      <rPr>
        <b/>
        <u/>
        <sz val="11"/>
        <rFont val="Arial Narrow"/>
        <family val="2"/>
      </rPr>
      <t>Nota:</t>
    </r>
    <r>
      <rPr>
        <sz val="11"/>
        <rFont val="Arial Narrow"/>
        <family val="2"/>
      </rPr>
      <t xml:space="preserve"> para la toma de la capacidad instalada, es con base en el espacio de los dormitorios. 
</t>
    </r>
    <r>
      <rPr>
        <b/>
        <u/>
        <sz val="11"/>
        <rFont val="Arial Narrow"/>
        <family val="2"/>
      </rPr>
      <t>Nota:</t>
    </r>
    <r>
      <rPr>
        <sz val="11"/>
        <rFont val="Arial Narrow"/>
        <family val="2"/>
      </rPr>
      <t xml:space="preserve"> la medición de la capacidad instalada en dormitorios debe ser calculada de forma independiente para cada dormitorio. </t>
    </r>
  </si>
  <si>
    <t xml:space="preserve">5.3.1.3. Si en el servicio se presta atención a población de mujeres gestantes y en periodo de lactancia verificar que en el dormitorio cuente con los 3m2 adicionales para cada uno (la mujer gestante, el niño recién nacido y el hijo e hija acompañante). </t>
  </si>
  <si>
    <t>5.3.1.4. Si en el servicio se presta atención a población de mujeres gestantes y en periodo de lactancia, población con discapacidad o menores de 6 años verifique que no son instaladas en camarotes.</t>
  </si>
  <si>
    <t xml:space="preserve">5.3.1.5. Verifique que el área del aula o salón sea mínimo de 1.50 m2 por usuario atendido. </t>
  </si>
  <si>
    <t>5.4.1. El espacio de la oficina cumple con los siguientes verificables.</t>
  </si>
  <si>
    <t>5.4.2. El espacio para la atención cumple con los siguientes verificables.</t>
  </si>
  <si>
    <t>5.4.3. La cocina y el comedor cumplen con los siguientes verificables.</t>
  </si>
  <si>
    <t xml:space="preserve">5.4.3.6. Verifique que la infraestructura cuenta con el espacio suficiente para el manejo de los equipos disponibles, la circulación de las personas, el traslado de materiales o productos y que esté construida de manera que facilite las operaciones de limpieza, desinfección y mantenimiento. </t>
  </si>
  <si>
    <t>5.4.3.7. Observe si los ambientes están ubicados, según la secuencia lógica del proceso, desde la recepción hasta la distribución final de los alimentos.</t>
  </si>
  <si>
    <t xml:space="preserve">5.4.4. La despensa cumple con los siguientes verificables.
 </t>
  </si>
  <si>
    <t xml:space="preserve">5.4.5. El espacio para la sala amiga de la lactancia materna, cumple con los siguientes verificables.
</t>
  </si>
  <si>
    <t>5.4.5.7. Verifique que la sala amiga de la lactancia materna esté alejada de lugares de disposición de residuos, basuras, riesgo de presencia de artrópodos y roedores, en general, o focos de insalubridad e inseguridad ambiental.</t>
  </si>
  <si>
    <t xml:space="preserve">5.4.5.8. Observe que la sala amiga de la lactancia materna esté señalizada y se conservarse limpia y ordenada. </t>
  </si>
  <si>
    <t>5.4.5.9. Corrobore que la sala amiga de la lactancia materna debe contar con ventilación natural o artificial para garantizar la renovación periódica del aire y el bienestar de las madres asistentes a la sala.</t>
  </si>
  <si>
    <t>5.4.5.10. Observe que la sala amiga de la lactancia materna cuente con condiciones de iluminación natural o artificial que no produzca reflejos ni deslumbramientos.</t>
  </si>
  <si>
    <t>5.4.5.11. Verifique que los pisos, las paredes o muros de la sala amiga de la lactancia materna sean de fácil limpieza y desinfección.</t>
  </si>
  <si>
    <t xml:space="preserve">5.4.6.  El espacio para lavanderia, cumple con los siguientes verificables. 
</t>
  </si>
  <si>
    <t>5.4.7. Las aulas, cumple con los siguientes verificables.</t>
  </si>
  <si>
    <t>5.4.8.  Los talleres, cumple con los siguientes verificables.</t>
  </si>
  <si>
    <t>5.4.9. El espacio de cuidados auxiliares, cumple con los siguientes verificables.</t>
  </si>
  <si>
    <t>5.4.9.1. Verifique  que la infraestructura cuenta con un área diferenciada para cuidados auxiliares.</t>
  </si>
  <si>
    <r>
      <t xml:space="preserve">5.4.10. Los baños cumple con los siguientes verificables.
</t>
    </r>
    <r>
      <rPr>
        <b/>
        <u/>
        <sz val="11"/>
        <rFont val="Arial Narrow"/>
        <family val="2"/>
      </rPr>
      <t>Nota:</t>
    </r>
    <r>
      <rPr>
        <sz val="11"/>
        <rFont val="Arial Narrow"/>
        <family val="2"/>
      </rPr>
      <t xml:space="preserve"> los cuales deben ser proporcionales a la capacidad instalada.</t>
    </r>
  </si>
  <si>
    <t xml:space="preserve">5.4.10.3.  Verifique si la infraestructura cuenta con tres (3) lavamanos por cada 50 usuarios. </t>
  </si>
  <si>
    <t xml:space="preserve">5.4.10.4.  Observe que la infraestructura cuenta con cinco (5) duchas por cada 50 usuarios. </t>
  </si>
  <si>
    <t xml:space="preserve">5.4.10.1. Identifique que la infraestructura cuenta con cinco (5) sanitarios por cada 50 usuarios.  </t>
  </si>
  <si>
    <t xml:space="preserve">5.4.10.2. Observe que la infraestructura cuenta con tres (3) orinales para hombres (Cuando se atienda).   </t>
  </si>
  <si>
    <t xml:space="preserve">5.4.10.5. Verifique que la infraestructura cuenta con cinco (5) espejos por cada 50 usuarios. </t>
  </si>
  <si>
    <t>5.4.11.  El salón múltiple, cumple con los siguientes verificables.</t>
  </si>
  <si>
    <t xml:space="preserve">5.4.11.4. Verifique si el salón múltiple cuenta con tres (3) mesas </t>
  </si>
  <si>
    <t>5.4.12. La zona de recreo, cumple con los siguientes verificables.</t>
  </si>
  <si>
    <t>5.4.12.1. Identifique que la infraestructura cuenta con zona de recreo al aire libre.</t>
  </si>
  <si>
    <t>5.4.12.2. Si no cuenta con zona propia de recreo al aire libre, verifique si los usuarios tienen acceso a espacios recreativos al aire libre cercanos.</t>
  </si>
  <si>
    <t xml:space="preserve">5.4.12.3. Identifique que la zona de recreo al aire libre cuenta con un juegos de parque y cuatro (4) bancas. </t>
  </si>
  <si>
    <t>5.4.13. El espacio de manejo de residuos, cumple con los siguientes verificables.</t>
  </si>
  <si>
    <t>5.4.13.4. Verifique que los acabados del área de manejo de residuos sólidos permitan su fácil limpieza y desinfección.</t>
  </si>
  <si>
    <t>5.4.13.5. Corrobore que el área de manejo de residuos sólidos cuente ventilación tales como rejillas o ventanas</t>
  </si>
  <si>
    <t>5.4.13.6. Identifique que el área de manejo de residuos sólidos cuenta con un sistema de prevención y control de incendios, como extintores y suministro cercano de agua y drenaje</t>
  </si>
  <si>
    <t>5.4.13.6. Corrobore que el  el área de manejo de residuos sólidos impide el acceso y proliferación de vectores y el ingreso de animales domésticos.</t>
  </si>
  <si>
    <t>5.5.1.   La certificación para la dotación de dormitorios, cumple con el siguiente verificable.</t>
  </si>
  <si>
    <t>5.5.1.   La certificación para la dotación personal cumple con el siguiente verificable.</t>
  </si>
  <si>
    <t>5.7.1. La dotación de implementos de aseo e higiene personal y común para niñas y niños de cero (0) a dos (2) años, cumple con los siguientes verificables.</t>
  </si>
  <si>
    <t>5.7.2. La dotación de implementos de aseo e higiene personal y común para niñas y niños de tres (3) a once (11) años, cumple con los siguientes verificables.</t>
  </si>
  <si>
    <t xml:space="preserve"> 5.7.2.1.  Identifique que cuentan con cepillo dental de uso personal.</t>
  </si>
  <si>
    <t xml:space="preserve">5.7.2.2.  Verifique que cuentan con peinilla o cepillo de uso personal. </t>
  </si>
  <si>
    <t>5.7.2.5.  Identifique que tienen bloqueador solar, de uso común.</t>
  </si>
  <si>
    <t>5.7.2.6.  Observe que cuentan con champú, de uso común.</t>
  </si>
  <si>
    <t>5.7.2.7. Verifique que tienen crema dental, de uso común.</t>
  </si>
  <si>
    <t>5.7.2.8.  Identifique que cuentan con seda dental, de uso común.</t>
  </si>
  <si>
    <t>5.7.2.9.  Verifique que tienen  papel higienico, de uso común.</t>
  </si>
  <si>
    <t>5.7.2.10.  Identifique que tienen cepillo y betún para zapatos, de uso común.</t>
  </si>
  <si>
    <t>5.7.2.11.  Observe si cuentan con pañitos húmedos, de uso común.</t>
  </si>
  <si>
    <t xml:space="preserve">5.7.2.12.  Identifique si cuentan con  jabón líquido para cuerpo, de uso común. </t>
  </si>
  <si>
    <t>5.7.2.3. Observe que cuentan con toallas higiénicas de uso personal.</t>
  </si>
  <si>
    <t>5.7.2.4.  Verifique que cuentan con crema para manos y cuerpo de uso común.</t>
  </si>
  <si>
    <t>5.7.3. La dotación de implementos de aseo e higiene personal y común para niñas y niños de doce (12) a dieciocho (18) años, cumple con los siguientes verificables.</t>
  </si>
  <si>
    <t xml:space="preserve">5.7.3.1.  Observe si cuentan con cepillo dental de uso personal </t>
  </si>
  <si>
    <t xml:space="preserve">5.7.3.2.  Identifique si tienen peinilla o cepillo de uso personal. </t>
  </si>
  <si>
    <t>5.7.3.3.  Verifique si cuentan con maquina de afeitar de uso personal.</t>
  </si>
  <si>
    <t xml:space="preserve">5.7.3.4.  Identifique si cuentan con desodorante de uso personal </t>
  </si>
  <si>
    <t>5.7.3.5.  Observe si cuentan con toallas higiénicas de uso personal.</t>
  </si>
  <si>
    <t>5.7.3.6.  Verifique si cuentan con crema para manos y cuerpo de uso común.</t>
  </si>
  <si>
    <t>5.7.3.7.  Identifique si tienen bloqueador solar, de uso común.</t>
  </si>
  <si>
    <t>5.7.3.8.  Observe si cuentan con champú, de uso común.</t>
  </si>
  <si>
    <t>5.7.3.9.  Observe si cuentan  con crema dental, de uso común.</t>
  </si>
  <si>
    <t>5.7.3.10.  Verifique si cuentan con seda dental, de uso común.</t>
  </si>
  <si>
    <t xml:space="preserve">5.7.3.11.  Identifque si cuentan con papel higienico, de uso común </t>
  </si>
  <si>
    <t xml:space="preserve">5.7.3.12.  Identifique si cuentan con cepillo y betún para zapatos, de uso común. </t>
  </si>
  <si>
    <t>5.7.3.13.  Observe si cuentan con pañitos húmedos, de uso común.</t>
  </si>
  <si>
    <t xml:space="preserve">5.7.3.14.  Verifique si tienen  jabón líquido para cuerpo, de uso común. </t>
  </si>
  <si>
    <t>5.8.1. La dotación lúdico deportiva, cumple con los siguientes verificables.</t>
  </si>
  <si>
    <t>5.9.1. La dotación escolar y material pedagógico, cumple con los siguientes verificables.</t>
  </si>
  <si>
    <t>5.10.1. Los equipos para el servicio de alimentación, cumple con los siguientes verificables.</t>
  </si>
  <si>
    <t>5.10.3. Las vajillas y comedor cumplen con los siguientes verificables.</t>
  </si>
  <si>
    <t xml:space="preserve">5.10.2. Los menajes del servicio de alimentos, cumple con los siguientes verificables.
</t>
  </si>
  <si>
    <t>Capacidad Instalada</t>
  </si>
  <si>
    <t xml:space="preserve">5.2.1.24. Verifique que el inmueble cuenta con el diseño del aviso de atenciones en PDF, enviado por el ICBF. </t>
  </si>
  <si>
    <t>4.2.1.25. Identique que el inmueble cuente con un espacio para el almacenamiento de sustancias químicas usadas durante las actividades de mantenimiento, limpieza y desinfección.</t>
  </si>
  <si>
    <t xml:space="preserve">5.4.3.8. Observe que los servicios sanitarios estén limpios. </t>
  </si>
  <si>
    <t>5.4.3.9. Verifique que las instalaciones cuenten con un espacio de vestuario y zona de lavamanos señalizado de acuerdo a la normatividad vigente.</t>
  </si>
  <si>
    <t>5.4.3.10. Constatar que los pisos estén construidos con materiales que no generen sustancias o contaminantes tóxicos, sean resistentes, no porosos, impermeables, no absorbentes ni deslizantes y con acabados libres de grietas.</t>
  </si>
  <si>
    <t xml:space="preserve">5.4.3.11. Verifique que el sistema de tuberías y drenajes permite la salida rápida y efectiva de las aguas residuales producidas en el servicio y que los drenajes de piso cuentan con rejilla. </t>
  </si>
  <si>
    <t xml:space="preserve">5.4.3.12.Observe que las paredes sean de materiales resistentes, impermeables, no absorbentes y de fácil limpieza y desinfección, de acabado liso y sin grietas y que las uniones entre las paredes y entre éstas y los pisos o techos estén selladas y tienen forma redondeada para impedir acumulación de suciedad y que facilite la limpieza. </t>
  </si>
  <si>
    <t xml:space="preserve">5.4.3.13. Corrobore que los techos eviten la acumulación de suciedad, condensación, formación de hongos y mohos, desprendimiento superficial y que sean de fácil limpieza y mantenimiento. </t>
  </si>
  <si>
    <t xml:space="preserve">5.4.3.14. Corrobore que las ventanas u otras aberturas eviten la acumulación de polvo, suciedad y facilite la limpieza y que aquellas que se comuniquen con el ambiente exterior estén provistas por mallas anti-insectos u otro material que sea de fácil limpieza y buena conservación que impida la entrada de éstos y de roedores.
 </t>
  </si>
  <si>
    <t xml:space="preserve">5.4.3.15. Verifique que las puertas tengan superficie lisa, sean resistentes, no absorbentes y de suficiente amplitud procurando que la abertura entre la puerta exterior y el piso no sea mayor a 1 cm. </t>
  </si>
  <si>
    <t xml:space="preserve">5.4.3.16. Observe que las escaleras, rampas o plataformas no  dificulten la limpieza del lugar que causen contaminación de los alimentos; y que eviten la acumulación de suciedad, minimizando la condensación, el desarrollo de hongos y mohos y el descamado superficial. </t>
  </si>
  <si>
    <t xml:space="preserve">5.4.3.17. Observe que las instalaciones eléctricas, mecánicas y de prevención de incendios no tengan un acabado que impida la acumulación de suciedades o el albergue de plagas. </t>
  </si>
  <si>
    <t xml:space="preserve">5.4.3.18. Observe que  la iluminación debe ser adecuada y suficiente, ya sea natural o artificial con rejilla de protección. </t>
  </si>
  <si>
    <t xml:space="preserve">5.4.3.19. Corrobore que las áreas de elaboración estén ventiladas de manera directa o indirecta por sistemas que no contribuyan a la contaminación de los alimentos o a la incomodidad del personal. </t>
  </si>
  <si>
    <t xml:space="preserve">5.4.3.20. Verifique que las aberturas que se utilicen para ventilación deben estar protegidas con mallas de material no corrosivo y de fácil limpieza y reparación. </t>
  </si>
  <si>
    <t xml:space="preserve">5.4.3.21. Verifique que los drenajes de piso cuentan con rejilla </t>
  </si>
  <si>
    <t>5.4.8.1. Verifique que la infraestructura cuenta con espacio de taller.</t>
  </si>
  <si>
    <t>5.4.8.2. Verificar el espacio de taller de acuerdo con lo establecido en el PIYC.</t>
  </si>
  <si>
    <t xml:space="preserve">5.10.1.19. Molino manual </t>
  </si>
  <si>
    <t>5.10.1.20. Molino con motor industrial en acero inoxidable</t>
  </si>
  <si>
    <t xml:space="preserve">4.1. Listado de Talento Humano: propuesto por la institución de acuerdo con la estructura operativa de la modalidad y la población. </t>
  </si>
  <si>
    <t xml:space="preserve">4.1.2.1.  Verifique los datos del personal propuesto por la institución, incluyendo el nombre completo, número de documento de identidad, fecha de expedición del mismo y tiempo de dedicación. </t>
  </si>
  <si>
    <r>
      <rPr>
        <b/>
        <sz val="11"/>
        <rFont val="Arial Narrow"/>
        <family val="2"/>
      </rPr>
      <t>Coordinador:</t>
    </r>
    <r>
      <rPr>
        <sz val="11"/>
        <rFont val="Arial Narrow"/>
        <family val="2"/>
      </rPr>
      <t xml:space="preserve"> 2 años de experiencia rofesional certificada en la
implementación o desarrollo de programas, proyectos o servicios de protección integral.</t>
    </r>
  </si>
  <si>
    <r>
      <rPr>
        <b/>
        <sz val="11"/>
        <rFont val="Arial Narrow"/>
        <family val="2"/>
      </rPr>
      <t>Profesional en psicología:</t>
    </r>
    <r>
      <rPr>
        <sz val="11"/>
        <rFont val="Arial Narrow"/>
        <family val="2"/>
      </rPr>
      <t xml:space="preserve"> 1 año de experiencia profesional certificada en programas, proyectos o servicios de protección integral</t>
    </r>
  </si>
  <si>
    <t xml:space="preserve">4.3.1 El manual de funciones cumple con el siguiente verificable. </t>
  </si>
  <si>
    <t>4.2.1.1. Verifique el resumen de la trayectoria académica, profesional, personal y laboral del talento humano. Así mismo, verifique la identidad del mismo.</t>
  </si>
  <si>
    <t xml:space="preserve">4.4.1.1. Verifique el proceso para la selección del personal. </t>
  </si>
  <si>
    <t xml:space="preserve">Capacidad Instalada </t>
  </si>
  <si>
    <r>
      <t xml:space="preserve">5.         </t>
    </r>
    <r>
      <rPr>
        <b/>
        <u/>
        <sz val="11"/>
        <color theme="1"/>
        <rFont val="Arial Narrow"/>
        <family val="2"/>
      </rPr>
      <t>Pasos para remitir la retroalimentación a las instituciones que se encuentran en trámite de Licencias de Funcionamiento.</t>
    </r>
    <r>
      <rPr>
        <sz val="11"/>
        <color theme="1"/>
        <rFont val="Arial Narrow"/>
        <family val="2"/>
      </rPr>
      <t xml:space="preserve">
5.1.        Después de ser recibida la información por parte de la institución o realizada la visita de verificación de condiciones de calidad de la infraestructura, diligencie las pestaña que corresponde a su componente. 
5.2.        Entregué al líder del trámite la matriz correspondiente a su componente en formato PDF las columnas A, B, C, D, E y F, pero antes de convertir la matriz a formato PDF, oculte la columna de porcentajes de avance (%). 
5.3.        Las matrices que se remitirán a la institución que se encuentra en trámite de Licencia de Funcionamiento con la Oficina de Aseguramiento a la Calidad, serán las correspondientes a los componentes que requiera según la modalidad y/o servicio. 
5.4.        En la parte final del instrumento encontrará una fila denominada "Observaciones generales y Concepto", en donde podrá consignar aquellas observaciones en referencia situaciones adicionales que se requiera para la aprobación del componente y el concepto. 
5.5.        Cada una de las matrices debe estar dbidamente firmada por los profesionales que revisiaron cada uno de los componentes. 
5.6.        En el correo electrónico que se remite a la institución, deberá adjuntar en formato PDF las matrices correspondientes a los componentes que se requiera según la modalidad y/o servicio y la pestaña No. 7 Resumen Componente. 
</t>
    </r>
  </si>
  <si>
    <t xml:space="preserve">Observaciones Generales y Concepto:  </t>
  </si>
  <si>
    <t xml:space="preserve">CONDICIONES DE CALIDAD </t>
  </si>
  <si>
    <r>
      <rPr>
        <b/>
        <u/>
        <sz val="11"/>
        <color theme="1"/>
        <rFont val="Arial Narrow"/>
        <family val="2"/>
      </rPr>
      <t xml:space="preserve">
Estimados profesionales, por favor tener en cuenta las siguientes consideraciones al momento de diligenciar 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el otorgamiento de Licencias de Funcionamiento a cargo de la Oficina de Aseguramiento a la Calidad, los cuales se encuentran elaborados conforme con la normativa vigente, los lineamientos técnicos, manuales operativos, así como las directrices definidas por la Dirección Misional del ICBF de Protección.
1.2.      Facilitar la identificación de la totalidad de los aspectos a verificar en cada uno de los componentes (Legal, Financiero, Técnico (proceso de atención y nutrición), Administrativo (Talento humano, dotación e infraestructura)), para el otorgamiento de Licencias de Funcionamiento a las instituciones que se encuentran interesadas en brindar el servicio a niñas, niños, adolescentes y jóvenes. 
1.3.      Para una adecuada implementación del instrumento de verificación se requiere del conocimiento y apropiación técnica del profesional en relación con la modalidad y/o servicio, mediante el cual, están solicitando Licencia de Funcionamiento.
1.4.      Que el mismo sea enviado a la institución que se encuentra en trámite de Licencia de Funcionamiento, como retroalimentación del análisis de la información entregada por la misma. 
2.	</t>
    </r>
    <r>
      <rPr>
        <b/>
        <u/>
        <sz val="11"/>
        <color theme="1"/>
        <rFont val="Arial Narrow"/>
        <family val="2"/>
      </rPr>
      <t xml:space="preserve">Sobre el contenido del instrumento de verificación debe tener en cuenta los siguientes aspectos generales:
</t>
    </r>
    <r>
      <rPr>
        <sz val="11"/>
        <color theme="1"/>
        <rFont val="Arial Narrow"/>
        <family val="2"/>
      </rPr>
      <t xml:space="preserve">2.1.      El instrumento se encuentra dividido en: orientaciones (instrucciones para la implementación de la herramienta); componente legal; componente técnico (proceso de atención); componente técnico (salud y nutrición); componente administrativo (Talento humano, dotación e infaestructura) y componente financiero. 
2.2.      El registro de la información en cada uno de los componentes se efectuará de manera independiente, los cuales se encuentran divididos por pestañas. 
2.3.      Cada uno de los componentes contiene condiciones de calidad y verificables, los cuales serviran al profesional que realiza la revisión de la información como guía. 
2.4.      Las condiciones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así como las directrices definidas por la Dirección Misional del ICBF de Protección para el trámite de Licencia de Funcionamiento según el componente. 
2.6.      Cada uno de los verificables tiene una casilla denominada "Observaciones", la cual, servirá a los profesionales de cada uno de los componentes para que registren la información que necesite adicionar, como: documentos faltantes, errores de ortografía, ajustes de forma, entre otros. 
2.7.      La forma en que se encuentra establecida la evaluación definida por condición de calidad y verificable es: "Cumple", "No cumple" y "No aplica", 
2.8.      Cada uno de los verificables cuentan con un porcentaje (%), el cual a la sumatoria darán un acumulado para el cumplimiento o no de la condición de calidad. 
Para la selección de la muestra a verificar, podrá descargar el anexo transversal denominado A2.IVC. Selección de Muestra. V2, en el </t>
    </r>
    <r>
      <rPr>
        <b/>
        <u/>
        <sz val="11"/>
        <color theme="1"/>
        <rFont val="Arial Narrow"/>
        <family val="2"/>
      </rPr>
      <t>enlace</t>
    </r>
    <r>
      <rPr>
        <sz val="11"/>
        <color theme="1"/>
        <rFont val="Arial Narrow"/>
        <family val="2"/>
      </rPr>
      <t xml:space="preserve"> https://www.icbf.gov.co/evaluacion/inspeccion-vigilancia-y-control. 
3.	</t>
    </r>
    <r>
      <rPr>
        <b/>
        <u/>
        <sz val="11"/>
        <color theme="1"/>
        <rFont val="Arial Narrow"/>
        <family val="2"/>
      </rPr>
      <t>Para el diligenciamiento del instrumento de verificación debe tener en cuenta los siguientes aspectos generales:</t>
    </r>
    <r>
      <rPr>
        <sz val="11"/>
        <color theme="1"/>
        <rFont val="Arial Narrow"/>
        <family val="2"/>
      </rPr>
      <t xml:space="preserve">
3.1.      En cada uno de los componentes se encuentran los siguientes ítems, los cuales debe diligenciar de forma clara y precisa de la siguiente manera:
3.1.1.   </t>
    </r>
    <r>
      <rPr>
        <b/>
        <sz val="11"/>
        <color theme="1"/>
        <rFont val="Arial Narrow"/>
        <family val="2"/>
      </rPr>
      <t xml:space="preserve">No. de radicado: </t>
    </r>
    <r>
      <rPr>
        <sz val="11"/>
        <color theme="1"/>
        <rFont val="Arial Narrow"/>
        <family val="2"/>
      </rPr>
      <t xml:space="preserve">relacione el número del radicado entregado por el aplicativo OACOnline
3.1.2.   </t>
    </r>
    <r>
      <rPr>
        <b/>
        <sz val="11"/>
        <color theme="1"/>
        <rFont val="Arial Narrow"/>
        <family val="2"/>
      </rPr>
      <t>Fecha del radicado del trámite</t>
    </r>
    <r>
      <rPr>
        <sz val="11"/>
        <color theme="1"/>
        <rFont val="Arial Narrow"/>
        <family val="2"/>
      </rPr>
      <t xml:space="preserve">: relacione la fecha en el cual fue entregado el número del Radicado. 
3.1.3.   </t>
    </r>
    <r>
      <rPr>
        <b/>
        <sz val="11"/>
        <color theme="1"/>
        <rFont val="Arial Narrow"/>
        <family val="2"/>
      </rPr>
      <t>Regional:</t>
    </r>
    <r>
      <rPr>
        <sz val="11"/>
        <color theme="1"/>
        <rFont val="Arial Narrow"/>
        <family val="2"/>
      </rPr>
      <t xml:space="preserve"> relacione el nombre de la Regional, en la cual, se brindará la modalidad/servicio. 
3.1.4.   </t>
    </r>
    <r>
      <rPr>
        <b/>
        <sz val="11"/>
        <color theme="1"/>
        <rFont val="Arial Narrow"/>
        <family val="2"/>
      </rPr>
      <t>Nombre de la institución</t>
    </r>
    <r>
      <rPr>
        <sz val="11"/>
        <color theme="1"/>
        <rFont val="Arial Narrow"/>
        <family val="2"/>
      </rPr>
      <t xml:space="preserve">: relacione el nombre de la institución, la cual, esta solicitando el trámite de Licencia de Funcionamiento. 
3.1.5.   </t>
    </r>
    <r>
      <rPr>
        <b/>
        <sz val="11"/>
        <color theme="1"/>
        <rFont val="Arial Narrow"/>
        <family val="2"/>
      </rPr>
      <t>Nit:</t>
    </r>
    <r>
      <rPr>
        <sz val="11"/>
        <color theme="1"/>
        <rFont val="Arial Narrow"/>
        <family val="2"/>
      </rPr>
      <t xml:space="preserve"> relacione el número de identificación de la institución, el cual, es entregado por la Cámara y Comercio. 
3.1.6.   </t>
    </r>
    <r>
      <rPr>
        <b/>
        <sz val="11"/>
        <color theme="1"/>
        <rFont val="Arial Narrow"/>
        <family val="2"/>
      </rPr>
      <t>Población:</t>
    </r>
    <r>
      <rPr>
        <sz val="11"/>
        <color theme="1"/>
        <rFont val="Arial Narrow"/>
        <family val="2"/>
      </rPr>
      <t xml:space="preserve"> relacionar la población que tiene establecida la PIYC. 
3.1.7.   </t>
    </r>
    <r>
      <rPr>
        <b/>
        <sz val="11"/>
        <color theme="1"/>
        <rFont val="Arial Narrow"/>
        <family val="2"/>
      </rPr>
      <t>Dirección de la sede administrativa:</t>
    </r>
    <r>
      <rPr>
        <sz val="11"/>
        <color theme="1"/>
        <rFont val="Arial Narrow"/>
        <family val="2"/>
      </rPr>
      <t xml:space="preserve"> relacionar la nomenclatura, localidad, barrio, corregimiento y/o vereda, municipio y/o ciudad y departamento en donde se encuentra ubicada la sede administrativa. 
3.1.8.   </t>
    </r>
    <r>
      <rPr>
        <b/>
        <sz val="11"/>
        <color theme="1"/>
        <rFont val="Arial Narrow"/>
        <family val="2"/>
      </rPr>
      <t>Dirección de la sede operativa</t>
    </r>
    <r>
      <rPr>
        <sz val="11"/>
        <color theme="1"/>
        <rFont val="Arial Narrow"/>
        <family val="2"/>
      </rPr>
      <t xml:space="preserve">: relacionar la nomenclatura, localidad, barrio, corregimiento y/o vereda, municipio y/o ciudad y departamento en donde se encuentra ubicada la sede operativa. 
3.1.9.   </t>
    </r>
    <r>
      <rPr>
        <b/>
        <sz val="11"/>
        <color theme="1"/>
        <rFont val="Arial Narrow"/>
        <family val="2"/>
      </rPr>
      <t xml:space="preserve">Capacidad Instalada: </t>
    </r>
    <r>
      <rPr>
        <sz val="11"/>
        <color theme="1"/>
        <rFont val="Arial Narrow"/>
        <family val="2"/>
      </rPr>
      <t xml:space="preserve">relacionar la capacidad instalada (resultado de medidas con espacios y dotación de dormitorios), dato que se obtiene de la visita a la infraestructura. 
3.1.10.   </t>
    </r>
    <r>
      <rPr>
        <b/>
        <sz val="11"/>
        <color theme="1"/>
        <rFont val="Arial Narrow"/>
        <family val="2"/>
      </rPr>
      <t>Fecha de verificación por parte del profesional:</t>
    </r>
    <r>
      <rPr>
        <sz val="11"/>
        <color theme="1"/>
        <rFont val="Arial Narrow"/>
        <family val="2"/>
      </rPr>
      <t xml:space="preserve"> relacione la fecha con día, mes y año de cuando se realiza la retroalimentación por parte del profesional. 
</t>
    </r>
    <r>
      <rPr>
        <b/>
        <u/>
        <sz val="11"/>
        <color theme="1"/>
        <rFont val="Arial Narrow"/>
        <family val="2"/>
      </rPr>
      <t xml:space="preserve">
</t>
    </r>
    <r>
      <rPr>
        <sz val="11"/>
        <color theme="1"/>
        <rFont val="Arial Narrow"/>
        <family val="2"/>
      </rPr>
      <t xml:space="preserve"> 
</t>
    </r>
  </si>
  <si>
    <t>1.6.1.1. Revise si la modalidad para la cual se esta solicitando licencia de funcionamiento, incluye el desarrollo directo del servicio de educación, en caso de aplicar revise si la Licencia de Funcionamiento, autorización, contrato o convenio según el caso, fue otorgada por la entidad competente para prestar los servicios de educación".</t>
  </si>
  <si>
    <t>1.10.1.1. En caso de corresponder el trámite a una licencia de funcionamiento documental, verifique y revise el documento por medio de la cual se realizó la entrega del inmueble en comodato o convenio interdministrativo al ICBF. En caso de ser el inmueble propiedad del ICBF verifique el certificado de tradición y libertad o el documento que acredite la propiedad.</t>
  </si>
  <si>
    <t xml:space="preserve">Incluir en el desplegable "Cumple", "No cumple" y "No aplica". </t>
  </si>
  <si>
    <t>2.2.1.1.  Verifique la información de las declaraciones de IVA del año anterior y los periodos del año fiscal en curso (si aplica).  En caso de no estar obligado, solicite certificado suscrito por el contador o el revisor fiscal (Si aplica) indicando los periodos y el fundamento legal según el Estatuto Tributario.</t>
  </si>
  <si>
    <t>2.4.1.1. Verifique la información de la declaración del impuesto de timbre del año anterior y los periodos del año fiscal en curso (si aplica). En caso de no estar obligado, solicite certificado suscrito por el contador público o revisor fiscal (si aplica).</t>
  </si>
  <si>
    <t xml:space="preserve">2.6.2.1. Verifique que cualquier saldo a pagar en las declaraciones del impuesto predial y/o vehicular hayan sido cancelado según los medios de pago aceptados por la entidad territorial correspondiente. </t>
  </si>
  <si>
    <t xml:space="preserve">2.5.2.1. Verifique que cualquier saldo a pagar en las declaraciones de industria y comercio hayan sido cancelado según los medios de pago aceptados por la entidad terriotial correspondiente. </t>
  </si>
  <si>
    <t xml:space="preserve">2.6.2. Si la declaración de impuesto predial y/o vehicular genera saldo a pagar, cumple con el siguiente verificable. </t>
  </si>
  <si>
    <t>2.7.1.1. Verifique que el RUT contenga información del Representante Legal y Revisor Fiscal (Si aplica) actualmente designados, así como la información de los socios y/o miembros componen la junta directiva. Así mismo, verifique las responsabilidades tributarias de los impuestos de IVA, retención en la fuente, retención timbre nacional e impuesto al consumo.</t>
  </si>
  <si>
    <t>Artículo 555-2. Registro único tributario – RUT estatuto tributario y articulo 16 de la Resolución 3899 de 2010.</t>
  </si>
  <si>
    <t>2.8.1.1. Verifique que la certificación esté suscrita por representante legal y/o revisor fiscal (si aplica). Corroboré que dicha información contraste frente al resultado de la evaluación de los estados  financieros, el presupuesto aprobado y los requisitos para la modalidad solicitada.</t>
  </si>
  <si>
    <t xml:space="preserve">2.9.2.1. Identifique que los libros auxiliares reflejen los bienes y las cifras certificadas por el representante legal y revisor fiscal. </t>
  </si>
  <si>
    <t>2.9.1.1. Verifique certificación de bienes afectados suscrita por representante legal y revisor fiscal.</t>
  </si>
  <si>
    <r>
      <t xml:space="preserve">2.10.1.1. Identifique que la certificación manifieste que la institución lleva contabilidad separada por sede. 
</t>
    </r>
    <r>
      <rPr>
        <b/>
        <u/>
        <sz val="11"/>
        <rFont val="Arial Narrow"/>
        <family val="2"/>
      </rPr>
      <t>Nota:</t>
    </r>
    <r>
      <rPr>
        <sz val="11"/>
        <rFont val="Arial Narrow"/>
        <family val="2"/>
      </rPr>
      <t xml:space="preserve"> Cuando la persona jurídica desarrolle en diferentes sedes un mismo programa o modalidad, y administre sus recursos técnicos, administrativos y financieros de manera independiente, deberá llevar contabilidad separada por sede. (centro de costo)</t>
    </r>
  </si>
  <si>
    <t xml:space="preserve">2.10.1.  La certificación suscrita por el revisor fiscal (si aplica) y/o contador, cumple con el siguiente verificable. </t>
  </si>
  <si>
    <t xml:space="preserve">2.11.1. La  certificación de compromiso de recursos, cumple con el siguiente verificable. </t>
  </si>
  <si>
    <t xml:space="preserve">2.11.  Certificación de compromiso de recursos </t>
  </si>
  <si>
    <t>Resolución 3899 de 2010, artículo 16, parágrafo
Resolución 973 del 23 de diciembre de 2015, Artículo 26 actualización de información</t>
  </si>
  <si>
    <r>
      <t xml:space="preserve">2.14.1. La certificación del Auditor Externo, cumple con el siguiente verificable. 
</t>
    </r>
    <r>
      <rPr>
        <b/>
        <u/>
        <sz val="11"/>
        <rFont val="Arial Narrow"/>
        <family val="2"/>
      </rPr>
      <t>Nota:</t>
    </r>
    <r>
      <rPr>
        <b/>
        <sz val="11"/>
        <rFont val="Arial Narrow"/>
        <family val="2"/>
      </rPr>
      <t xml:space="preserve"> </t>
    </r>
    <r>
      <rPr>
        <sz val="11"/>
        <rFont val="Arial Narrow"/>
        <family val="2"/>
      </rPr>
      <t>Si la entidad no tiene asignado revisoría fiscal el certificado debe ser expedido por auditor externo</t>
    </r>
  </si>
  <si>
    <t xml:space="preserve">2.14.2. Los documento del revisor fiscal o auditor externo, cumplen con los siguientes verificables. </t>
  </si>
  <si>
    <t>2.14.2.2. Verifique la vigencia de los antecedentes disciplinarios expedidos por la Junta Central de Contadores, que no cuente con anotación del incumplimiento de la obligación de actualizar la información registrada.</t>
  </si>
  <si>
    <t xml:space="preserve">2.16.1.1.  Identifique que la institución cuente con un manual de políticas contables según el grupo NIIF al que pertenezca. </t>
  </si>
  <si>
    <t>2.20.1.1. Identifique que correspondan a la información reportada en el balance de prueba emitido desde el sistema de información (solicitar balance de prueba del año anterior y desde el 01 de enero hasta el último mes vencido).</t>
  </si>
  <si>
    <t>Lineamiento Técnico para la Implementación del Modelo de Atención, dirigido a los niños, las niñas y los adolescentes en las modalidades de restablecimiento de derechos. Versión 1. Anexo 3. Página 61. Literal B</t>
  </si>
  <si>
    <t xml:space="preserve">Lineamiento Técnico para la Implementación del Modelo de Atención, dirigido a los niños, las niñas y los adolescentes en las modalidades de restablecimiento de derechos. Versión 1. Literal C , entre Anexo 3 y Página 61.    
Memorando de la Subdirección de Restablecimiento de Derechos No. 19271 del 26 de octubre de 2021 de SRD.
Memorando de la Subdirección de Restablecimiento de Derechos No. 64933 del 18 de mayo de 2023 de SRD.
Lineamiento de Atención para el desarrollo y fortalecimiento de los proyectos de vida, de los niños, niñas, adolescentes y jóvenes atendidos en los servicios de protección del ICBF. Versión 3. Númeral 8.5. Proceso de Atención.  </t>
  </si>
  <si>
    <t>3.2.1.2. Establezca si el documento cuenta con los resultados esperados, los cuales deben estar enfocados al cumplomoeto de los propositos del módelo de atención. 
* Cumplimiento de un (1) propósito: Desarrollo Integral y Fortalecimiento Familiar.</t>
  </si>
  <si>
    <t>Lineamiento Técnico para la Implementación del Modelo de Atención, dirigido a los niños, las niñas y los adolescentes en las modalidades de restablecimiento de derechos. Versión 1 del 27/07/2021. Página 62. literal D , entre Anexo 3 y Página 61.                                
Memorando de la Subdirección de Restablecimiento de Derechos No. 19271 del 26 de octubre de 2021 de SRD.
Memorando de la Subdirección de Restablecimiento de Derechos No. 64933 del 18 de mayo de 2023 de SRD
Guía de orientaciones para la seguridad y prevención de situaciones de riesgo v7</t>
  </si>
  <si>
    <t xml:space="preserve">3.3.1.1. Revise si cuenta si las acciones de cualificación para el talento humano cuenta con las acciones, frecuencia, responsable y fuentes de verificación e incluye a todas las personas que harán parte de la atención de los niños, niñas, adolescentes y sus familias y/o redes vinculares de apoyo. 
</t>
  </si>
  <si>
    <t xml:space="preserve">3.3.1.2. Identifique que acciones se proponen para prevenir las situaciones de riesgo o conflicto en las diferentes dinámicas que se encuentra emergido el usuario. </t>
  </si>
  <si>
    <t>3.3.1.3. Identifique si las estrategias para el mejoramiento continuo, cuenta con las herramientas y tiempos para su implementación y evaluación.</t>
  </si>
  <si>
    <t>3.3.1.4. Revise si las herramientas de participación cuentan con los instrumentos y tiempos para su implementación y evaluación.</t>
  </si>
  <si>
    <t>6.3.1.2 Verifique que el nombre del proyecto o programa corresponde al registrado en la solicitud y el Formato Lineamientos de Programación en su versión vigente</t>
  </si>
  <si>
    <t xml:space="preserve">6.2.1.2 Identifique que el nombre del proyecto o programa corresponde al registrado en la solicitud y el Formato Lineamientos de Programación en su versión vigente. </t>
  </si>
  <si>
    <t>6.2.2.1 Revise que en los formatos de Ciclo de menús y Análisis de contenido nutricional se registren los mismos nombres de alimentos, preparaciones.</t>
  </si>
  <si>
    <t>6.2.3.2. Verifique que el grupo de edad corresponde con lo establecido en las minutas patrón de alimentos de cada modalidad o servicio del ICBF así: 6-8 meses, 9 -11 meses, 1-3 años 11 meses, 4-6 años 11 meses, 7-12 años 11 meses, 13-17 años 11 meses, 18-59 años 11 meses y en coherencia con la PIYC.</t>
  </si>
  <si>
    <t xml:space="preserve">6.2.6.2. Confirme el registro del peso neto del alimento, de acuerdo con lo reportado en la Minuta Patrón.  </t>
  </si>
  <si>
    <t>6.2.7.1 Verifique el cumplimiento de los gramajes mínimos, establecidos en la minuta patrón para cada grupo etario.</t>
  </si>
  <si>
    <t>6.2.9.1 Verifique el aporte de cada alimento que compone cada preparación del menú analizado para Calorías y los siguientes nutrientes: Proteína, Grasa, Carbohidratos, Vitamina A, Calcio, Hierro, Zinc y Sodio</t>
  </si>
  <si>
    <t>6.3.1.2 Identifique que el nombre del proyecto o programa corresponde al registrado en la solicitud. y el Formato Lineamientos de Programación en su versión vigente</t>
  </si>
  <si>
    <t>6.3.3 Los nombres de los alimentos incluidos en las listas de intercambio corresponden a la denominación de la TCAC y cumple con el siguiente verificable.</t>
  </si>
  <si>
    <t xml:space="preserve">6.4.1.2 Identifique que el nombre del proyecto o programa corresponde al registrado en la solicitud y el Formato Lineamientos de Programación en su versión vigente. </t>
  </si>
  <si>
    <t>6.4.3 Los documentos Guía de preparaciones y Ciclos de menús y Análisis de Contenido Nutricional concuerdan entre sí y cumple con el siguiente verificable.</t>
  </si>
  <si>
    <t>6.4.3.1 Revise que en la Guía de preparaciones y en el ciclo de menús se registren los mismos nombres de alimentos, preparaciones y gramajes.</t>
  </si>
  <si>
    <t>6.4.5 La Guía de preparaciones registra la totalidad de alimentos y preparaciones, y cumple con los siguientes verificables.</t>
  </si>
  <si>
    <t>6.4.5.2 Identifique el registro del nombre de cada uno de los ingredientes (según denominación de la TCAC) que se requieren para desarrollar la preparación, incluyendo la sal y el agua.</t>
  </si>
  <si>
    <t>5.2.1.17. Si el inmueble cuenta con aljibes, albercas y depósitos de agua o piscina verifique que cuenten con protección. Para las psicinas debe estar bajo la normativa vigente:
•	Cerramiento al o en el estanque o estructura similar de piscina
•	Alarma de agua o detector de inmersión.
•	Normas de uso.
•	Flotadores circulares con cuerda y un bastón con gancho.
•	Señalizar de formar visible con claridad la profundidad máxima de la piscina</t>
  </si>
  <si>
    <t>Manual Operativo Modalidades y Servicio para la atención de niñas, niños y adolescentes, con Proceso Administrativo de Restablecimiento de Derechos. V2. Tabla 4 numeral 1.
Ley 1209 del 2008. Decreto 2171 del 2009  
Resolución 4113 del 2012</t>
  </si>
  <si>
    <t>VERIFICABLES</t>
  </si>
  <si>
    <t xml:space="preserve">4.3.1.1. Verifique que el manual  de funciones que permita identificar las funciones u oblligaciones de cada uno de los perfiles establecidos para la modalidad. </t>
  </si>
  <si>
    <t xml:space="preserve">4.3.1.2. Verifique que las funciones para cada cargo se ajusten a lo contemplado en el perfil para la modalidad. </t>
  </si>
  <si>
    <t xml:space="preserve">4.6.1.2. Identifique que el plan de formación fue elaborado de frma detallada, teniendo en cuenta los diferentes perfiles del talento humano. </t>
  </si>
  <si>
    <t>2.15. Manual de políticas contables debidamente aprobado.</t>
  </si>
  <si>
    <t>2.16. Conjunto completo de Estados Financieros comparativos (si aplica) junto con el acta de aprobación</t>
  </si>
  <si>
    <t>2.17. Certificación a los Estados Financieros</t>
  </si>
  <si>
    <t>2.18. Dictamen de los Estados Financieros (si aplica)</t>
  </si>
  <si>
    <t>2.29. Balance de Comprobación</t>
  </si>
  <si>
    <t>4.6.1.1. Verifique que el plan de formación y capacitación contemple:
Lineamientos técnicos</t>
  </si>
  <si>
    <r>
      <rPr>
        <b/>
        <sz val="11"/>
        <rFont val="Arial Narrow"/>
        <family val="2"/>
      </rPr>
      <t xml:space="preserve">Psicólogo: </t>
    </r>
    <r>
      <rPr>
        <sz val="11"/>
        <rFont val="Arial Narrow"/>
        <family val="2"/>
      </rPr>
      <t>TC X 36 Cupos</t>
    </r>
  </si>
  <si>
    <r>
      <rPr>
        <b/>
        <sz val="11"/>
        <rFont val="Arial Narrow"/>
        <family val="2"/>
      </rPr>
      <t>Profesional en psicología:</t>
    </r>
    <r>
      <rPr>
        <sz val="11"/>
        <rFont val="Arial Narrow"/>
        <family val="2"/>
      </rPr>
      <t xml:space="preserve"> título profesional otorgado por una institución universitaria, tarjeta profesional y certificado de antecedentes profesionales y el registro RETHUS. Especialización en cualquier área de la psicología que se relacione con la atención a población con problemáticas que generen vulneración de derechos. La especialización puede ser homologada por una experiencia profesional igual o mayor a dos (2) años de atención a niños, niños y adolescentes.</t>
    </r>
  </si>
  <si>
    <t>APOYO PSICOLÓGICO ESPECIALIZADO</t>
  </si>
  <si>
    <t>SERVICIO COMPLEMENTARIO</t>
  </si>
  <si>
    <t xml:space="preserve">MODALIDADES DE APOYO Y FORTALECIMIENTO A LA FAMILIA Y RED VINCULAR </t>
  </si>
  <si>
    <r>
      <rPr>
        <b/>
        <u/>
        <sz val="11"/>
        <color theme="1"/>
        <rFont val="Arial Narrow"/>
        <family val="2"/>
      </rPr>
      <t xml:space="preserve">Para el diligenciento de este instrumento, por favor tener en cuenta la siguiente información: </t>
    </r>
    <r>
      <rPr>
        <sz val="11"/>
        <color theme="1"/>
        <rFont val="Arial Narrow"/>
        <family val="2"/>
      </rPr>
      <t xml:space="preserve">
</t>
    </r>
    <r>
      <rPr>
        <b/>
        <sz val="11"/>
        <color theme="1"/>
        <rFont val="Arial Narrow"/>
        <family val="2"/>
      </rPr>
      <t xml:space="preserve">1.  </t>
    </r>
    <r>
      <rPr>
        <b/>
        <u/>
        <sz val="11"/>
        <color theme="1"/>
        <rFont val="Arial Narrow"/>
        <family val="2"/>
      </rPr>
      <t>Finalidades del Instrumento:</t>
    </r>
    <r>
      <rPr>
        <sz val="11"/>
        <color theme="1"/>
        <rFont val="Arial Narrow"/>
        <family val="2"/>
      </rPr>
      <t xml:space="preserve">
1.1.       Es una herramienta de trabajo para la revisión de los requisitos establecidos para trámite de Licencias de Funcionamiento a cargo de la Oficina de Aseguramiento a la Calidad, en el marco de la normativa vigente, los lineamientos técnicos, manuales operativos definidos por la Dirección de Protección del ICBF.
1.2.      Facilitar la identificación de los aspectos a verificar en cada uno de los componentes (Legal, Financiero, Técnico (proceso de atención y nutrición), Administrativo (Talento humano, dotación e infraestructura)), para el trámite de Licencias de Funcionamiento.
1.3.      Tener conocimiento y apropiación técnica en el componente asignado por parte del profesional. 
</t>
    </r>
    <r>
      <rPr>
        <b/>
        <sz val="11"/>
        <color theme="1"/>
        <rFont val="Arial Narrow"/>
        <family val="2"/>
      </rPr>
      <t xml:space="preserve">2.	</t>
    </r>
    <r>
      <rPr>
        <b/>
        <u/>
        <sz val="11"/>
        <color theme="1"/>
        <rFont val="Arial Narrow"/>
        <family val="2"/>
      </rPr>
      <t>Contenido del instrumento:</t>
    </r>
    <r>
      <rPr>
        <sz val="11"/>
        <color theme="1"/>
        <rFont val="Arial Narrow"/>
        <family val="2"/>
      </rPr>
      <t xml:space="preserve">
2.1.      El instrumento se encuentra dividido en: instrucciones; componente legal; componente técnico (proceso de atención, salud y nutrición); componente administrativo (Talento humano, dotación e infaestructura) y componente financiero. 
2.2.      El registro de la información en cada uno de los componentes se efectuará de manera independiente, los cuales se encuentran divididos por hojas.  
2.3.      Cada uno de los componentes contiene condiciones de calidad y sus verificables, los cuales serviran como guía para el profesional que realiza la revisión de la información.
2.4.      La condición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definidas por la Dirección de Protección del ICBF.  
2.6.      Cada uno de los verificables tiene una casilla denominada "Observaciones", donde los profesionales podrán registrar la información que requiera adicionar, como: documentos faltantes, ajustes de forma, entre otros. 
2.7.      Las variables de evaluación de cada condición de calidad y  verificable estará identificada con las siguiente denominaciones: "Cumple", "No cumple" y "No aplica".
2.8.      Cada verificable cuenta con un porcentaje (%), que al sumarlo dará el acumulado del cumplimiento de la condición de calidad. 
2.9.      Para la selección de la muestra a verificar de cada componente, deberá hacer uso del anexo transversal denominado A2.IVC. Selección de Muestra. V2, de acuerdo con la ubicación definida por el ICBF. 
</t>
    </r>
    <r>
      <rPr>
        <b/>
        <sz val="11"/>
        <color theme="1"/>
        <rFont val="Arial Narrow"/>
        <family val="2"/>
      </rPr>
      <t xml:space="preserve">3.	</t>
    </r>
    <r>
      <rPr>
        <b/>
        <u/>
        <sz val="11"/>
        <color theme="1"/>
        <rFont val="Arial Narrow"/>
        <family val="2"/>
      </rPr>
      <t xml:space="preserve">Orientaciones para el diligenciamiento: </t>
    </r>
    <r>
      <rPr>
        <sz val="11"/>
        <color theme="1"/>
        <rFont val="Arial Narrow"/>
        <family val="2"/>
      </rPr>
      <t xml:space="preserve">
3.1.      En cada uno de los componentes diligenciar las filas del 5 al 13, teniendo en cuenta lo siguiente: 
3.1.1.   No. de radicado: relacione el número del radicado generado por el aplicativo OACOnline
3.1.2.   Fecha del radicado del trámite: relacione la fecha exacta del Radicado. 
3.1.3.   Regional: relacione el nombre de la Dirección Regional, en la cual, se brindará la modalidad/servicio. 
3.1.4.   Nombre de la institución: relacione el nombre de la institución, la cual, esta solicitando el trámite de Licencia de Funcionamiento, de acuerdo como se relacione en el acto administrativo de la Personería Jurídica. 
3.1.5.   Nit: relacione el número de identificación de la institución, el cual, es entregado por el acto administrativo de la Personería Jurídica. 
3.1.6.   Población: relacionar la población a atender que tiene establecida la PIYC. 
3.1.7.   Dirección de la sede administrativa: relacionar la nomenclatura, localidad, barrio, corregimiento y/o vereda, municipio y/o ciudad y departamento en donde se encuentra ubicada la sede administrativa de acuerdo a como se relaciona en el oficio de solicitud. 
3.1.8.   Dirección de la sede operativa: relacionar la nomenclatura, localidad, barrio, corregimiento y/o vereda, municipio y/o ciudad y departamento en donde se encuentra ubicada la sede operativa de acuerdo a como se relaciona en el oficio de solicitud.  
3.1.9.   Fecha de verificación por parte del profesional: relacione la fecha con día, mes y año de cuando se realiza la verificación por parte del profesional. </t>
    </r>
  </si>
  <si>
    <r>
      <rPr>
        <b/>
        <sz val="11"/>
        <color theme="1"/>
        <rFont val="Arial Narrow"/>
        <family val="2"/>
      </rPr>
      <t>4</t>
    </r>
    <r>
      <rPr>
        <sz val="11"/>
        <color theme="1"/>
        <rFont val="Arial Narrow"/>
        <family val="2"/>
      </rPr>
      <t xml:space="preserve">. </t>
    </r>
    <r>
      <rPr>
        <b/>
        <u/>
        <sz val="11"/>
        <color theme="1"/>
        <rFont val="Arial Narrow"/>
        <family val="2"/>
      </rPr>
      <t>En cada una de las columnas encontrará la siguiente información:</t>
    </r>
    <r>
      <rPr>
        <sz val="11"/>
        <color theme="1"/>
        <rFont val="Arial Narrow"/>
        <family val="2"/>
      </rPr>
      <t xml:space="preserve">
</t>
    </r>
    <r>
      <rPr>
        <b/>
        <sz val="11"/>
        <color theme="1"/>
        <rFont val="Arial Narrow"/>
        <family val="2"/>
      </rPr>
      <t xml:space="preserve">Columna A: </t>
    </r>
    <r>
      <rPr>
        <sz val="11"/>
        <color theme="1"/>
        <rFont val="Arial Narrow"/>
        <family val="2"/>
      </rPr>
      <t xml:space="preserve">   Los requisitos de cada uno de los componentes.
</t>
    </r>
    <r>
      <rPr>
        <b/>
        <sz val="11"/>
        <color theme="1"/>
        <rFont val="Arial Narrow"/>
        <family val="2"/>
      </rPr>
      <t xml:space="preserve">Columna B: </t>
    </r>
    <r>
      <rPr>
        <sz val="11"/>
        <color theme="1"/>
        <rFont val="Arial Narrow"/>
        <family val="2"/>
      </rPr>
      <t xml:space="preserve">   La normativa vigente, la cual rige a los requisitos. 
</t>
    </r>
    <r>
      <rPr>
        <b/>
        <sz val="11"/>
        <color theme="1"/>
        <rFont val="Arial Narrow"/>
        <family val="2"/>
      </rPr>
      <t xml:space="preserve">Columna C:  </t>
    </r>
    <r>
      <rPr>
        <sz val="11"/>
        <color theme="1"/>
        <rFont val="Arial Narrow"/>
        <family val="2"/>
      </rPr>
      <t xml:space="preserve">  La(s) condiciones de calidad que sustenta  los requisitos.  
</t>
    </r>
    <r>
      <rPr>
        <b/>
        <sz val="11"/>
        <color theme="1"/>
        <rFont val="Arial Narrow"/>
        <family val="2"/>
      </rPr>
      <t xml:space="preserve">Columna D:  </t>
    </r>
    <r>
      <rPr>
        <sz val="11"/>
        <color theme="1"/>
        <rFont val="Arial Narrow"/>
        <family val="2"/>
      </rPr>
      <t xml:space="preserve">  Los verificables, que permiten dar cumplimiento a las condiciones de calidad. 
</t>
    </r>
    <r>
      <rPr>
        <b/>
        <sz val="11"/>
        <color theme="1"/>
        <rFont val="Arial Narrow"/>
        <family val="2"/>
      </rPr>
      <t xml:space="preserve">Columna E:  </t>
    </r>
    <r>
      <rPr>
        <sz val="11"/>
        <color theme="1"/>
        <rFont val="Arial Narrow"/>
        <family val="2"/>
      </rPr>
      <t xml:space="preserve">   Desplegable con las opciones "Cumple", "No Cumple" y "No Aplica", el cual diligenciará, según el resultado de la revisión del verificable. 
</t>
    </r>
    <r>
      <rPr>
        <b/>
        <sz val="11"/>
        <color theme="1"/>
        <rFont val="Arial Narrow"/>
        <family val="2"/>
      </rPr>
      <t xml:space="preserve">Columna F:  </t>
    </r>
    <r>
      <rPr>
        <sz val="11"/>
        <color theme="1"/>
        <rFont val="Arial Narrow"/>
        <family val="2"/>
      </rPr>
      <t xml:space="preserve">   Registrar aquellas situaciones adicionales que identifique en el desarrollo de la revisión de cada uno de los verificables, como: documentos faltantes, errores de ortografía, ajustes de forma, entre otros. 
</t>
    </r>
    <r>
      <rPr>
        <b/>
        <sz val="11"/>
        <color theme="1"/>
        <rFont val="Arial Narrow"/>
        <family val="2"/>
      </rPr>
      <t xml:space="preserve">Columna G: </t>
    </r>
    <r>
      <rPr>
        <sz val="11"/>
        <color theme="1"/>
        <rFont val="Arial Narrow"/>
        <family val="2"/>
      </rPr>
      <t xml:space="preserve">   Encontrar el porcentaje (%) de cumplimiento por cada uno de los verificables, que la sumatoria de cada uno de ellos permitirá evidenciar el cumplimiento de la condición de calidad. </t>
    </r>
  </si>
  <si>
    <r>
      <rPr>
        <b/>
        <sz val="11"/>
        <color theme="1"/>
        <rFont val="Arial Narrow"/>
        <family val="2"/>
      </rPr>
      <t xml:space="preserve">5. </t>
    </r>
    <r>
      <rPr>
        <b/>
        <u/>
        <sz val="11"/>
        <color theme="1"/>
        <rFont val="Arial Narrow"/>
        <family val="2"/>
      </rPr>
      <t>Pasos para remitir los resultados de la verificación a la institución que se encuentran en trámite de Licencia de Funcionamiento:</t>
    </r>
    <r>
      <rPr>
        <sz val="11"/>
        <color theme="1"/>
        <rFont val="Arial Narrow"/>
        <family val="2"/>
      </rPr>
      <t xml:space="preserve">
5.1.        En la parte final del instrumento encontrará una fila denominada "Observaciones generales y Resultado de Cumplimiento", en donde podrá consignar aquellas observaciones en referencia situaciones adicionales que se requiera para la aprobación del componente y el concepto.
5.2.       Diligencie y firme la hoja que corresponde a su componente. 
5.3.       Entregué al líder del trámite la hoja correspondiente a su componente en formato PDF, las columnas A, B, C, D, E y F, pero antes de convertir la matriz a formato PDF, oculte la columna de porcentajes de avance (%). 
5.4.       El PDF que se remita a la institución serán las correspondientes a los componentes que requiera según la modalidad y/o servicio. 
5.5.       Cada una de las matrices debe estar debidamente firmada por los profesionales que revisiaron cada uno de los componentes. 
5.6.       En el correo electrónico que se remite a la institución, deberá adjuntar en formato PDF las matrices correspondientes a los componentes que se requiera según la modalidad y/o servicio y la hoja No. 7 de Resumen Componente. </t>
    </r>
  </si>
  <si>
    <t>Niñas, niños y adolescentes de 0 a 18 años, con Proceso Administrativo de Restablecimiento de Derechos</t>
  </si>
  <si>
    <t xml:space="preserve">SERVICIO APOYO PSICOLOGICO ESPECIALIZADO </t>
  </si>
  <si>
    <t>Capacidad Instalada / Cupo</t>
  </si>
  <si>
    <t xml:space="preserve">1.7. Antecedentes 
</t>
  </si>
  <si>
    <t xml:space="preserve">1.9.1.1.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</si>
  <si>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t xml:space="preserve">Observaciones Generales y Resultado de Cumplimiento:   </t>
  </si>
  <si>
    <t>SERVICIO APOYO PSICOLOGICO ESPECIALIZADO</t>
  </si>
  <si>
    <t xml:space="preserve">Capacidad Instalada / Cupo </t>
  </si>
  <si>
    <t>3.      COMPONENTE ATENCIÓN PSICOSOCIAL</t>
  </si>
  <si>
    <t xml:space="preserve">3.3.1.1. Revise si cuenta con las acciones de cualificación para el talento humano;  frecuencia, responsable y fuentes de verificación e incluye a todas las personas que harán parte de la atención de los niños, niñas, adolescentes y sus familias y/o redes vinculares de apoyo. </t>
  </si>
  <si>
    <t xml:space="preserve">Observaciones Generales y Resultado de Cumplimiento: </t>
  </si>
  <si>
    <r>
      <rPr>
        <b/>
        <sz val="11"/>
        <rFont val="Arial Narrow"/>
        <family val="2"/>
      </rPr>
      <t>Auxiliar administrativo:</t>
    </r>
    <r>
      <rPr>
        <sz val="11"/>
        <rFont val="Arial Narrow"/>
        <family val="2"/>
      </rPr>
      <t xml:space="preserve"> TC X Departamento 
</t>
    </r>
    <r>
      <rPr>
        <b/>
        <u/>
        <sz val="11"/>
        <rFont val="Arial Narrow"/>
        <family val="2"/>
      </rPr>
      <t xml:space="preserve">Nota: </t>
    </r>
    <r>
      <rPr>
        <sz val="11"/>
        <rFont val="Arial Narrow"/>
        <family val="2"/>
      </rPr>
      <t>el Auxiliar administrativo aplica para el desarrollo del servicio mediante persona jurídica.</t>
    </r>
  </si>
  <si>
    <t xml:space="preserve">4.1.2 El listado del talento humano adiciona los profesionales a contratar y cumple con el siguiente verificable. </t>
  </si>
  <si>
    <t>Manual Operativo modalidades y servicios para la atención de las niñas, los niños y los adolescentes, con Proceso Administrativo de Restablecimiento de derechos. Versión 2 del 8 de julio de 2022.  ANEXO 1. Apoyo Psicologico Especializado.  2. Descripción.  3. Talento humano
Tabla 23. Talento humano servicio complementario</t>
  </si>
  <si>
    <t>Manual Operativo modalidades y servicios para la atención de las niñas, los niños y los adolescentes, con Proceso Administrativo de Restablecimiento de derechos. Versión 2 del 8 de julio de 2022.   ANEXO 1. Apoyo Psicologico Especializado.  3. Talento humano:
Tabla 23. Talento humano servicio complementario</t>
  </si>
  <si>
    <t>MODALIDADES DE APOYO Y FORTALECIMIENTO A LA FAMILIA Y/O RED VINCULAR</t>
  </si>
  <si>
    <t xml:space="preserve">5.1.1.6. Observe que la infrestructura permite acceder a todos los espacios, mediante recorridos continuos sin tropiezos. 
* Entre ellas podrá encontrar rampas, accesores, elevapersonas, salvaescaleras, entre otros. </t>
  </si>
  <si>
    <t xml:space="preserve">5.1.1.7. Idenfique si los baños permiten el acceso a usuarios con discapacidad y que cuente con los apoyos requeridos para su uso. </t>
  </si>
  <si>
    <t xml:space="preserve">5.2.1.16. Si el inmueble presenta balcones identifique que tengan protección. </t>
  </si>
  <si>
    <t xml:space="preserve">5.2.1.23. Verifique que el inmueble cuenta con el diseño del aviso de atenciones en PDF, enviado por el ICBF. </t>
  </si>
  <si>
    <t>5.3. Proporcionalidad de los Espacios</t>
  </si>
  <si>
    <t>5.3.1.1. Verifique que cuenta con un espacio de la atención para el coordinador</t>
  </si>
  <si>
    <t>5.3.1.2. Verifique que cuenta con un espacio de la atención para el auxiliar administrativo</t>
  </si>
  <si>
    <t>5.3.1.3. Verifique que cuenta con un espacio de la atención para un psicologo por cada 36 cupos</t>
  </si>
  <si>
    <t>5.4.2.2. Observe que los espacios para la atención cuenta con un escritorio</t>
  </si>
  <si>
    <t>5.4.2.3. Verifique que los espacios para la atención cuenta con tres sillas.</t>
  </si>
  <si>
    <t>5.4.2.4. Verifique que los espacios para la atención cuenta con un archivo para los anexos de historias de atención</t>
  </si>
  <si>
    <t>5.4.2.5. Verifique que los espacios para la atención cuenten con un computador</t>
  </si>
  <si>
    <t>5.4.2.6. Verifique que los espacios para la atención cuenten con una impresora</t>
  </si>
  <si>
    <t>5.4.2.7. Idenfique que los espacios para la atención cuenten con un botiquin, el cual, no debe contar con medicamentos recetados y termometros de mercurio.</t>
  </si>
  <si>
    <t xml:space="preserve">5.4.2.8. Idenfique que los espacios para la atención cuenten con un baño dentro o fuera del espacio para la atención. </t>
  </si>
  <si>
    <t>5.5. Dotación de higiene y aseo. 
.</t>
  </si>
  <si>
    <t>5.5.1. La dotación de implementos de aseo e higiene cumple con los siguientes verificables.</t>
  </si>
  <si>
    <t>5.5.1.1.  Verifique que cuente diariamente con los elementos de uso común: papel higiénico, gel anti bacterial, jabón de dispensador para manos y toallas desechables para secarse las manos.</t>
  </si>
  <si>
    <t>5.1.1.3. Observe que la infestructura cuenta con alcantarillado</t>
  </si>
  <si>
    <t>5.1.1.4. Verifique que la infraestructura cuenta con el servicio de gas</t>
  </si>
  <si>
    <t>5.1.1.5. Verifique que la infrestructura cuenta con energía electríca</t>
  </si>
  <si>
    <t xml:space="preserve">5.2.1.1. Verifique que todos los espacios se encuentran en óptimo estado de aseo. </t>
  </si>
  <si>
    <t>5.2.1.2. Verifique que el inmueble no presenta goteras.</t>
  </si>
  <si>
    <t xml:space="preserve">Capacidad instalada / Cupo </t>
  </si>
  <si>
    <t xml:space="preserve">Atención Psicosocial </t>
  </si>
  <si>
    <t xml:space="preserve">Talento Humano </t>
  </si>
  <si>
    <t>Infraestructura</t>
  </si>
  <si>
    <t xml:space="preserve">Firmas de quienes revisaron los componentes </t>
  </si>
  <si>
    <t>5.2.1.24. Identique que el inmueble cuente con un espacio para el almacenamiento de sustancias químicas usadas durante las actividades de mantenimiento, limpieza y desinfección.</t>
  </si>
  <si>
    <r>
      <t xml:space="preserve">4.1.1.1. Verifique que la institución cumpla con la proporcionalidad y perfiles del talento humano acorde  con la tabla para el servicio Apoyo Psicológico Especializado:
</t>
    </r>
    <r>
      <rPr>
        <b/>
        <sz val="11"/>
        <rFont val="Arial Narrow"/>
        <family val="2"/>
      </rPr>
      <t xml:space="preserve">Coordinador: </t>
    </r>
    <r>
      <rPr>
        <sz val="11"/>
        <rFont val="Arial Narrow"/>
        <family val="2"/>
      </rPr>
      <t xml:space="preserve">TC X Departamento 
</t>
    </r>
    <r>
      <rPr>
        <b/>
        <u/>
        <sz val="11"/>
        <rFont val="Arial Narrow"/>
        <family val="2"/>
      </rPr>
      <t>Nota:</t>
    </r>
    <r>
      <rPr>
        <sz val="11"/>
        <rFont val="Arial Narrow"/>
        <family val="2"/>
      </rPr>
      <t xml:space="preserve"> el Coordinador aplica para el desarrollo del servicio mediante persona jurídica. No podrá desempeñar al mismo tiempo el cargo de psicólogo.</t>
    </r>
  </si>
  <si>
    <r>
      <t xml:space="preserve">4.1.1. El listado del talento humano para el servicio Apoyo Psicológico Especializado, incluye sus perfiles y tiempo de dedicación y cumple con los siguientes verificables. 
</t>
    </r>
    <r>
      <rPr>
        <b/>
        <u/>
        <sz val="11"/>
        <color rgb="FF000000"/>
        <rFont val="Arial Narrow"/>
        <family val="2"/>
      </rPr>
      <t>Nota:</t>
    </r>
    <r>
      <rPr>
        <sz val="11"/>
        <color rgb="FF000000"/>
        <rFont val="Arial Narrow"/>
        <family val="2"/>
      </rPr>
      <t xml:space="preserve"> esta información debe estar en proporción a los cupos solicitados (cuando aplique). </t>
    </r>
  </si>
  <si>
    <t>4.5.1.1. Verifique que el plan de inducción contenga las temáticas: 
Lineamientos técnicos</t>
  </si>
  <si>
    <r>
      <t xml:space="preserve">4.2.2.1. Verifique los documentos que respalden el ejercicio profesional, como la tarjeta profesional (Si aplica), el título universitario o el acta de grado, así como los antecedentes profesionales (Si aplica), documento de identidad y  registro RETHUS en los cargos correspondientes, según sea aplicable.
</t>
    </r>
    <r>
      <rPr>
        <b/>
        <sz val="11"/>
        <rFont val="Arial Narrow"/>
        <family val="2"/>
      </rPr>
      <t>Coordinador:</t>
    </r>
    <r>
      <rPr>
        <sz val="11"/>
        <rFont val="Arial Narrow"/>
        <family val="2"/>
      </rPr>
      <t xml:space="preserve"> título profesional otorgado por una institución universitaria.</t>
    </r>
  </si>
  <si>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</si>
  <si>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</si>
  <si>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</si>
  <si>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</si>
  <si>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</si>
  <si>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</si>
  <si>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</si>
  <si>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</si>
  <si>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</si>
  <si>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</si>
  <si>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</si>
  <si>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</si>
  <si>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</si>
  <si>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</si>
  <si>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</si>
  <si>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</si>
  <si>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</si>
  <si>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</si>
  <si>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</si>
  <si>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</si>
  <si>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</si>
  <si>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NORTE DE SANTANDER</t>
  </si>
  <si>
    <t>NARIÑO</t>
  </si>
  <si>
    <t>PUTUMAYO</t>
  </si>
  <si>
    <t>QUINDIO</t>
  </si>
  <si>
    <t>RISARALDA</t>
  </si>
  <si>
    <t>SAN ANDRES</t>
  </si>
  <si>
    <t>SANTANDER</t>
  </si>
  <si>
    <t>SUCRE</t>
  </si>
  <si>
    <t>TOLIMA</t>
  </si>
  <si>
    <t>VALLE DEL CAUCA</t>
  </si>
  <si>
    <t>VAUPES</t>
  </si>
  <si>
    <t>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</si>
</sst>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sz val="11"/>
      <color theme="1"/>
      <name val="Calibri"/>
      <family val="2"/>
      <scheme val="minor"/>
    </font>
    <font>
      <b/>
      <sz val="11"/>
      <color rgb="FF000000"/>
      <name val="Arial Narrow"/>
      <family val="2"/>
    </font>
    <font>
      <sz val="11"/>
      <color rgb="FF000000"/>
      <name val="Arial Narrow"/>
      <family val="2"/>
    </font>
    <font>
      <b/>
      <i/>
      <sz val="11"/>
      <name val="Calibri"/>
      <family val="2"/>
      <scheme val="minor"/>
    </font>
    <font>
      <b/>
      <i/>
      <sz val="11"/>
      <name val="Arial Narrow"/>
      <family val="2"/>
    </font>
    <font>
      <b/>
      <i/>
      <sz val="11"/>
      <color rgb="FF000000"/>
      <name val="Arial"/>
      <family val="2"/>
    </font>
    <font>
      <b/>
      <sz val="11"/>
      <color rgb="FF000000"/>
      <name val="Verdana"/>
      <family val="2"/>
    </font>
    <font>
      <b/>
      <u/>
      <sz val="11"/>
      <color rgb="FF000000"/>
      <name val="Arial Narrow"/>
      <family val="2"/>
    </font>
    <font>
      <b/>
      <sz val="11"/>
      <name val="Arial Narrow"/>
      <family val="2"/>
    </font>
    <font>
      <b/>
      <sz val="11"/>
      <color theme="1"/>
      <name val="Arial Narrow"/>
      <family val="2"/>
    </font>
    <font>
      <b/>
      <i/>
      <sz val="11"/>
      <color rgb="FF000000"/>
      <name val="Verdana"/>
      <family val="2"/>
    </font>
    <font>
      <sz val="11"/>
      <color theme="1"/>
      <name val="Arial"/>
      <family val="2"/>
    </font>
    <font>
      <b/>
      <u/>
      <sz val="11"/>
      <color theme="1"/>
      <name val="Arial Narrow"/>
      <family val="2"/>
    </font>
    <font>
      <b/>
      <sz val="11"/>
      <name val="Verdana"/>
      <family val="2"/>
    </font>
    <font>
      <sz val="11"/>
      <color theme="1"/>
      <name val="Verdana"/>
      <family val="2"/>
    </font>
    <font>
      <b/>
      <i/>
      <sz val="11"/>
      <name val="Verdana"/>
      <family val="2"/>
    </font>
    <font>
      <b/>
      <i/>
      <sz val="11"/>
      <color theme="1"/>
      <name val="Arial Narrow"/>
      <family val="2"/>
    </font>
    <font>
      <b/>
      <u/>
      <sz val="11"/>
      <name val="Arial Narrow"/>
      <family val="2"/>
    </font>
    <font>
      <sz val="10"/>
      <name val="Calibri"/>
      <family val="2"/>
      <scheme val="minor"/>
    </font>
    <font>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bgColor rgb="FF000000"/>
      </patternFill>
    </fill>
    <fill>
      <patternFill patternType="solid">
        <fgColor rgb="FF92D05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thin">
        <color rgb="FF000000"/>
      </top>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9" fillId="0" borderId="0" applyFont="0" applyFill="0" applyBorder="0" applyAlignment="0" applyProtection="0"/>
  </cellStyleXfs>
  <cellXfs count="398">
    <xf numFmtId="0" fontId="0" fillId="0" borderId="0" xfId="0"/>
    <xf numFmtId="0" fontId="1" fillId="0" borderId="0" xfId="0" applyFont="1" applyProtection="1">
      <protection locked="0"/>
    </xf>
    <xf numFmtId="0" fontId="1" fillId="2" borderId="0" xfId="0" applyFont="1" applyFill="1" applyProtection="1">
      <protection locked="0"/>
    </xf>
    <xf numFmtId="0" fontId="10" fillId="0" borderId="34" xfId="0" applyFont="1" applyBorder="1" applyAlignment="1" applyProtection="1">
      <alignment vertical="top" wrapText="1"/>
      <protection locked="0"/>
    </xf>
    <xf numFmtId="0" fontId="10" fillId="0" borderId="35" xfId="0" applyFont="1" applyBorder="1" applyAlignment="1" applyProtection="1">
      <alignment vertical="top" wrapText="1"/>
      <protection locked="0"/>
    </xf>
    <xf numFmtId="0" fontId="10" fillId="0" borderId="36" xfId="0" applyFont="1" applyBorder="1" applyAlignment="1" applyProtection="1">
      <alignment vertical="top" wrapText="1"/>
      <protection locked="0"/>
    </xf>
    <xf numFmtId="0" fontId="10" fillId="0" borderId="37" xfId="0" applyFont="1" applyBorder="1" applyAlignment="1" applyProtection="1">
      <alignment vertical="top" wrapText="1"/>
      <protection locked="0"/>
    </xf>
    <xf numFmtId="0" fontId="11" fillId="0" borderId="26" xfId="0" applyFont="1" applyBorder="1" applyAlignment="1" applyProtection="1">
      <alignment horizontal="justify" vertical="center" wrapText="1"/>
      <protection locked="0"/>
    </xf>
    <xf numFmtId="0" fontId="11" fillId="0" borderId="20" xfId="0" applyFont="1" applyBorder="1" applyAlignment="1" applyProtection="1">
      <alignment horizontal="justify" vertical="center" wrapText="1"/>
      <protection locked="0"/>
    </xf>
    <xf numFmtId="0" fontId="11" fillId="0" borderId="17" xfId="0" applyFont="1" applyBorder="1" applyAlignment="1" applyProtection="1">
      <alignment horizontal="justify" vertical="center" wrapText="1"/>
      <protection locked="0"/>
    </xf>
    <xf numFmtId="0" fontId="11" fillId="0" borderId="25" xfId="0" applyFont="1" applyBorder="1" applyAlignment="1" applyProtection="1">
      <alignment horizontal="justify" wrapText="1"/>
      <protection locked="0"/>
    </xf>
    <xf numFmtId="10" fontId="11" fillId="3" borderId="1" xfId="6" applyNumberFormat="1" applyFont="1" applyFill="1" applyBorder="1" applyAlignment="1" applyProtection="1">
      <alignment horizontal="center" vertical="center" wrapText="1"/>
      <protection locked="0"/>
    </xf>
    <xf numFmtId="0" fontId="10" fillId="0" borderId="25" xfId="0" applyFont="1" applyBorder="1" applyAlignment="1" applyProtection="1">
      <alignment horizontal="justify" wrapText="1"/>
      <protection locked="0"/>
    </xf>
    <xf numFmtId="10" fontId="10" fillId="0" borderId="1" xfId="6" applyNumberFormat="1" applyFont="1" applyFill="1" applyBorder="1" applyAlignment="1" applyProtection="1">
      <alignment horizontal="justify" vertical="center" wrapText="1"/>
      <protection locked="0"/>
    </xf>
    <xf numFmtId="0" fontId="8" fillId="0" borderId="19"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11" fillId="0" borderId="17" xfId="0" applyFont="1" applyBorder="1" applyAlignment="1" applyProtection="1">
      <alignment horizontal="justify" wrapText="1"/>
      <protection locked="0"/>
    </xf>
    <xf numFmtId="0" fontId="11" fillId="0" borderId="18" xfId="0" applyFont="1" applyBorder="1" applyAlignment="1" applyProtection="1">
      <alignment horizontal="justify" wrapText="1"/>
      <protection locked="0"/>
    </xf>
    <xf numFmtId="0" fontId="10" fillId="0" borderId="19" xfId="0" applyFont="1" applyBorder="1" applyAlignment="1" applyProtection="1">
      <alignment horizontal="justify" wrapText="1"/>
      <protection locked="0"/>
    </xf>
    <xf numFmtId="9" fontId="11" fillId="8" borderId="5" xfId="6" applyFont="1" applyFill="1" applyBorder="1" applyAlignment="1" applyProtection="1">
      <alignment wrapText="1"/>
      <protection locked="0"/>
    </xf>
    <xf numFmtId="0" fontId="12"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9" fontId="10" fillId="0" borderId="20" xfId="6"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11" fillId="0" borderId="20"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9"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0" xfId="0" applyFont="1" applyBorder="1" applyAlignment="1">
      <alignment horizontal="left" vertical="center" wrapText="1"/>
    </xf>
    <xf numFmtId="0" fontId="11" fillId="0" borderId="20" xfId="0" applyFont="1" applyBorder="1" applyAlignment="1">
      <alignment horizontal="justify" vertical="top" wrapText="1"/>
    </xf>
    <xf numFmtId="10" fontId="10" fillId="0" borderId="2" xfId="6" applyNumberFormat="1" applyFont="1" applyFill="1" applyBorder="1" applyAlignment="1" applyProtection="1">
      <alignment horizontal="justify" vertical="center" wrapText="1"/>
      <protection locked="0"/>
    </xf>
    <xf numFmtId="9" fontId="11" fillId="8" borderId="41" xfId="6" applyFont="1" applyFill="1" applyBorder="1" applyAlignment="1" applyProtection="1">
      <alignment wrapText="1"/>
      <protection locked="0"/>
    </xf>
    <xf numFmtId="0" fontId="11" fillId="0" borderId="14" xfId="0" applyFont="1" applyBorder="1" applyAlignment="1">
      <alignment horizontal="justify" vertical="center" wrapText="1"/>
    </xf>
    <xf numFmtId="0" fontId="11" fillId="0" borderId="27" xfId="0" applyFont="1" applyBorder="1" applyAlignment="1">
      <alignment horizontal="justify" vertical="center" wrapText="1"/>
    </xf>
    <xf numFmtId="0" fontId="8" fillId="0" borderId="0" xfId="0" applyFont="1" applyAlignment="1">
      <alignment horizontal="justify" vertical="center" wrapText="1"/>
    </xf>
    <xf numFmtId="0" fontId="1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1" fillId="0" borderId="19" xfId="0" applyFont="1" applyBorder="1" applyAlignment="1" applyProtection="1">
      <alignment horizontal="justify" wrapText="1"/>
      <protection locked="0"/>
    </xf>
    <xf numFmtId="0" fontId="2" fillId="12" borderId="1" xfId="0" applyFont="1" applyFill="1" applyBorder="1" applyAlignment="1">
      <alignment horizontal="justify" vertical="center" wrapText="1"/>
    </xf>
    <xf numFmtId="0" fontId="10" fillId="0" borderId="51" xfId="0" applyFont="1" applyBorder="1" applyAlignment="1" applyProtection="1">
      <alignment horizontal="justify" wrapText="1"/>
      <protection locked="0"/>
    </xf>
    <xf numFmtId="0" fontId="11" fillId="0" borderId="25" xfId="0" applyFont="1" applyBorder="1" applyAlignment="1" applyProtection="1">
      <alignment horizontal="justify" vertical="center" wrapText="1"/>
      <protection locked="0"/>
    </xf>
    <xf numFmtId="0" fontId="2" fillId="2" borderId="1" xfId="0" applyFont="1" applyFill="1" applyBorder="1" applyAlignment="1">
      <alignment horizontal="justify" vertical="center" wrapText="1"/>
    </xf>
    <xf numFmtId="0" fontId="2" fillId="12" borderId="1" xfId="0" applyFont="1" applyFill="1" applyBorder="1" applyAlignment="1">
      <alignment horizontal="justify" wrapText="1"/>
    </xf>
    <xf numFmtId="0" fontId="8" fillId="0" borderId="1" xfId="0" applyFont="1" applyBorder="1" applyAlignment="1">
      <alignment horizontal="justify" vertical="justify" wrapText="1"/>
    </xf>
    <xf numFmtId="0" fontId="8" fillId="0" borderId="1" xfId="0" applyFont="1" applyBorder="1" applyAlignment="1" applyProtection="1">
      <alignment horizontal="justify" vertical="center" wrapText="1"/>
      <protection locked="0"/>
    </xf>
    <xf numFmtId="0" fontId="11" fillId="2" borderId="17" xfId="0" applyFont="1" applyFill="1" applyBorder="1" applyAlignment="1" applyProtection="1">
      <alignment horizontal="justify" wrapText="1"/>
      <protection locked="0"/>
    </xf>
    <xf numFmtId="0" fontId="11" fillId="0" borderId="1" xfId="0" applyFont="1" applyBorder="1" applyAlignment="1" applyProtection="1">
      <alignment horizontal="justify" wrapText="1"/>
      <protection locked="0"/>
    </xf>
    <xf numFmtId="0" fontId="10" fillId="0" borderId="1" xfId="0" applyFont="1" applyBorder="1" applyAlignment="1" applyProtection="1">
      <alignment horizontal="justify" wrapText="1"/>
      <protection locked="0"/>
    </xf>
    <xf numFmtId="9" fontId="11" fillId="8" borderId="33" xfId="6" applyFont="1" applyFill="1" applyBorder="1" applyAlignment="1" applyProtection="1">
      <alignment wrapText="1"/>
      <protection locked="0"/>
    </xf>
    <xf numFmtId="0" fontId="11" fillId="0" borderId="1" xfId="0" applyFont="1" applyBorder="1" applyAlignment="1" applyProtection="1">
      <alignment horizontal="justify" vertical="top" wrapText="1"/>
      <protection locked="0"/>
    </xf>
    <xf numFmtId="0" fontId="11" fillId="0" borderId="30" xfId="0" applyFont="1" applyBorder="1" applyAlignment="1" applyProtection="1">
      <alignment horizontal="justify" vertical="center" wrapText="1"/>
      <protection locked="0"/>
    </xf>
    <xf numFmtId="0" fontId="1" fillId="0" borderId="0" xfId="0" applyFont="1"/>
    <xf numFmtId="0" fontId="20" fillId="0" borderId="0" xfId="0" applyFont="1" applyAlignment="1">
      <alignment vertical="center"/>
    </xf>
    <xf numFmtId="0" fontId="20" fillId="0" borderId="0" xfId="0" applyFont="1"/>
    <xf numFmtId="0" fontId="20" fillId="0" borderId="59" xfId="0" applyFont="1" applyBorder="1"/>
    <xf numFmtId="0" fontId="8" fillId="0" borderId="1" xfId="0" applyFont="1" applyBorder="1" applyAlignment="1">
      <alignment horizontal="justify" vertical="top" wrapText="1"/>
    </xf>
    <xf numFmtId="0" fontId="11" fillId="0" borderId="1" xfId="0" applyFont="1" applyBorder="1" applyAlignment="1">
      <alignment horizontal="justify" vertical="top" wrapText="1"/>
    </xf>
    <xf numFmtId="0" fontId="15" fillId="0" borderId="34" xfId="0" applyFont="1" applyBorder="1" applyAlignment="1" applyProtection="1">
      <alignment vertical="top" wrapText="1"/>
      <protection locked="0"/>
    </xf>
    <xf numFmtId="0" fontId="15" fillId="0" borderId="35" xfId="0" applyFont="1" applyBorder="1" applyAlignment="1" applyProtection="1">
      <alignment vertical="top" wrapText="1"/>
      <protection locked="0"/>
    </xf>
    <xf numFmtId="0" fontId="15" fillId="0" borderId="36" xfId="0" applyFont="1" applyBorder="1" applyAlignment="1" applyProtection="1">
      <alignment vertical="top" wrapText="1"/>
      <protection locked="0"/>
    </xf>
    <xf numFmtId="0" fontId="15" fillId="0" borderId="57" xfId="0" applyFont="1" applyBorder="1" applyAlignment="1" applyProtection="1">
      <alignment vertical="top" wrapText="1"/>
      <protection locked="0"/>
    </xf>
    <xf numFmtId="0" fontId="24" fillId="7" borderId="12" xfId="0" applyFont="1" applyFill="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25" fillId="10" borderId="62" xfId="0" applyFont="1" applyFill="1" applyBorder="1" applyAlignment="1">
      <alignment horizontal="center" vertical="center"/>
    </xf>
    <xf numFmtId="0" fontId="18" fillId="0" borderId="1" xfId="0" applyFont="1" applyBorder="1" applyAlignment="1">
      <alignment horizontal="center" vertical="center"/>
    </xf>
    <xf numFmtId="0" fontId="18" fillId="0" borderId="71" xfId="0" applyFont="1" applyBorder="1" applyAlignment="1">
      <alignment horizontal="center" vertical="center"/>
    </xf>
    <xf numFmtId="0" fontId="18" fillId="0" borderId="70" xfId="0" applyFont="1" applyBorder="1" applyAlignment="1">
      <alignment horizontal="center" vertical="center"/>
    </xf>
    <xf numFmtId="0" fontId="18" fillId="0" borderId="8" xfId="0" applyFont="1" applyBorder="1" applyAlignment="1">
      <alignment horizontal="center" vertical="center"/>
    </xf>
    <xf numFmtId="0" fontId="8" fillId="0" borderId="48" xfId="0" applyFont="1" applyBorder="1" applyAlignment="1">
      <alignment horizontal="justify" vertical="center" wrapText="1"/>
    </xf>
    <xf numFmtId="0" fontId="11" fillId="0" borderId="2" xfId="0" applyFont="1" applyBorder="1" applyAlignment="1">
      <alignment horizontal="justify" vertical="center" wrapText="1"/>
    </xf>
    <xf numFmtId="0" fontId="10" fillId="0" borderId="36" xfId="0" applyFont="1" applyBorder="1" applyAlignment="1" applyProtection="1">
      <alignment vertical="center" wrapText="1"/>
      <protection locked="0"/>
    </xf>
    <xf numFmtId="0" fontId="10" fillId="0" borderId="57" xfId="0" applyFont="1" applyBorder="1" applyAlignment="1" applyProtection="1">
      <alignment vertical="top" wrapText="1"/>
      <protection locked="0"/>
    </xf>
    <xf numFmtId="0" fontId="27" fillId="13" borderId="0" xfId="0" applyFont="1" applyFill="1" applyAlignment="1" applyProtection="1">
      <alignment wrapText="1"/>
      <protection locked="0"/>
    </xf>
    <xf numFmtId="0" fontId="10" fillId="0" borderId="57" xfId="0" applyFont="1" applyBorder="1" applyAlignment="1" applyProtection="1">
      <alignment vertical="center" wrapText="1"/>
      <protection locked="0"/>
    </xf>
    <xf numFmtId="10" fontId="10" fillId="0" borderId="1" xfId="6" applyNumberFormat="1" applyFont="1" applyFill="1" applyBorder="1" applyAlignment="1" applyProtection="1">
      <alignment horizontal="center" vertical="center" wrapText="1"/>
      <protection locked="0"/>
    </xf>
    <xf numFmtId="9" fontId="11" fillId="8" borderId="5" xfId="6" applyFont="1" applyFill="1" applyBorder="1" applyAlignment="1" applyProtection="1">
      <alignment horizontal="center" wrapText="1"/>
      <protection locked="0"/>
    </xf>
    <xf numFmtId="0" fontId="1" fillId="0" borderId="0" xfId="0" applyFont="1" applyAlignment="1" applyProtection="1">
      <alignment horizontal="center" wrapText="1"/>
      <protection locked="0"/>
    </xf>
    <xf numFmtId="0" fontId="11" fillId="0" borderId="2" xfId="0" applyFont="1" applyBorder="1" applyAlignment="1" applyProtection="1">
      <alignment horizontal="justify" vertical="center" wrapText="1"/>
      <protection locked="0"/>
    </xf>
    <xf numFmtId="164" fontId="11" fillId="3" borderId="1" xfId="6" applyNumberFormat="1" applyFont="1" applyFill="1" applyBorder="1" applyAlignment="1" applyProtection="1">
      <alignment horizontal="center" vertical="center" wrapText="1"/>
      <protection locked="0"/>
    </xf>
    <xf numFmtId="164" fontId="11" fillId="8" borderId="5" xfId="6" applyNumberFormat="1" applyFont="1" applyFill="1" applyBorder="1" applyAlignment="1" applyProtection="1">
      <alignment horizontal="center" wrapText="1"/>
      <protection locked="0"/>
    </xf>
    <xf numFmtId="164" fontId="11" fillId="3" borderId="2" xfId="6" applyNumberFormat="1" applyFont="1" applyFill="1" applyBorder="1" applyAlignment="1" applyProtection="1">
      <alignment horizontal="center" vertical="center" wrapText="1"/>
      <protection locked="0"/>
    </xf>
    <xf numFmtId="0" fontId="8" fillId="0" borderId="48" xfId="0" applyFont="1" applyBorder="1" applyAlignment="1" applyProtection="1">
      <alignment horizontal="justify" vertical="center" wrapText="1"/>
      <protection locked="0"/>
    </xf>
    <xf numFmtId="0" fontId="25" fillId="10" borderId="11" xfId="0" applyFont="1" applyFill="1" applyBorder="1" applyAlignment="1">
      <alignment horizontal="center" vertical="center"/>
    </xf>
    <xf numFmtId="0" fontId="18" fillId="0" borderId="52" xfId="0" applyFont="1" applyBorder="1" applyAlignment="1">
      <alignment horizontal="center" vertical="center"/>
    </xf>
    <xf numFmtId="10" fontId="11" fillId="3" borderId="1" xfId="6" applyNumberFormat="1" applyFont="1" applyFill="1" applyBorder="1" applyAlignment="1" applyProtection="1">
      <alignment horizontal="center" vertical="center" wrapText="1"/>
    </xf>
    <xf numFmtId="10" fontId="10" fillId="0" borderId="1" xfId="6" applyNumberFormat="1" applyFont="1" applyFill="1" applyBorder="1" applyAlignment="1" applyProtection="1">
      <alignment horizontal="center" vertical="center" wrapText="1"/>
    </xf>
    <xf numFmtId="9" fontId="11" fillId="8" borderId="5" xfId="6" applyFont="1" applyFill="1" applyBorder="1" applyAlignment="1" applyProtection="1">
      <alignment horizontal="center" wrapText="1"/>
    </xf>
    <xf numFmtId="10" fontId="10" fillId="0" borderId="1" xfId="6" applyNumberFormat="1" applyFont="1" applyFill="1" applyBorder="1" applyAlignment="1" applyProtection="1">
      <alignment horizontal="justify" vertical="center" wrapText="1"/>
    </xf>
    <xf numFmtId="10" fontId="10" fillId="0" borderId="2" xfId="6" applyNumberFormat="1" applyFont="1" applyFill="1" applyBorder="1" applyAlignment="1" applyProtection="1">
      <alignment horizontal="justify" vertical="center" wrapText="1"/>
    </xf>
    <xf numFmtId="9" fontId="11" fillId="8" borderId="41" xfId="6" applyFont="1" applyFill="1" applyBorder="1" applyAlignment="1" applyProtection="1">
      <alignment wrapText="1"/>
    </xf>
    <xf numFmtId="0" fontId="10" fillId="0" borderId="55" xfId="0" applyFont="1" applyBorder="1" applyAlignment="1" applyProtection="1">
      <alignment horizontal="justify" wrapText="1"/>
      <protection locked="0"/>
    </xf>
    <xf numFmtId="0" fontId="11" fillId="0" borderId="18" xfId="0" applyFont="1" applyBorder="1" applyAlignment="1" applyProtection="1">
      <alignment horizontal="center" vertical="center" wrapText="1"/>
      <protection locked="0"/>
    </xf>
    <xf numFmtId="0" fontId="28" fillId="0" borderId="0" xfId="0" applyFont="1"/>
    <xf numFmtId="0" fontId="15" fillId="0" borderId="89" xfId="0" applyFont="1" applyBorder="1" applyAlignment="1" applyProtection="1">
      <alignment vertical="top" wrapText="1"/>
      <protection locked="0"/>
    </xf>
    <xf numFmtId="0" fontId="15" fillId="0" borderId="90" xfId="0" applyFont="1" applyBorder="1" applyAlignment="1" applyProtection="1">
      <alignment vertical="top" wrapText="1"/>
      <protection locked="0"/>
    </xf>
    <xf numFmtId="0" fontId="15" fillId="0" borderId="91" xfId="0" applyFont="1" applyBorder="1" applyAlignment="1" applyProtection="1">
      <alignment vertical="top" wrapText="1"/>
      <protection locked="0"/>
    </xf>
    <xf numFmtId="0" fontId="15" fillId="0" borderId="92" xfId="0" applyFont="1" applyBorder="1" applyAlignment="1" applyProtection="1">
      <alignment vertical="top" wrapText="1"/>
      <protection locked="0"/>
    </xf>
    <xf numFmtId="0" fontId="15" fillId="0" borderId="93" xfId="0" applyFont="1" applyBorder="1" applyAlignment="1" applyProtection="1">
      <alignment vertical="top" wrapText="1"/>
      <protection locked="0"/>
    </xf>
    <xf numFmtId="164" fontId="10" fillId="0" borderId="1" xfId="6" applyNumberFormat="1" applyFont="1" applyFill="1" applyBorder="1" applyAlignment="1" applyProtection="1">
      <alignment horizontal="center" vertical="center" wrapText="1"/>
      <protection locked="0"/>
    </xf>
    <xf numFmtId="9" fontId="10" fillId="0" borderId="1" xfId="6" applyFont="1" applyFill="1" applyBorder="1" applyAlignment="1" applyProtection="1">
      <alignment vertical="center" wrapText="1"/>
      <protection locked="0"/>
    </xf>
    <xf numFmtId="9" fontId="10" fillId="3" borderId="1" xfId="6" applyFont="1" applyFill="1" applyBorder="1" applyAlignment="1" applyProtection="1">
      <alignment vertical="center" wrapText="1"/>
      <protection locked="0"/>
    </xf>
    <xf numFmtId="0" fontId="17" fillId="9" borderId="3" xfId="0" applyFont="1" applyFill="1" applyBorder="1" applyAlignment="1" applyProtection="1">
      <alignment horizontal="center" vertical="top" wrapText="1"/>
      <protection locked="0"/>
    </xf>
    <xf numFmtId="0" fontId="17" fillId="9" borderId="4" xfId="0" applyFont="1" applyFill="1" applyBorder="1" applyAlignment="1" applyProtection="1">
      <alignment horizontal="center" vertical="top" wrapText="1"/>
      <protection locked="0"/>
    </xf>
    <xf numFmtId="0" fontId="17" fillId="9" borderId="5" xfId="0" applyFont="1" applyFill="1" applyBorder="1" applyAlignment="1" applyProtection="1">
      <alignment horizontal="center" vertical="top" wrapText="1"/>
      <protection locked="0"/>
    </xf>
    <xf numFmtId="0" fontId="17" fillId="10" borderId="32" xfId="0" applyFont="1" applyFill="1" applyBorder="1" applyAlignment="1" applyProtection="1">
      <alignment horizontal="center" vertical="top" wrapText="1"/>
      <protection locked="0"/>
    </xf>
    <xf numFmtId="0" fontId="17" fillId="10" borderId="29" xfId="0" applyFont="1" applyFill="1" applyBorder="1" applyAlignment="1" applyProtection="1">
      <alignment horizontal="center" vertical="top" wrapText="1"/>
      <protection locked="0"/>
    </xf>
    <xf numFmtId="0" fontId="17" fillId="10" borderId="33"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11" borderId="5"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top" wrapText="1"/>
      <protection locked="0"/>
    </xf>
    <xf numFmtId="0" fontId="8" fillId="0" borderId="1" xfId="0" applyFont="1" applyBorder="1" applyAlignment="1">
      <alignment horizontal="justify" vertical="center" wrapText="1"/>
    </xf>
    <xf numFmtId="0" fontId="8" fillId="0" borderId="65"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0" xfId="0" applyFont="1" applyAlignment="1">
      <alignment horizontal="justify" vertical="center" wrapText="1"/>
    </xf>
    <xf numFmtId="0" fontId="8" fillId="0" borderId="32" xfId="0" applyFont="1" applyBorder="1" applyAlignment="1">
      <alignment horizontal="justify" vertical="top" wrapText="1"/>
    </xf>
    <xf numFmtId="0" fontId="8" fillId="0" borderId="29"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77" xfId="0" applyFont="1" applyBorder="1" applyAlignment="1">
      <alignment horizontal="justify" vertical="center" wrapText="1"/>
    </xf>
    <xf numFmtId="0" fontId="8" fillId="0" borderId="78" xfId="0" applyFont="1" applyBorder="1" applyAlignment="1">
      <alignment horizontal="justify" vertical="center" wrapText="1"/>
    </xf>
    <xf numFmtId="0" fontId="25" fillId="9" borderId="3" xfId="0" applyFont="1" applyFill="1" applyBorder="1" applyAlignment="1">
      <alignment horizontal="center" vertical="center"/>
    </xf>
    <xf numFmtId="0" fontId="25" fillId="9" borderId="4" xfId="0" applyFont="1" applyFill="1" applyBorder="1" applyAlignment="1">
      <alignment horizontal="center" vertical="center"/>
    </xf>
    <xf numFmtId="0" fontId="25" fillId="10" borderId="75" xfId="0" applyFont="1" applyFill="1" applyBorder="1" applyAlignment="1">
      <alignment horizontal="center" vertical="center"/>
    </xf>
    <xf numFmtId="0" fontId="25" fillId="10" borderId="56"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55" xfId="0" applyFont="1" applyBorder="1" applyAlignment="1" applyProtection="1">
      <alignment horizontal="center" vertical="top" wrapText="1"/>
      <protection locked="0"/>
    </xf>
    <xf numFmtId="0" fontId="11" fillId="0" borderId="58" xfId="0" applyFont="1" applyBorder="1" applyAlignment="1" applyProtection="1">
      <alignment horizontal="center" vertical="top" wrapText="1"/>
      <protection locked="0"/>
    </xf>
    <xf numFmtId="0" fontId="11" fillId="0" borderId="76" xfId="0" applyFont="1" applyBorder="1" applyAlignment="1" applyProtection="1">
      <alignment horizontal="center" vertical="top" wrapText="1"/>
      <protection locked="0"/>
    </xf>
    <xf numFmtId="0" fontId="11" fillId="0" borderId="81" xfId="0" applyFont="1" applyBorder="1" applyAlignment="1" applyProtection="1">
      <alignment horizontal="left" vertical="top" wrapText="1"/>
      <protection locked="0"/>
    </xf>
    <xf numFmtId="0" fontId="11" fillId="0" borderId="82" xfId="0" applyFont="1" applyBorder="1" applyAlignment="1" applyProtection="1">
      <alignment horizontal="left" vertical="top" wrapText="1"/>
      <protection locked="0"/>
    </xf>
    <xf numFmtId="0" fontId="11" fillId="0" borderId="83" xfId="0" applyFont="1" applyBorder="1" applyAlignment="1" applyProtection="1">
      <alignment horizontal="left" vertical="top" wrapText="1"/>
      <protection locked="0"/>
    </xf>
    <xf numFmtId="0" fontId="11" fillId="0" borderId="18"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6" xfId="0" applyFont="1" applyBorder="1" applyAlignment="1">
      <alignment horizontal="justify" vertical="center" wrapText="1"/>
    </xf>
    <xf numFmtId="0" fontId="11" fillId="0" borderId="31" xfId="0" applyFont="1" applyBorder="1" applyAlignment="1">
      <alignment horizontal="justify" vertical="center" wrapText="1"/>
    </xf>
    <xf numFmtId="0" fontId="12" fillId="0" borderId="8"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0" fillId="4" borderId="11"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14"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4" borderId="5" xfId="0" applyFont="1" applyFill="1" applyBorder="1" applyAlignment="1" applyProtection="1">
      <alignment horizontal="center" wrapText="1"/>
      <protection locked="0"/>
    </xf>
    <xf numFmtId="0" fontId="12" fillId="7" borderId="11" xfId="0" applyFont="1" applyFill="1" applyBorder="1" applyAlignment="1" applyProtection="1">
      <alignment horizontal="center" vertical="top" wrapText="1"/>
      <protection locked="0"/>
    </xf>
    <xf numFmtId="0" fontId="12" fillId="7" borderId="12" xfId="0" applyFont="1" applyFill="1" applyBorder="1" applyAlignment="1" applyProtection="1">
      <alignment horizontal="center" vertical="top" wrapText="1"/>
      <protection locked="0"/>
    </xf>
    <xf numFmtId="0" fontId="12" fillId="7" borderId="13" xfId="0" applyFont="1" applyFill="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1" fillId="0" borderId="1" xfId="0" applyFont="1" applyBorder="1" applyAlignment="1" applyProtection="1">
      <alignment horizontal="left" vertical="center" wrapText="1"/>
      <protection locked="0"/>
    </xf>
    <xf numFmtId="0" fontId="10" fillId="0" borderId="3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38" xfId="0" applyFont="1" applyBorder="1" applyAlignment="1" applyProtection="1">
      <alignment horizontal="left" vertical="center" wrapText="1"/>
      <protection locked="0"/>
    </xf>
    <xf numFmtId="0" fontId="8" fillId="0" borderId="19"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1" xfId="0" applyFont="1" applyBorder="1" applyAlignment="1">
      <alignment horizontal="justify" vertical="center" wrapText="1"/>
    </xf>
    <xf numFmtId="0" fontId="10" fillId="5" borderId="24"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31" xfId="0" applyFont="1" applyFill="1" applyBorder="1" applyAlignment="1" applyProtection="1">
      <alignment horizont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11" fillId="0" borderId="28"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1" fillId="0" borderId="18" xfId="0" applyFont="1" applyBorder="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8" fillId="0" borderId="33" xfId="0" applyFont="1" applyBorder="1" applyAlignment="1">
      <alignment horizontal="justify" vertical="top" wrapText="1"/>
    </xf>
    <xf numFmtId="0" fontId="25" fillId="9" borderId="5" xfId="0" applyFont="1" applyFill="1" applyBorder="1" applyAlignment="1">
      <alignment horizontal="center" vertical="center"/>
    </xf>
    <xf numFmtId="0" fontId="25" fillId="10" borderId="86"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8" fillId="0" borderId="53"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66" xfId="0" applyFont="1" applyBorder="1" applyAlignment="1">
      <alignment horizontal="justify" vertical="center" wrapText="1"/>
    </xf>
    <xf numFmtId="0" fontId="8" fillId="0" borderId="85" xfId="0" applyFont="1" applyBorder="1" applyAlignment="1">
      <alignment horizontal="justify" vertical="center" wrapText="1"/>
    </xf>
    <xf numFmtId="0" fontId="8" fillId="0" borderId="59" xfId="0" applyFont="1" applyBorder="1" applyAlignment="1">
      <alignment horizontal="justify" vertical="top" wrapText="1"/>
    </xf>
    <xf numFmtId="0" fontId="8" fillId="0" borderId="0" xfId="0" applyFont="1" applyAlignment="1">
      <alignment horizontal="justify" vertical="top" wrapText="1"/>
    </xf>
    <xf numFmtId="0" fontId="8" fillId="0" borderId="85" xfId="0" applyFont="1" applyBorder="1" applyAlignment="1">
      <alignment horizontal="justify" vertical="top" wrapText="1"/>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14" fontId="10" fillId="0" borderId="1" xfId="0" applyNumberFormat="1" applyFont="1" applyBorder="1" applyAlignment="1" applyProtection="1">
      <alignment horizontal="left" vertical="top" wrapText="1"/>
      <protection locked="0"/>
    </xf>
    <xf numFmtId="14" fontId="10" fillId="0" borderId="7" xfId="0" applyNumberFormat="1" applyFont="1" applyBorder="1" applyAlignment="1" applyProtection="1">
      <alignment horizontal="left" vertical="top" wrapText="1"/>
      <protection locked="0"/>
    </xf>
    <xf numFmtId="3" fontId="10" fillId="0" borderId="1" xfId="0" applyNumberFormat="1" applyFont="1" applyBorder="1" applyAlignment="1" applyProtection="1">
      <alignment horizontal="left" vertical="top" wrapText="1"/>
      <protection locked="0"/>
    </xf>
    <xf numFmtId="0" fontId="10" fillId="0" borderId="55" xfId="0" applyFont="1" applyBorder="1" applyAlignment="1" applyProtection="1">
      <alignment horizontal="left" vertical="top" wrapText="1"/>
      <protection locked="0"/>
    </xf>
    <xf numFmtId="0" fontId="10" fillId="0" borderId="58" xfId="0" applyFont="1" applyBorder="1" applyAlignment="1" applyProtection="1">
      <alignment horizontal="left" vertical="top" wrapText="1"/>
      <protection locked="0"/>
    </xf>
    <xf numFmtId="0" fontId="10" fillId="0" borderId="76" xfId="0" applyFont="1" applyBorder="1" applyAlignment="1" applyProtection="1">
      <alignment horizontal="left" vertical="top" wrapText="1"/>
      <protection locked="0"/>
    </xf>
    <xf numFmtId="14" fontId="10" fillId="0" borderId="9" xfId="0" applyNumberFormat="1"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1" fillId="0" borderId="18" xfId="0" applyFont="1" applyBorder="1" applyAlignment="1" applyProtection="1">
      <alignment horizontal="left" wrapText="1"/>
      <protection locked="0"/>
    </xf>
    <xf numFmtId="0" fontId="11" fillId="0" borderId="23" xfId="0" applyFont="1" applyBorder="1" applyAlignment="1" applyProtection="1">
      <alignment horizontal="left" wrapText="1"/>
      <protection locked="0"/>
    </xf>
    <xf numFmtId="0" fontId="11" fillId="0" borderId="22" xfId="0" applyFont="1" applyBorder="1" applyAlignment="1" applyProtection="1">
      <alignment horizontal="left" wrapText="1"/>
      <protection locked="0"/>
    </xf>
    <xf numFmtId="0" fontId="8" fillId="0" borderId="19" xfId="0" applyFont="1" applyBorder="1" applyAlignment="1" applyProtection="1">
      <alignment horizontal="justify" vertical="center" wrapText="1"/>
      <protection locked="0"/>
    </xf>
    <xf numFmtId="0" fontId="8" fillId="0" borderId="24" xfId="0" applyFont="1" applyBorder="1" applyAlignment="1" applyProtection="1">
      <alignment horizontal="justify" vertical="center" wrapText="1"/>
      <protection locked="0"/>
    </xf>
    <xf numFmtId="0" fontId="11" fillId="0" borderId="80" xfId="0" applyFont="1" applyBorder="1" applyAlignment="1">
      <alignment horizontal="justify" vertical="center" wrapText="1"/>
    </xf>
    <xf numFmtId="0" fontId="11" fillId="0" borderId="46" xfId="0" applyFont="1" applyBorder="1" applyAlignment="1">
      <alignment horizontal="justify" vertical="center" wrapText="1"/>
    </xf>
    <xf numFmtId="0" fontId="11" fillId="0" borderId="47" xfId="0" applyFont="1" applyBorder="1" applyAlignment="1">
      <alignment horizontal="justify" vertical="center" wrapText="1"/>
    </xf>
    <xf numFmtId="0" fontId="8" fillId="0" borderId="48" xfId="0" applyFont="1" applyBorder="1" applyAlignment="1" applyProtection="1">
      <alignment horizontal="justify" vertical="center" wrapText="1"/>
      <protection locked="0"/>
    </xf>
    <xf numFmtId="0" fontId="8" fillId="0" borderId="47" xfId="0" applyFont="1" applyBorder="1" applyAlignment="1" applyProtection="1">
      <alignment horizontal="justify" vertical="center" wrapText="1"/>
      <protection locked="0"/>
    </xf>
    <xf numFmtId="0" fontId="11" fillId="0" borderId="23" xfId="0" applyFont="1" applyBorder="1" applyAlignment="1" applyProtection="1">
      <alignment horizontal="justify" vertical="center" wrapText="1"/>
      <protection locked="0"/>
    </xf>
    <xf numFmtId="0" fontId="11" fillId="0" borderId="2"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6" xfId="0" applyFont="1" applyBorder="1" applyAlignment="1" applyProtection="1">
      <alignment horizontal="justify" vertical="center" wrapText="1"/>
      <protection locked="0"/>
    </xf>
    <xf numFmtId="0" fontId="11" fillId="0" borderId="31" xfId="0" applyFont="1" applyBorder="1" applyAlignment="1" applyProtection="1">
      <alignment horizontal="justify" vertical="center" wrapText="1"/>
      <protection locked="0"/>
    </xf>
    <xf numFmtId="0" fontId="11" fillId="0" borderId="27" xfId="0" applyFont="1" applyBorder="1" applyAlignment="1" applyProtection="1">
      <alignment horizontal="justify" vertical="center" wrapText="1"/>
      <protection locked="0"/>
    </xf>
    <xf numFmtId="0" fontId="11" fillId="0" borderId="28"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10" fillId="0" borderId="2" xfId="0" applyFont="1" applyBorder="1" applyAlignment="1" applyProtection="1">
      <alignment horizontal="justify" vertical="justify" wrapText="1"/>
      <protection locked="0"/>
    </xf>
    <xf numFmtId="0" fontId="8" fillId="0" borderId="46"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10" fillId="0" borderId="2" xfId="0" applyFont="1" applyBorder="1" applyAlignment="1" applyProtection="1">
      <alignment horizontal="center" vertical="justify" wrapText="1"/>
      <protection locked="0"/>
    </xf>
    <xf numFmtId="0" fontId="2" fillId="0" borderId="49" xfId="0" applyFont="1" applyBorder="1" applyAlignment="1" applyProtection="1">
      <alignment horizontal="justify" vertical="center" wrapText="1"/>
      <protection locked="0"/>
    </xf>
    <xf numFmtId="0" fontId="2" fillId="0" borderId="50" xfId="0" applyFont="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11" fillId="0" borderId="55"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6" xfId="0" applyFont="1" applyBorder="1" applyAlignment="1" applyProtection="1">
      <alignment horizontal="left" vertical="top" wrapText="1"/>
      <protection locked="0"/>
    </xf>
    <xf numFmtId="0" fontId="11" fillId="0" borderId="77" xfId="0" applyFont="1" applyBorder="1" applyAlignment="1" applyProtection="1">
      <alignment horizontal="left" vertical="top" wrapText="1"/>
      <protection locked="0"/>
    </xf>
    <xf numFmtId="0" fontId="11" fillId="0" borderId="78" xfId="0" applyFont="1" applyBorder="1" applyAlignment="1" applyProtection="1">
      <alignment horizontal="left" vertical="top" wrapText="1"/>
      <protection locked="0"/>
    </xf>
    <xf numFmtId="0" fontId="11" fillId="0" borderId="84" xfId="0" applyFont="1" applyBorder="1" applyAlignment="1" applyProtection="1">
      <alignment horizontal="left" vertical="top" wrapText="1"/>
      <protection locked="0"/>
    </xf>
    <xf numFmtId="0" fontId="10" fillId="4" borderId="1" xfId="0" applyFont="1" applyFill="1" applyBorder="1" applyAlignment="1" applyProtection="1">
      <alignment horizontal="center" vertical="center" wrapText="1"/>
      <protection locked="0"/>
    </xf>
    <xf numFmtId="0" fontId="11" fillId="0" borderId="40" xfId="0" applyFont="1" applyBorder="1" applyAlignment="1" applyProtection="1">
      <alignment horizontal="left" vertical="center" wrapText="1"/>
      <protection locked="0"/>
    </xf>
    <xf numFmtId="0" fontId="10" fillId="0" borderId="42" xfId="0"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39" xfId="0" applyFont="1" applyBorder="1" applyAlignment="1">
      <alignment horizontal="left" vertical="center" wrapText="1"/>
    </xf>
    <xf numFmtId="0" fontId="8" fillId="0" borderId="14" xfId="0" applyFont="1" applyBorder="1" applyAlignment="1">
      <alignment horizontal="left" vertical="center" wrapText="1"/>
    </xf>
    <xf numFmtId="0" fontId="11" fillId="0" borderId="40"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11" fillId="0" borderId="43" xfId="0" applyFont="1" applyBorder="1" applyAlignment="1" applyProtection="1">
      <alignment horizontal="justify" vertical="center" wrapText="1"/>
      <protection locked="0"/>
    </xf>
    <xf numFmtId="0" fontId="11" fillId="0" borderId="44" xfId="0" applyFont="1" applyBorder="1" applyAlignment="1" applyProtection="1">
      <alignment horizontal="justify" vertical="center" wrapText="1"/>
      <protection locked="0"/>
    </xf>
    <xf numFmtId="0" fontId="11" fillId="0" borderId="45" xfId="0" applyFont="1" applyBorder="1" applyAlignment="1" applyProtection="1">
      <alignment horizontal="justify" vertical="center" wrapText="1"/>
      <protection locked="0"/>
    </xf>
    <xf numFmtId="0" fontId="11" fillId="0" borderId="2" xfId="0" applyFont="1" applyBorder="1" applyAlignment="1" applyProtection="1">
      <alignment horizontal="justify" vertical="center" wrapText="1"/>
      <protection locked="0"/>
    </xf>
    <xf numFmtId="0" fontId="11" fillId="0" borderId="39" xfId="0" applyFont="1" applyBorder="1" applyAlignment="1" applyProtection="1">
      <alignment horizontal="justify"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1" fillId="0" borderId="14" xfId="0" applyFont="1" applyBorder="1" applyAlignment="1" applyProtection="1">
      <alignment horizontal="justify" vertical="center" wrapText="1"/>
      <protection locked="0"/>
    </xf>
    <xf numFmtId="0" fontId="11" fillId="0" borderId="19"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2" fillId="0" borderId="48" xfId="0" applyFont="1" applyBorder="1" applyAlignment="1">
      <alignment horizontal="justify" vertical="center" wrapText="1"/>
    </xf>
    <xf numFmtId="0" fontId="2" fillId="0" borderId="47" xfId="0" applyFont="1" applyBorder="1" applyAlignment="1">
      <alignment horizontal="justify" vertical="center" wrapText="1"/>
    </xf>
    <xf numFmtId="0" fontId="10" fillId="4" borderId="52" xfId="0" applyFont="1" applyFill="1" applyBorder="1" applyAlignment="1" applyProtection="1">
      <alignment horizontal="center" wrapText="1"/>
      <protection locked="0"/>
    </xf>
    <xf numFmtId="0" fontId="10" fillId="4" borderId="53" xfId="0" applyFont="1" applyFill="1" applyBorder="1" applyAlignment="1" applyProtection="1">
      <alignment horizontal="center" wrapText="1"/>
      <protection locked="0"/>
    </xf>
    <xf numFmtId="0" fontId="10" fillId="4" borderId="54" xfId="0" applyFont="1" applyFill="1" applyBorder="1" applyAlignment="1" applyProtection="1">
      <alignment horizontal="center" wrapText="1"/>
      <protection locked="0"/>
    </xf>
    <xf numFmtId="0" fontId="2" fillId="12" borderId="2" xfId="0" applyFont="1" applyFill="1" applyBorder="1" applyAlignment="1">
      <alignment horizontal="justify" vertical="center" wrapText="1"/>
    </xf>
    <xf numFmtId="0" fontId="2" fillId="12" borderId="39"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2" borderId="3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0" fillId="4" borderId="24" xfId="0" applyFont="1" applyFill="1" applyBorder="1" applyAlignment="1" applyProtection="1">
      <alignment horizontal="center" vertical="center" wrapText="1"/>
      <protection locked="0"/>
    </xf>
    <xf numFmtId="0" fontId="24" fillId="0" borderId="8" xfId="0" applyFont="1" applyBorder="1" applyAlignment="1" applyProtection="1">
      <alignment horizontal="center" vertical="top" wrapText="1"/>
      <protection locked="0"/>
    </xf>
    <xf numFmtId="0" fontId="24" fillId="0" borderId="9" xfId="0" applyFont="1" applyBorder="1" applyAlignment="1" applyProtection="1">
      <alignment horizontal="center" vertical="top" wrapText="1"/>
      <protection locked="0"/>
    </xf>
    <xf numFmtId="0" fontId="24" fillId="0" borderId="10" xfId="0" applyFont="1" applyBorder="1" applyAlignment="1" applyProtection="1">
      <alignment horizontal="center" vertical="top" wrapText="1"/>
      <protection locked="0"/>
    </xf>
    <xf numFmtId="0" fontId="24" fillId="0" borderId="79" xfId="0" applyFont="1" applyBorder="1" applyAlignment="1" applyProtection="1">
      <alignment horizontal="center" vertical="top" wrapText="1"/>
      <protection locked="0"/>
    </xf>
    <xf numFmtId="0" fontId="24" fillId="0" borderId="30" xfId="0" applyFont="1" applyBorder="1" applyAlignment="1" applyProtection="1">
      <alignment horizontal="center" vertical="top" wrapText="1"/>
      <protection locked="0"/>
    </xf>
    <xf numFmtId="0" fontId="24" fillId="0" borderId="55" xfId="0" applyFont="1" applyBorder="1" applyAlignment="1" applyProtection="1">
      <alignment horizontal="center" vertical="top" wrapText="1"/>
      <protection locked="0"/>
    </xf>
    <xf numFmtId="0" fontId="24" fillId="0" borderId="76" xfId="0" applyFont="1" applyBorder="1" applyAlignment="1" applyProtection="1">
      <alignment horizontal="center" vertical="top" wrapText="1"/>
      <protection locked="0"/>
    </xf>
    <xf numFmtId="0" fontId="24" fillId="0" borderId="6"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7" xfId="0" applyFont="1" applyBorder="1" applyAlignment="1" applyProtection="1">
      <alignment horizontal="center" vertical="top" wrapText="1"/>
      <protection locked="0"/>
    </xf>
    <xf numFmtId="0" fontId="24" fillId="0" borderId="16" xfId="0" applyFont="1" applyBorder="1" applyAlignment="1" applyProtection="1">
      <alignment horizontal="center" vertical="top" wrapText="1"/>
      <protection locked="0"/>
    </xf>
    <xf numFmtId="0" fontId="24" fillId="0" borderId="14" xfId="0" applyFont="1" applyBorder="1" applyAlignment="1" applyProtection="1">
      <alignment horizontal="center" vertical="top" wrapText="1"/>
      <protection locked="0"/>
    </xf>
    <xf numFmtId="0" fontId="24" fillId="0" borderId="15" xfId="0" applyFont="1" applyBorder="1" applyAlignment="1" applyProtection="1">
      <alignment horizontal="center" vertical="top" wrapText="1"/>
      <protection locked="0"/>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9" fontId="23" fillId="0" borderId="73" xfId="0" applyNumberFormat="1"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19" fillId="4" borderId="3" xfId="0" applyFont="1" applyFill="1" applyBorder="1" applyAlignment="1" applyProtection="1">
      <alignment horizontal="center" wrapText="1"/>
      <protection locked="0"/>
    </xf>
    <xf numFmtId="0" fontId="15" fillId="4" borderId="4" xfId="0" applyFont="1" applyFill="1" applyBorder="1" applyAlignment="1" applyProtection="1">
      <alignment horizontal="center" wrapText="1"/>
      <protection locked="0"/>
    </xf>
    <xf numFmtId="0" fontId="15" fillId="4" borderId="5" xfId="0" applyFont="1" applyFill="1" applyBorder="1" applyAlignment="1" applyProtection="1">
      <alignment horizontal="center" wrapText="1"/>
      <protection locked="0"/>
    </xf>
    <xf numFmtId="0" fontId="24" fillId="7" borderId="11" xfId="0" applyFont="1" applyFill="1" applyBorder="1" applyAlignment="1" applyProtection="1">
      <alignment horizontal="center" vertical="top" wrapText="1"/>
      <protection locked="0"/>
    </xf>
    <xf numFmtId="0" fontId="24" fillId="7" borderId="12" xfId="0" applyFont="1" applyFill="1" applyBorder="1" applyAlignment="1" applyProtection="1">
      <alignment horizontal="center" vertical="top" wrapText="1"/>
      <protection locked="0"/>
    </xf>
    <xf numFmtId="0" fontId="24" fillId="7" borderId="13" xfId="0" applyFont="1" applyFill="1" applyBorder="1" applyAlignment="1" applyProtection="1">
      <alignment horizontal="center" vertical="top" wrapText="1"/>
      <protection locked="0"/>
    </xf>
    <xf numFmtId="0" fontId="15" fillId="0" borderId="71" xfId="0" applyFont="1" applyBorder="1" applyAlignment="1">
      <alignment horizontal="left" vertical="center" wrapText="1"/>
    </xf>
    <xf numFmtId="0" fontId="15" fillId="0" borderId="39" xfId="0" applyFont="1" applyBorder="1" applyAlignment="1">
      <alignment horizontal="left" vertical="center" wrapText="1"/>
    </xf>
    <xf numFmtId="0" fontId="15" fillId="0" borderId="72" xfId="0" applyFont="1" applyBorder="1" applyAlignment="1">
      <alignment horizontal="left" vertical="center" wrapText="1"/>
    </xf>
    <xf numFmtId="9" fontId="23" fillId="0" borderId="40" xfId="0" applyNumberFormat="1" applyFont="1" applyBorder="1" applyAlignment="1">
      <alignment horizontal="center"/>
    </xf>
    <xf numFmtId="0" fontId="23" fillId="0" borderId="39" xfId="0" applyFont="1" applyBorder="1" applyAlignment="1">
      <alignment horizontal="center"/>
    </xf>
    <xf numFmtId="0" fontId="23" fillId="0" borderId="72" xfId="0" applyFont="1" applyBorder="1" applyAlignment="1">
      <alignment horizontal="center"/>
    </xf>
    <xf numFmtId="0" fontId="15" fillId="0" borderId="6"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8" xfId="0" applyFont="1" applyBorder="1" applyAlignment="1" applyProtection="1">
      <alignment horizontal="left" vertical="top" wrapText="1"/>
      <protection locked="0"/>
    </xf>
    <xf numFmtId="0" fontId="15" fillId="0" borderId="78" xfId="0" applyFont="1" applyBorder="1" applyAlignment="1" applyProtection="1">
      <alignment horizontal="left" vertical="top" wrapText="1"/>
      <protection locked="0"/>
    </xf>
    <xf numFmtId="0" fontId="15" fillId="0" borderId="84" xfId="0" applyFont="1" applyBorder="1" applyAlignment="1" applyProtection="1">
      <alignment horizontal="left" vertical="top" wrapText="1"/>
      <protection locked="0"/>
    </xf>
    <xf numFmtId="0" fontId="19" fillId="10" borderId="62" xfId="0" applyFont="1" applyFill="1" applyBorder="1" applyAlignment="1">
      <alignment horizontal="center" vertical="center" wrapText="1"/>
    </xf>
    <xf numFmtId="0" fontId="19" fillId="10" borderId="63" xfId="0" applyFont="1" applyFill="1" applyBorder="1" applyAlignment="1">
      <alignment horizontal="center" vertical="center" wrapText="1"/>
    </xf>
    <xf numFmtId="0" fontId="19" fillId="10" borderId="64" xfId="0" applyFont="1" applyFill="1" applyBorder="1" applyAlignment="1">
      <alignment horizontal="center" vertical="center" wrapText="1"/>
    </xf>
    <xf numFmtId="0" fontId="19" fillId="10" borderId="65" xfId="0" applyFont="1" applyFill="1" applyBorder="1" applyAlignment="1">
      <alignment horizontal="center" vertical="center" wrapText="1"/>
    </xf>
    <xf numFmtId="0" fontId="19" fillId="10" borderId="56" xfId="0" applyFont="1" applyFill="1" applyBorder="1" applyAlignment="1">
      <alignment horizontal="center" vertical="center" wrapText="1"/>
    </xf>
    <xf numFmtId="0" fontId="19" fillId="10" borderId="66" xfId="0" applyFont="1" applyFill="1" applyBorder="1" applyAlignment="1">
      <alignment horizontal="center" vertical="center" wrapText="1"/>
    </xf>
    <xf numFmtId="9" fontId="15" fillId="0" borderId="73"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22" fillId="9" borderId="3" xfId="0" applyFont="1" applyFill="1" applyBorder="1" applyAlignment="1" applyProtection="1">
      <alignment horizontal="center" vertical="top" wrapText="1"/>
      <protection locked="0"/>
    </xf>
    <xf numFmtId="0" fontId="22" fillId="9" borderId="4" xfId="0" applyFont="1" applyFill="1" applyBorder="1" applyAlignment="1" applyProtection="1">
      <alignment horizontal="center" vertical="top" wrapText="1"/>
      <protection locked="0"/>
    </xf>
    <xf numFmtId="0" fontId="22" fillId="9" borderId="5" xfId="0" applyFont="1" applyFill="1" applyBorder="1" applyAlignment="1" applyProtection="1">
      <alignment horizontal="center" vertical="top" wrapText="1"/>
      <protection locked="0"/>
    </xf>
    <xf numFmtId="0" fontId="22" fillId="10" borderId="32" xfId="0" applyFont="1" applyFill="1" applyBorder="1" applyAlignment="1" applyProtection="1">
      <alignment horizontal="center" vertical="top" wrapText="1"/>
      <protection locked="0"/>
    </xf>
    <xf numFmtId="0" fontId="22" fillId="10" borderId="29" xfId="0" applyFont="1" applyFill="1" applyBorder="1" applyAlignment="1" applyProtection="1">
      <alignment horizontal="center" vertical="top" wrapText="1"/>
      <protection locked="0"/>
    </xf>
    <xf numFmtId="0" fontId="22" fillId="10" borderId="33" xfId="0" applyFont="1" applyFill="1" applyBorder="1" applyAlignment="1" applyProtection="1">
      <alignment horizontal="center" vertical="top" wrapText="1"/>
      <protection locked="0"/>
    </xf>
    <xf numFmtId="0" fontId="15" fillId="11" borderId="3" xfId="0" applyFont="1" applyFill="1" applyBorder="1" applyAlignment="1" applyProtection="1">
      <alignment horizontal="center" vertical="top" wrapText="1"/>
      <protection locked="0"/>
    </xf>
    <xf numFmtId="0" fontId="15" fillId="11" borderId="4" xfId="0" applyFont="1" applyFill="1" applyBorder="1" applyAlignment="1" applyProtection="1">
      <alignment horizontal="center" vertical="top" wrapText="1"/>
      <protection locked="0"/>
    </xf>
    <xf numFmtId="0" fontId="15" fillId="11" borderId="5" xfId="0" applyFont="1" applyFill="1" applyBorder="1" applyAlignment="1" applyProtection="1">
      <alignment horizontal="center" vertical="top" wrapText="1"/>
      <protection locked="0"/>
    </xf>
    <xf numFmtId="0" fontId="15" fillId="6" borderId="3" xfId="0" applyFont="1" applyFill="1" applyBorder="1" applyAlignment="1" applyProtection="1">
      <alignment horizontal="center" vertical="top" wrapText="1"/>
      <protection locked="0"/>
    </xf>
    <xf numFmtId="0" fontId="15" fillId="6" borderId="4" xfId="0" applyFont="1" applyFill="1" applyBorder="1" applyAlignment="1" applyProtection="1">
      <alignment horizontal="center" vertical="top" wrapText="1"/>
      <protection locked="0"/>
    </xf>
    <xf numFmtId="0" fontId="15" fillId="6" borderId="5" xfId="0" applyFont="1" applyFill="1" applyBorder="1" applyAlignment="1" applyProtection="1">
      <alignment horizontal="center" vertical="top" wrapText="1"/>
      <protection locked="0"/>
    </xf>
    <xf numFmtId="0" fontId="15" fillId="0" borderId="87" xfId="0" applyFont="1" applyBorder="1" applyAlignment="1" applyProtection="1">
      <alignment horizontal="left" vertical="top" wrapText="1"/>
      <protection locked="0"/>
    </xf>
    <xf numFmtId="0" fontId="15" fillId="0" borderId="82" xfId="0" applyFont="1" applyBorder="1" applyAlignment="1" applyProtection="1">
      <alignment horizontal="left" vertical="top" wrapText="1"/>
      <protection locked="0"/>
    </xf>
    <xf numFmtId="0" fontId="15" fillId="0" borderId="83" xfId="0" applyFont="1" applyBorder="1" applyAlignment="1" applyProtection="1">
      <alignment horizontal="left" vertical="top" wrapText="1"/>
      <protection locked="0"/>
    </xf>
    <xf numFmtId="0" fontId="15" fillId="0" borderId="79" xfId="0" applyFont="1" applyBorder="1" applyAlignment="1" applyProtection="1">
      <alignment horizontal="left" vertical="top" wrapText="1"/>
      <protection locked="0"/>
    </xf>
    <xf numFmtId="0" fontId="15" fillId="0" borderId="58" xfId="0" applyFont="1" applyBorder="1" applyAlignment="1" applyProtection="1">
      <alignment horizontal="left" vertical="top" wrapText="1"/>
      <protection locked="0"/>
    </xf>
    <xf numFmtId="0" fontId="15" fillId="0" borderId="76" xfId="0" applyFont="1" applyBorder="1" applyAlignment="1" applyProtection="1">
      <alignment horizontal="left" vertical="top" wrapText="1"/>
      <protection locked="0"/>
    </xf>
    <xf numFmtId="0" fontId="2" fillId="2" borderId="2" xfId="0" applyFont="1" applyFill="1" applyBorder="1" applyAlignment="1">
      <alignment horizontal="justify" vertical="center" wrapText="1"/>
    </xf>
    <xf numFmtId="0" fontId="2" fillId="2" borderId="39"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39" xfId="0" applyFont="1" applyBorder="1" applyAlignment="1">
      <alignment horizontal="justify" vertical="center" wrapText="1"/>
    </xf>
    <xf numFmtId="0" fontId="8" fillId="0" borderId="39" xfId="0" applyFont="1" applyBorder="1" applyAlignment="1" applyProtection="1">
      <alignment horizontal="justify" vertical="center" wrapText="1"/>
      <protection locked="0"/>
    </xf>
    <xf numFmtId="0" fontId="8" fillId="0" borderId="14" xfId="0" applyFont="1" applyBorder="1" applyAlignment="1" applyProtection="1">
      <alignment horizontal="justify" vertical="center" wrapText="1"/>
      <protection locked="0"/>
    </xf>
    <xf numFmtId="0" fontId="11" fillId="0" borderId="42"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9" xfId="0" applyFont="1" applyBorder="1" applyAlignment="1">
      <alignment horizontal="left" vertical="center" wrapText="1"/>
    </xf>
    <xf numFmtId="0" fontId="10" fillId="4" borderId="23" xfId="0" applyFont="1" applyFill="1" applyBorder="1" applyAlignment="1" applyProtection="1">
      <alignment horizontal="center" vertical="center" wrapText="1"/>
      <protection locked="0"/>
    </xf>
    <xf numFmtId="0" fontId="2" fillId="0" borderId="1" xfId="0" applyFont="1" applyBorder="1" applyAlignment="1">
      <alignment horizontal="justify" vertical="center" wrapText="1"/>
    </xf>
    <xf numFmtId="0" fontId="8" fillId="0" borderId="2" xfId="0" applyFont="1" applyBorder="1" applyAlignment="1">
      <alignment horizontal="justify" vertical="top" wrapText="1"/>
    </xf>
    <xf numFmtId="0" fontId="8" fillId="0" borderId="39" xfId="0" applyFont="1" applyBorder="1" applyAlignment="1">
      <alignment horizontal="justify" vertical="top" wrapText="1"/>
    </xf>
    <xf numFmtId="0" fontId="8" fillId="0" borderId="14" xfId="0" applyFont="1" applyBorder="1" applyAlignment="1">
      <alignment horizontal="justify" vertical="top" wrapText="1"/>
    </xf>
    <xf numFmtId="0" fontId="10" fillId="0" borderId="14"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0" fillId="0" borderId="39" xfId="0" applyFont="1" applyBorder="1" applyAlignment="1" applyProtection="1">
      <alignment horizontal="center" vertical="center" wrapText="1"/>
      <protection locked="0"/>
    </xf>
    <xf numFmtId="0" fontId="8" fillId="0" borderId="30" xfId="0" applyFont="1" applyBorder="1" applyAlignment="1" applyProtection="1">
      <alignment horizontal="justify" vertical="center" wrapText="1"/>
      <protection locked="0"/>
    </xf>
    <xf numFmtId="0" fontId="11" fillId="0" borderId="55" xfId="0" applyFont="1" applyBorder="1" applyAlignment="1" applyProtection="1">
      <alignment horizontal="justify" vertical="center" wrapText="1"/>
      <protection locked="0"/>
    </xf>
    <xf numFmtId="0" fontId="11" fillId="0" borderId="1" xfId="0" applyFont="1" applyBorder="1" applyAlignment="1">
      <alignment horizontal="justify" vertical="center" wrapText="1"/>
    </xf>
    <xf numFmtId="0" fontId="15" fillId="0" borderId="67" xfId="0" applyFont="1" applyBorder="1" applyAlignment="1" applyProtection="1">
      <alignment horizontal="left" vertical="top" wrapText="1"/>
      <protection locked="0"/>
    </xf>
    <xf numFmtId="0" fontId="15" fillId="0" borderId="68" xfId="0" applyFont="1" applyBorder="1" applyAlignment="1" applyProtection="1">
      <alignment horizontal="left" vertical="top" wrapText="1"/>
      <protection locked="0"/>
    </xf>
    <xf numFmtId="0" fontId="15" fillId="0" borderId="69"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9" fontId="23" fillId="0" borderId="74" xfId="0" applyNumberFormat="1"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3" fillId="0" borderId="40" xfId="0" applyFont="1" applyBorder="1" applyAlignment="1">
      <alignment horizontal="center"/>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cellXfs>
  <cellStyles count="7">
    <cellStyle name="Normal" xfId="0" builtinId="0"/>
    <cellStyle name="Normal 2" xfId="1" xr:uid="{00000000-0005-0000-0000-000002000000}"/>
    <cellStyle name="Normal 3" xfId="2" xr:uid="{00000000-0005-0000-0000-000003000000}"/>
    <cellStyle name="Normal 3 2" xfId="4" xr:uid="{00000000-0005-0000-0000-000004000000}"/>
    <cellStyle name="Normal 4" xfId="3" xr:uid="{00000000-0005-0000-0000-000005000000}"/>
    <cellStyle name="Normal 5" xfId="5" xr:uid="{00000000-0005-0000-0000-000006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icbfgob-my.sharepoint.com/personal/angela_martinez_icbf_gov_co/Documents/Actividades_2024/15.%20Aseguramiento/1.%20PJ%20y%20LF/6.%20Instrumentos%20Apoyo%20Familiar/2.%20Instrumento%20Licencias_Modalidad%20Externado%20Jornada%20Completa_SRD.xlsx" TargetMode="External"/><Relationship Id="rId2" Type="http://schemas.microsoft.com/office/2019/04/relationships/externalLinkLongPath" Target="/personal/angela_martinez_icbf_gov_co/Documents/Actividades_2024/15.%20Aseguramiento/1.%20PJ%20y%20LF/6.%20Instrumentos%20Apoyo%20Familiar/1.%20Programaci&#243;n%20Amalia/2.%20Instrumento%20Licencias_Modalidad%20Externado%20Jornada%20Completa_SRD.xlsx?E6FBD649" TargetMode="External"/><Relationship Id="rId1" Type="http://schemas.openxmlformats.org/officeDocument/2006/relationships/externalLinkPath" Target="file:///\\E6FBD649\2.%20Instrumento%20Licencias_Modalidad%20Externado%20Jornada%20Completa_S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 Instrucciones"/>
      <sheetName val="1. Comp Legal"/>
      <sheetName val="2. Comp Financiero"/>
      <sheetName val="3. Comp Atención Psicosocial"/>
      <sheetName val="4. Comp Talento Humano"/>
      <sheetName val="5. Comp Infraestructura"/>
      <sheetName val="6. Comp Nutrición - LFI "/>
      <sheetName val="6. Comp Nutrición - LFID."/>
      <sheetName val="6. Comp Nutrición - Tercerizado"/>
      <sheetName val="7. Resumen Componente"/>
    </sheetNames>
    <sheetDataSet>
      <sheetData sheetId="0"/>
      <sheetData sheetId="1" refreshError="1"/>
      <sheetData sheetId="2">
        <row r="78">
          <cell r="G78" t="e">
            <v>#REF!</v>
          </cell>
        </row>
      </sheetData>
      <sheetData sheetId="3">
        <row r="38">
          <cell r="G38">
            <v>0</v>
          </cell>
        </row>
      </sheetData>
      <sheetData sheetId="4">
        <row r="77">
          <cell r="G77">
            <v>0.99999976000000013</v>
          </cell>
        </row>
      </sheetData>
      <sheetData sheetId="5">
        <row r="174">
          <cell r="G174" t="e">
            <v>#REF!</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4FE4-449C-4CB9-917D-83D36058D561}">
  <sheetPr>
    <tabColor rgb="FF00B0F0"/>
  </sheetPr>
  <dimension ref="A1:G24"/>
  <sheetViews>
    <sheetView topLeftCell="A10" zoomScale="90" zoomScaleNormal="90" zoomScaleSheetLayoutView="80" zoomScalePageLayoutView="55" workbookViewId="0">
      <selection activeCell="B57" sqref="B57:D57"/>
    </sheetView>
  </sheetViews>
  <sheetFormatPr baseColWidth="10" defaultColWidth="11.42578125" defaultRowHeight="16.5"/>
  <cols>
    <col min="1" max="1" width="30.85546875" style="28" customWidth="1"/>
    <col min="2" max="2" width="21.5703125" style="29" customWidth="1"/>
    <col min="3" max="3" width="35.5703125" style="30" customWidth="1"/>
    <col min="4" max="4" width="56.85546875" style="29" customWidth="1"/>
    <col min="5" max="5" width="19" style="29" customWidth="1"/>
    <col min="6" max="6" width="35.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15</v>
      </c>
      <c r="B3" s="124"/>
      <c r="C3" s="124"/>
      <c r="D3" s="124"/>
      <c r="E3" s="124"/>
      <c r="F3" s="124"/>
      <c r="G3" s="125"/>
    </row>
    <row r="4" spans="1:7" s="2" customFormat="1" ht="17.25" thickBot="1">
      <c r="A4" s="126" t="s">
        <v>7</v>
      </c>
      <c r="B4" s="127"/>
      <c r="C4" s="127"/>
      <c r="D4" s="127"/>
      <c r="E4" s="127"/>
      <c r="F4" s="127"/>
      <c r="G4" s="128"/>
    </row>
    <row r="5" spans="1:7" s="66" customFormat="1" ht="24" customHeight="1">
      <c r="A5" s="130" t="s">
        <v>663</v>
      </c>
      <c r="B5" s="131"/>
      <c r="C5" s="131"/>
      <c r="D5" s="131"/>
      <c r="E5" s="131"/>
      <c r="F5" s="131"/>
      <c r="G5" s="131"/>
    </row>
    <row r="6" spans="1:7" s="67" customFormat="1" ht="155.25" customHeight="1">
      <c r="A6" s="132"/>
      <c r="B6" s="133"/>
      <c r="C6" s="133"/>
      <c r="D6" s="133"/>
      <c r="E6" s="133"/>
      <c r="F6" s="133"/>
      <c r="G6" s="133"/>
    </row>
    <row r="7" spans="1:7" s="67" customFormat="1" ht="409.5" customHeight="1">
      <c r="A7" s="132"/>
      <c r="B7" s="133"/>
      <c r="C7" s="133"/>
      <c r="D7" s="133"/>
      <c r="E7" s="133"/>
      <c r="F7" s="133"/>
      <c r="G7" s="133"/>
    </row>
    <row r="8" spans="1:7" s="67" customFormat="1" ht="35.25" customHeight="1">
      <c r="A8" s="132"/>
      <c r="B8" s="133"/>
      <c r="C8" s="133"/>
      <c r="D8" s="133"/>
      <c r="E8" s="133"/>
      <c r="F8" s="133"/>
      <c r="G8" s="133"/>
    </row>
    <row r="9" spans="1:7" s="67" customFormat="1" ht="156" customHeight="1" thickBot="1">
      <c r="A9" s="134" t="s">
        <v>505</v>
      </c>
      <c r="B9" s="135"/>
      <c r="C9" s="135"/>
      <c r="D9" s="135"/>
      <c r="E9" s="135"/>
      <c r="F9" s="135"/>
      <c r="G9" s="135"/>
    </row>
    <row r="10" spans="1:7" s="67" customFormat="1" ht="126.75" customHeight="1" thickBot="1">
      <c r="A10" s="136" t="s">
        <v>660</v>
      </c>
      <c r="B10" s="137"/>
      <c r="C10" s="137"/>
      <c r="D10" s="137"/>
      <c r="E10" s="137"/>
      <c r="F10" s="137"/>
      <c r="G10" s="137"/>
    </row>
    <row r="11" spans="1:7" s="67" customFormat="1" ht="20.25" customHeight="1" thickBot="1">
      <c r="A11" s="144" t="s">
        <v>300</v>
      </c>
      <c r="B11" s="145"/>
      <c r="C11" s="145"/>
      <c r="D11" s="145"/>
      <c r="E11" s="145"/>
      <c r="F11" s="145"/>
      <c r="G11" s="145"/>
    </row>
    <row r="12" spans="1:7" s="67" customFormat="1" ht="20.25" customHeight="1">
      <c r="A12" s="79" t="s">
        <v>294</v>
      </c>
      <c r="B12" s="146" t="s">
        <v>295</v>
      </c>
      <c r="C12" s="147"/>
      <c r="D12" s="147"/>
      <c r="E12" s="147"/>
      <c r="F12" s="147"/>
      <c r="G12" s="147"/>
    </row>
    <row r="13" spans="1:7" s="67" customFormat="1" ht="21" customHeight="1">
      <c r="A13" s="80">
        <v>1</v>
      </c>
      <c r="B13" s="129" t="s">
        <v>301</v>
      </c>
      <c r="C13" s="129"/>
      <c r="D13" s="129"/>
      <c r="E13" s="129"/>
      <c r="F13" s="129"/>
      <c r="G13" s="129"/>
    </row>
    <row r="14" spans="1:7" s="67" customFormat="1" ht="51" customHeight="1">
      <c r="A14" s="80">
        <v>2</v>
      </c>
      <c r="B14" s="129" t="s">
        <v>302</v>
      </c>
      <c r="C14" s="129"/>
      <c r="D14" s="129"/>
      <c r="E14" s="129"/>
      <c r="F14" s="129"/>
      <c r="G14" s="129"/>
    </row>
    <row r="15" spans="1:7" s="67" customFormat="1" ht="20.25" customHeight="1">
      <c r="A15" s="80">
        <v>3</v>
      </c>
      <c r="B15" s="129" t="s">
        <v>303</v>
      </c>
      <c r="C15" s="129"/>
      <c r="D15" s="129"/>
      <c r="E15" s="129"/>
      <c r="F15" s="129"/>
      <c r="G15" s="129"/>
    </row>
    <row r="16" spans="1:7" s="67" customFormat="1" ht="24.75" customHeight="1">
      <c r="A16" s="80">
        <v>4</v>
      </c>
      <c r="B16" s="129" t="s">
        <v>305</v>
      </c>
      <c r="C16" s="129"/>
      <c r="D16" s="129"/>
      <c r="E16" s="129"/>
      <c r="F16" s="129"/>
      <c r="G16" s="129"/>
    </row>
    <row r="17" spans="1:7" s="67" customFormat="1" ht="18.75" customHeight="1">
      <c r="A17" s="81">
        <v>5</v>
      </c>
      <c r="B17" s="138" t="s">
        <v>304</v>
      </c>
      <c r="C17" s="139"/>
      <c r="D17" s="139"/>
      <c r="E17" s="139"/>
      <c r="F17" s="139"/>
      <c r="G17" s="139"/>
    </row>
    <row r="18" spans="1:7" s="67" customFormat="1" ht="24" customHeight="1">
      <c r="A18" s="82">
        <v>6</v>
      </c>
      <c r="B18" s="140" t="s">
        <v>306</v>
      </c>
      <c r="C18" s="141"/>
      <c r="D18" s="141"/>
      <c r="E18" s="141"/>
      <c r="F18" s="141"/>
      <c r="G18" s="141"/>
    </row>
    <row r="19" spans="1:7" s="67" customFormat="1" ht="73.5" customHeight="1" thickBot="1">
      <c r="A19" s="83">
        <v>7</v>
      </c>
      <c r="B19" s="142" t="s">
        <v>311</v>
      </c>
      <c r="C19" s="143"/>
      <c r="D19" s="143"/>
      <c r="E19" s="143"/>
      <c r="F19" s="143"/>
      <c r="G19" s="143"/>
    </row>
    <row r="20" spans="1:7" s="67" customFormat="1" ht="14.25">
      <c r="A20" s="68"/>
    </row>
    <row r="22" spans="1:7">
      <c r="A22" s="1" t="s">
        <v>28</v>
      </c>
    </row>
    <row r="23" spans="1:7">
      <c r="A23" s="1" t="s">
        <v>29</v>
      </c>
    </row>
    <row r="24" spans="1:7">
      <c r="A24" s="1" t="s">
        <v>30</v>
      </c>
    </row>
  </sheetData>
  <mergeCells count="16">
    <mergeCell ref="B17:G17"/>
    <mergeCell ref="B18:G18"/>
    <mergeCell ref="B19:G19"/>
    <mergeCell ref="A11:G11"/>
    <mergeCell ref="B12:G12"/>
    <mergeCell ref="B13:G13"/>
    <mergeCell ref="B14:G14"/>
    <mergeCell ref="B15:G15"/>
    <mergeCell ref="A1:G1"/>
    <mergeCell ref="A2:G2"/>
    <mergeCell ref="A3:G3"/>
    <mergeCell ref="A4:G4"/>
    <mergeCell ref="B16:G16"/>
    <mergeCell ref="A5:G8"/>
    <mergeCell ref="A9:G9"/>
    <mergeCell ref="A10:G1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FUNCIONAMIENTO&amp;RIN1.IVC
&amp;"-,Negrita"&amp;KFF000009/05/2018&amp;"-,Normal"&amp;K01+000
Versión 4
Página &amp;P de &amp;N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8971-74D6-4596-BC86-1E5C76D83494}">
  <sheetPr>
    <tabColor rgb="FF00B0F0"/>
  </sheetPr>
  <dimension ref="A1:H63"/>
  <sheetViews>
    <sheetView topLeftCell="C10" zoomScaleNormal="100" zoomScaleSheetLayoutView="80" zoomScalePageLayoutView="55" workbookViewId="0">
      <selection activeCell="B57" sqref="B57:D57"/>
    </sheetView>
  </sheetViews>
  <sheetFormatPr baseColWidth="10" defaultColWidth="11.42578125" defaultRowHeight="16.5"/>
  <cols>
    <col min="1" max="1" width="30.85546875" style="28" customWidth="1"/>
    <col min="2" max="2" width="21.5703125" style="29" customWidth="1"/>
    <col min="3" max="3" width="35.5703125" style="30" customWidth="1"/>
    <col min="4" max="4" width="56.85546875" style="29" customWidth="1"/>
    <col min="5" max="5" width="20.5703125" style="29" bestFit="1" customWidth="1"/>
    <col min="6" max="6" width="35.28515625" style="31" customWidth="1"/>
    <col min="7" max="7" width="11.140625" style="92"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15</v>
      </c>
      <c r="B3" s="124"/>
      <c r="C3" s="124"/>
      <c r="D3" s="124"/>
      <c r="E3" s="124"/>
      <c r="F3" s="124"/>
      <c r="G3" s="125"/>
    </row>
    <row r="4" spans="1:7" s="2" customFormat="1" ht="17.25" thickBot="1">
      <c r="A4" s="126" t="s">
        <v>7</v>
      </c>
      <c r="B4" s="127"/>
      <c r="C4" s="127"/>
      <c r="D4" s="127"/>
      <c r="E4" s="127"/>
      <c r="F4" s="127"/>
      <c r="G4" s="128"/>
    </row>
    <row r="5" spans="1:7">
      <c r="A5" s="3" t="s">
        <v>22</v>
      </c>
      <c r="B5" s="155"/>
      <c r="C5" s="156"/>
      <c r="D5" s="156"/>
      <c r="E5" s="156"/>
      <c r="F5" s="156"/>
      <c r="G5" s="157"/>
    </row>
    <row r="6" spans="1:7">
      <c r="A6" s="4" t="s">
        <v>23</v>
      </c>
      <c r="B6" s="148"/>
      <c r="C6" s="148"/>
      <c r="D6" s="148"/>
      <c r="E6" s="148"/>
      <c r="F6" s="148"/>
      <c r="G6" s="149"/>
    </row>
    <row r="7" spans="1:7">
      <c r="A7" s="5" t="s">
        <v>1</v>
      </c>
      <c r="B7" s="148"/>
      <c r="C7" s="148"/>
      <c r="D7" s="148"/>
      <c r="E7" s="148"/>
      <c r="F7" s="148"/>
      <c r="G7" s="149"/>
    </row>
    <row r="8" spans="1:7">
      <c r="A8" s="5" t="s">
        <v>299</v>
      </c>
      <c r="B8" s="148"/>
      <c r="C8" s="148"/>
      <c r="D8" s="148"/>
      <c r="E8" s="148"/>
      <c r="F8" s="148"/>
      <c r="G8" s="149"/>
    </row>
    <row r="9" spans="1:7">
      <c r="A9" s="5" t="s">
        <v>27</v>
      </c>
      <c r="B9" s="148"/>
      <c r="C9" s="148"/>
      <c r="D9" s="148"/>
      <c r="E9" s="148"/>
      <c r="F9" s="148"/>
      <c r="G9" s="149"/>
    </row>
    <row r="10" spans="1:7">
      <c r="A10" s="5" t="s">
        <v>24</v>
      </c>
      <c r="B10" s="148"/>
      <c r="C10" s="148"/>
      <c r="D10" s="148"/>
      <c r="E10" s="148"/>
      <c r="F10" s="148"/>
      <c r="G10" s="149"/>
    </row>
    <row r="11" spans="1:7">
      <c r="A11" s="5" t="s">
        <v>17</v>
      </c>
      <c r="B11" s="148"/>
      <c r="C11" s="148"/>
      <c r="D11" s="148"/>
      <c r="E11" s="148"/>
      <c r="F11" s="148"/>
      <c r="G11" s="149"/>
    </row>
    <row r="12" spans="1:7" ht="34.5" customHeight="1">
      <c r="A12" s="86" t="s">
        <v>18</v>
      </c>
      <c r="B12" s="148"/>
      <c r="C12" s="148"/>
      <c r="D12" s="148"/>
      <c r="E12" s="148"/>
      <c r="F12" s="148"/>
      <c r="G12" s="149"/>
    </row>
    <row r="13" spans="1:7" ht="17.25" customHeight="1">
      <c r="A13" s="89" t="s">
        <v>659</v>
      </c>
      <c r="B13" s="152"/>
      <c r="C13" s="153"/>
      <c r="D13" s="153"/>
      <c r="E13" s="153"/>
      <c r="F13" s="153"/>
      <c r="G13" s="154"/>
    </row>
    <row r="14" spans="1:7" ht="33.75" thickBot="1">
      <c r="A14" s="6" t="s">
        <v>25</v>
      </c>
      <c r="B14" s="150"/>
      <c r="C14" s="150"/>
      <c r="D14" s="150"/>
      <c r="E14" s="150"/>
      <c r="F14" s="150"/>
      <c r="G14" s="151"/>
    </row>
    <row r="15" spans="1:7">
      <c r="A15" s="191" t="s">
        <v>8</v>
      </c>
      <c r="B15" s="192"/>
      <c r="C15" s="192"/>
      <c r="D15" s="192"/>
      <c r="E15" s="192"/>
      <c r="F15" s="192"/>
      <c r="G15" s="193"/>
    </row>
    <row r="16" spans="1:7" ht="34.5" customHeight="1">
      <c r="A16" s="194" t="s">
        <v>9</v>
      </c>
      <c r="B16" s="196" t="s">
        <v>2</v>
      </c>
      <c r="C16" s="196" t="s">
        <v>296</v>
      </c>
      <c r="D16" s="196" t="s">
        <v>297</v>
      </c>
      <c r="E16" s="195" t="s">
        <v>19</v>
      </c>
      <c r="F16" s="194" t="s">
        <v>0</v>
      </c>
      <c r="G16" s="194" t="s">
        <v>4</v>
      </c>
    </row>
    <row r="17" spans="1:7" ht="16.5" customHeight="1">
      <c r="A17" s="195"/>
      <c r="B17" s="197"/>
      <c r="C17" s="197"/>
      <c r="D17" s="197"/>
      <c r="E17" s="198"/>
      <c r="F17" s="194"/>
      <c r="G17" s="195"/>
    </row>
    <row r="18" spans="1:7" ht="49.5" customHeight="1">
      <c r="A18" s="184" t="s">
        <v>63</v>
      </c>
      <c r="B18" s="161" t="s">
        <v>298</v>
      </c>
      <c r="C18" s="161" t="s">
        <v>425</v>
      </c>
      <c r="D18" s="34" t="s">
        <v>141</v>
      </c>
      <c r="E18" s="9"/>
      <c r="F18" s="10"/>
      <c r="G18" s="11">
        <f>+IF(E18="cumple",0.02,IF(E18="No aplica",0.02,0))</f>
        <v>0</v>
      </c>
    </row>
    <row r="19" spans="1:7" ht="33">
      <c r="A19" s="184"/>
      <c r="B19" s="162"/>
      <c r="C19" s="162"/>
      <c r="D19" s="34" t="s">
        <v>142</v>
      </c>
      <c r="E19" s="9"/>
      <c r="F19" s="10"/>
      <c r="G19" s="11">
        <f>+IF(E19="cumple",0.01,IF(E19="No aplica",0.01,0))</f>
        <v>0</v>
      </c>
    </row>
    <row r="20" spans="1:7" ht="49.5">
      <c r="A20" s="184"/>
      <c r="B20" s="162"/>
      <c r="C20" s="162"/>
      <c r="D20" s="34" t="s">
        <v>143</v>
      </c>
      <c r="E20" s="9"/>
      <c r="F20" s="10"/>
      <c r="G20" s="11">
        <f t="shared" ref="G20:G23" si="0">+IF(E20="cumple",0.01,IF(E20="No aplica",0.01,0))</f>
        <v>0</v>
      </c>
    </row>
    <row r="21" spans="1:7" ht="49.5">
      <c r="A21" s="184"/>
      <c r="B21" s="162"/>
      <c r="C21" s="162"/>
      <c r="D21" s="34" t="s">
        <v>144</v>
      </c>
      <c r="E21" s="9"/>
      <c r="F21" s="10"/>
      <c r="G21" s="11">
        <f t="shared" si="0"/>
        <v>0</v>
      </c>
    </row>
    <row r="22" spans="1:7" ht="30.75" customHeight="1">
      <c r="A22" s="184"/>
      <c r="B22" s="162"/>
      <c r="C22" s="162"/>
      <c r="D22" s="34" t="s">
        <v>145</v>
      </c>
      <c r="E22" s="9"/>
      <c r="F22" s="10"/>
      <c r="G22" s="11">
        <f t="shared" si="0"/>
        <v>0</v>
      </c>
    </row>
    <row r="23" spans="1:7" ht="30.75" customHeight="1">
      <c r="A23" s="184"/>
      <c r="B23" s="162"/>
      <c r="C23" s="162"/>
      <c r="D23" s="37" t="s">
        <v>146</v>
      </c>
      <c r="E23" s="9"/>
      <c r="F23" s="10"/>
      <c r="G23" s="11">
        <f t="shared" si="0"/>
        <v>0</v>
      </c>
    </row>
    <row r="24" spans="1:7">
      <c r="A24" s="184"/>
      <c r="B24" s="185" t="s">
        <v>26</v>
      </c>
      <c r="C24" s="186"/>
      <c r="D24" s="186"/>
      <c r="E24" s="32" t="str" cm="1">
        <f t="array" ref="E24">IF(OR(E18:E23="No cumple"),"No cumple",IF(G24=0%,"","Cumple"))</f>
        <v/>
      </c>
      <c r="F24" s="12"/>
      <c r="G24" s="90">
        <f>SUM(G18:G23)</f>
        <v>0</v>
      </c>
    </row>
    <row r="25" spans="1:7" ht="49.5">
      <c r="A25" s="187" t="s">
        <v>49</v>
      </c>
      <c r="B25" s="44" t="s">
        <v>48</v>
      </c>
      <c r="C25" s="42" t="s">
        <v>427</v>
      </c>
      <c r="D25" s="43" t="s">
        <v>426</v>
      </c>
      <c r="E25" s="9"/>
      <c r="F25" s="10"/>
      <c r="G25" s="11">
        <f>+IF(E25="cumple",0.13,IF(E25="No aplica",0.13,0))</f>
        <v>0</v>
      </c>
    </row>
    <row r="26" spans="1:7">
      <c r="A26" s="160"/>
      <c r="B26" s="185" t="s">
        <v>26</v>
      </c>
      <c r="C26" s="186"/>
      <c r="D26" s="186"/>
      <c r="E26" s="32" t="str">
        <f>IF(OR(E25="No cumple"),"No cumple",IF(G26=0%,"","Cumple"))</f>
        <v/>
      </c>
      <c r="F26" s="12"/>
      <c r="G26" s="90">
        <f>SUM(G25)</f>
        <v>0</v>
      </c>
    </row>
    <row r="27" spans="1:7" ht="49.5">
      <c r="A27" s="158" t="s">
        <v>147</v>
      </c>
      <c r="B27" s="188" t="s">
        <v>50</v>
      </c>
      <c r="C27" s="129" t="s">
        <v>428</v>
      </c>
      <c r="D27" s="34" t="s">
        <v>148</v>
      </c>
      <c r="E27" s="9"/>
      <c r="F27" s="16"/>
      <c r="G27" s="11">
        <f t="shared" ref="G27" si="1">+IF(E27="cumple",0.01,IF(E27="No aplica",0.01,0))</f>
        <v>0</v>
      </c>
    </row>
    <row r="28" spans="1:7" ht="82.5">
      <c r="A28" s="159"/>
      <c r="B28" s="189"/>
      <c r="C28" s="129"/>
      <c r="D28" s="34" t="s">
        <v>149</v>
      </c>
      <c r="E28" s="9"/>
      <c r="F28" s="16"/>
      <c r="G28" s="11">
        <f>+IF(E28="cumple",0.09,IF(E28="No aplica",0.09,0))</f>
        <v>0</v>
      </c>
    </row>
    <row r="29" spans="1:7" ht="33">
      <c r="A29" s="159"/>
      <c r="B29" s="189"/>
      <c r="C29" s="129"/>
      <c r="D29" s="34" t="s">
        <v>150</v>
      </c>
      <c r="E29" s="9"/>
      <c r="F29" s="16"/>
      <c r="G29" s="11">
        <f t="shared" ref="G29:G30" si="2">+IF(E29="cumple",0.01,IF(E29="No aplica",0.01,0))</f>
        <v>0</v>
      </c>
    </row>
    <row r="30" spans="1:7" ht="33">
      <c r="A30" s="159"/>
      <c r="B30" s="189"/>
      <c r="C30" s="129"/>
      <c r="D30" s="34" t="s">
        <v>429</v>
      </c>
      <c r="E30" s="9"/>
      <c r="F30" s="16"/>
      <c r="G30" s="11">
        <f t="shared" si="2"/>
        <v>0</v>
      </c>
    </row>
    <row r="31" spans="1:7" ht="33">
      <c r="A31" s="159"/>
      <c r="B31" s="189"/>
      <c r="C31" s="129"/>
      <c r="D31" s="34" t="s">
        <v>151</v>
      </c>
      <c r="E31" s="9"/>
      <c r="F31" s="16"/>
      <c r="G31" s="11">
        <f>+IF(E31="cumple",0.03,IF(E31="No aplica",0.03,0))</f>
        <v>0</v>
      </c>
    </row>
    <row r="32" spans="1:7" ht="33">
      <c r="A32" s="159"/>
      <c r="B32" s="190"/>
      <c r="C32" s="129"/>
      <c r="D32" s="34" t="s">
        <v>430</v>
      </c>
      <c r="E32" s="9"/>
      <c r="F32" s="16"/>
      <c r="G32" s="11">
        <f t="shared" ref="G32" si="3">+IF(E32="cumple",0.01,IF(E32="No aplica",0.01,0))</f>
        <v>0</v>
      </c>
    </row>
    <row r="33" spans="1:7">
      <c r="A33" s="160"/>
      <c r="B33" s="185" t="s">
        <v>26</v>
      </c>
      <c r="C33" s="186"/>
      <c r="D33" s="186"/>
      <c r="E33" s="32" t="str" cm="1">
        <f t="array" ref="E33">IF(OR(E27:E32="No cumple"),"No cumple",IF(G33=0%,"","Cumple"))</f>
        <v/>
      </c>
      <c r="F33" s="12"/>
      <c r="G33" s="90">
        <f>SUM(G27:G32)</f>
        <v>0</v>
      </c>
    </row>
    <row r="34" spans="1:7" ht="49.5">
      <c r="A34" s="158" t="s">
        <v>51</v>
      </c>
      <c r="B34" s="188" t="s">
        <v>52</v>
      </c>
      <c r="C34" s="129" t="s">
        <v>506</v>
      </c>
      <c r="D34" s="34" t="s">
        <v>157</v>
      </c>
      <c r="E34" s="9"/>
      <c r="F34" s="16"/>
      <c r="G34" s="11">
        <f>+IF(E34="cumple",0.05,IF(E34="No aplica",0.05,0))</f>
        <v>0</v>
      </c>
    </row>
    <row r="35" spans="1:7" ht="33">
      <c r="A35" s="159"/>
      <c r="B35" s="189"/>
      <c r="C35" s="129"/>
      <c r="D35" s="34" t="s">
        <v>158</v>
      </c>
      <c r="E35" s="9"/>
      <c r="F35" s="16"/>
      <c r="G35" s="11">
        <f t="shared" ref="G35:G37" si="4">+IF(E35="cumple",0.01,IF(E35="No aplica",0.01,0))</f>
        <v>0</v>
      </c>
    </row>
    <row r="36" spans="1:7" ht="49.5">
      <c r="A36" s="159"/>
      <c r="B36" s="189"/>
      <c r="C36" s="129"/>
      <c r="D36" s="34" t="s">
        <v>159</v>
      </c>
      <c r="E36" s="9"/>
      <c r="F36" s="16"/>
      <c r="G36" s="11">
        <f t="shared" si="4"/>
        <v>0</v>
      </c>
    </row>
    <row r="37" spans="1:7" ht="33">
      <c r="A37" s="159"/>
      <c r="B37" s="190"/>
      <c r="C37" s="129"/>
      <c r="D37" s="34" t="s">
        <v>160</v>
      </c>
      <c r="E37" s="9"/>
      <c r="F37" s="16"/>
      <c r="G37" s="11">
        <f t="shared" si="4"/>
        <v>0</v>
      </c>
    </row>
    <row r="38" spans="1:7">
      <c r="A38" s="160"/>
      <c r="B38" s="185" t="s">
        <v>26</v>
      </c>
      <c r="C38" s="186"/>
      <c r="D38" s="186"/>
      <c r="E38" s="32" t="str" cm="1">
        <f t="array" ref="E38">IF(OR(E34:E37="No cumple"),"No cumple",IF(G38=0%,"","Cumple"))</f>
        <v/>
      </c>
      <c r="F38" s="12"/>
      <c r="G38" s="90">
        <f>SUM(G34:G37)</f>
        <v>0</v>
      </c>
    </row>
    <row r="39" spans="1:7" ht="49.5" customHeight="1">
      <c r="A39" s="158" t="s">
        <v>53</v>
      </c>
      <c r="B39" s="188" t="s">
        <v>54</v>
      </c>
      <c r="C39" s="129" t="s">
        <v>431</v>
      </c>
      <c r="D39" s="34" t="s">
        <v>156</v>
      </c>
      <c r="E39" s="9"/>
      <c r="F39" s="16"/>
      <c r="G39" s="11">
        <f>+IF(E39="cumple",0.05,IF(E39="No aplica",0.05,0))</f>
        <v>0</v>
      </c>
    </row>
    <row r="40" spans="1:7" ht="41.25" customHeight="1">
      <c r="A40" s="159"/>
      <c r="B40" s="189"/>
      <c r="C40" s="129"/>
      <c r="D40" s="34" t="s">
        <v>432</v>
      </c>
      <c r="E40" s="9"/>
      <c r="F40" s="16"/>
      <c r="G40" s="11">
        <f t="shared" ref="G40:G41" si="5">+IF(E40="cumple",0.01,IF(E40="No aplica",0.01,0))</f>
        <v>0</v>
      </c>
    </row>
    <row r="41" spans="1:7" ht="51" customHeight="1">
      <c r="A41" s="159"/>
      <c r="B41" s="190"/>
      <c r="C41" s="129"/>
      <c r="D41" s="34" t="s">
        <v>155</v>
      </c>
      <c r="E41" s="9"/>
      <c r="F41" s="16"/>
      <c r="G41" s="11">
        <f t="shared" si="5"/>
        <v>0</v>
      </c>
    </row>
    <row r="42" spans="1:7">
      <c r="A42" s="160"/>
      <c r="B42" s="185" t="s">
        <v>26</v>
      </c>
      <c r="C42" s="186"/>
      <c r="D42" s="186"/>
      <c r="E42" s="32" t="str" cm="1">
        <f t="array" ref="E42">IF(OR(E39:E41="No cumple"),"No cumple",IF(G42=0%,"","Cumple"))</f>
        <v/>
      </c>
      <c r="F42" s="12"/>
      <c r="G42" s="90">
        <f>SUM(G39:G41)</f>
        <v>0</v>
      </c>
    </row>
    <row r="43" spans="1:7" ht="111.75" customHeight="1">
      <c r="A43" s="202" t="s">
        <v>56</v>
      </c>
      <c r="B43" s="84" t="s">
        <v>55</v>
      </c>
      <c r="C43" s="84" t="s">
        <v>507</v>
      </c>
      <c r="D43" s="34" t="s">
        <v>664</v>
      </c>
      <c r="E43" s="9"/>
      <c r="F43" s="12"/>
      <c r="G43" s="11">
        <f>+IF(E43="cumple",0.04,IF(E43="No aplica",0.04,0))</f>
        <v>0</v>
      </c>
    </row>
    <row r="44" spans="1:7">
      <c r="A44" s="203"/>
      <c r="B44" s="185" t="s">
        <v>26</v>
      </c>
      <c r="C44" s="186"/>
      <c r="D44" s="186"/>
      <c r="E44" s="32" t="str">
        <f>IF(OR(E43="No cumple"),"No cumple",IF(G44=0%,"","Cumple"))</f>
        <v/>
      </c>
      <c r="F44" s="12"/>
      <c r="G44" s="90">
        <f>+G43</f>
        <v>0</v>
      </c>
    </row>
    <row r="45" spans="1:7" ht="50.25" customHeight="1">
      <c r="A45" s="158" t="s">
        <v>152</v>
      </c>
      <c r="B45" s="188" t="s">
        <v>57</v>
      </c>
      <c r="C45" s="129" t="s">
        <v>433</v>
      </c>
      <c r="D45" s="34" t="s">
        <v>153</v>
      </c>
      <c r="E45" s="9"/>
      <c r="F45" s="16"/>
      <c r="G45" s="11">
        <f>+IF(E45="cumple",0.1,IF(E45="No aplica",0.1,0))</f>
        <v>0</v>
      </c>
    </row>
    <row r="46" spans="1:7" ht="38.25" customHeight="1">
      <c r="A46" s="159"/>
      <c r="B46" s="189"/>
      <c r="C46" s="129"/>
      <c r="D46" s="34" t="s">
        <v>154</v>
      </c>
      <c r="E46" s="9"/>
      <c r="F46" s="16"/>
      <c r="G46" s="11">
        <f>+IF(E46="cumple",0.1,IF(E46="No aplica",0.1,0))</f>
        <v>0</v>
      </c>
    </row>
    <row r="47" spans="1:7">
      <c r="A47" s="160"/>
      <c r="B47" s="185" t="s">
        <v>26</v>
      </c>
      <c r="C47" s="186"/>
      <c r="D47" s="186"/>
      <c r="E47" s="32" t="str" cm="1">
        <f t="array" ref="E47">IF(OR(E45:E46="No cumple"),"No cumple",IF(G47=0%,"","Cumple"))</f>
        <v/>
      </c>
      <c r="F47" s="12"/>
      <c r="G47" s="90">
        <f>SUM(G45:G46)</f>
        <v>0</v>
      </c>
    </row>
    <row r="48" spans="1:7" ht="40.5" customHeight="1">
      <c r="A48" s="158" t="s">
        <v>161</v>
      </c>
      <c r="B48" s="188" t="s">
        <v>58</v>
      </c>
      <c r="C48" s="129" t="s">
        <v>508</v>
      </c>
      <c r="D48" s="34" t="s">
        <v>162</v>
      </c>
      <c r="E48" s="9"/>
      <c r="F48" s="9" t="s">
        <v>5</v>
      </c>
      <c r="G48" s="11">
        <f>+IF(E48="cumple",0.03,IF(E48="No aplica",0.03,0))</f>
        <v>0</v>
      </c>
    </row>
    <row r="49" spans="1:8" ht="37.5" customHeight="1">
      <c r="A49" s="159"/>
      <c r="B49" s="190"/>
      <c r="C49" s="129"/>
      <c r="D49" s="34" t="s">
        <v>163</v>
      </c>
      <c r="E49" s="9"/>
      <c r="F49" s="9"/>
      <c r="G49" s="11">
        <f>+IF(E49="cumple",0.03,IF(E49="No aplica",0.03,0))</f>
        <v>0</v>
      </c>
    </row>
    <row r="50" spans="1:8">
      <c r="A50" s="160"/>
      <c r="B50" s="185" t="s">
        <v>26</v>
      </c>
      <c r="C50" s="186"/>
      <c r="D50" s="186"/>
      <c r="E50" s="32" t="str" cm="1">
        <f t="array" ref="E50">IF(OR(E48:E49="No cumple"),"No cumple",IF(G50=0%,"","Cumple"))</f>
        <v/>
      </c>
      <c r="F50" s="12"/>
      <c r="G50" s="90">
        <f>SUM(G48:G49)</f>
        <v>0</v>
      </c>
    </row>
    <row r="51" spans="1:8" ht="128.25" customHeight="1">
      <c r="A51" s="202" t="s">
        <v>60</v>
      </c>
      <c r="B51" s="84" t="s">
        <v>59</v>
      </c>
      <c r="C51" s="35" t="s">
        <v>434</v>
      </c>
      <c r="D51" s="34" t="s">
        <v>91</v>
      </c>
      <c r="E51" s="9"/>
      <c r="F51" s="12"/>
      <c r="G51" s="11">
        <f>+IF(E51="cumple",0.05,IF(E51="No aplica",0.05,0))</f>
        <v>0</v>
      </c>
      <c r="H51" s="88" t="s">
        <v>666</v>
      </c>
    </row>
    <row r="52" spans="1:8">
      <c r="A52" s="203"/>
      <c r="B52" s="185" t="s">
        <v>26</v>
      </c>
      <c r="C52" s="186"/>
      <c r="D52" s="186"/>
      <c r="E52" s="32" t="str">
        <f>IF(OR(E51="No cumple"),"No cumple",IF(G52=0%,"","Cumple"))</f>
        <v/>
      </c>
      <c r="F52" s="12"/>
      <c r="G52" s="90">
        <f>+G51</f>
        <v>0</v>
      </c>
    </row>
    <row r="53" spans="1:8" ht="99">
      <c r="A53" s="158" t="s">
        <v>62</v>
      </c>
      <c r="B53" s="36" t="s">
        <v>61</v>
      </c>
      <c r="C53" s="45" t="s">
        <v>435</v>
      </c>
      <c r="D53" s="34" t="s">
        <v>665</v>
      </c>
      <c r="E53" s="9"/>
      <c r="F53" s="16" t="s">
        <v>5</v>
      </c>
      <c r="G53" s="11">
        <f>+IF(E53="cumple",0.09,IF(E53="No aplica",0.09,0))</f>
        <v>0</v>
      </c>
    </row>
    <row r="54" spans="1:8">
      <c r="A54" s="160"/>
      <c r="B54" s="185" t="s">
        <v>26</v>
      </c>
      <c r="C54" s="186"/>
      <c r="D54" s="186"/>
      <c r="E54" s="32" t="str">
        <f>IF(OR(E53="No cumple"),"No cumple",IF(G54=0%,"","Cumple"))</f>
        <v/>
      </c>
      <c r="F54" s="12"/>
      <c r="G54" s="90">
        <f>SUM(G53)</f>
        <v>0</v>
      </c>
    </row>
    <row r="55" spans="1:8" ht="78">
      <c r="A55" s="199" t="s">
        <v>436</v>
      </c>
      <c r="B55" s="36" t="s">
        <v>61</v>
      </c>
      <c r="C55" s="45" t="s">
        <v>437</v>
      </c>
      <c r="D55" s="37" t="s">
        <v>164</v>
      </c>
      <c r="E55" s="9"/>
      <c r="F55" s="17" t="s">
        <v>5</v>
      </c>
      <c r="G55" s="11">
        <f>+IF(E55="cumple",0.05,IF(E55="No aplica",0.05,0))</f>
        <v>0</v>
      </c>
      <c r="H55" s="88" t="s">
        <v>666</v>
      </c>
    </row>
    <row r="56" spans="1:8" ht="17.25" thickBot="1">
      <c r="A56" s="200"/>
      <c r="B56" s="201" t="s">
        <v>26</v>
      </c>
      <c r="C56" s="201"/>
      <c r="D56" s="201"/>
      <c r="E56" s="32" t="str">
        <f>IF(OR(E55="No cumple"),"No cumple",IF(G56=0%,"","Cumple"))</f>
        <v/>
      </c>
      <c r="F56" s="18"/>
      <c r="G56" s="90">
        <f>SUM(G55)</f>
        <v>0</v>
      </c>
    </row>
    <row r="57" spans="1:8" ht="17.25" thickBot="1">
      <c r="A57" s="166" t="s">
        <v>6</v>
      </c>
      <c r="B57" s="167"/>
      <c r="C57" s="167"/>
      <c r="D57" s="167"/>
      <c r="E57" s="167"/>
      <c r="F57" s="168"/>
      <c r="G57" s="91">
        <f>+G24+G26+G33+G38+G42+G44+G47+G50+G52+G54+G56</f>
        <v>0</v>
      </c>
    </row>
    <row r="58" spans="1:8" ht="85.5" customHeight="1" thickBot="1">
      <c r="A58" s="181" t="s">
        <v>661</v>
      </c>
      <c r="B58" s="182"/>
      <c r="C58" s="182"/>
      <c r="D58" s="182"/>
      <c r="E58" s="182"/>
      <c r="F58" s="182"/>
      <c r="G58" s="183"/>
    </row>
    <row r="59" spans="1:8" ht="17.25" thickBot="1">
      <c r="A59" s="169" t="s">
        <v>14</v>
      </c>
      <c r="B59" s="170"/>
      <c r="C59" s="170"/>
      <c r="D59" s="170"/>
      <c r="E59" s="170"/>
      <c r="F59" s="170"/>
      <c r="G59" s="171"/>
    </row>
    <row r="60" spans="1:8" ht="17.25" thickBot="1">
      <c r="A60" s="172" t="s">
        <v>12</v>
      </c>
      <c r="B60" s="173"/>
      <c r="C60" s="21" t="s">
        <v>10</v>
      </c>
      <c r="D60" s="20" t="s">
        <v>13</v>
      </c>
      <c r="E60" s="173" t="s">
        <v>11</v>
      </c>
      <c r="F60" s="173"/>
      <c r="G60" s="174"/>
    </row>
    <row r="61" spans="1:8">
      <c r="A61" s="175"/>
      <c r="B61" s="176"/>
      <c r="C61" s="23"/>
      <c r="D61" s="22"/>
      <c r="E61" s="176"/>
      <c r="F61" s="176"/>
      <c r="G61" s="177"/>
    </row>
    <row r="62" spans="1:8">
      <c r="A62" s="178"/>
      <c r="B62" s="179"/>
      <c r="C62" s="25"/>
      <c r="D62" s="24"/>
      <c r="E62" s="179"/>
      <c r="F62" s="179"/>
      <c r="G62" s="180"/>
    </row>
    <row r="63" spans="1:8" ht="17.25" thickBot="1">
      <c r="A63" s="163"/>
      <c r="B63" s="164"/>
      <c r="C63" s="27"/>
      <c r="D63" s="26"/>
      <c r="E63" s="164"/>
      <c r="F63" s="164"/>
      <c r="G63" s="165"/>
    </row>
  </sheetData>
  <autoFilter ref="A17:G60" xr:uid="{47A68971-74D6-4596-BC86-1E5C76D83494}"/>
  <mergeCells count="67">
    <mergeCell ref="A39:A42"/>
    <mergeCell ref="B44:D44"/>
    <mergeCell ref="A45:A47"/>
    <mergeCell ref="B47:D47"/>
    <mergeCell ref="C39:C41"/>
    <mergeCell ref="C45:C46"/>
    <mergeCell ref="B45:B46"/>
    <mergeCell ref="A43:A44"/>
    <mergeCell ref="A55:A56"/>
    <mergeCell ref="B54:D54"/>
    <mergeCell ref="B56:D56"/>
    <mergeCell ref="B50:D50"/>
    <mergeCell ref="A48:A50"/>
    <mergeCell ref="B52:D52"/>
    <mergeCell ref="A53:A54"/>
    <mergeCell ref="B48:B49"/>
    <mergeCell ref="C48:C49"/>
    <mergeCell ref="A51:A52"/>
    <mergeCell ref="A15:G15"/>
    <mergeCell ref="A16:A17"/>
    <mergeCell ref="B16:B17"/>
    <mergeCell ref="C16:C17"/>
    <mergeCell ref="D16:D17"/>
    <mergeCell ref="E16:E17"/>
    <mergeCell ref="F16:F17"/>
    <mergeCell ref="G16:G17"/>
    <mergeCell ref="B38:D38"/>
    <mergeCell ref="B42:D42"/>
    <mergeCell ref="B39:B41"/>
    <mergeCell ref="B27:B32"/>
    <mergeCell ref="B34:B37"/>
    <mergeCell ref="C34:C37"/>
    <mergeCell ref="B24:D24"/>
    <mergeCell ref="B26:D26"/>
    <mergeCell ref="A25:A26"/>
    <mergeCell ref="B33:D33"/>
    <mergeCell ref="C27:C32"/>
    <mergeCell ref="A34:A38"/>
    <mergeCell ref="B18:B23"/>
    <mergeCell ref="A63:B63"/>
    <mergeCell ref="E63:G63"/>
    <mergeCell ref="A57:F57"/>
    <mergeCell ref="A59:G59"/>
    <mergeCell ref="A60:B60"/>
    <mergeCell ref="E60:G60"/>
    <mergeCell ref="A61:B61"/>
    <mergeCell ref="E61:G61"/>
    <mergeCell ref="A62:B62"/>
    <mergeCell ref="E62:G62"/>
    <mergeCell ref="A58:G58"/>
    <mergeCell ref="A27:A33"/>
    <mergeCell ref="C18:C23"/>
    <mergeCell ref="A18:A24"/>
    <mergeCell ref="B8:G8"/>
    <mergeCell ref="B9:G9"/>
    <mergeCell ref="B14:G14"/>
    <mergeCell ref="B13:G13"/>
    <mergeCell ref="A1:G1"/>
    <mergeCell ref="A2:G2"/>
    <mergeCell ref="A3:G3"/>
    <mergeCell ref="A4:G4"/>
    <mergeCell ref="B7:G7"/>
    <mergeCell ref="B6:G6"/>
    <mergeCell ref="B5:G5"/>
    <mergeCell ref="B10:G10"/>
    <mergeCell ref="B11:G11"/>
    <mergeCell ref="B12:G12"/>
  </mergeCells>
  <conditionalFormatting sqref="G57">
    <cfRule type="dataBar" priority="1">
      <dataBar>
        <cfvo type="num" val="0"/>
        <cfvo type="num" val="1"/>
        <color rgb="FF638EC6"/>
      </dataBar>
      <extLst>
        <ext xmlns:x14="http://schemas.microsoft.com/office/spreadsheetml/2009/9/main" uri="{B025F937-C7B1-47D3-B67F-A62EFF666E3E}">
          <x14:id>{09245B11-C726-4296-AC86-B91011C83B4A}</x14:id>
        </ext>
      </extLst>
    </cfRule>
  </conditionalFormatting>
  <dataValidations count="2">
    <dataValidation type="list" allowBlank="1" showInputMessage="1" showErrorMessage="1" sqref="E18:E23 E25 E53 E39:E41 E43 E45:E46 E48:E49 E27:E32 E34:E37" xr:uid="{D583AA79-084D-4064-95D8-C7FE37FFFB47}">
      <formula1>cumple</formula1>
    </dataValidation>
    <dataValidation type="list" allowBlank="1" showInputMessage="1" showErrorMessage="1" sqref="E51 E55" xr:uid="{AAB29978-E4A4-4A14-BC8F-FF6A88E4EAF7}">
      <formula1>noaplica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FUNCIONAMIENTO&amp;RIN1.IVC
&amp;"-,Negrita"&amp;KFF000009/05/2018&amp;"-,Normal"&amp;K01+000
Versión 4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09245B11-C726-4296-AC86-B91011C83B4A}">
            <x14:dataBar minLength="0" maxLength="100" gradient="0">
              <x14:cfvo type="num">
                <xm:f>0</xm:f>
              </x14:cfvo>
              <x14:cfvo type="num">
                <xm:f>1</xm:f>
              </x14:cfvo>
              <x14:negativeFillColor rgb="FFFF0000"/>
              <x14:axisColor rgb="FF000000"/>
            </x14:dataBar>
          </x14:cfRule>
          <xm:sqref>G57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51BE-86CD-42CF-9DD1-5AC9865D5F7C}">
  <sheetPr>
    <tabColor rgb="FF00B0F0"/>
  </sheetPr>
  <dimension ref="A1:G73"/>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28" customWidth="1"/>
    <col min="2" max="2" width="21.5703125" style="29" customWidth="1"/>
    <col min="3" max="3" width="35.5703125" style="30" customWidth="1"/>
    <col min="4" max="4" width="56.85546875" style="29" customWidth="1"/>
    <col min="5" max="5" width="19" style="29" customWidth="1"/>
    <col min="6" max="6" width="35.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725</v>
      </c>
      <c r="B3" s="124"/>
      <c r="C3" s="124"/>
      <c r="D3" s="124"/>
      <c r="E3" s="124"/>
      <c r="F3" s="124"/>
      <c r="G3" s="125"/>
    </row>
    <row r="4" spans="1:7" s="2" customFormat="1" ht="17.25" thickBot="1">
      <c r="A4" s="126" t="s">
        <v>730</v>
      </c>
      <c r="B4" s="127"/>
      <c r="C4" s="127"/>
      <c r="D4" s="127"/>
      <c r="E4" s="127"/>
      <c r="F4" s="127"/>
      <c r="G4" s="128"/>
    </row>
    <row r="5" spans="1:7" s="66" customFormat="1" ht="138.75" customHeight="1">
      <c r="A5" s="130" t="s">
        <v>726</v>
      </c>
      <c r="B5" s="131"/>
      <c r="C5" s="131"/>
      <c r="D5" s="131"/>
      <c r="E5" s="131"/>
      <c r="F5" s="131"/>
      <c r="G5" s="211"/>
    </row>
    <row r="6" spans="1:7" s="67" customFormat="1" ht="155.25" customHeight="1">
      <c r="A6" s="132"/>
      <c r="B6" s="133"/>
      <c r="C6" s="133"/>
      <c r="D6" s="133"/>
      <c r="E6" s="133"/>
      <c r="F6" s="133"/>
      <c r="G6" s="212"/>
    </row>
    <row r="7" spans="1:7" s="67" customFormat="1" ht="218.25" customHeight="1">
      <c r="A7" s="132"/>
      <c r="B7" s="133"/>
      <c r="C7" s="133"/>
      <c r="D7" s="133"/>
      <c r="E7" s="133"/>
      <c r="F7" s="133"/>
      <c r="G7" s="212"/>
    </row>
    <row r="8" spans="1:7" s="67" customFormat="1" ht="144" customHeight="1">
      <c r="A8" s="213" t="s">
        <v>727</v>
      </c>
      <c r="B8" s="214"/>
      <c r="C8" s="214"/>
      <c r="D8" s="214"/>
      <c r="E8" s="214"/>
      <c r="F8" s="214"/>
      <c r="G8" s="215"/>
    </row>
    <row r="9" spans="1:7" s="67" customFormat="1" ht="141.75" customHeight="1" thickBot="1">
      <c r="A9" s="134" t="s">
        <v>728</v>
      </c>
      <c r="B9" s="135"/>
      <c r="C9" s="135"/>
      <c r="D9" s="135"/>
      <c r="E9" s="135"/>
      <c r="F9" s="135"/>
      <c r="G9" s="204"/>
    </row>
    <row r="10" spans="1:7" s="67" customFormat="1" ht="20.25" customHeight="1" thickBot="1">
      <c r="A10" s="144" t="s">
        <v>300</v>
      </c>
      <c r="B10" s="145"/>
      <c r="C10" s="145"/>
      <c r="D10" s="145"/>
      <c r="E10" s="145"/>
      <c r="F10" s="145"/>
      <c r="G10" s="205"/>
    </row>
    <row r="11" spans="1:7" s="67" customFormat="1" ht="20.25" customHeight="1" thickBot="1">
      <c r="A11" s="98" t="s">
        <v>294</v>
      </c>
      <c r="B11" s="206" t="s">
        <v>295</v>
      </c>
      <c r="C11" s="207"/>
      <c r="D11" s="207"/>
      <c r="E11" s="207"/>
      <c r="F11" s="207"/>
      <c r="G11" s="208"/>
    </row>
    <row r="12" spans="1:7" s="67" customFormat="1" ht="21" customHeight="1" thickBot="1">
      <c r="A12" s="99">
        <v>1</v>
      </c>
      <c r="B12" s="209" t="s">
        <v>729</v>
      </c>
      <c r="C12" s="209"/>
      <c r="D12" s="209"/>
      <c r="E12" s="209"/>
      <c r="F12" s="209"/>
      <c r="G12" s="210"/>
    </row>
    <row r="13" spans="1:7" s="67" customFormat="1" ht="14.25">
      <c r="A13" s="68"/>
    </row>
    <row r="14" spans="1:7" ht="24" customHeight="1"/>
    <row r="41" spans="1:1">
      <c r="A41" s="108" t="s">
        <v>778</v>
      </c>
    </row>
    <row r="42" spans="1:1">
      <c r="A42" s="108" t="s">
        <v>779</v>
      </c>
    </row>
    <row r="43" spans="1:1">
      <c r="A43" s="108" t="s">
        <v>780</v>
      </c>
    </row>
    <row r="44" spans="1:1">
      <c r="A44" s="108" t="s">
        <v>781</v>
      </c>
    </row>
    <row r="45" spans="1:1">
      <c r="A45" s="108" t="s">
        <v>782</v>
      </c>
    </row>
    <row r="46" spans="1:1">
      <c r="A46" s="108" t="s">
        <v>783</v>
      </c>
    </row>
    <row r="47" spans="1:1">
      <c r="A47" s="108" t="s">
        <v>784</v>
      </c>
    </row>
    <row r="48" spans="1:1">
      <c r="A48" s="108" t="s">
        <v>785</v>
      </c>
    </row>
    <row r="49" spans="1:1">
      <c r="A49" s="108" t="s">
        <v>786</v>
      </c>
    </row>
    <row r="50" spans="1:1">
      <c r="A50" s="108" t="s">
        <v>787</v>
      </c>
    </row>
    <row r="51" spans="1:1">
      <c r="A51" s="108" t="s">
        <v>788</v>
      </c>
    </row>
    <row r="52" spans="1:1">
      <c r="A52" s="108" t="s">
        <v>789</v>
      </c>
    </row>
    <row r="53" spans="1:1">
      <c r="A53" s="108" t="s">
        <v>790</v>
      </c>
    </row>
    <row r="54" spans="1:1">
      <c r="A54" s="108" t="s">
        <v>791</v>
      </c>
    </row>
    <row r="55" spans="1:1">
      <c r="A55" s="108" t="s">
        <v>792</v>
      </c>
    </row>
    <row r="56" spans="1:1">
      <c r="A56" s="108" t="s">
        <v>793</v>
      </c>
    </row>
    <row r="57" spans="1:1">
      <c r="A57" s="108" t="s">
        <v>794</v>
      </c>
    </row>
    <row r="58" spans="1:1">
      <c r="A58" s="108" t="s">
        <v>795</v>
      </c>
    </row>
    <row r="59" spans="1:1">
      <c r="A59" s="108" t="s">
        <v>796</v>
      </c>
    </row>
    <row r="60" spans="1:1">
      <c r="A60" s="108" t="s">
        <v>797</v>
      </c>
    </row>
    <row r="61" spans="1:1">
      <c r="A61" s="108" t="s">
        <v>798</v>
      </c>
    </row>
    <row r="62" spans="1:1">
      <c r="A62" s="108" t="s">
        <v>799</v>
      </c>
    </row>
    <row r="63" spans="1:1">
      <c r="A63" s="108" t="s">
        <v>800</v>
      </c>
    </row>
    <row r="64" spans="1:1">
      <c r="A64" s="108" t="s">
        <v>801</v>
      </c>
    </row>
    <row r="65" spans="1:1">
      <c r="A65" s="108" t="s">
        <v>802</v>
      </c>
    </row>
    <row r="66" spans="1:1">
      <c r="A66" s="108" t="s">
        <v>803</v>
      </c>
    </row>
    <row r="67" spans="1:1">
      <c r="A67" s="108" t="s">
        <v>804</v>
      </c>
    </row>
    <row r="68" spans="1:1">
      <c r="A68" s="108" t="s">
        <v>805</v>
      </c>
    </row>
    <row r="69" spans="1:1">
      <c r="A69" s="108" t="s">
        <v>806</v>
      </c>
    </row>
    <row r="70" spans="1:1">
      <c r="A70" s="108" t="s">
        <v>807</v>
      </c>
    </row>
    <row r="71" spans="1:1">
      <c r="A71" s="108" t="s">
        <v>808</v>
      </c>
    </row>
    <row r="72" spans="1:1">
      <c r="A72" s="108" t="s">
        <v>809</v>
      </c>
    </row>
    <row r="73" spans="1:1">
      <c r="A73" s="108" t="s">
        <v>810</v>
      </c>
    </row>
  </sheetData>
  <sheetProtection algorithmName="SHA-512" hashValue="ZbWUl9ZeU4VuRDr0iGvYYmqbd6myzqidjzLQU4qVT/haNchPd2aUJAr4CQ7OUsYVrnGrncnbjlVG8pklXvcLTQ==" saltValue="oj/C2eAQkiVQs76BQf+b0Q==" spinCount="100000" sheet="1" objects="1" scenarios="1"/>
  <mergeCells count="10">
    <mergeCell ref="A9:G9"/>
    <mergeCell ref="A10:G10"/>
    <mergeCell ref="B11:G11"/>
    <mergeCell ref="B12:G12"/>
    <mergeCell ref="A1:G1"/>
    <mergeCell ref="A2:G2"/>
    <mergeCell ref="A3:G3"/>
    <mergeCell ref="A4:G4"/>
    <mergeCell ref="A5:G7"/>
    <mergeCell ref="A8:G8"/>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FUNCIONAMIENTO&amp;RIN58.IVC
29/07/2024
Versión 1
Página &amp;P de &amp;N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7AC2-9950-4684-8C3A-1F25D478F487}">
  <sheetPr>
    <tabColor rgb="FF00B0F0"/>
  </sheetPr>
  <dimension ref="A1:G61"/>
  <sheetViews>
    <sheetView topLeftCell="A44" zoomScaleNormal="100" zoomScaleSheetLayoutView="80" zoomScalePageLayoutView="55" workbookViewId="0">
      <selection activeCell="A5" sqref="A5:G7"/>
    </sheetView>
  </sheetViews>
  <sheetFormatPr baseColWidth="10" defaultColWidth="11.42578125" defaultRowHeight="16.5"/>
  <cols>
    <col min="1" max="1" width="30.85546875" style="28" customWidth="1"/>
    <col min="2" max="2" width="21.5703125" style="29" customWidth="1"/>
    <col min="3" max="3" width="35.5703125" style="30" customWidth="1"/>
    <col min="4" max="4" width="56.85546875" style="29" customWidth="1"/>
    <col min="5" max="5" width="20.5703125" style="29" bestFit="1" customWidth="1"/>
    <col min="6" max="6" width="35.28515625" style="31" customWidth="1"/>
    <col min="7" max="7" width="11.140625" style="92"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725</v>
      </c>
      <c r="B3" s="124"/>
      <c r="C3" s="124"/>
      <c r="D3" s="124"/>
      <c r="E3" s="124"/>
      <c r="F3" s="124"/>
      <c r="G3" s="125"/>
    </row>
    <row r="4" spans="1:7" s="2" customFormat="1" ht="17.25" thickBot="1">
      <c r="A4" s="126" t="s">
        <v>735</v>
      </c>
      <c r="B4" s="127"/>
      <c r="C4" s="127"/>
      <c r="D4" s="127"/>
      <c r="E4" s="127"/>
      <c r="F4" s="127"/>
      <c r="G4" s="128"/>
    </row>
    <row r="5" spans="1:7">
      <c r="A5" s="3" t="s">
        <v>22</v>
      </c>
      <c r="B5" s="218"/>
      <c r="C5" s="218"/>
      <c r="D5" s="218"/>
      <c r="E5" s="218"/>
      <c r="F5" s="218"/>
      <c r="G5" s="219"/>
    </row>
    <row r="6" spans="1:7">
      <c r="A6" s="4" t="s">
        <v>23</v>
      </c>
      <c r="B6" s="220"/>
      <c r="C6" s="220"/>
      <c r="D6" s="220"/>
      <c r="E6" s="220"/>
      <c r="F6" s="220"/>
      <c r="G6" s="221"/>
    </row>
    <row r="7" spans="1:7">
      <c r="A7" s="5" t="s">
        <v>1</v>
      </c>
      <c r="B7" s="148"/>
      <c r="C7" s="148"/>
      <c r="D7" s="148"/>
      <c r="E7" s="148"/>
      <c r="F7" s="148"/>
      <c r="G7" s="149"/>
    </row>
    <row r="8" spans="1:7">
      <c r="A8" s="5" t="s">
        <v>299</v>
      </c>
      <c r="B8" s="216"/>
      <c r="C8" s="216"/>
      <c r="D8" s="216"/>
      <c r="E8" s="216"/>
      <c r="F8" s="216"/>
      <c r="G8" s="217"/>
    </row>
    <row r="9" spans="1:7">
      <c r="A9" s="5" t="s">
        <v>27</v>
      </c>
      <c r="B9" s="222"/>
      <c r="C9" s="216"/>
      <c r="D9" s="216"/>
      <c r="E9" s="216"/>
      <c r="F9" s="216"/>
      <c r="G9" s="217"/>
    </row>
    <row r="10" spans="1:7">
      <c r="A10" s="5" t="s">
        <v>24</v>
      </c>
      <c r="B10" s="216"/>
      <c r="C10" s="216"/>
      <c r="D10" s="216"/>
      <c r="E10" s="216"/>
      <c r="F10" s="216"/>
      <c r="G10" s="217"/>
    </row>
    <row r="11" spans="1:7">
      <c r="A11" s="5" t="s">
        <v>17</v>
      </c>
      <c r="B11" s="216"/>
      <c r="C11" s="216"/>
      <c r="D11" s="216"/>
      <c r="E11" s="216"/>
      <c r="F11" s="216"/>
      <c r="G11" s="217"/>
    </row>
    <row r="12" spans="1:7" ht="20.25" customHeight="1">
      <c r="A12" s="86" t="s">
        <v>18</v>
      </c>
      <c r="B12" s="216"/>
      <c r="C12" s="216"/>
      <c r="D12" s="216"/>
      <c r="E12" s="216"/>
      <c r="F12" s="216"/>
      <c r="G12" s="217"/>
    </row>
    <row r="13" spans="1:7" ht="17.25" customHeight="1">
      <c r="A13" s="89" t="s">
        <v>731</v>
      </c>
      <c r="B13" s="223"/>
      <c r="C13" s="224"/>
      <c r="D13" s="224"/>
      <c r="E13" s="224"/>
      <c r="F13" s="224"/>
      <c r="G13" s="225"/>
    </row>
    <row r="14" spans="1:7" ht="33.75" thickBot="1">
      <c r="A14" s="6" t="s">
        <v>25</v>
      </c>
      <c r="B14" s="226"/>
      <c r="C14" s="227"/>
      <c r="D14" s="227"/>
      <c r="E14" s="227"/>
      <c r="F14" s="227"/>
      <c r="G14" s="228"/>
    </row>
    <row r="15" spans="1:7">
      <c r="A15" s="191" t="s">
        <v>8</v>
      </c>
      <c r="B15" s="192"/>
      <c r="C15" s="192"/>
      <c r="D15" s="192"/>
      <c r="E15" s="192"/>
      <c r="F15" s="192"/>
      <c r="G15" s="193"/>
    </row>
    <row r="16" spans="1:7" ht="34.5" customHeight="1">
      <c r="A16" s="194" t="s">
        <v>9</v>
      </c>
      <c r="B16" s="196" t="s">
        <v>2</v>
      </c>
      <c r="C16" s="196" t="s">
        <v>296</v>
      </c>
      <c r="D16" s="196" t="s">
        <v>297</v>
      </c>
      <c r="E16" s="195" t="s">
        <v>19</v>
      </c>
      <c r="F16" s="194" t="s">
        <v>0</v>
      </c>
      <c r="G16" s="194" t="s">
        <v>4</v>
      </c>
    </row>
    <row r="17" spans="1:7" ht="16.5" customHeight="1">
      <c r="A17" s="195"/>
      <c r="B17" s="197"/>
      <c r="C17" s="197"/>
      <c r="D17" s="197"/>
      <c r="E17" s="198"/>
      <c r="F17" s="194"/>
      <c r="G17" s="195"/>
    </row>
    <row r="18" spans="1:7" ht="39" customHeight="1">
      <c r="A18" s="184" t="s">
        <v>63</v>
      </c>
      <c r="B18" s="161" t="s">
        <v>298</v>
      </c>
      <c r="C18" s="161" t="s">
        <v>425</v>
      </c>
      <c r="D18" s="34" t="s">
        <v>141</v>
      </c>
      <c r="E18" s="9"/>
      <c r="F18" s="10"/>
      <c r="G18" s="100">
        <f t="shared" ref="G18:G23" si="0">+IF(E18="cumple",0.02,IF(E18="No aplica",0.02,0))</f>
        <v>0</v>
      </c>
    </row>
    <row r="19" spans="1:7" ht="33">
      <c r="A19" s="184"/>
      <c r="B19" s="162"/>
      <c r="C19" s="162"/>
      <c r="D19" s="34" t="s">
        <v>142</v>
      </c>
      <c r="E19" s="9"/>
      <c r="F19" s="10"/>
      <c r="G19" s="100">
        <f t="shared" si="0"/>
        <v>0</v>
      </c>
    </row>
    <row r="20" spans="1:7" ht="49.5">
      <c r="A20" s="184"/>
      <c r="B20" s="162"/>
      <c r="C20" s="162"/>
      <c r="D20" s="34" t="s">
        <v>143</v>
      </c>
      <c r="E20" s="9"/>
      <c r="F20" s="10"/>
      <c r="G20" s="100">
        <f t="shared" si="0"/>
        <v>0</v>
      </c>
    </row>
    <row r="21" spans="1:7" ht="49.5">
      <c r="A21" s="184"/>
      <c r="B21" s="162"/>
      <c r="C21" s="162"/>
      <c r="D21" s="34" t="s">
        <v>144</v>
      </c>
      <c r="E21" s="9"/>
      <c r="F21" s="10"/>
      <c r="G21" s="100">
        <f t="shared" si="0"/>
        <v>0</v>
      </c>
    </row>
    <row r="22" spans="1:7" ht="30.75" customHeight="1">
      <c r="A22" s="184"/>
      <c r="B22" s="162"/>
      <c r="C22" s="162"/>
      <c r="D22" s="34" t="s">
        <v>145</v>
      </c>
      <c r="E22" s="9"/>
      <c r="F22" s="10"/>
      <c r="G22" s="100">
        <f t="shared" si="0"/>
        <v>0</v>
      </c>
    </row>
    <row r="23" spans="1:7" ht="30.75" customHeight="1">
      <c r="A23" s="184"/>
      <c r="B23" s="162"/>
      <c r="C23" s="162"/>
      <c r="D23" s="37" t="s">
        <v>146</v>
      </c>
      <c r="E23" s="9"/>
      <c r="F23" s="10"/>
      <c r="G23" s="100">
        <f t="shared" si="0"/>
        <v>0</v>
      </c>
    </row>
    <row r="24" spans="1:7">
      <c r="A24" s="184"/>
      <c r="B24" s="185" t="s">
        <v>26</v>
      </c>
      <c r="C24" s="186"/>
      <c r="D24" s="186"/>
      <c r="E24" s="32" t="str" cm="1">
        <f t="array" ref="E24">IF(OR(E18:E23="No cumple"),"No cumple",IF(G24=0%,"","Cumple"))</f>
        <v/>
      </c>
      <c r="F24" s="12"/>
      <c r="G24" s="101">
        <f>SUM(G18:G23)</f>
        <v>0</v>
      </c>
    </row>
    <row r="25" spans="1:7" ht="49.5">
      <c r="A25" s="187" t="s">
        <v>49</v>
      </c>
      <c r="B25" s="44" t="s">
        <v>48</v>
      </c>
      <c r="C25" s="42" t="s">
        <v>427</v>
      </c>
      <c r="D25" s="43" t="s">
        <v>426</v>
      </c>
      <c r="E25" s="9"/>
      <c r="F25" s="10"/>
      <c r="G25" s="100">
        <f>+IF(E25="cumple",0.13,IF(E25="No aplica",0.13,0))</f>
        <v>0</v>
      </c>
    </row>
    <row r="26" spans="1:7">
      <c r="A26" s="160"/>
      <c r="B26" s="185" t="s">
        <v>26</v>
      </c>
      <c r="C26" s="186"/>
      <c r="D26" s="186"/>
      <c r="E26" s="32" t="str">
        <f>IF(OR(E25="No cumple"),"No cumple",IF(G26=0%,"","Cumple"))</f>
        <v/>
      </c>
      <c r="F26" s="12"/>
      <c r="G26" s="101">
        <f>SUM(G25)</f>
        <v>0</v>
      </c>
    </row>
    <row r="27" spans="1:7" ht="49.5">
      <c r="A27" s="158" t="s">
        <v>147</v>
      </c>
      <c r="B27" s="188" t="s">
        <v>50</v>
      </c>
      <c r="C27" s="129" t="s">
        <v>428</v>
      </c>
      <c r="D27" s="34" t="s">
        <v>148</v>
      </c>
      <c r="E27" s="9"/>
      <c r="F27" s="16"/>
      <c r="G27" s="100">
        <f t="shared" ref="G27" si="1">+IF(E27="cumple",0.01,IF(E27="No aplica",0.01,0))</f>
        <v>0</v>
      </c>
    </row>
    <row r="28" spans="1:7" ht="82.5">
      <c r="A28" s="159"/>
      <c r="B28" s="189"/>
      <c r="C28" s="129"/>
      <c r="D28" s="34" t="s">
        <v>149</v>
      </c>
      <c r="E28" s="9"/>
      <c r="F28" s="16"/>
      <c r="G28" s="100">
        <f>+IF(E28="cumple",0.09,IF(E28="No aplica",0.09,0))</f>
        <v>0</v>
      </c>
    </row>
    <row r="29" spans="1:7" ht="33">
      <c r="A29" s="159"/>
      <c r="B29" s="189"/>
      <c r="C29" s="129"/>
      <c r="D29" s="34" t="s">
        <v>150</v>
      </c>
      <c r="E29" s="9"/>
      <c r="F29" s="16"/>
      <c r="G29" s="100">
        <f t="shared" ref="G29:G30" si="2">+IF(E29="cumple",0.01,IF(E29="No aplica",0.01,0))</f>
        <v>0</v>
      </c>
    </row>
    <row r="30" spans="1:7" ht="33">
      <c r="A30" s="159"/>
      <c r="B30" s="189"/>
      <c r="C30" s="129"/>
      <c r="D30" s="34" t="s">
        <v>429</v>
      </c>
      <c r="E30" s="9"/>
      <c r="F30" s="16"/>
      <c r="G30" s="100">
        <f t="shared" si="2"/>
        <v>0</v>
      </c>
    </row>
    <row r="31" spans="1:7" ht="33">
      <c r="A31" s="159"/>
      <c r="B31" s="189"/>
      <c r="C31" s="129"/>
      <c r="D31" s="34" t="s">
        <v>151</v>
      </c>
      <c r="E31" s="9"/>
      <c r="F31" s="16"/>
      <c r="G31" s="100">
        <f>+IF(E31="cumple",0.03,IF(E31="No aplica",0.03,0))</f>
        <v>0</v>
      </c>
    </row>
    <row r="32" spans="1:7" ht="33">
      <c r="A32" s="159"/>
      <c r="B32" s="190"/>
      <c r="C32" s="129"/>
      <c r="D32" s="34" t="s">
        <v>430</v>
      </c>
      <c r="E32" s="9"/>
      <c r="F32" s="16"/>
      <c r="G32" s="100">
        <f t="shared" ref="G32" si="3">+IF(E32="cumple",0.01,IF(E32="No aplica",0.01,0))</f>
        <v>0</v>
      </c>
    </row>
    <row r="33" spans="1:7">
      <c r="A33" s="160"/>
      <c r="B33" s="185" t="s">
        <v>26</v>
      </c>
      <c r="C33" s="186"/>
      <c r="D33" s="186"/>
      <c r="E33" s="32" t="str" cm="1">
        <f t="array" ref="E33">IF(OR(E27:E32="No cumple"),"No cumple",IF(G33=0%,"","Cumple"))</f>
        <v/>
      </c>
      <c r="F33" s="12"/>
      <c r="G33" s="101">
        <f>SUM(G27:G32)</f>
        <v>0</v>
      </c>
    </row>
    <row r="34" spans="1:7" ht="49.5">
      <c r="A34" s="158" t="s">
        <v>51</v>
      </c>
      <c r="B34" s="188" t="s">
        <v>52</v>
      </c>
      <c r="C34" s="129" t="s">
        <v>506</v>
      </c>
      <c r="D34" s="34" t="s">
        <v>157</v>
      </c>
      <c r="E34" s="9"/>
      <c r="F34" s="16"/>
      <c r="G34" s="100">
        <f>+IF(E34="cumple",0.05,IF(E34="No aplica",0.05,0))</f>
        <v>0</v>
      </c>
    </row>
    <row r="35" spans="1:7" ht="33">
      <c r="A35" s="159"/>
      <c r="B35" s="189"/>
      <c r="C35" s="129"/>
      <c r="D35" s="34" t="s">
        <v>158</v>
      </c>
      <c r="E35" s="9"/>
      <c r="F35" s="16"/>
      <c r="G35" s="100">
        <f t="shared" ref="G35:G37" si="4">+IF(E35="cumple",0.01,IF(E35="No aplica",0.01,0))</f>
        <v>0</v>
      </c>
    </row>
    <row r="36" spans="1:7" ht="49.5">
      <c r="A36" s="159"/>
      <c r="B36" s="189"/>
      <c r="C36" s="129"/>
      <c r="D36" s="34" t="s">
        <v>159</v>
      </c>
      <c r="E36" s="9"/>
      <c r="F36" s="16"/>
      <c r="G36" s="100">
        <f t="shared" si="4"/>
        <v>0</v>
      </c>
    </row>
    <row r="37" spans="1:7" ht="33">
      <c r="A37" s="159"/>
      <c r="B37" s="190"/>
      <c r="C37" s="129"/>
      <c r="D37" s="34" t="s">
        <v>160</v>
      </c>
      <c r="E37" s="9"/>
      <c r="F37" s="16"/>
      <c r="G37" s="100">
        <f t="shared" si="4"/>
        <v>0</v>
      </c>
    </row>
    <row r="38" spans="1:7">
      <c r="A38" s="160"/>
      <c r="B38" s="185" t="s">
        <v>26</v>
      </c>
      <c r="C38" s="186"/>
      <c r="D38" s="186"/>
      <c r="E38" s="32" t="str" cm="1">
        <f t="array" ref="E38">IF(OR(E34:E37="No cumple"),"No cumple",IF(G38=0%,"","Cumple"))</f>
        <v/>
      </c>
      <c r="F38" s="12"/>
      <c r="G38" s="101">
        <f>SUM(G34:G37)</f>
        <v>0</v>
      </c>
    </row>
    <row r="39" spans="1:7" ht="49.5" customHeight="1">
      <c r="A39" s="158" t="s">
        <v>53</v>
      </c>
      <c r="B39" s="188" t="s">
        <v>54</v>
      </c>
      <c r="C39" s="129" t="s">
        <v>431</v>
      </c>
      <c r="D39" s="34" t="s">
        <v>156</v>
      </c>
      <c r="E39" s="9"/>
      <c r="F39" s="16"/>
      <c r="G39" s="100">
        <f>+IF(E39="cumple",0.05,IF(E39="No aplica",0.05,0))</f>
        <v>0</v>
      </c>
    </row>
    <row r="40" spans="1:7" ht="41.25" customHeight="1">
      <c r="A40" s="159"/>
      <c r="B40" s="189"/>
      <c r="C40" s="129"/>
      <c r="D40" s="34" t="s">
        <v>432</v>
      </c>
      <c r="E40" s="9"/>
      <c r="F40" s="16"/>
      <c r="G40" s="100">
        <f t="shared" ref="G40:G41" si="5">+IF(E40="cumple",0.01,IF(E40="No aplica",0.01,0))</f>
        <v>0</v>
      </c>
    </row>
    <row r="41" spans="1:7" ht="51" customHeight="1">
      <c r="A41" s="159"/>
      <c r="B41" s="190"/>
      <c r="C41" s="129"/>
      <c r="D41" s="34" t="s">
        <v>155</v>
      </c>
      <c r="E41" s="9"/>
      <c r="F41" s="16"/>
      <c r="G41" s="100">
        <f t="shared" si="5"/>
        <v>0</v>
      </c>
    </row>
    <row r="42" spans="1:7">
      <c r="A42" s="160"/>
      <c r="B42" s="185" t="s">
        <v>26</v>
      </c>
      <c r="C42" s="186"/>
      <c r="D42" s="186"/>
      <c r="E42" s="32" t="str" cm="1">
        <f t="array" ref="E42">IF(OR(E39:E41="No cumple"),"No cumple",IF(G42=0%,"","Cumple"))</f>
        <v/>
      </c>
      <c r="F42" s="12"/>
      <c r="G42" s="101">
        <f>SUM(G39:G41)</f>
        <v>0</v>
      </c>
    </row>
    <row r="43" spans="1:7" ht="111.75" customHeight="1">
      <c r="A43" s="202" t="s">
        <v>56</v>
      </c>
      <c r="B43" s="84" t="s">
        <v>55</v>
      </c>
      <c r="C43" s="84" t="s">
        <v>507</v>
      </c>
      <c r="D43" s="34" t="s">
        <v>664</v>
      </c>
      <c r="E43" s="9"/>
      <c r="F43" s="12"/>
      <c r="G43" s="100">
        <f>+IF(E43="cumple",0.04,IF(E43="No aplica",0.04,0))</f>
        <v>0</v>
      </c>
    </row>
    <row r="44" spans="1:7">
      <c r="A44" s="203"/>
      <c r="B44" s="185" t="s">
        <v>26</v>
      </c>
      <c r="C44" s="186"/>
      <c r="D44" s="186"/>
      <c r="E44" s="32" t="str">
        <f>IF(OR(E43="No cumple"),"No cumple",IF(G44=0%,"","Cumple"))</f>
        <v/>
      </c>
      <c r="F44" s="12"/>
      <c r="G44" s="101">
        <f>+G43</f>
        <v>0</v>
      </c>
    </row>
    <row r="45" spans="1:7" ht="50.25" customHeight="1">
      <c r="A45" s="229" t="s">
        <v>732</v>
      </c>
      <c r="B45" s="188" t="s">
        <v>57</v>
      </c>
      <c r="C45" s="129" t="s">
        <v>433</v>
      </c>
      <c r="D45" s="34" t="s">
        <v>153</v>
      </c>
      <c r="E45" s="9"/>
      <c r="F45" s="16"/>
      <c r="G45" s="100">
        <f>+IF(E45="cumple",0.1,IF(E45="No aplica",0.1,0))</f>
        <v>0</v>
      </c>
    </row>
    <row r="46" spans="1:7" ht="38.25" customHeight="1">
      <c r="A46" s="230"/>
      <c r="B46" s="189"/>
      <c r="C46" s="129"/>
      <c r="D46" s="34" t="s">
        <v>154</v>
      </c>
      <c r="E46" s="9"/>
      <c r="F46" s="16"/>
      <c r="G46" s="100">
        <f>+IF(E46="cumple",0.1,IF(E46="No aplica",0.1,0))</f>
        <v>0</v>
      </c>
    </row>
    <row r="47" spans="1:7">
      <c r="A47" s="231"/>
      <c r="B47" s="185" t="s">
        <v>26</v>
      </c>
      <c r="C47" s="186"/>
      <c r="D47" s="186"/>
      <c r="E47" s="32" t="str" cm="1">
        <f t="array" ref="E47">IF(OR(E45:E46="No cumple"),"No cumple",IF(G47=0%,"","Cumple"))</f>
        <v/>
      </c>
      <c r="F47" s="12"/>
      <c r="G47" s="101">
        <f>SUM(G45:G46)</f>
        <v>0</v>
      </c>
    </row>
    <row r="48" spans="1:7" ht="40.5" customHeight="1">
      <c r="A48" s="158" t="s">
        <v>161</v>
      </c>
      <c r="B48" s="188" t="s">
        <v>58</v>
      </c>
      <c r="C48" s="129" t="s">
        <v>508</v>
      </c>
      <c r="D48" s="34" t="s">
        <v>162</v>
      </c>
      <c r="E48" s="9"/>
      <c r="F48" s="9" t="s">
        <v>5</v>
      </c>
      <c r="G48" s="100">
        <f>+IF(E48="cumple",0.03,IF(E48="No aplica",0.03,0))</f>
        <v>0</v>
      </c>
    </row>
    <row r="49" spans="1:7" ht="37.5" customHeight="1">
      <c r="A49" s="159"/>
      <c r="B49" s="190"/>
      <c r="C49" s="129"/>
      <c r="D49" s="34" t="s">
        <v>163</v>
      </c>
      <c r="E49" s="9"/>
      <c r="F49" s="9"/>
      <c r="G49" s="100">
        <f>+IF(E49="cumple",0.03,IF(E49="No aplica",0.03,0))</f>
        <v>0</v>
      </c>
    </row>
    <row r="50" spans="1:7">
      <c r="A50" s="160"/>
      <c r="B50" s="185" t="s">
        <v>26</v>
      </c>
      <c r="C50" s="186"/>
      <c r="D50" s="186"/>
      <c r="E50" s="32" t="str" cm="1">
        <f t="array" ref="E50">IF(OR(E48:E49="No cumple"),"No cumple",IF(G50=0%,"","Cumple"))</f>
        <v/>
      </c>
      <c r="F50" s="12"/>
      <c r="G50" s="101">
        <f>SUM(G48:G49)</f>
        <v>0</v>
      </c>
    </row>
    <row r="51" spans="1:7" ht="128.25" customHeight="1">
      <c r="A51" s="202" t="s">
        <v>60</v>
      </c>
      <c r="B51" s="84" t="s">
        <v>59</v>
      </c>
      <c r="C51" s="35" t="s">
        <v>434</v>
      </c>
      <c r="D51" s="34" t="s">
        <v>733</v>
      </c>
      <c r="E51" s="9"/>
      <c r="F51" s="12"/>
      <c r="G51" s="100">
        <f>+IF(E51="cumple",0.05,IF(E51="No aplica",0.05,0))</f>
        <v>0</v>
      </c>
    </row>
    <row r="52" spans="1:7">
      <c r="A52" s="203"/>
      <c r="B52" s="185" t="s">
        <v>26</v>
      </c>
      <c r="C52" s="186"/>
      <c r="D52" s="186"/>
      <c r="E52" s="32" t="str">
        <f>IF(OR(E51="No cumple"),"No cumple",IF(E51="No Aplica","No aplica",IF(G52=0%,"","Cumple")))</f>
        <v/>
      </c>
      <c r="F52" s="12"/>
      <c r="G52" s="101">
        <f>+G51</f>
        <v>0</v>
      </c>
    </row>
    <row r="53" spans="1:7" ht="99">
      <c r="A53" s="158" t="s">
        <v>62</v>
      </c>
      <c r="B53" s="36" t="s">
        <v>61</v>
      </c>
      <c r="C53" s="45" t="s">
        <v>435</v>
      </c>
      <c r="D53" s="34" t="s">
        <v>665</v>
      </c>
      <c r="E53" s="9"/>
      <c r="F53" s="16" t="s">
        <v>5</v>
      </c>
      <c r="G53" s="100">
        <f>+IF(E53="cumple",0.09,IF(E53="No aplica",0.09,0))</f>
        <v>0</v>
      </c>
    </row>
    <row r="54" spans="1:7" ht="17.25" thickBot="1">
      <c r="A54" s="160"/>
      <c r="B54" s="185" t="s">
        <v>26</v>
      </c>
      <c r="C54" s="186"/>
      <c r="D54" s="186"/>
      <c r="E54" s="32" t="str">
        <f>IF(OR(E53="No cumple"),"No cumple",IF(G54=0%,"","Cumple"))</f>
        <v/>
      </c>
      <c r="F54" s="12"/>
      <c r="G54" s="101">
        <f>SUM(G53)</f>
        <v>0</v>
      </c>
    </row>
    <row r="55" spans="1:7" ht="17.25" thickBot="1">
      <c r="A55" s="166" t="s">
        <v>6</v>
      </c>
      <c r="B55" s="167"/>
      <c r="C55" s="167"/>
      <c r="D55" s="167"/>
      <c r="E55" s="167"/>
      <c r="F55" s="168"/>
      <c r="G55" s="102">
        <f>+G54+G52+G50+G47+G44+G42+G38+G33+G26+G24</f>
        <v>0</v>
      </c>
    </row>
    <row r="56" spans="1:7" ht="85.5" customHeight="1" thickBot="1">
      <c r="A56" s="181" t="s">
        <v>734</v>
      </c>
      <c r="B56" s="182"/>
      <c r="C56" s="182"/>
      <c r="D56" s="182"/>
      <c r="E56" s="182"/>
      <c r="F56" s="182"/>
      <c r="G56" s="183"/>
    </row>
    <row r="57" spans="1:7" ht="17.25" thickBot="1">
      <c r="A57" s="169" t="s">
        <v>14</v>
      </c>
      <c r="B57" s="170"/>
      <c r="C57" s="170"/>
      <c r="D57" s="170"/>
      <c r="E57" s="170"/>
      <c r="F57" s="170"/>
      <c r="G57" s="171"/>
    </row>
    <row r="58" spans="1:7" ht="17.25" thickBot="1">
      <c r="A58" s="172" t="s">
        <v>12</v>
      </c>
      <c r="B58" s="173"/>
      <c r="C58" s="21" t="s">
        <v>10</v>
      </c>
      <c r="D58" s="20" t="s">
        <v>13</v>
      </c>
      <c r="E58" s="173" t="s">
        <v>11</v>
      </c>
      <c r="F58" s="173"/>
      <c r="G58" s="174"/>
    </row>
    <row r="59" spans="1:7">
      <c r="A59" s="175"/>
      <c r="B59" s="176"/>
      <c r="C59" s="23"/>
      <c r="D59" s="22"/>
      <c r="E59" s="176"/>
      <c r="F59" s="176"/>
      <c r="G59" s="177"/>
    </row>
    <row r="60" spans="1:7">
      <c r="A60" s="178"/>
      <c r="B60" s="179"/>
      <c r="C60" s="25"/>
      <c r="D60" s="24"/>
      <c r="E60" s="179"/>
      <c r="F60" s="179"/>
      <c r="G60" s="180"/>
    </row>
    <row r="61" spans="1:7" ht="17.25" thickBot="1">
      <c r="A61" s="163"/>
      <c r="B61" s="164"/>
      <c r="C61" s="27"/>
      <c r="D61" s="26"/>
      <c r="E61" s="164"/>
      <c r="F61" s="164"/>
      <c r="G61" s="165"/>
    </row>
  </sheetData>
  <sheetProtection algorithmName="SHA-512" hashValue="I7yEcT9Jkn93Gwp0gnZ1AH/cm2vByHIS5rOv1kRLwtO3GgtnCCvhikqE0QjBMlNYbuEY+PO4YzGwMhDaxNnCrQ==" saltValue="eXa4Ml5815KYpsDwyTa5DQ==" spinCount="100000" sheet="1" formatCells="0" formatColumns="0" formatRows="0" autoFilter="0"/>
  <autoFilter ref="A17:G58" xr:uid="{47A68971-74D6-4596-BC86-1E5C76D83494}"/>
  <mergeCells count="65">
    <mergeCell ref="A61:B61"/>
    <mergeCell ref="E61:G61"/>
    <mergeCell ref="A57:G57"/>
    <mergeCell ref="A58:B58"/>
    <mergeCell ref="E58:G58"/>
    <mergeCell ref="A59:B59"/>
    <mergeCell ref="E59:G59"/>
    <mergeCell ref="A60:B60"/>
    <mergeCell ref="E60:G60"/>
    <mergeCell ref="A56:G56"/>
    <mergeCell ref="A45:A47"/>
    <mergeCell ref="B45:B46"/>
    <mergeCell ref="C45:C46"/>
    <mergeCell ref="B47:D47"/>
    <mergeCell ref="A48:A50"/>
    <mergeCell ref="B48:B49"/>
    <mergeCell ref="C48:C49"/>
    <mergeCell ref="B50:D50"/>
    <mergeCell ref="A51:A52"/>
    <mergeCell ref="B52:D52"/>
    <mergeCell ref="A53:A54"/>
    <mergeCell ref="B54:D54"/>
    <mergeCell ref="A55:F55"/>
    <mergeCell ref="A39:A42"/>
    <mergeCell ref="B39:B41"/>
    <mergeCell ref="C39:C41"/>
    <mergeCell ref="B42:D42"/>
    <mergeCell ref="A43:A44"/>
    <mergeCell ref="B44:D44"/>
    <mergeCell ref="A27:A33"/>
    <mergeCell ref="B27:B32"/>
    <mergeCell ref="C27:C32"/>
    <mergeCell ref="B33:D33"/>
    <mergeCell ref="A34:A38"/>
    <mergeCell ref="B34:B37"/>
    <mergeCell ref="C34:C37"/>
    <mergeCell ref="B38:D38"/>
    <mergeCell ref="A18:A24"/>
    <mergeCell ref="B18:B23"/>
    <mergeCell ref="C18:C23"/>
    <mergeCell ref="B24:D24"/>
    <mergeCell ref="A25:A26"/>
    <mergeCell ref="B26:D26"/>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55">
    <cfRule type="dataBar" priority="1">
      <dataBar>
        <cfvo type="num" val="0"/>
        <cfvo type="num" val="1"/>
        <color rgb="FF638EC6"/>
      </dataBar>
      <extLst>
        <ext xmlns:x14="http://schemas.microsoft.com/office/spreadsheetml/2009/9/main" uri="{B025F937-C7B1-47D3-B67F-A62EFF666E3E}">
          <x14:id>{11DF5375-B347-4070-A635-220C85587E97}</x14:id>
        </ext>
      </extLst>
    </cfRule>
  </conditionalFormatting>
  <dataValidations count="8">
    <dataValidation type="list" allowBlank="1" showInputMessage="1" showErrorMessage="1" sqref="E18:E23 E53 E34:E37 E39:E41 E45:E46 E25 E27:E32" xr:uid="{74262EA5-3451-411F-821F-616F538A26E6}">
      <formula1>"Cumple,No Cumple"</formula1>
    </dataValidation>
    <dataValidation type="list" allowBlank="1" showInputMessage="1" showErrorMessage="1" sqref="E43 E48:E49 E51" xr:uid="{BC088F2B-8752-4B9C-A3E4-73B5DF3524CC}">
      <formula1>"Cumple,No Cumple,No Aplica"</formula1>
    </dataValidation>
    <dataValidation type="date" allowBlank="1" showInputMessage="1" showErrorMessage="1" error="Formato fecha dd/mm/aaaa" sqref="B6:G6" xr:uid="{3C299C9A-DD9B-467B-B489-78D80C23B0BD}">
      <formula1>40179</formula1>
      <formula2>46022</formula2>
    </dataValidation>
    <dataValidation type="whole" allowBlank="1" showInputMessage="1" showErrorMessage="1" error="Ingrese solo números" sqref="B5:G5" xr:uid="{9F78C8B7-20E8-489A-AF68-4A2BB1053459}">
      <formula1>1</formula1>
      <formula2>999999999</formula2>
    </dataValidation>
    <dataValidation type="whole" allowBlank="1" showInputMessage="1" showErrorMessage="1" error="Ingrese solo números._x000a_Logitud 9 dIgitos." sqref="B9:G9" xr:uid="{1C2F4F2C-3475-43A6-AFB4-37C641FD18D5}">
      <formula1>111111111</formula1>
      <formula2>999999999</formula2>
    </dataValidation>
    <dataValidation type="textLength" allowBlank="1" showInputMessage="1" showErrorMessage="1" sqref="B11:G12 B8:G8" xr:uid="{A892A8B8-0691-4E9B-A789-B8A25260AD2B}">
      <formula1>2</formula1>
      <formula2>250</formula2>
    </dataValidation>
    <dataValidation type="date" allowBlank="1" showInputMessage="1" showErrorMessage="1" error="Formato fecha dd/mm/aaaa" sqref="B14:G14" xr:uid="{B1916732-5D0A-4BC0-93AF-B13895EB3E6F}">
      <formula1>45292</formula1>
      <formula2>46022</formula2>
    </dataValidation>
    <dataValidation type="whole" allowBlank="1" showInputMessage="1" showErrorMessage="1" error="Ingrese solo números" sqref="B13:G13" xr:uid="{93058A7A-1D91-43D1-9CEB-4417843C7CF1}">
      <formula1>1</formula1>
      <formula2>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FUNCIONAMIENTO&amp;RIN58.IVC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11DF5375-B347-4070-A635-220C85587E97}">
            <x14:dataBar minLength="0" maxLength="100" gradient="0">
              <x14:cfvo type="num">
                <xm:f>0</xm:f>
              </x14:cfvo>
              <x14:cfvo type="num">
                <xm:f>1</xm:f>
              </x14:cfvo>
              <x14:negativeFillColor rgb="FFFF0000"/>
              <x14:axisColor rgb="FF000000"/>
            </x14:dataBar>
          </x14:cfRule>
          <xm:sqref>G55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79BC51B-B118-4AF9-AADE-C428EBEFC882}">
          <x14:formula1>
            <xm:f>'0. Instrucciones.'!$A$41:$A$73</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96E9-599F-4F98-AD96-FD2ED4CD3C94}">
  <sheetPr>
    <tabColor rgb="FF00B0F0"/>
  </sheetPr>
  <dimension ref="A1:G84"/>
  <sheetViews>
    <sheetView topLeftCell="A71" zoomScaleNormal="100" zoomScaleSheetLayoutView="80" zoomScalePageLayoutView="55" workbookViewId="0">
      <selection activeCell="A5" sqref="A5:G7"/>
    </sheetView>
  </sheetViews>
  <sheetFormatPr baseColWidth="10" defaultColWidth="11.42578125" defaultRowHeight="16.5"/>
  <cols>
    <col min="1" max="1" width="30.85546875" style="28" customWidth="1"/>
    <col min="2" max="2" width="21.5703125" style="29" customWidth="1"/>
    <col min="3" max="3" width="37" style="30" customWidth="1"/>
    <col min="4" max="4" width="56.85546875" style="29" customWidth="1"/>
    <col min="5" max="5" width="19" style="29" customWidth="1"/>
    <col min="6" max="6" width="35.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customHeight="1" thickBot="1">
      <c r="A3" s="123" t="s">
        <v>725</v>
      </c>
      <c r="B3" s="124"/>
      <c r="C3" s="124"/>
      <c r="D3" s="124"/>
      <c r="E3" s="124"/>
      <c r="F3" s="124"/>
      <c r="G3" s="125"/>
    </row>
    <row r="4" spans="1:7" s="2" customFormat="1" ht="17.25" customHeight="1" thickBot="1">
      <c r="A4" s="126" t="s">
        <v>730</v>
      </c>
      <c r="B4" s="127"/>
      <c r="C4" s="127"/>
      <c r="D4" s="127"/>
      <c r="E4" s="127"/>
      <c r="F4" s="127"/>
      <c r="G4" s="128"/>
    </row>
    <row r="5" spans="1:7">
      <c r="A5" s="3" t="s">
        <v>22</v>
      </c>
      <c r="B5" s="218"/>
      <c r="C5" s="218"/>
      <c r="D5" s="218"/>
      <c r="E5" s="218"/>
      <c r="F5" s="218"/>
      <c r="G5" s="219"/>
    </row>
    <row r="6" spans="1:7">
      <c r="A6" s="4" t="s">
        <v>23</v>
      </c>
      <c r="B6" s="220"/>
      <c r="C6" s="220"/>
      <c r="D6" s="220"/>
      <c r="E6" s="220"/>
      <c r="F6" s="220"/>
      <c r="G6" s="221"/>
    </row>
    <row r="7" spans="1:7">
      <c r="A7" s="5" t="s">
        <v>1</v>
      </c>
      <c r="B7" s="148"/>
      <c r="C7" s="148"/>
      <c r="D7" s="148"/>
      <c r="E7" s="148"/>
      <c r="F7" s="148"/>
      <c r="G7" s="149"/>
    </row>
    <row r="8" spans="1:7">
      <c r="A8" s="5" t="s">
        <v>299</v>
      </c>
      <c r="B8" s="216"/>
      <c r="C8" s="216"/>
      <c r="D8" s="216"/>
      <c r="E8" s="216"/>
      <c r="F8" s="216"/>
      <c r="G8" s="217"/>
    </row>
    <row r="9" spans="1:7">
      <c r="A9" s="5" t="s">
        <v>27</v>
      </c>
      <c r="B9" s="222"/>
      <c r="C9" s="216"/>
      <c r="D9" s="216"/>
      <c r="E9" s="216"/>
      <c r="F9" s="216"/>
      <c r="G9" s="217"/>
    </row>
    <row r="10" spans="1:7">
      <c r="A10" s="5" t="s">
        <v>24</v>
      </c>
      <c r="B10" s="216"/>
      <c r="C10" s="216"/>
      <c r="D10" s="216"/>
      <c r="E10" s="216"/>
      <c r="F10" s="216"/>
      <c r="G10" s="217"/>
    </row>
    <row r="11" spans="1:7">
      <c r="A11" s="5" t="s">
        <v>17</v>
      </c>
      <c r="B11" s="216"/>
      <c r="C11" s="216"/>
      <c r="D11" s="216"/>
      <c r="E11" s="216"/>
      <c r="F11" s="216"/>
      <c r="G11" s="217"/>
    </row>
    <row r="12" spans="1:7" ht="36.75" customHeight="1">
      <c r="A12" s="5" t="s">
        <v>18</v>
      </c>
      <c r="B12" s="216"/>
      <c r="C12" s="216"/>
      <c r="D12" s="216"/>
      <c r="E12" s="216"/>
      <c r="F12" s="216"/>
      <c r="G12" s="217"/>
    </row>
    <row r="13" spans="1:7" ht="18.75" customHeight="1">
      <c r="A13" s="87" t="s">
        <v>736</v>
      </c>
      <c r="B13" s="223"/>
      <c r="C13" s="224"/>
      <c r="D13" s="224"/>
      <c r="E13" s="224"/>
      <c r="F13" s="224"/>
      <c r="G13" s="225"/>
    </row>
    <row r="14" spans="1:7" ht="33.75" thickBot="1">
      <c r="A14" s="6" t="s">
        <v>25</v>
      </c>
      <c r="B14" s="226"/>
      <c r="C14" s="227"/>
      <c r="D14" s="227"/>
      <c r="E14" s="227"/>
      <c r="F14" s="227"/>
      <c r="G14" s="228"/>
    </row>
    <row r="15" spans="1:7">
      <c r="A15" s="191" t="s">
        <v>38</v>
      </c>
      <c r="B15" s="192"/>
      <c r="C15" s="192"/>
      <c r="D15" s="192"/>
      <c r="E15" s="192"/>
      <c r="F15" s="192"/>
      <c r="G15" s="193"/>
    </row>
    <row r="16" spans="1:7" ht="34.5" customHeight="1">
      <c r="A16" s="194" t="s">
        <v>442</v>
      </c>
      <c r="B16" s="196" t="s">
        <v>2</v>
      </c>
      <c r="C16" s="196" t="s">
        <v>296</v>
      </c>
      <c r="D16" s="196" t="s">
        <v>459</v>
      </c>
      <c r="E16" s="195" t="s">
        <v>19</v>
      </c>
      <c r="F16" s="194" t="s">
        <v>0</v>
      </c>
      <c r="G16" s="194" t="s">
        <v>4</v>
      </c>
    </row>
    <row r="17" spans="1:7" ht="16.5" customHeight="1">
      <c r="A17" s="195"/>
      <c r="B17" s="197"/>
      <c r="C17" s="197"/>
      <c r="D17" s="197"/>
      <c r="E17" s="198"/>
      <c r="F17" s="194"/>
      <c r="G17" s="195"/>
    </row>
    <row r="18" spans="1:7" ht="85.5" customHeight="1">
      <c r="A18" s="242" t="s">
        <v>89</v>
      </c>
      <c r="B18" s="242" t="s">
        <v>75</v>
      </c>
      <c r="C18" s="234" t="s">
        <v>465</v>
      </c>
      <c r="D18" s="45" t="s">
        <v>461</v>
      </c>
      <c r="E18" s="9"/>
      <c r="F18" s="10"/>
      <c r="G18" s="11">
        <f>+IF(E18="cumple",0.0125,IF(E18="No aplica",0.0125,0))</f>
        <v>0</v>
      </c>
    </row>
    <row r="19" spans="1:7" ht="56.25" customHeight="1">
      <c r="A19" s="243"/>
      <c r="B19" s="243"/>
      <c r="C19" s="235"/>
      <c r="D19" s="45" t="s">
        <v>463</v>
      </c>
      <c r="E19" s="9"/>
      <c r="F19" s="10"/>
      <c r="G19" s="11">
        <f t="shared" ref="G19:G21" si="0">+IF(E19="cumple",0.0125,IF(E19="No aplica",0.0125,0))</f>
        <v>0</v>
      </c>
    </row>
    <row r="20" spans="1:7" ht="47.25" customHeight="1">
      <c r="A20" s="243"/>
      <c r="B20" s="243"/>
      <c r="C20" s="236"/>
      <c r="D20" s="45" t="s">
        <v>464</v>
      </c>
      <c r="E20" s="9"/>
      <c r="F20" s="10"/>
      <c r="G20" s="11">
        <f t="shared" si="0"/>
        <v>0</v>
      </c>
    </row>
    <row r="21" spans="1:7" ht="49.5">
      <c r="A21" s="243"/>
      <c r="B21" s="243"/>
      <c r="C21" s="45" t="s">
        <v>460</v>
      </c>
      <c r="D21" s="45" t="s">
        <v>462</v>
      </c>
      <c r="E21" s="9"/>
      <c r="F21" s="10"/>
      <c r="G21" s="11">
        <f t="shared" si="0"/>
        <v>0</v>
      </c>
    </row>
    <row r="22" spans="1:7">
      <c r="A22" s="244"/>
      <c r="B22" s="185" t="s">
        <v>26</v>
      </c>
      <c r="C22" s="186"/>
      <c r="D22" s="186"/>
      <c r="E22" s="32" t="str" cm="1">
        <f t="array" ref="E22">IF(OR(E18:E21="No cumple"),"No cumple",IF(G22=0%,"","Cumple"))</f>
        <v/>
      </c>
      <c r="F22" s="12"/>
      <c r="G22" s="90">
        <f>SUM(G18:G21)</f>
        <v>0</v>
      </c>
    </row>
    <row r="23" spans="1:7" ht="82.5">
      <c r="A23" s="202" t="s">
        <v>90</v>
      </c>
      <c r="B23" s="232" t="s">
        <v>76</v>
      </c>
      <c r="C23" s="240" t="s">
        <v>466</v>
      </c>
      <c r="D23" s="45" t="s">
        <v>667</v>
      </c>
      <c r="E23" s="9"/>
      <c r="F23" s="16"/>
      <c r="G23" s="11">
        <f>+IF(E23="cumple",0.0166667,IF(E23="No aplica",0.01666667,0))</f>
        <v>0</v>
      </c>
    </row>
    <row r="24" spans="1:7" ht="49.5">
      <c r="A24" s="239"/>
      <c r="B24" s="233"/>
      <c r="C24" s="241"/>
      <c r="D24" s="45" t="s">
        <v>467</v>
      </c>
      <c r="E24" s="9"/>
      <c r="F24" s="16"/>
      <c r="G24" s="11">
        <f t="shared" ref="G24:G29" si="1">+IF(E24="cumple",0.0166667,IF(E24="No aplica",0.01666667,0))</f>
        <v>0</v>
      </c>
    </row>
    <row r="25" spans="1:7" ht="49.5">
      <c r="A25" s="239"/>
      <c r="B25" s="233"/>
      <c r="C25" s="45" t="s">
        <v>468</v>
      </c>
      <c r="D25" s="45" t="s">
        <v>469</v>
      </c>
      <c r="E25" s="9"/>
      <c r="F25" s="16"/>
      <c r="G25" s="11">
        <f t="shared" si="1"/>
        <v>0</v>
      </c>
    </row>
    <row r="26" spans="1:7">
      <c r="A26" s="203"/>
      <c r="B26" s="185" t="s">
        <v>26</v>
      </c>
      <c r="C26" s="186"/>
      <c r="D26" s="186"/>
      <c r="E26" s="32" t="str" cm="1">
        <f t="array" ref="E26">IF(OR(E23:E25="No cumple"),"No cumple",IF(G26=0%,"","Cumple"))</f>
        <v/>
      </c>
      <c r="F26" s="12"/>
      <c r="G26" s="90">
        <f>SUM(G23:G25)</f>
        <v>0</v>
      </c>
    </row>
    <row r="27" spans="1:7" ht="106.5" customHeight="1">
      <c r="A27" s="202" t="s">
        <v>92</v>
      </c>
      <c r="B27" s="232" t="s">
        <v>77</v>
      </c>
      <c r="C27" s="240" t="s">
        <v>470</v>
      </c>
      <c r="D27" s="45" t="s">
        <v>472</v>
      </c>
      <c r="E27" s="9"/>
      <c r="F27" s="16"/>
      <c r="G27" s="11">
        <f t="shared" si="1"/>
        <v>0</v>
      </c>
    </row>
    <row r="28" spans="1:7" ht="49.5">
      <c r="A28" s="239"/>
      <c r="B28" s="233"/>
      <c r="C28" s="241"/>
      <c r="D28" s="45" t="s">
        <v>473</v>
      </c>
      <c r="E28" s="9"/>
      <c r="F28" s="16"/>
      <c r="G28" s="11">
        <f t="shared" si="1"/>
        <v>0</v>
      </c>
    </row>
    <row r="29" spans="1:7" ht="49.5">
      <c r="A29" s="239"/>
      <c r="B29" s="233"/>
      <c r="C29" s="45" t="s">
        <v>471</v>
      </c>
      <c r="D29" s="45" t="s">
        <v>474</v>
      </c>
      <c r="E29" s="9"/>
      <c r="F29" s="16"/>
      <c r="G29" s="11">
        <f t="shared" si="1"/>
        <v>0</v>
      </c>
    </row>
    <row r="30" spans="1:7">
      <c r="A30" s="203"/>
      <c r="B30" s="185" t="s">
        <v>26</v>
      </c>
      <c r="C30" s="186"/>
      <c r="D30" s="186"/>
      <c r="E30" s="32" t="str" cm="1">
        <f t="array" ref="E30">IF(OR(E27:E29="No cumple"),"No cumple",IF(G30=0%,"","Cumple"))</f>
        <v/>
      </c>
      <c r="F30" s="12"/>
      <c r="G30" s="90">
        <f>SUM(G27:G29)</f>
        <v>0</v>
      </c>
    </row>
    <row r="31" spans="1:7" ht="66">
      <c r="A31" s="202" t="s">
        <v>93</v>
      </c>
      <c r="B31" s="232" t="s">
        <v>78</v>
      </c>
      <c r="C31" s="45" t="s">
        <v>475</v>
      </c>
      <c r="D31" s="45" t="s">
        <v>668</v>
      </c>
      <c r="E31" s="9"/>
      <c r="F31" s="16"/>
      <c r="G31" s="11">
        <f>+IF(E31="cumple",0.025,IF(E31="No aplica",0.025,0))</f>
        <v>0</v>
      </c>
    </row>
    <row r="32" spans="1:7" ht="49.5">
      <c r="A32" s="239"/>
      <c r="B32" s="233"/>
      <c r="C32" s="45" t="s">
        <v>476</v>
      </c>
      <c r="D32" s="45" t="s">
        <v>479</v>
      </c>
      <c r="E32" s="9"/>
      <c r="F32" s="16"/>
      <c r="G32" s="11">
        <f>+IF(E32="cumple",0.025,IF(E32="No aplica",0.025,0))</f>
        <v>0</v>
      </c>
    </row>
    <row r="33" spans="1:7">
      <c r="A33" s="203"/>
      <c r="B33" s="185" t="s">
        <v>26</v>
      </c>
      <c r="C33" s="186"/>
      <c r="D33" s="186"/>
      <c r="E33" s="32" t="str" cm="1">
        <f t="array" ref="E33">IF(OR(E29:E32="No cumple"),"No cumple",IF(G33=0%,"","Cumple"))</f>
        <v/>
      </c>
      <c r="F33" s="12"/>
      <c r="G33" s="90">
        <f>SUM(G31:G32)</f>
        <v>0</v>
      </c>
    </row>
    <row r="34" spans="1:7" ht="89.25" customHeight="1">
      <c r="A34" s="202" t="s">
        <v>94</v>
      </c>
      <c r="B34" s="237" t="s">
        <v>79</v>
      </c>
      <c r="C34" s="45" t="s">
        <v>477</v>
      </c>
      <c r="D34" s="45" t="s">
        <v>480</v>
      </c>
      <c r="E34" s="9"/>
      <c r="F34" s="16"/>
      <c r="G34" s="11">
        <f t="shared" ref="G34:G35" si="2">+IF(E34="cumple",0.025,IF(E34="No aplica",0.025,0))</f>
        <v>0</v>
      </c>
    </row>
    <row r="35" spans="1:7" ht="62.25" customHeight="1">
      <c r="A35" s="239"/>
      <c r="B35" s="238"/>
      <c r="C35" s="45" t="s">
        <v>478</v>
      </c>
      <c r="D35" s="45" t="s">
        <v>670</v>
      </c>
      <c r="E35" s="9"/>
      <c r="F35" s="10"/>
      <c r="G35" s="11">
        <f t="shared" si="2"/>
        <v>0</v>
      </c>
    </row>
    <row r="36" spans="1:7">
      <c r="A36" s="203"/>
      <c r="B36" s="185" t="s">
        <v>26</v>
      </c>
      <c r="C36" s="186"/>
      <c r="D36" s="186"/>
      <c r="E36" s="32" t="str" cm="1">
        <f t="array" ref="E36">IF(OR(E34:E35="No cumple"),"No cumple",IF(G36=0%,"","Cumple"))</f>
        <v/>
      </c>
      <c r="F36" s="12"/>
      <c r="G36" s="90">
        <f>SUM(G34:G35)</f>
        <v>0</v>
      </c>
    </row>
    <row r="37" spans="1:7" ht="103.5" customHeight="1">
      <c r="A37" s="202" t="s">
        <v>95</v>
      </c>
      <c r="B37" s="232" t="s">
        <v>80</v>
      </c>
      <c r="C37" s="45" t="s">
        <v>481</v>
      </c>
      <c r="D37" s="45" t="s">
        <v>482</v>
      </c>
      <c r="E37" s="9"/>
      <c r="F37" s="16"/>
      <c r="G37" s="11">
        <f t="shared" ref="G37:G41" si="3">+IF(E37="cumple",0.025,IF(E37="No aplica",0.025,0))</f>
        <v>0</v>
      </c>
    </row>
    <row r="38" spans="1:7" ht="54.75" customHeight="1">
      <c r="A38" s="239"/>
      <c r="B38" s="233"/>
      <c r="C38" s="45" t="s">
        <v>671</v>
      </c>
      <c r="D38" s="45" t="s">
        <v>669</v>
      </c>
      <c r="E38" s="9"/>
      <c r="F38" s="16"/>
      <c r="G38" s="11">
        <f t="shared" si="3"/>
        <v>0</v>
      </c>
    </row>
    <row r="39" spans="1:7">
      <c r="A39" s="203"/>
      <c r="B39" s="185" t="s">
        <v>26</v>
      </c>
      <c r="C39" s="186"/>
      <c r="D39" s="186"/>
      <c r="E39" s="32" t="str" cm="1">
        <f t="array" ref="E39">IF(OR(E37:E38="No cumple"),"No cumple",IF(G39=0%,"","Cumple"))</f>
        <v/>
      </c>
      <c r="F39" s="12"/>
      <c r="G39" s="90">
        <f>SUM(G37:G38)</f>
        <v>0</v>
      </c>
    </row>
    <row r="40" spans="1:7" ht="101.25" customHeight="1">
      <c r="A40" s="202" t="s">
        <v>96</v>
      </c>
      <c r="B40" s="232" t="s">
        <v>673</v>
      </c>
      <c r="C40" s="240" t="s">
        <v>483</v>
      </c>
      <c r="D40" s="45" t="s">
        <v>672</v>
      </c>
      <c r="E40" s="9"/>
      <c r="F40" s="9" t="s">
        <v>5</v>
      </c>
      <c r="G40" s="11">
        <f t="shared" si="3"/>
        <v>0</v>
      </c>
    </row>
    <row r="41" spans="1:7" ht="56.25" customHeight="1">
      <c r="A41" s="239"/>
      <c r="B41" s="252"/>
      <c r="C41" s="241"/>
      <c r="D41" s="45" t="s">
        <v>484</v>
      </c>
      <c r="E41" s="9"/>
      <c r="F41" s="9"/>
      <c r="G41" s="11">
        <f t="shared" si="3"/>
        <v>0</v>
      </c>
    </row>
    <row r="42" spans="1:7">
      <c r="A42" s="203"/>
      <c r="B42" s="185" t="s">
        <v>26</v>
      </c>
      <c r="C42" s="186"/>
      <c r="D42" s="186"/>
      <c r="E42" s="32" t="str" cm="1">
        <f t="array" ref="E42">IF(OR(E40:E41="No cumple"),"No cumple",IF(G42=0%,"","Cumple"))</f>
        <v/>
      </c>
      <c r="F42" s="12"/>
      <c r="G42" s="90">
        <f>SUM(G40:G41)</f>
        <v>0</v>
      </c>
    </row>
    <row r="43" spans="1:7" ht="91.5" customHeight="1">
      <c r="A43" s="202" t="s">
        <v>97</v>
      </c>
      <c r="B43" s="49" t="s">
        <v>81</v>
      </c>
      <c r="C43" s="45" t="s">
        <v>485</v>
      </c>
      <c r="D43" s="45" t="s">
        <v>674</v>
      </c>
      <c r="E43" s="9"/>
      <c r="F43" s="16" t="s">
        <v>5</v>
      </c>
      <c r="G43" s="11">
        <f>+IF(E43="cumple",0.05,IF(E43="No aplica",0.05,0))</f>
        <v>0</v>
      </c>
    </row>
    <row r="44" spans="1:7">
      <c r="A44" s="239"/>
      <c r="B44" s="185" t="s">
        <v>26</v>
      </c>
      <c r="C44" s="186"/>
      <c r="D44" s="186"/>
      <c r="E44" s="32" t="str">
        <f>IF(OR(E43="No cumple"),"No cumple",IF(G44=0%,"","Cumple"))</f>
        <v/>
      </c>
      <c r="F44" s="12"/>
      <c r="G44" s="90">
        <f>SUM(G43)</f>
        <v>0</v>
      </c>
    </row>
    <row r="45" spans="1:7" ht="42" customHeight="1">
      <c r="A45" s="202" t="s">
        <v>98</v>
      </c>
      <c r="B45" s="237" t="s">
        <v>82</v>
      </c>
      <c r="C45" s="240" t="s">
        <v>486</v>
      </c>
      <c r="D45" s="46" t="s">
        <v>676</v>
      </c>
      <c r="E45" s="9"/>
      <c r="F45" s="16" t="s">
        <v>5</v>
      </c>
      <c r="G45" s="11">
        <f t="shared" ref="G45:G47" si="4">+IF(E45="cumple",0.0166667,IF(E45="No aplica",0.01666667,0))</f>
        <v>0</v>
      </c>
    </row>
    <row r="46" spans="1:7" ht="67.5" customHeight="1">
      <c r="A46" s="239"/>
      <c r="B46" s="248"/>
      <c r="C46" s="241"/>
      <c r="D46" s="45" t="s">
        <v>489</v>
      </c>
      <c r="E46" s="9"/>
      <c r="F46" s="10"/>
      <c r="G46" s="11">
        <f t="shared" si="4"/>
        <v>0</v>
      </c>
    </row>
    <row r="47" spans="1:7" ht="33">
      <c r="A47" s="239"/>
      <c r="B47" s="238"/>
      <c r="C47" s="45" t="s">
        <v>487</v>
      </c>
      <c r="D47" s="46" t="s">
        <v>675</v>
      </c>
      <c r="E47" s="9"/>
      <c r="F47" s="10"/>
      <c r="G47" s="11">
        <f t="shared" si="4"/>
        <v>0</v>
      </c>
    </row>
    <row r="48" spans="1:7">
      <c r="A48" s="203"/>
      <c r="B48" s="185" t="s">
        <v>26</v>
      </c>
      <c r="C48" s="186"/>
      <c r="D48" s="186"/>
      <c r="E48" s="32" t="str" cm="1">
        <f t="array" ref="E48">IF(OR(E45:E47="No cumple"),"No cumple",IF(G48=0%,"","Cumple"))</f>
        <v/>
      </c>
      <c r="F48" s="12"/>
      <c r="G48" s="90">
        <f>SUM(G45:G47)</f>
        <v>0</v>
      </c>
    </row>
    <row r="49" spans="1:7" s="31" customFormat="1" ht="113.25" customHeight="1">
      <c r="A49" s="202" t="s">
        <v>488</v>
      </c>
      <c r="B49" s="50" t="s">
        <v>83</v>
      </c>
      <c r="C49" s="45" t="s">
        <v>678</v>
      </c>
      <c r="D49" s="46" t="s">
        <v>677</v>
      </c>
      <c r="E49" s="9"/>
      <c r="F49" s="17" t="s">
        <v>5</v>
      </c>
      <c r="G49" s="11">
        <f>+IF(E49="cumple",0.05,IF(E49="No aplica",0.05,0))</f>
        <v>0</v>
      </c>
    </row>
    <row r="50" spans="1:7" ht="17.25" customHeight="1">
      <c r="A50" s="239"/>
      <c r="B50" s="201" t="s">
        <v>26</v>
      </c>
      <c r="C50" s="201"/>
      <c r="D50" s="201"/>
      <c r="E50" s="32" t="str">
        <f>IF(OR(E49="No cumple"),"No cumple",IF(G50=0%,"","Cumple"))</f>
        <v/>
      </c>
      <c r="F50" s="18"/>
      <c r="G50" s="90">
        <f>SUM(G49)</f>
        <v>0</v>
      </c>
    </row>
    <row r="51" spans="1:7" ht="82.5">
      <c r="A51" s="249" t="s">
        <v>680</v>
      </c>
      <c r="B51" s="33" t="s">
        <v>84</v>
      </c>
      <c r="C51" s="46" t="s">
        <v>679</v>
      </c>
      <c r="D51" s="45" t="s">
        <v>490</v>
      </c>
      <c r="E51" s="9"/>
      <c r="F51" s="17" t="s">
        <v>5</v>
      </c>
      <c r="G51" s="11">
        <f>+IF(E51="cumple",0.05,IF(E51="No aplica",0.05,0))</f>
        <v>0</v>
      </c>
    </row>
    <row r="52" spans="1:7">
      <c r="A52" s="250"/>
      <c r="B52" s="201" t="s">
        <v>26</v>
      </c>
      <c r="C52" s="201"/>
      <c r="D52" s="201"/>
      <c r="E52" s="32" t="str">
        <f>IF(OR(E51="No cumple"),"No cumple",IF(G52=0%,"","Cumple"))</f>
        <v/>
      </c>
      <c r="F52" s="18"/>
      <c r="G52" s="90">
        <f>SUM(G51)</f>
        <v>0</v>
      </c>
    </row>
    <row r="53" spans="1:7" ht="43.5" customHeight="1">
      <c r="A53" s="245" t="s">
        <v>491</v>
      </c>
      <c r="B53" s="251" t="s">
        <v>493</v>
      </c>
      <c r="C53" s="240" t="s">
        <v>492</v>
      </c>
      <c r="D53" s="45" t="s">
        <v>494</v>
      </c>
      <c r="E53" s="9"/>
      <c r="F53" s="17" t="s">
        <v>5</v>
      </c>
      <c r="G53" s="11">
        <f>+IF(E53="cumple",0.025,IF(E53="No aplica",0.025,0))</f>
        <v>0</v>
      </c>
    </row>
    <row r="54" spans="1:7" ht="38.25" customHeight="1">
      <c r="A54" s="246"/>
      <c r="B54" s="251"/>
      <c r="C54" s="241"/>
      <c r="D54" s="45" t="s">
        <v>495</v>
      </c>
      <c r="E54" s="9"/>
      <c r="F54" s="51"/>
      <c r="G54" s="11">
        <f>+IF(E54="cumple",0.025,IF(E54="No aplica",0.025,0))</f>
        <v>0</v>
      </c>
    </row>
    <row r="55" spans="1:7">
      <c r="A55" s="246"/>
      <c r="B55" s="201" t="s">
        <v>26</v>
      </c>
      <c r="C55" s="201"/>
      <c r="D55" s="201"/>
      <c r="E55" s="32" t="str" cm="1">
        <f t="array" ref="E55">IF(OR(E53:E54="No cumple"),"No cumple",IF(G55=0%,"","Cumple"))</f>
        <v/>
      </c>
      <c r="F55" s="18"/>
      <c r="G55" s="90">
        <f>SUM(G53:G54)</f>
        <v>0</v>
      </c>
    </row>
    <row r="56" spans="1:7" ht="82.5">
      <c r="A56" s="245" t="s">
        <v>496</v>
      </c>
      <c r="B56" s="14" t="s">
        <v>85</v>
      </c>
      <c r="C56" s="45" t="s">
        <v>497</v>
      </c>
      <c r="D56" s="45" t="s">
        <v>498</v>
      </c>
      <c r="E56" s="9"/>
      <c r="F56" s="17" t="s">
        <v>5</v>
      </c>
      <c r="G56" s="11">
        <f>+IF(E56="cumple",0.05,IF(E56="No aplica",0.05,0))</f>
        <v>0</v>
      </c>
    </row>
    <row r="57" spans="1:7">
      <c r="A57" s="246"/>
      <c r="B57" s="201" t="s">
        <v>26</v>
      </c>
      <c r="C57" s="201"/>
      <c r="D57" s="201"/>
      <c r="E57" s="32" t="str">
        <f>IF(OR(E56="No cumple"),"No cumple",IF(G57=0%,"","Cumple"))</f>
        <v/>
      </c>
      <c r="F57" s="18"/>
      <c r="G57" s="90">
        <f>SUM(G56)</f>
        <v>0</v>
      </c>
    </row>
    <row r="58" spans="1:7" ht="181.5">
      <c r="A58" s="245" t="s">
        <v>499</v>
      </c>
      <c r="B58" s="253" t="s">
        <v>681</v>
      </c>
      <c r="C58" s="46" t="s">
        <v>682</v>
      </c>
      <c r="D58" s="45" t="s">
        <v>500</v>
      </c>
      <c r="E58" s="9"/>
      <c r="F58" s="17" t="s">
        <v>5</v>
      </c>
      <c r="G58" s="11">
        <f t="shared" ref="G58:G60" si="5">+IF(E58="cumple",0.0166667,IF(E58="No aplica",0.01666667,0))</f>
        <v>0</v>
      </c>
    </row>
    <row r="59" spans="1:7" ht="52.5" customHeight="1">
      <c r="A59" s="246"/>
      <c r="B59" s="253"/>
      <c r="C59" s="260" t="s">
        <v>683</v>
      </c>
      <c r="D59" s="46" t="s">
        <v>501</v>
      </c>
      <c r="E59" s="9"/>
      <c r="F59" s="51"/>
      <c r="G59" s="11">
        <f t="shared" si="5"/>
        <v>0</v>
      </c>
    </row>
    <row r="60" spans="1:7" ht="66">
      <c r="A60" s="246"/>
      <c r="B60" s="253"/>
      <c r="C60" s="261"/>
      <c r="D60" s="46" t="s">
        <v>684</v>
      </c>
      <c r="E60" s="9"/>
      <c r="F60" s="51"/>
      <c r="G60" s="11">
        <f t="shared" si="5"/>
        <v>0</v>
      </c>
    </row>
    <row r="61" spans="1:7">
      <c r="A61" s="246"/>
      <c r="B61" s="201" t="s">
        <v>26</v>
      </c>
      <c r="C61" s="201"/>
      <c r="D61" s="201"/>
      <c r="E61" s="32" t="str" cm="1">
        <f t="array" ref="E61">IF(OR(E58:E60="No cumple"),"No cumple",IF(G61=0%,"","Cumple"))</f>
        <v/>
      </c>
      <c r="F61" s="18"/>
      <c r="G61" s="90">
        <f>SUM(G58:G60)</f>
        <v>0</v>
      </c>
    </row>
    <row r="62" spans="1:7" ht="82.5" customHeight="1">
      <c r="A62" s="245" t="s">
        <v>715</v>
      </c>
      <c r="B62" s="257" t="s">
        <v>86</v>
      </c>
      <c r="C62" s="257" t="s">
        <v>502</v>
      </c>
      <c r="D62" s="46" t="s">
        <v>685</v>
      </c>
      <c r="E62" s="9"/>
      <c r="F62" s="17" t="s">
        <v>5</v>
      </c>
      <c r="G62" s="11">
        <f>+IF(E62="cumple",0.025,IF(E62="No aplica",0.025,0))</f>
        <v>0</v>
      </c>
    </row>
    <row r="63" spans="1:7" ht="48.75" customHeight="1">
      <c r="A63" s="246"/>
      <c r="B63" s="259"/>
      <c r="C63" s="259"/>
      <c r="D63" s="85" t="s">
        <v>503</v>
      </c>
      <c r="E63" s="9"/>
      <c r="F63" s="51"/>
      <c r="G63" s="11">
        <f>+IF(E63="cumple",0.025,IF(E63="No aplica",0.025,0))</f>
        <v>0</v>
      </c>
    </row>
    <row r="64" spans="1:7">
      <c r="A64" s="246"/>
      <c r="B64" s="201" t="s">
        <v>26</v>
      </c>
      <c r="C64" s="201"/>
      <c r="D64" s="201"/>
      <c r="E64" s="32" t="str" cm="1">
        <f t="array" ref="E64">IF(OR(E62:E63="No cumple"),"No cumple",IF(G64=0%,"","Cumple"))</f>
        <v/>
      </c>
      <c r="F64" s="18"/>
      <c r="G64" s="90">
        <f>SUM(G62:G63)</f>
        <v>0</v>
      </c>
    </row>
    <row r="65" spans="1:7" ht="48.75" customHeight="1">
      <c r="A65" s="255" t="s">
        <v>716</v>
      </c>
      <c r="B65" s="257" t="s">
        <v>86</v>
      </c>
      <c r="C65" s="257" t="s">
        <v>504</v>
      </c>
      <c r="D65" s="45" t="s">
        <v>512</v>
      </c>
      <c r="E65" s="9"/>
      <c r="F65" s="18"/>
      <c r="G65" s="11">
        <f>+IF(E65="cumple",0.016666667,IF(E65="No aplica",0.016666667,0))</f>
        <v>0</v>
      </c>
    </row>
    <row r="66" spans="1:7" ht="38.25" customHeight="1">
      <c r="A66" s="250"/>
      <c r="B66" s="258"/>
      <c r="C66" s="258"/>
      <c r="D66" s="45" t="s">
        <v>513</v>
      </c>
      <c r="E66" s="9"/>
      <c r="F66" s="18"/>
      <c r="G66" s="11">
        <f t="shared" ref="G66:G70" si="6">+IF(E66="cumple",0.016666667,IF(E66="No aplica",0.016666667,0))</f>
        <v>0</v>
      </c>
    </row>
    <row r="67" spans="1:7" ht="49.5">
      <c r="A67" s="250"/>
      <c r="B67" s="258"/>
      <c r="C67" s="258"/>
      <c r="D67" s="45" t="s">
        <v>514</v>
      </c>
      <c r="E67" s="9"/>
      <c r="F67" s="18"/>
      <c r="G67" s="11">
        <f t="shared" si="6"/>
        <v>0</v>
      </c>
    </row>
    <row r="68" spans="1:7" ht="66">
      <c r="A68" s="250"/>
      <c r="B68" s="258"/>
      <c r="C68" s="258"/>
      <c r="D68" s="45" t="s">
        <v>515</v>
      </c>
      <c r="E68" s="9"/>
      <c r="F68" s="18"/>
      <c r="G68" s="11">
        <f t="shared" si="6"/>
        <v>0</v>
      </c>
    </row>
    <row r="69" spans="1:7" ht="99">
      <c r="A69" s="250"/>
      <c r="B69" s="258"/>
      <c r="C69" s="258"/>
      <c r="D69" s="45" t="s">
        <v>516</v>
      </c>
      <c r="E69" s="9"/>
      <c r="F69" s="18"/>
      <c r="G69" s="11">
        <f t="shared" si="6"/>
        <v>0</v>
      </c>
    </row>
    <row r="70" spans="1:7" ht="39" customHeight="1">
      <c r="A70" s="250"/>
      <c r="B70" s="259"/>
      <c r="C70" s="259"/>
      <c r="D70" s="50" t="s">
        <v>517</v>
      </c>
      <c r="E70" s="9"/>
      <c r="F70" s="17" t="s">
        <v>5</v>
      </c>
      <c r="G70" s="11">
        <f t="shared" si="6"/>
        <v>0</v>
      </c>
    </row>
    <row r="71" spans="1:7">
      <c r="A71" s="256"/>
      <c r="B71" s="201" t="s">
        <v>26</v>
      </c>
      <c r="C71" s="201"/>
      <c r="D71" s="201"/>
      <c r="E71" s="32" t="str" cm="1">
        <f t="array" ref="E71">IF(OR(E65:E70="No cumple"),"No cumple",IF(G71=0%,"","Cumple"))</f>
        <v/>
      </c>
      <c r="F71" s="18"/>
      <c r="G71" s="90">
        <f>SUM(G65:G70)</f>
        <v>0</v>
      </c>
    </row>
    <row r="72" spans="1:7" ht="115.5">
      <c r="A72" s="245" t="s">
        <v>717</v>
      </c>
      <c r="B72" s="57" t="s">
        <v>86</v>
      </c>
      <c r="C72" s="45" t="s">
        <v>509</v>
      </c>
      <c r="D72" s="45" t="s">
        <v>511</v>
      </c>
      <c r="E72" s="9"/>
      <c r="F72" s="17" t="s">
        <v>5</v>
      </c>
      <c r="G72" s="11">
        <f>+IF(E72="cumple",0.05,IF(E72="No aplica",0.05,0))</f>
        <v>0</v>
      </c>
    </row>
    <row r="73" spans="1:7">
      <c r="A73" s="246"/>
      <c r="B73" s="254" t="s">
        <v>26</v>
      </c>
      <c r="C73" s="254"/>
      <c r="D73" s="254"/>
      <c r="E73" s="32" t="str">
        <f>IF(OR(E72="No cumple"),"No cumple",IF(G73=0%,"","Cumple"))</f>
        <v/>
      </c>
      <c r="F73" s="18"/>
      <c r="G73" s="90">
        <f>SUM(G72)</f>
        <v>0</v>
      </c>
    </row>
    <row r="74" spans="1:7" ht="115.5">
      <c r="A74" s="245" t="s">
        <v>718</v>
      </c>
      <c r="B74" s="57" t="s">
        <v>87</v>
      </c>
      <c r="C74" s="45" t="s">
        <v>510</v>
      </c>
      <c r="D74" s="45" t="s">
        <v>519</v>
      </c>
      <c r="E74" s="9"/>
      <c r="F74" s="17" t="s">
        <v>5</v>
      </c>
      <c r="G74" s="11">
        <f>+IF(E74="cumple",0.05,IF(E74="No aplica",0.05,0))</f>
        <v>0</v>
      </c>
    </row>
    <row r="75" spans="1:7">
      <c r="A75" s="246"/>
      <c r="B75" s="254" t="s">
        <v>26</v>
      </c>
      <c r="C75" s="254"/>
      <c r="D75" s="254"/>
      <c r="E75" s="32" t="str">
        <f>IF(OR(E74="No cumple"),"No cumple",IF(G75=0%,"","Cumple"))</f>
        <v/>
      </c>
      <c r="F75" s="18"/>
      <c r="G75" s="90">
        <f>SUM(G74)</f>
        <v>0</v>
      </c>
    </row>
    <row r="76" spans="1:7" ht="115.5">
      <c r="A76" s="245" t="s">
        <v>719</v>
      </c>
      <c r="B76" s="57" t="s">
        <v>88</v>
      </c>
      <c r="C76" s="45" t="s">
        <v>518</v>
      </c>
      <c r="D76" s="46" t="s">
        <v>686</v>
      </c>
      <c r="E76" s="9"/>
      <c r="F76" s="17" t="s">
        <v>5</v>
      </c>
      <c r="G76" s="11">
        <f>+IF(E76="cumple",0.05,IF(E76="No aplica",0.05,0))</f>
        <v>0</v>
      </c>
    </row>
    <row r="77" spans="1:7" ht="17.25" thickBot="1">
      <c r="A77" s="246"/>
      <c r="B77" s="247" t="s">
        <v>26</v>
      </c>
      <c r="C77" s="247"/>
      <c r="D77" s="247"/>
      <c r="E77" s="32" t="str">
        <f>IF(OR(E76="No cumple"),"No cumple",IF(G77=0%,"","Cumple"))</f>
        <v/>
      </c>
      <c r="F77" s="18"/>
      <c r="G77" s="90">
        <f>SUM(G76)</f>
        <v>0</v>
      </c>
    </row>
    <row r="78" spans="1:7" ht="17.25" thickBot="1">
      <c r="A78" s="166" t="s">
        <v>6</v>
      </c>
      <c r="B78" s="167"/>
      <c r="C78" s="167"/>
      <c r="D78" s="167"/>
      <c r="E78" s="167"/>
      <c r="F78" s="168"/>
      <c r="G78" s="19">
        <f>+G22+G26+G30+G33+G36+G39+G42+G44+G48+G50+G52+G55+G57+G61+G64+G71+G73+G75+G77</f>
        <v>0</v>
      </c>
    </row>
    <row r="79" spans="1:7" ht="85.5" customHeight="1" thickBot="1">
      <c r="A79" s="181" t="s">
        <v>734</v>
      </c>
      <c r="B79" s="182"/>
      <c r="C79" s="182"/>
      <c r="D79" s="182"/>
      <c r="E79" s="182"/>
      <c r="F79" s="182"/>
      <c r="G79" s="183"/>
    </row>
    <row r="80" spans="1:7" ht="17.25" thickBot="1">
      <c r="A80" s="169" t="s">
        <v>14</v>
      </c>
      <c r="B80" s="170"/>
      <c r="C80" s="170"/>
      <c r="D80" s="170"/>
      <c r="E80" s="170"/>
      <c r="F80" s="170"/>
      <c r="G80" s="171"/>
    </row>
    <row r="81" spans="1:7" ht="17.25" thickBot="1">
      <c r="A81" s="172" t="s">
        <v>12</v>
      </c>
      <c r="B81" s="173"/>
      <c r="C81" s="21" t="s">
        <v>10</v>
      </c>
      <c r="D81" s="20" t="s">
        <v>13</v>
      </c>
      <c r="E81" s="173" t="s">
        <v>11</v>
      </c>
      <c r="F81" s="173"/>
      <c r="G81" s="174"/>
    </row>
    <row r="82" spans="1:7">
      <c r="A82" s="175"/>
      <c r="B82" s="176"/>
      <c r="C82" s="23"/>
      <c r="D82" s="22"/>
      <c r="E82" s="176"/>
      <c r="F82" s="176"/>
      <c r="G82" s="177"/>
    </row>
    <row r="83" spans="1:7">
      <c r="A83" s="178"/>
      <c r="B83" s="179"/>
      <c r="C83" s="25"/>
      <c r="D83" s="24"/>
      <c r="E83" s="179"/>
      <c r="F83" s="179"/>
      <c r="G83" s="180"/>
    </row>
    <row r="84" spans="1:7" ht="17.25" thickBot="1">
      <c r="A84" s="163"/>
      <c r="B84" s="164"/>
      <c r="C84" s="27"/>
      <c r="D84" s="26"/>
      <c r="E84" s="164"/>
      <c r="F84" s="164"/>
      <c r="G84" s="165"/>
    </row>
  </sheetData>
  <sheetProtection algorithmName="SHA-512" hashValue="tLAm2pf1N37L+6Is3mudFfX6Go34nISGux4Q284YuowIXHF+OYzu+Nsga7eVNAF4oEITIUm/u3uHXZ5cnME/2Q==" saltValue="CGFJJKtvSzBhtoRWNl2UBQ==" spinCount="100000" sheet="1" objects="1" scenarios="1"/>
  <autoFilter ref="A17:G81" xr:uid="{47A68971-74D6-4596-BC86-1E5C76D83494}"/>
  <mergeCells count="92">
    <mergeCell ref="C40:C41"/>
    <mergeCell ref="C45:C46"/>
    <mergeCell ref="C53:C54"/>
    <mergeCell ref="C59:C60"/>
    <mergeCell ref="B62:B63"/>
    <mergeCell ref="C62:C63"/>
    <mergeCell ref="A58:A61"/>
    <mergeCell ref="B61:D61"/>
    <mergeCell ref="B58:B60"/>
    <mergeCell ref="A74:A75"/>
    <mergeCell ref="B75:D75"/>
    <mergeCell ref="B71:D71"/>
    <mergeCell ref="A65:A71"/>
    <mergeCell ref="B65:B70"/>
    <mergeCell ref="A72:A73"/>
    <mergeCell ref="B73:D73"/>
    <mergeCell ref="C65:C70"/>
    <mergeCell ref="A56:A57"/>
    <mergeCell ref="B57:D57"/>
    <mergeCell ref="A1:G1"/>
    <mergeCell ref="A2:G2"/>
    <mergeCell ref="A3:G3"/>
    <mergeCell ref="A4:G4"/>
    <mergeCell ref="A40:A42"/>
    <mergeCell ref="B40:B41"/>
    <mergeCell ref="B42:D42"/>
    <mergeCell ref="A27:A30"/>
    <mergeCell ref="B27:B29"/>
    <mergeCell ref="B30:D30"/>
    <mergeCell ref="A31:A33"/>
    <mergeCell ref="B31:B32"/>
    <mergeCell ref="B33:D33"/>
    <mergeCell ref="A34:A36"/>
    <mergeCell ref="A43:A44"/>
    <mergeCell ref="B44:D44"/>
    <mergeCell ref="A45:A48"/>
    <mergeCell ref="B48:D48"/>
    <mergeCell ref="A76:A77"/>
    <mergeCell ref="B77:D77"/>
    <mergeCell ref="B45:B47"/>
    <mergeCell ref="A49:A50"/>
    <mergeCell ref="B50:D50"/>
    <mergeCell ref="A51:A52"/>
    <mergeCell ref="B52:D52"/>
    <mergeCell ref="A53:A55"/>
    <mergeCell ref="B55:D55"/>
    <mergeCell ref="B53:B54"/>
    <mergeCell ref="A62:A64"/>
    <mergeCell ref="B64:D64"/>
    <mergeCell ref="A84:B84"/>
    <mergeCell ref="E84:G84"/>
    <mergeCell ref="A78:F78"/>
    <mergeCell ref="A80:G80"/>
    <mergeCell ref="A81:B81"/>
    <mergeCell ref="E81:G81"/>
    <mergeCell ref="A82:B82"/>
    <mergeCell ref="E82:G82"/>
    <mergeCell ref="A83:B83"/>
    <mergeCell ref="E83:G83"/>
    <mergeCell ref="A79:G79"/>
    <mergeCell ref="B37:B38"/>
    <mergeCell ref="C18:C20"/>
    <mergeCell ref="B39:D39"/>
    <mergeCell ref="B34:B35"/>
    <mergeCell ref="A23:A26"/>
    <mergeCell ref="B23:B25"/>
    <mergeCell ref="B26:D26"/>
    <mergeCell ref="C23:C24"/>
    <mergeCell ref="C27:C28"/>
    <mergeCell ref="A18:A22"/>
    <mergeCell ref="B18:B21"/>
    <mergeCell ref="B22:D22"/>
    <mergeCell ref="B36:D36"/>
    <mergeCell ref="A37:A39"/>
    <mergeCell ref="B5:G5"/>
    <mergeCell ref="B6:G6"/>
    <mergeCell ref="B7:G7"/>
    <mergeCell ref="B8:G8"/>
    <mergeCell ref="B9:G9"/>
    <mergeCell ref="B10:G10"/>
    <mergeCell ref="B11:G11"/>
    <mergeCell ref="B14:G14"/>
    <mergeCell ref="A15:G15"/>
    <mergeCell ref="A16:A17"/>
    <mergeCell ref="B16:B17"/>
    <mergeCell ref="C16:C17"/>
    <mergeCell ref="D16:D17"/>
    <mergeCell ref="E16:E17"/>
    <mergeCell ref="F16:F17"/>
    <mergeCell ref="G16:G17"/>
    <mergeCell ref="B13:G13"/>
    <mergeCell ref="B12:G12"/>
  </mergeCells>
  <conditionalFormatting sqref="G78">
    <cfRule type="dataBar" priority="1">
      <dataBar>
        <cfvo type="num" val="0"/>
        <cfvo type="num" val="1"/>
        <color rgb="FF638EC6"/>
      </dataBar>
      <extLst>
        <ext xmlns:x14="http://schemas.microsoft.com/office/spreadsheetml/2009/9/main" uri="{B025F937-C7B1-47D3-B67F-A62EFF666E3E}">
          <x14:id>{5E25887F-B149-450F-B83A-B2D7C05D9BC8}</x14:id>
        </ext>
      </extLst>
    </cfRule>
  </conditionalFormatting>
  <dataValidations count="8">
    <dataValidation type="list" allowBlank="1" showInputMessage="1" showErrorMessage="1" sqref="E23 E27 E31 E34 E37 E40:E41 E43 E49 E51 E53:E54 E56 E58:E60 E72 E65:E70 E63" xr:uid="{5D83DAFA-8AFA-4043-BC8F-F314B75A6B29}">
      <formula1>cumple</formula1>
    </dataValidation>
    <dataValidation type="list" allowBlank="1" showInputMessage="1" showErrorMessage="1" sqref="E18:E21 E24:E25 E28:E29 E32 E35 E38 E45:E47 E74 E76 E62" xr:uid="{961E9AA2-7CBF-4B06-93E2-EBB7D4B2969C}">
      <formula1>noaplica</formula1>
    </dataValidation>
    <dataValidation type="whole" allowBlank="1" showInputMessage="1" showErrorMessage="1" error="Ingrese solo números" sqref="B13:G13" xr:uid="{47694DBC-3535-4490-BE28-B76DDD435D74}">
      <formula1>1</formula1>
      <formula2>9999</formula2>
    </dataValidation>
    <dataValidation type="date" allowBlank="1" showInputMessage="1" showErrorMessage="1" error="Formato fecha dd/mm/aaaa" sqref="B14:G14" xr:uid="{C96423AC-F5DB-4202-B9B3-421928BD4630}">
      <formula1>45292</formula1>
      <formula2>46022</formula2>
    </dataValidation>
    <dataValidation type="textLength" allowBlank="1" showInputMessage="1" showErrorMessage="1" sqref="B11:G12 B8:G8" xr:uid="{A6E89CAA-DC2A-4D75-A5D6-6255A15AD824}">
      <formula1>2</formula1>
      <formula2>250</formula2>
    </dataValidation>
    <dataValidation type="whole" allowBlank="1" showInputMessage="1" showErrorMessage="1" error="Ingrese solo números._x000a_Logitud 9 dIgitos." sqref="B9:G9" xr:uid="{8588B035-667F-4BC6-AA2A-D4378090A790}">
      <formula1>111111111</formula1>
      <formula2>999999999</formula2>
    </dataValidation>
    <dataValidation type="whole" allowBlank="1" showInputMessage="1" showErrorMessage="1" error="Ingrese solo números" sqref="B5:G5" xr:uid="{4D690E26-93E3-44F9-902A-3548A445DEB0}">
      <formula1>1</formula1>
      <formula2>999999999</formula2>
    </dataValidation>
    <dataValidation type="date" allowBlank="1" showInputMessage="1" showErrorMessage="1" error="Formato fecha dd/mm/aaaa" sqref="B6:G6" xr:uid="{1332F3C6-34A1-4848-ACF7-A79F7DA9BBD7}">
      <formula1>40179</formula1>
      <formula2>46022</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FUNCIONAMIENTO&amp;RIN58.IVC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E25887F-B149-450F-B83A-B2D7C05D9BC8}">
            <x14:dataBar minLength="0" maxLength="100" gradient="0">
              <x14:cfvo type="num">
                <xm:f>0</xm:f>
              </x14:cfvo>
              <x14:cfvo type="num">
                <xm:f>1</xm:f>
              </x14:cfvo>
              <x14:negativeFillColor rgb="FFFF0000"/>
              <x14:axisColor rgb="FF000000"/>
            </x14:dataBar>
          </x14:cfRule>
          <xm:sqref>G78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DB7F056-0C42-4C14-B16D-AB88B96412F2}">
          <x14:formula1>
            <xm:f>'0. Instrucciones.'!$A$41:$A$73</xm:f>
          </x14:formula1>
          <xm:sqref>B7:G7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77FE-C172-4BEC-85A9-591712F5A465}">
  <sheetPr>
    <tabColor rgb="FF00B0F0"/>
  </sheetPr>
  <dimension ref="A1:G44"/>
  <sheetViews>
    <sheetView topLeftCell="C15" zoomScaleNormal="100" zoomScaleSheetLayoutView="80" zoomScalePageLayoutView="55" workbookViewId="0">
      <selection activeCell="F19" sqref="F19"/>
    </sheetView>
  </sheetViews>
  <sheetFormatPr baseColWidth="10" defaultColWidth="11.42578125" defaultRowHeight="16.5"/>
  <cols>
    <col min="1" max="1" width="30.85546875" style="28" customWidth="1"/>
    <col min="2" max="2" width="27.28515625" style="29" customWidth="1"/>
    <col min="3" max="3" width="35.5703125" style="30" customWidth="1"/>
    <col min="4" max="4" width="56.85546875" style="29" customWidth="1"/>
    <col min="5" max="5" width="19" style="29" customWidth="1"/>
    <col min="6" max="6" width="35.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15</v>
      </c>
      <c r="B3" s="124"/>
      <c r="C3" s="124"/>
      <c r="D3" s="124"/>
      <c r="E3" s="124"/>
      <c r="F3" s="124"/>
      <c r="G3" s="125"/>
    </row>
    <row r="4" spans="1:7" s="2" customFormat="1" ht="17.25" thickBot="1">
      <c r="A4" s="126" t="s">
        <v>7</v>
      </c>
      <c r="B4" s="127"/>
      <c r="C4" s="127"/>
      <c r="D4" s="127"/>
      <c r="E4" s="127"/>
      <c r="F4" s="127"/>
      <c r="G4" s="128"/>
    </row>
    <row r="5" spans="1:7">
      <c r="A5" s="3" t="s">
        <v>22</v>
      </c>
      <c r="B5" s="155">
        <f>+'1. Comp Legal'!B5</f>
        <v>0</v>
      </c>
      <c r="C5" s="156"/>
      <c r="D5" s="156"/>
      <c r="E5" s="156"/>
      <c r="F5" s="156"/>
      <c r="G5" s="157"/>
    </row>
    <row r="6" spans="1:7">
      <c r="A6" s="4" t="s">
        <v>23</v>
      </c>
      <c r="B6" s="262">
        <f>+'1. Comp Legal'!B6</f>
        <v>0</v>
      </c>
      <c r="C6" s="263"/>
      <c r="D6" s="263"/>
      <c r="E6" s="263"/>
      <c r="F6" s="263"/>
      <c r="G6" s="264"/>
    </row>
    <row r="7" spans="1:7">
      <c r="A7" s="5" t="s">
        <v>1</v>
      </c>
      <c r="B7" s="262">
        <f>+'1. Comp Legal'!B7</f>
        <v>0</v>
      </c>
      <c r="C7" s="263"/>
      <c r="D7" s="263"/>
      <c r="E7" s="263"/>
      <c r="F7" s="263"/>
      <c r="G7" s="264"/>
    </row>
    <row r="8" spans="1:7">
      <c r="A8" s="5" t="s">
        <v>299</v>
      </c>
      <c r="B8" s="262">
        <f>+'1. Comp Legal'!B8</f>
        <v>0</v>
      </c>
      <c r="C8" s="263"/>
      <c r="D8" s="263"/>
      <c r="E8" s="263"/>
      <c r="F8" s="263"/>
      <c r="G8" s="264"/>
    </row>
    <row r="9" spans="1:7">
      <c r="A9" s="5" t="s">
        <v>27</v>
      </c>
      <c r="B9" s="262">
        <f>+'1. Comp Legal'!B9</f>
        <v>0</v>
      </c>
      <c r="C9" s="263"/>
      <c r="D9" s="263"/>
      <c r="E9" s="263"/>
      <c r="F9" s="263"/>
      <c r="G9" s="264"/>
    </row>
    <row r="10" spans="1:7">
      <c r="A10" s="5" t="s">
        <v>24</v>
      </c>
      <c r="B10" s="262">
        <f>+'1. Comp Legal'!B10</f>
        <v>0</v>
      </c>
      <c r="C10" s="263"/>
      <c r="D10" s="263"/>
      <c r="E10" s="263"/>
      <c r="F10" s="263"/>
      <c r="G10" s="264"/>
    </row>
    <row r="11" spans="1:7">
      <c r="A11" s="5" t="s">
        <v>17</v>
      </c>
      <c r="B11" s="262">
        <f>+'1. Comp Legal'!B11</f>
        <v>0</v>
      </c>
      <c r="C11" s="263"/>
      <c r="D11" s="263"/>
      <c r="E11" s="263"/>
      <c r="F11" s="263"/>
      <c r="G11" s="264"/>
    </row>
    <row r="12" spans="1:7" ht="32.25" customHeight="1">
      <c r="A12" s="5" t="s">
        <v>18</v>
      </c>
      <c r="B12" s="262">
        <f>+'1. Comp Legal'!B12</f>
        <v>0</v>
      </c>
      <c r="C12" s="263"/>
      <c r="D12" s="263"/>
      <c r="E12" s="263"/>
      <c r="F12" s="263"/>
      <c r="G12" s="264"/>
    </row>
    <row r="13" spans="1:7" ht="18.75" customHeight="1">
      <c r="A13" s="87" t="s">
        <v>631</v>
      </c>
      <c r="B13" s="262">
        <f>+'1. Comp Legal'!B13</f>
        <v>0</v>
      </c>
      <c r="C13" s="263"/>
      <c r="D13" s="263"/>
      <c r="E13" s="263"/>
      <c r="F13" s="263"/>
      <c r="G13" s="264"/>
    </row>
    <row r="14" spans="1:7" ht="33.75" thickBot="1">
      <c r="A14" s="6" t="s">
        <v>25</v>
      </c>
      <c r="B14" s="265">
        <f>+'1. Comp Legal'!B14</f>
        <v>0</v>
      </c>
      <c r="C14" s="266"/>
      <c r="D14" s="266"/>
      <c r="E14" s="266"/>
      <c r="F14" s="266"/>
      <c r="G14" s="267"/>
    </row>
    <row r="15" spans="1:7">
      <c r="A15" s="191" t="s">
        <v>39</v>
      </c>
      <c r="B15" s="192"/>
      <c r="C15" s="192"/>
      <c r="D15" s="192"/>
      <c r="E15" s="192"/>
      <c r="F15" s="192"/>
      <c r="G15" s="193"/>
    </row>
    <row r="16" spans="1:7" ht="34.5" customHeight="1">
      <c r="A16" s="268" t="s">
        <v>443</v>
      </c>
      <c r="B16" s="268" t="s">
        <v>2</v>
      </c>
      <c r="C16" s="268" t="s">
        <v>662</v>
      </c>
      <c r="D16" s="268" t="s">
        <v>297</v>
      </c>
      <c r="E16" s="268" t="s">
        <v>19</v>
      </c>
      <c r="F16" s="268" t="s">
        <v>0</v>
      </c>
      <c r="G16" s="268" t="s">
        <v>4</v>
      </c>
    </row>
    <row r="17" spans="1:7" ht="16.5" customHeight="1">
      <c r="A17" s="268"/>
      <c r="B17" s="268"/>
      <c r="C17" s="268"/>
      <c r="D17" s="268"/>
      <c r="E17" s="268"/>
      <c r="F17" s="268"/>
      <c r="G17" s="268"/>
    </row>
    <row r="18" spans="1:7" ht="37.5" customHeight="1">
      <c r="A18" s="200" t="s">
        <v>47</v>
      </c>
      <c r="B18" s="200"/>
      <c r="C18" s="200"/>
      <c r="D18" s="200"/>
      <c r="E18" s="200"/>
      <c r="F18" s="200"/>
      <c r="G18" s="269"/>
    </row>
    <row r="19" spans="1:7" ht="35.25" customHeight="1">
      <c r="A19" s="184" t="s">
        <v>43</v>
      </c>
      <c r="B19" s="257" t="s">
        <v>687</v>
      </c>
      <c r="C19" s="257" t="s">
        <v>438</v>
      </c>
      <c r="D19" s="34" t="s">
        <v>165</v>
      </c>
      <c r="E19" s="9"/>
      <c r="F19" s="10"/>
      <c r="G19" s="11">
        <f>+IF(E19="cumple",0.00833333,IF(E19="No aplica",0.00833333,0))</f>
        <v>0</v>
      </c>
    </row>
    <row r="20" spans="1:7" ht="33">
      <c r="A20" s="184"/>
      <c r="B20" s="258"/>
      <c r="C20" s="258"/>
      <c r="D20" s="34" t="s">
        <v>166</v>
      </c>
      <c r="E20" s="9"/>
      <c r="F20" s="10"/>
      <c r="G20" s="11">
        <f t="shared" ref="G20:G24" si="0">+IF(E20="cumple",0.00833333,IF(E20="No aplica",0.00833333,0))</f>
        <v>0</v>
      </c>
    </row>
    <row r="21" spans="1:7" ht="33" customHeight="1">
      <c r="A21" s="184"/>
      <c r="B21" s="258"/>
      <c r="C21" s="258"/>
      <c r="D21" s="34" t="s">
        <v>167</v>
      </c>
      <c r="E21" s="9"/>
      <c r="F21" s="10"/>
      <c r="G21" s="11">
        <f t="shared" si="0"/>
        <v>0</v>
      </c>
    </row>
    <row r="22" spans="1:7" ht="33">
      <c r="A22" s="184"/>
      <c r="B22" s="258"/>
      <c r="C22" s="258"/>
      <c r="D22" s="34" t="s">
        <v>168</v>
      </c>
      <c r="E22" s="9"/>
      <c r="F22" s="10"/>
      <c r="G22" s="11">
        <f t="shared" si="0"/>
        <v>0</v>
      </c>
    </row>
    <row r="23" spans="1:7" ht="30.75" customHeight="1">
      <c r="A23" s="184"/>
      <c r="B23" s="258"/>
      <c r="C23" s="258"/>
      <c r="D23" s="34" t="s">
        <v>169</v>
      </c>
      <c r="E23" s="9"/>
      <c r="F23" s="10"/>
      <c r="G23" s="11">
        <f t="shared" si="0"/>
        <v>0</v>
      </c>
    </row>
    <row r="24" spans="1:7" ht="30.75" customHeight="1">
      <c r="A24" s="184"/>
      <c r="B24" s="259"/>
      <c r="C24" s="259"/>
      <c r="D24" s="34" t="s">
        <v>170</v>
      </c>
      <c r="E24" s="9"/>
      <c r="F24" s="10"/>
      <c r="G24" s="11">
        <f t="shared" si="0"/>
        <v>0</v>
      </c>
    </row>
    <row r="25" spans="1:7">
      <c r="A25" s="184"/>
      <c r="B25" s="185" t="s">
        <v>26</v>
      </c>
      <c r="C25" s="186"/>
      <c r="D25" s="186"/>
      <c r="E25" s="32" t="str" cm="1">
        <f t="array" ref="E25">IF(OR(E19:E24="No cumple"),"No cumple",IF(G25=0%,"","Cumple"))</f>
        <v/>
      </c>
      <c r="F25" s="12"/>
      <c r="G25" s="90">
        <f>SUM(G19:G24)</f>
        <v>0</v>
      </c>
    </row>
    <row r="26" spans="1:7" ht="78.75" customHeight="1">
      <c r="A26" s="158" t="s">
        <v>44</v>
      </c>
      <c r="B26" s="189" t="s">
        <v>688</v>
      </c>
      <c r="C26" s="271" t="s">
        <v>439</v>
      </c>
      <c r="D26" s="34" t="s">
        <v>171</v>
      </c>
      <c r="E26" s="9"/>
      <c r="F26" s="16"/>
      <c r="G26" s="11">
        <f>+IF(E26="cumple",0.16666667,IF(E26="No aplica",0.16666667,0))</f>
        <v>0</v>
      </c>
    </row>
    <row r="27" spans="1:7" ht="105.75" customHeight="1">
      <c r="A27" s="159"/>
      <c r="B27" s="189"/>
      <c r="C27" s="272"/>
      <c r="D27" s="34" t="s">
        <v>689</v>
      </c>
      <c r="E27" s="9"/>
      <c r="F27" s="16"/>
      <c r="G27" s="11">
        <f t="shared" ref="G27:G28" si="1">+IF(E27="cumple",0.16666667,IF(E27="No aplica",0.16666667,0))</f>
        <v>0</v>
      </c>
    </row>
    <row r="28" spans="1:7" ht="74.25" customHeight="1">
      <c r="A28" s="159"/>
      <c r="B28" s="189"/>
      <c r="C28" s="273"/>
      <c r="D28" s="34" t="s">
        <v>172</v>
      </c>
      <c r="E28" s="9"/>
      <c r="F28" s="16"/>
      <c r="G28" s="11">
        <f t="shared" si="1"/>
        <v>0</v>
      </c>
    </row>
    <row r="29" spans="1:7">
      <c r="A29" s="160"/>
      <c r="B29" s="185" t="s">
        <v>26</v>
      </c>
      <c r="C29" s="186"/>
      <c r="D29" s="186"/>
      <c r="E29" s="32" t="str" cm="1">
        <f t="array" ref="E29">IF(OR(E26:E28="No cumple"),"No cumple",IF(G29=0%,"","Cumple"))</f>
        <v/>
      </c>
      <c r="F29" s="12"/>
      <c r="G29" s="13">
        <f>SUM(G26:G28)</f>
        <v>0</v>
      </c>
    </row>
    <row r="30" spans="1:7" ht="86.25" customHeight="1">
      <c r="A30" s="158" t="s">
        <v>45</v>
      </c>
      <c r="B30" s="188" t="s">
        <v>690</v>
      </c>
      <c r="C30" s="129" t="s">
        <v>440</v>
      </c>
      <c r="D30" s="39" t="s">
        <v>691</v>
      </c>
      <c r="E30" s="9"/>
      <c r="F30" s="16"/>
      <c r="G30" s="11">
        <f>+IF(E30="cumple",0.0875,IF(E30="No aplica",0.0875,0))</f>
        <v>0</v>
      </c>
    </row>
    <row r="31" spans="1:7" ht="60.75" customHeight="1">
      <c r="A31" s="159"/>
      <c r="B31" s="189"/>
      <c r="C31" s="129"/>
      <c r="D31" s="34" t="s">
        <v>692</v>
      </c>
      <c r="E31" s="9"/>
      <c r="F31" s="16"/>
      <c r="G31" s="11">
        <f t="shared" ref="G31:G33" si="2">+IF(E31="cumple",0.0875,IF(E31="No aplica",0.0875,0))</f>
        <v>0</v>
      </c>
    </row>
    <row r="32" spans="1:7" ht="49.5" customHeight="1">
      <c r="A32" s="159"/>
      <c r="B32" s="189"/>
      <c r="C32" s="129"/>
      <c r="D32" s="34" t="s">
        <v>693</v>
      </c>
      <c r="E32" s="9"/>
      <c r="F32" s="16"/>
      <c r="G32" s="11">
        <f t="shared" si="2"/>
        <v>0</v>
      </c>
    </row>
    <row r="33" spans="1:7" ht="51.75" customHeight="1">
      <c r="A33" s="159"/>
      <c r="B33" s="190"/>
      <c r="C33" s="129"/>
      <c r="D33" s="34" t="s">
        <v>694</v>
      </c>
      <c r="E33" s="9"/>
      <c r="F33" s="16"/>
      <c r="G33" s="11">
        <f t="shared" si="2"/>
        <v>0</v>
      </c>
    </row>
    <row r="34" spans="1:7">
      <c r="A34" s="160"/>
      <c r="B34" s="185" t="s">
        <v>26</v>
      </c>
      <c r="C34" s="186"/>
      <c r="D34" s="186"/>
      <c r="E34" s="32" t="str" cm="1">
        <f t="array" ref="E34">IF(OR(E30:E33="No cumple"),"No cumple",IF(G34=0%,"","Cumple"))</f>
        <v/>
      </c>
      <c r="F34" s="12"/>
      <c r="G34" s="13">
        <f>SUM(G30:G33)</f>
        <v>0</v>
      </c>
    </row>
    <row r="35" spans="1:7" ht="82.5" customHeight="1">
      <c r="A35" s="158" t="s">
        <v>173</v>
      </c>
      <c r="B35" s="188" t="s">
        <v>46</v>
      </c>
      <c r="C35" s="129" t="s">
        <v>441</v>
      </c>
      <c r="D35" s="38" t="s">
        <v>174</v>
      </c>
      <c r="E35" s="9"/>
      <c r="F35" s="16"/>
      <c r="G35" s="11">
        <f>+IF(E35="cumple",0.05,IF(E35="No aplica",0.05,0))</f>
        <v>0</v>
      </c>
    </row>
    <row r="36" spans="1:7" ht="119.25" customHeight="1">
      <c r="A36" s="159"/>
      <c r="B36" s="189"/>
      <c r="C36" s="129"/>
      <c r="D36" s="37" t="s">
        <v>175</v>
      </c>
      <c r="E36" s="9"/>
      <c r="F36" s="16"/>
      <c r="G36" s="11">
        <f>+IF(E36="cumple",0.05,IF(E36="No aplica",0.05,0))</f>
        <v>0</v>
      </c>
    </row>
    <row r="37" spans="1:7" ht="17.25" thickBot="1">
      <c r="A37" s="159"/>
      <c r="B37" s="270" t="s">
        <v>26</v>
      </c>
      <c r="C37" s="201"/>
      <c r="D37" s="201"/>
      <c r="E37" s="32" t="str" cm="1">
        <f t="array" ref="E37">IF(OR(E35:E36="No cumple"),"No cumple",IF(G37=0%,"","Cumple"))</f>
        <v/>
      </c>
      <c r="F37" s="18"/>
      <c r="G37" s="40">
        <f>SUM(G35:G36)</f>
        <v>0</v>
      </c>
    </row>
    <row r="38" spans="1:7" ht="17.25" thickBot="1">
      <c r="A38" s="166" t="s">
        <v>6</v>
      </c>
      <c r="B38" s="167"/>
      <c r="C38" s="167"/>
      <c r="D38" s="167"/>
      <c r="E38" s="167"/>
      <c r="F38" s="168"/>
      <c r="G38" s="41">
        <f>+G25+G29+G34+G37</f>
        <v>0</v>
      </c>
    </row>
    <row r="39" spans="1:7" ht="85.5" customHeight="1" thickBot="1">
      <c r="A39" s="181" t="s">
        <v>661</v>
      </c>
      <c r="B39" s="182"/>
      <c r="C39" s="182"/>
      <c r="D39" s="182"/>
      <c r="E39" s="182"/>
      <c r="F39" s="182"/>
      <c r="G39" s="183"/>
    </row>
    <row r="40" spans="1:7" ht="17.25" thickBot="1">
      <c r="A40" s="169" t="s">
        <v>14</v>
      </c>
      <c r="B40" s="170"/>
      <c r="C40" s="170"/>
      <c r="D40" s="170"/>
      <c r="E40" s="170"/>
      <c r="F40" s="170"/>
      <c r="G40" s="171"/>
    </row>
    <row r="41" spans="1:7" ht="17.25" thickBot="1">
      <c r="A41" s="172" t="s">
        <v>12</v>
      </c>
      <c r="B41" s="173"/>
      <c r="C41" s="21" t="s">
        <v>10</v>
      </c>
      <c r="D41" s="20" t="s">
        <v>13</v>
      </c>
      <c r="E41" s="173" t="s">
        <v>11</v>
      </c>
      <c r="F41" s="173"/>
      <c r="G41" s="174"/>
    </row>
    <row r="42" spans="1:7">
      <c r="A42" s="175"/>
      <c r="B42" s="176"/>
      <c r="C42" s="23"/>
      <c r="D42" s="22"/>
      <c r="E42" s="176"/>
      <c r="F42" s="176"/>
      <c r="G42" s="177"/>
    </row>
    <row r="43" spans="1:7">
      <c r="A43" s="178"/>
      <c r="B43" s="179"/>
      <c r="C43" s="25"/>
      <c r="D43" s="24"/>
      <c r="E43" s="179"/>
      <c r="F43" s="179"/>
      <c r="G43" s="180"/>
    </row>
    <row r="44" spans="1:7" ht="17.25" thickBot="1">
      <c r="A44" s="163"/>
      <c r="B44" s="164"/>
      <c r="C44" s="27"/>
      <c r="D44" s="26"/>
      <c r="E44" s="164"/>
      <c r="F44" s="164"/>
      <c r="G44" s="165"/>
    </row>
  </sheetData>
  <autoFilter ref="A17:G41" xr:uid="{47A68971-74D6-4596-BC86-1E5C76D83494}"/>
  <mergeCells count="50">
    <mergeCell ref="A43:B43"/>
    <mergeCell ref="E43:G43"/>
    <mergeCell ref="A44:B44"/>
    <mergeCell ref="E44:G44"/>
    <mergeCell ref="A38:F38"/>
    <mergeCell ref="A40:G40"/>
    <mergeCell ref="A41:B41"/>
    <mergeCell ref="E41:G41"/>
    <mergeCell ref="A42:B42"/>
    <mergeCell ref="E42:G42"/>
    <mergeCell ref="A19:A25"/>
    <mergeCell ref="B19:B24"/>
    <mergeCell ref="B25:D25"/>
    <mergeCell ref="B37:D37"/>
    <mergeCell ref="B26:B28"/>
    <mergeCell ref="A26:A29"/>
    <mergeCell ref="B29:D29"/>
    <mergeCell ref="B35:B36"/>
    <mergeCell ref="C19:C24"/>
    <mergeCell ref="C26:C28"/>
    <mergeCell ref="C30:C33"/>
    <mergeCell ref="C35:C36"/>
    <mergeCell ref="B12:G12"/>
    <mergeCell ref="A1:G1"/>
    <mergeCell ref="A2:G2"/>
    <mergeCell ref="A3:G3"/>
    <mergeCell ref="A4:G4"/>
    <mergeCell ref="B5:G5"/>
    <mergeCell ref="B6:G6"/>
    <mergeCell ref="B7:G7"/>
    <mergeCell ref="B8:G8"/>
    <mergeCell ref="B9:G9"/>
    <mergeCell ref="B10:G10"/>
    <mergeCell ref="B11:G11"/>
    <mergeCell ref="B13:G13"/>
    <mergeCell ref="A39:G39"/>
    <mergeCell ref="B14:G14"/>
    <mergeCell ref="A15:G15"/>
    <mergeCell ref="A16:A17"/>
    <mergeCell ref="B16:B17"/>
    <mergeCell ref="C16:C17"/>
    <mergeCell ref="D16:D17"/>
    <mergeCell ref="E16:E17"/>
    <mergeCell ref="F16:F17"/>
    <mergeCell ref="G16:G17"/>
    <mergeCell ref="A18:G18"/>
    <mergeCell ref="A30:A34"/>
    <mergeCell ref="B30:B33"/>
    <mergeCell ref="B34:D34"/>
    <mergeCell ref="A35:A37"/>
  </mergeCells>
  <conditionalFormatting sqref="G38">
    <cfRule type="dataBar" priority="1">
      <dataBar>
        <cfvo type="num" val="0"/>
        <cfvo type="num" val="1"/>
        <color rgb="FF638EC6"/>
      </dataBar>
      <extLst>
        <ext xmlns:x14="http://schemas.microsoft.com/office/spreadsheetml/2009/9/main" uri="{B025F937-C7B1-47D3-B67F-A62EFF666E3E}">
          <x14:id>{8A3197C9-579E-4874-A5C3-D49B476407F3}</x14:id>
        </ext>
      </extLst>
    </cfRule>
  </conditionalFormatting>
  <dataValidations count="1">
    <dataValidation type="list" allowBlank="1" showInputMessage="1" showErrorMessage="1" sqref="E19:E24 E26:E28 E30:E33 E35:E36" xr:uid="{AC78A661-B287-4EA2-9D86-08ECADF6D00C}">
      <formula1>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FUNCIONAMIENTO&amp;RIN1.IVC
&amp;"-,Negrita"&amp;KFF000009/05/2018&amp;"-,Normal"&amp;K01+000
Versión 4
Página &amp;P de &amp;N 
Clasificación de la Información
CLASIFICADA </oddHeader>
    <oddFooter>&amp;C&amp;"Tempus Sans ITC,Normal"&amp;G</oddFooter>
  </headerFooter>
  <ignoredErrors>
    <ignoredError sqref="B5:G14" unlockedFormula="1"/>
  </ignoredErrors>
  <legacyDrawingHF r:id="rId2"/>
  <extLst>
    <ext xmlns:x14="http://schemas.microsoft.com/office/spreadsheetml/2009/9/main" uri="{78C0D931-6437-407d-A8EE-F0AAD7539E65}">
      <x14:conditionalFormattings>
        <x14:conditionalFormatting xmlns:xm="http://schemas.microsoft.com/office/excel/2006/main">
          <x14:cfRule type="dataBar" id="{8A3197C9-579E-4874-A5C3-D49B476407F3}">
            <x14:dataBar minLength="0" maxLength="100" gradient="0">
              <x14:cfvo type="num">
                <xm:f>0</xm:f>
              </x14:cfvo>
              <x14:cfvo type="num">
                <xm:f>1</xm:f>
              </x14:cfvo>
              <x14:negativeFillColor rgb="FFFF0000"/>
              <x14:axisColor rgb="FF000000"/>
            </x14:dataBar>
          </x14:cfRule>
          <xm:sqref>G38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D43F-3E94-42A1-96A8-636195CD8C77}">
  <sheetPr>
    <tabColor rgb="FF00B0F0"/>
  </sheetPr>
  <dimension ref="A1:G44"/>
  <sheetViews>
    <sheetView zoomScaleNormal="100" zoomScaleSheetLayoutView="80" zoomScalePageLayoutView="55" workbookViewId="0">
      <selection activeCell="A5" sqref="A5:G7"/>
    </sheetView>
  </sheetViews>
  <sheetFormatPr baseColWidth="10" defaultColWidth="11.42578125" defaultRowHeight="16.5"/>
  <cols>
    <col min="1" max="1" width="30.85546875" style="28" customWidth="1"/>
    <col min="2" max="2" width="27.28515625" style="29" customWidth="1"/>
    <col min="3" max="3" width="35.5703125" style="30" customWidth="1"/>
    <col min="4" max="4" width="56.85546875" style="29" customWidth="1"/>
    <col min="5" max="5" width="17.140625" style="29" customWidth="1"/>
    <col min="6" max="6" width="31.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725</v>
      </c>
      <c r="B3" s="124"/>
      <c r="C3" s="124"/>
      <c r="D3" s="124"/>
      <c r="E3" s="124"/>
      <c r="F3" s="124"/>
      <c r="G3" s="125"/>
    </row>
    <row r="4" spans="1:7" s="2" customFormat="1" ht="17.25" thickBot="1">
      <c r="A4" s="126" t="s">
        <v>730</v>
      </c>
      <c r="B4" s="127"/>
      <c r="C4" s="127"/>
      <c r="D4" s="127"/>
      <c r="E4" s="127"/>
      <c r="F4" s="127"/>
      <c r="G4" s="128"/>
    </row>
    <row r="5" spans="1:7">
      <c r="A5" s="3" t="s">
        <v>22</v>
      </c>
      <c r="B5" s="218"/>
      <c r="C5" s="218"/>
      <c r="D5" s="218"/>
      <c r="E5" s="218"/>
      <c r="F5" s="218"/>
      <c r="G5" s="219"/>
    </row>
    <row r="6" spans="1:7">
      <c r="A6" s="4" t="s">
        <v>23</v>
      </c>
      <c r="B6" s="220"/>
      <c r="C6" s="220"/>
      <c r="D6" s="220"/>
      <c r="E6" s="220"/>
      <c r="F6" s="220"/>
      <c r="G6" s="221"/>
    </row>
    <row r="7" spans="1:7">
      <c r="A7" s="5" t="s">
        <v>1</v>
      </c>
      <c r="B7" s="148"/>
      <c r="C7" s="148"/>
      <c r="D7" s="148"/>
      <c r="E7" s="148"/>
      <c r="F7" s="148"/>
      <c r="G7" s="149"/>
    </row>
    <row r="8" spans="1:7">
      <c r="A8" s="5" t="s">
        <v>299</v>
      </c>
      <c r="B8" s="216"/>
      <c r="C8" s="216"/>
      <c r="D8" s="216"/>
      <c r="E8" s="216"/>
      <c r="F8" s="216"/>
      <c r="G8" s="217"/>
    </row>
    <row r="9" spans="1:7">
      <c r="A9" s="5" t="s">
        <v>27</v>
      </c>
      <c r="B9" s="222"/>
      <c r="C9" s="216"/>
      <c r="D9" s="216"/>
      <c r="E9" s="216"/>
      <c r="F9" s="216"/>
      <c r="G9" s="217"/>
    </row>
    <row r="10" spans="1:7">
      <c r="A10" s="5" t="s">
        <v>24</v>
      </c>
      <c r="B10" s="216"/>
      <c r="C10" s="216"/>
      <c r="D10" s="216"/>
      <c r="E10" s="216"/>
      <c r="F10" s="216"/>
      <c r="G10" s="217"/>
    </row>
    <row r="11" spans="1:7">
      <c r="A11" s="5" t="s">
        <v>17</v>
      </c>
      <c r="B11" s="216"/>
      <c r="C11" s="216"/>
      <c r="D11" s="216"/>
      <c r="E11" s="216"/>
      <c r="F11" s="216"/>
      <c r="G11" s="217"/>
    </row>
    <row r="12" spans="1:7" ht="32.25" customHeight="1">
      <c r="A12" s="5" t="s">
        <v>18</v>
      </c>
      <c r="B12" s="216"/>
      <c r="C12" s="216"/>
      <c r="D12" s="216"/>
      <c r="E12" s="216"/>
      <c r="F12" s="216"/>
      <c r="G12" s="217"/>
    </row>
    <row r="13" spans="1:7" ht="18.75" customHeight="1">
      <c r="A13" s="87" t="s">
        <v>736</v>
      </c>
      <c r="B13" s="223"/>
      <c r="C13" s="224"/>
      <c r="D13" s="224"/>
      <c r="E13" s="224"/>
      <c r="F13" s="224"/>
      <c r="G13" s="225"/>
    </row>
    <row r="14" spans="1:7" ht="33.75" thickBot="1">
      <c r="A14" s="6" t="s">
        <v>25</v>
      </c>
      <c r="B14" s="226"/>
      <c r="C14" s="227"/>
      <c r="D14" s="227"/>
      <c r="E14" s="227"/>
      <c r="F14" s="227"/>
      <c r="G14" s="228"/>
    </row>
    <row r="15" spans="1:7">
      <c r="A15" s="191" t="s">
        <v>737</v>
      </c>
      <c r="B15" s="192"/>
      <c r="C15" s="192"/>
      <c r="D15" s="192"/>
      <c r="E15" s="192"/>
      <c r="F15" s="192"/>
      <c r="G15" s="193"/>
    </row>
    <row r="16" spans="1:7" ht="34.5" customHeight="1">
      <c r="A16" s="268" t="s">
        <v>443</v>
      </c>
      <c r="B16" s="268" t="s">
        <v>2</v>
      </c>
      <c r="C16" s="268" t="s">
        <v>662</v>
      </c>
      <c r="D16" s="268" t="s">
        <v>297</v>
      </c>
      <c r="E16" s="268" t="s">
        <v>19</v>
      </c>
      <c r="F16" s="268" t="s">
        <v>0</v>
      </c>
      <c r="G16" s="268" t="s">
        <v>4</v>
      </c>
    </row>
    <row r="17" spans="1:7" ht="16.5" customHeight="1">
      <c r="A17" s="268"/>
      <c r="B17" s="268"/>
      <c r="C17" s="268"/>
      <c r="D17" s="268"/>
      <c r="E17" s="268"/>
      <c r="F17" s="268"/>
      <c r="G17" s="268"/>
    </row>
    <row r="18" spans="1:7" ht="37.5" customHeight="1">
      <c r="A18" s="246" t="s">
        <v>47</v>
      </c>
      <c r="B18" s="246"/>
      <c r="C18" s="246"/>
      <c r="D18" s="246"/>
      <c r="E18" s="246"/>
      <c r="F18" s="246"/>
      <c r="G18" s="274"/>
    </row>
    <row r="19" spans="1:7" ht="35.25" customHeight="1">
      <c r="A19" s="184" t="s">
        <v>43</v>
      </c>
      <c r="B19" s="257" t="s">
        <v>687</v>
      </c>
      <c r="C19" s="257" t="s">
        <v>438</v>
      </c>
      <c r="D19" s="34" t="s">
        <v>165</v>
      </c>
      <c r="E19" s="9"/>
      <c r="F19" s="10"/>
      <c r="G19" s="100">
        <f>+IF(E19="cumple",0.00833333,IF(E19="No aplica",0.00833333,0))</f>
        <v>0</v>
      </c>
    </row>
    <row r="20" spans="1:7" ht="33">
      <c r="A20" s="184"/>
      <c r="B20" s="258"/>
      <c r="C20" s="258"/>
      <c r="D20" s="34" t="s">
        <v>166</v>
      </c>
      <c r="E20" s="9"/>
      <c r="F20" s="10"/>
      <c r="G20" s="100">
        <f t="shared" ref="G20:G24" si="0">+IF(E20="cumple",0.00833333,IF(E20="No aplica",0.00833333,0))</f>
        <v>0</v>
      </c>
    </row>
    <row r="21" spans="1:7" ht="33" customHeight="1">
      <c r="A21" s="184"/>
      <c r="B21" s="258"/>
      <c r="C21" s="258"/>
      <c r="D21" s="34" t="s">
        <v>167</v>
      </c>
      <c r="E21" s="9"/>
      <c r="F21" s="10"/>
      <c r="G21" s="100">
        <f t="shared" si="0"/>
        <v>0</v>
      </c>
    </row>
    <row r="22" spans="1:7" ht="33">
      <c r="A22" s="184"/>
      <c r="B22" s="258"/>
      <c r="C22" s="258"/>
      <c r="D22" s="34" t="s">
        <v>168</v>
      </c>
      <c r="E22" s="9"/>
      <c r="F22" s="10"/>
      <c r="G22" s="100">
        <f t="shared" si="0"/>
        <v>0</v>
      </c>
    </row>
    <row r="23" spans="1:7" ht="30.75" customHeight="1">
      <c r="A23" s="184"/>
      <c r="B23" s="258"/>
      <c r="C23" s="258"/>
      <c r="D23" s="34" t="s">
        <v>169</v>
      </c>
      <c r="E23" s="9"/>
      <c r="F23" s="10"/>
      <c r="G23" s="100">
        <f t="shared" si="0"/>
        <v>0</v>
      </c>
    </row>
    <row r="24" spans="1:7" ht="30.75" customHeight="1">
      <c r="A24" s="184"/>
      <c r="B24" s="259"/>
      <c r="C24" s="259"/>
      <c r="D24" s="34" t="s">
        <v>170</v>
      </c>
      <c r="E24" s="9"/>
      <c r="F24" s="10"/>
      <c r="G24" s="100">
        <f t="shared" si="0"/>
        <v>0</v>
      </c>
    </row>
    <row r="25" spans="1:7">
      <c r="A25" s="184"/>
      <c r="B25" s="185" t="s">
        <v>26</v>
      </c>
      <c r="C25" s="186"/>
      <c r="D25" s="186"/>
      <c r="E25" s="32" t="str" cm="1">
        <f t="array" ref="E25">IF(OR(E19:E24="No cumple"),"No cumple",IF(G25=0%,"","Cumple"))</f>
        <v/>
      </c>
      <c r="F25" s="12"/>
      <c r="G25" s="101">
        <f>SUM(G19:G24)</f>
        <v>0</v>
      </c>
    </row>
    <row r="26" spans="1:7" ht="78.75" customHeight="1">
      <c r="A26" s="158" t="s">
        <v>44</v>
      </c>
      <c r="B26" s="189" t="s">
        <v>688</v>
      </c>
      <c r="C26" s="271" t="s">
        <v>439</v>
      </c>
      <c r="D26" s="34" t="s">
        <v>171</v>
      </c>
      <c r="E26" s="9"/>
      <c r="F26" s="16"/>
      <c r="G26" s="100">
        <f>+IF(E26="cumple",0.16666667,IF(E26="No aplica",0.16666667,0))</f>
        <v>0</v>
      </c>
    </row>
    <row r="27" spans="1:7" ht="105.75" customHeight="1">
      <c r="A27" s="159"/>
      <c r="B27" s="189"/>
      <c r="C27" s="272"/>
      <c r="D27" s="34" t="s">
        <v>689</v>
      </c>
      <c r="E27" s="9"/>
      <c r="F27" s="16"/>
      <c r="G27" s="100">
        <f t="shared" ref="G27:G28" si="1">+IF(E27="cumple",0.16666667,IF(E27="No aplica",0.16666667,0))</f>
        <v>0</v>
      </c>
    </row>
    <row r="28" spans="1:7" ht="74.25" customHeight="1">
      <c r="A28" s="159"/>
      <c r="B28" s="189"/>
      <c r="C28" s="273"/>
      <c r="D28" s="34" t="s">
        <v>172</v>
      </c>
      <c r="E28" s="9"/>
      <c r="F28" s="16"/>
      <c r="G28" s="100">
        <f t="shared" si="1"/>
        <v>0</v>
      </c>
    </row>
    <row r="29" spans="1:7">
      <c r="A29" s="160"/>
      <c r="B29" s="185" t="s">
        <v>26</v>
      </c>
      <c r="C29" s="186"/>
      <c r="D29" s="186"/>
      <c r="E29" s="32" t="str" cm="1">
        <f t="array" ref="E29">IF(OR(E26:E28="No cumple"),"No cumple",IF(G29=0%,"","Cumple"))</f>
        <v/>
      </c>
      <c r="F29" s="12"/>
      <c r="G29" s="103">
        <f>SUM(G26:G28)</f>
        <v>0</v>
      </c>
    </row>
    <row r="30" spans="1:7" ht="92.25" customHeight="1">
      <c r="A30" s="158" t="s">
        <v>45</v>
      </c>
      <c r="B30" s="188" t="s">
        <v>690</v>
      </c>
      <c r="C30" s="129" t="s">
        <v>440</v>
      </c>
      <c r="D30" s="34" t="s">
        <v>738</v>
      </c>
      <c r="E30" s="9"/>
      <c r="F30" s="16"/>
      <c r="G30" s="100">
        <f>+IF(E30="cumple",0.0875,IF(E30="No aplica",0.0875,0))</f>
        <v>0</v>
      </c>
    </row>
    <row r="31" spans="1:7" ht="74.25" customHeight="1">
      <c r="A31" s="159"/>
      <c r="B31" s="189"/>
      <c r="C31" s="129"/>
      <c r="D31" s="34" t="s">
        <v>692</v>
      </c>
      <c r="E31" s="9"/>
      <c r="F31" s="16"/>
      <c r="G31" s="100">
        <f t="shared" ref="G31:G33" si="2">+IF(E31="cumple",0.0875,IF(E31="No aplica",0.0875,0))</f>
        <v>0</v>
      </c>
    </row>
    <row r="32" spans="1:7" ht="69" customHeight="1">
      <c r="A32" s="159"/>
      <c r="B32" s="189"/>
      <c r="C32" s="129"/>
      <c r="D32" s="34" t="s">
        <v>693</v>
      </c>
      <c r="E32" s="9"/>
      <c r="F32" s="16"/>
      <c r="G32" s="100">
        <f t="shared" si="2"/>
        <v>0</v>
      </c>
    </row>
    <row r="33" spans="1:7" ht="59.25" customHeight="1">
      <c r="A33" s="159"/>
      <c r="B33" s="190"/>
      <c r="C33" s="129"/>
      <c r="D33" s="34" t="s">
        <v>694</v>
      </c>
      <c r="E33" s="9"/>
      <c r="F33" s="16"/>
      <c r="G33" s="100">
        <f t="shared" si="2"/>
        <v>0</v>
      </c>
    </row>
    <row r="34" spans="1:7">
      <c r="A34" s="160"/>
      <c r="B34" s="185" t="s">
        <v>26</v>
      </c>
      <c r="C34" s="186"/>
      <c r="D34" s="186"/>
      <c r="E34" s="32" t="str" cm="1">
        <f t="array" ref="E34">IF(OR(E30:E33="No cumple"),"No cumple",IF(G34=0%,"","Cumple"))</f>
        <v/>
      </c>
      <c r="F34" s="12"/>
      <c r="G34" s="103">
        <f>SUM(G30:G33)</f>
        <v>0</v>
      </c>
    </row>
    <row r="35" spans="1:7" ht="82.5" customHeight="1">
      <c r="A35" s="158" t="s">
        <v>173</v>
      </c>
      <c r="B35" s="188" t="s">
        <v>46</v>
      </c>
      <c r="C35" s="129" t="s">
        <v>441</v>
      </c>
      <c r="D35" s="38" t="s">
        <v>174</v>
      </c>
      <c r="E35" s="9"/>
      <c r="F35" s="16"/>
      <c r="G35" s="100">
        <f>+IF(E35="cumple",0.05,IF(E35="No aplica",0.05,0))</f>
        <v>0</v>
      </c>
    </row>
    <row r="36" spans="1:7" ht="119.25" customHeight="1">
      <c r="A36" s="159"/>
      <c r="B36" s="189"/>
      <c r="C36" s="129"/>
      <c r="D36" s="37" t="s">
        <v>175</v>
      </c>
      <c r="E36" s="9"/>
      <c r="F36" s="16"/>
      <c r="G36" s="100">
        <f>+IF(E36="cumple",0.05,IF(E36="No aplica",0.05,0))</f>
        <v>0</v>
      </c>
    </row>
    <row r="37" spans="1:7" ht="17.25" thickBot="1">
      <c r="A37" s="159"/>
      <c r="B37" s="270" t="s">
        <v>26</v>
      </c>
      <c r="C37" s="201"/>
      <c r="D37" s="201"/>
      <c r="E37" s="32" t="str" cm="1">
        <f t="array" ref="E37">IF(OR(E35:E36="No cumple"),"No cumple",IF(G37=0%,"","Cumple"))</f>
        <v/>
      </c>
      <c r="F37" s="18"/>
      <c r="G37" s="104">
        <f>SUM(G35:G36)</f>
        <v>0</v>
      </c>
    </row>
    <row r="38" spans="1:7" ht="17.25" thickBot="1">
      <c r="A38" s="166" t="s">
        <v>6</v>
      </c>
      <c r="B38" s="167"/>
      <c r="C38" s="167"/>
      <c r="D38" s="167"/>
      <c r="E38" s="167"/>
      <c r="F38" s="168"/>
      <c r="G38" s="105">
        <f>+G25+G29+G34+G37</f>
        <v>0</v>
      </c>
    </row>
    <row r="39" spans="1:7" ht="85.5" customHeight="1" thickBot="1">
      <c r="A39" s="181" t="s">
        <v>739</v>
      </c>
      <c r="B39" s="182"/>
      <c r="C39" s="182"/>
      <c r="D39" s="182"/>
      <c r="E39" s="182"/>
      <c r="F39" s="182"/>
      <c r="G39" s="183"/>
    </row>
    <row r="40" spans="1:7" ht="17.25" thickBot="1">
      <c r="A40" s="169" t="s">
        <v>14</v>
      </c>
      <c r="B40" s="170"/>
      <c r="C40" s="170"/>
      <c r="D40" s="170"/>
      <c r="E40" s="170"/>
      <c r="F40" s="170"/>
      <c r="G40" s="171"/>
    </row>
    <row r="41" spans="1:7" ht="17.25" thickBot="1">
      <c r="A41" s="172" t="s">
        <v>12</v>
      </c>
      <c r="B41" s="173"/>
      <c r="C41" s="21" t="s">
        <v>10</v>
      </c>
      <c r="D41" s="20" t="s">
        <v>13</v>
      </c>
      <c r="E41" s="173" t="s">
        <v>11</v>
      </c>
      <c r="F41" s="173"/>
      <c r="G41" s="174"/>
    </row>
    <row r="42" spans="1:7">
      <c r="A42" s="175"/>
      <c r="B42" s="176"/>
      <c r="C42" s="23"/>
      <c r="D42" s="22"/>
      <c r="E42" s="176"/>
      <c r="F42" s="176"/>
      <c r="G42" s="177"/>
    </row>
    <row r="43" spans="1:7">
      <c r="A43" s="178"/>
      <c r="B43" s="179"/>
      <c r="C43" s="25"/>
      <c r="D43" s="24"/>
      <c r="E43" s="179"/>
      <c r="F43" s="179"/>
      <c r="G43" s="180"/>
    </row>
    <row r="44" spans="1:7" ht="17.25" thickBot="1">
      <c r="A44" s="163"/>
      <c r="B44" s="164"/>
      <c r="C44" s="27"/>
      <c r="D44" s="26"/>
      <c r="E44" s="164"/>
      <c r="F44" s="164"/>
      <c r="G44" s="165"/>
    </row>
  </sheetData>
  <sheetProtection algorithmName="SHA-512" hashValue="ZBDyldYGGSKIeuZlNwlm0PGH6cNV4u6vPYnZ5pFbLo4PSVr3YnJM7Rpl0h0oTE3EsdwNiPJtf9TqlITu7I97uA==" saltValue="JJpBQv+oLH3BH2HhKBqTiA==" spinCount="100000" sheet="1" formatCells="0" formatColumns="0" formatRows="0" autoFilter="0"/>
  <autoFilter ref="A17:G41" xr:uid="{47A68971-74D6-4596-BC86-1E5C76D83494}"/>
  <mergeCells count="50">
    <mergeCell ref="E43:G43"/>
    <mergeCell ref="A44:B44"/>
    <mergeCell ref="E44:G44"/>
    <mergeCell ref="A38:F38"/>
    <mergeCell ref="A39:G39"/>
    <mergeCell ref="A40:G40"/>
    <mergeCell ref="A41:B41"/>
    <mergeCell ref="E41:G41"/>
    <mergeCell ref="A42:B42"/>
    <mergeCell ref="E42:G42"/>
    <mergeCell ref="A35:A37"/>
    <mergeCell ref="B35:B36"/>
    <mergeCell ref="C35:C36"/>
    <mergeCell ref="B37:D37"/>
    <mergeCell ref="A43:B43"/>
    <mergeCell ref="B19:B24"/>
    <mergeCell ref="C19:C24"/>
    <mergeCell ref="B25:D25"/>
    <mergeCell ref="A30:A34"/>
    <mergeCell ref="B30:B33"/>
    <mergeCell ref="C30:C33"/>
    <mergeCell ref="B34:D34"/>
    <mergeCell ref="A26:A29"/>
    <mergeCell ref="B26:B28"/>
    <mergeCell ref="C26:C28"/>
    <mergeCell ref="B29:D29"/>
    <mergeCell ref="A15:G15"/>
    <mergeCell ref="A16:A17"/>
    <mergeCell ref="B16:B17"/>
    <mergeCell ref="C16:C17"/>
    <mergeCell ref="D16:D17"/>
    <mergeCell ref="E16:E17"/>
    <mergeCell ref="F16:F17"/>
    <mergeCell ref="G16:G17"/>
    <mergeCell ref="A18:G18"/>
    <mergeCell ref="A19:A25"/>
    <mergeCell ref="B12:G12"/>
    <mergeCell ref="A1:G1"/>
    <mergeCell ref="A2:G2"/>
    <mergeCell ref="A3:G3"/>
    <mergeCell ref="A4:G4"/>
    <mergeCell ref="B5:G5"/>
    <mergeCell ref="B6:G6"/>
    <mergeCell ref="B7:G7"/>
    <mergeCell ref="B8:G8"/>
    <mergeCell ref="B9:G9"/>
    <mergeCell ref="B10:G10"/>
    <mergeCell ref="B11:G11"/>
    <mergeCell ref="B13:G13"/>
    <mergeCell ref="B14:G14"/>
  </mergeCells>
  <conditionalFormatting sqref="G38">
    <cfRule type="dataBar" priority="1">
      <dataBar>
        <cfvo type="num" val="0"/>
        <cfvo type="num" val="1"/>
        <color rgb="FF638EC6"/>
      </dataBar>
      <extLst>
        <ext xmlns:x14="http://schemas.microsoft.com/office/spreadsheetml/2009/9/main" uri="{B025F937-C7B1-47D3-B67F-A62EFF666E3E}">
          <x14:id>{4527EF95-EFCF-4414-BDC3-2A8691D5FECD}</x14:id>
        </ext>
      </extLst>
    </cfRule>
  </conditionalFormatting>
  <dataValidations count="7">
    <dataValidation type="date" allowBlank="1" showInputMessage="1" showErrorMessage="1" error="Formato fecha dd/mm/aaaa" sqref="B6:G6" xr:uid="{5BB785E1-7C39-40A1-88EF-83A774636009}">
      <formula1>40179</formula1>
      <formula2>46022</formula2>
    </dataValidation>
    <dataValidation type="whole" allowBlank="1" showInputMessage="1" showErrorMessage="1" error="Ingrese solo números" sqref="B5:G5" xr:uid="{08391367-0A79-40A6-8A43-E376FD9E28D4}">
      <formula1>1</formula1>
      <formula2>999999999</formula2>
    </dataValidation>
    <dataValidation type="whole" allowBlank="1" showInputMessage="1" showErrorMessage="1" error="Ingrese solo números._x000a_Logitud 9 dIgitos." sqref="B9:G9" xr:uid="{98CF935A-B7B4-46C8-92B6-81826FEAC0BB}">
      <formula1>111111111</formula1>
      <formula2>999999999</formula2>
    </dataValidation>
    <dataValidation type="textLength" allowBlank="1" showInputMessage="1" showErrorMessage="1" sqref="B11:G12 B8:G8" xr:uid="{0AD81865-ED63-4499-BE92-E6BADADE0E3A}">
      <formula1>2</formula1>
      <formula2>250</formula2>
    </dataValidation>
    <dataValidation type="date" allowBlank="1" showInputMessage="1" showErrorMessage="1" error="Formato fecha dd/mm/aaaa" sqref="B14:G14" xr:uid="{4DBA6269-02E3-449D-9663-0811E4F65B97}">
      <formula1>45292</formula1>
      <formula2>46022</formula2>
    </dataValidation>
    <dataValidation type="whole" allowBlank="1" showInputMessage="1" showErrorMessage="1" error="Ingrese solo números" sqref="B13:G13" xr:uid="{927DE070-CF80-4E62-9B72-66B1A8C10365}">
      <formula1>1</formula1>
      <formula2>9999</formula2>
    </dataValidation>
    <dataValidation type="list" allowBlank="1" showInputMessage="1" showErrorMessage="1" sqref="E19:E24 E26:E28 E30:E33 E35:E36" xr:uid="{0C353AAD-8E1F-4A91-B393-F82B162A6364}">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FUNCIONAMIENTO&amp;RIN58.IVC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4527EF95-EFCF-4414-BDC3-2A8691D5FECD}">
            <x14:dataBar minLength="0" maxLength="100" gradient="0">
              <x14:cfvo type="num">
                <xm:f>0</xm:f>
              </x14:cfvo>
              <x14:cfvo type="num">
                <xm:f>1</xm:f>
              </x14:cfvo>
              <x14:negativeFillColor rgb="FFFF0000"/>
              <x14:axisColor rgb="FF000000"/>
            </x14:dataBar>
          </x14:cfRule>
          <xm:sqref>G38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2623C16-9801-48BB-9C88-EB00E9C18DB8}">
          <x14:formula1>
            <xm:f>'0. Instrucciones.'!$A$41:$A$73</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2BCA-F9D6-47A0-8554-2B7CB59AEEB9}">
  <sheetPr>
    <tabColor rgb="FF00B0F0"/>
  </sheetPr>
  <dimension ref="A1:G55"/>
  <sheetViews>
    <sheetView topLeftCell="A41" zoomScale="110" zoomScaleNormal="110" zoomScaleSheetLayoutView="80" zoomScalePageLayoutView="55" workbookViewId="0">
      <selection activeCell="A5" sqref="A5:G7"/>
    </sheetView>
  </sheetViews>
  <sheetFormatPr baseColWidth="10" defaultColWidth="11.42578125" defaultRowHeight="16.5"/>
  <cols>
    <col min="1" max="1" width="30.85546875" style="28" customWidth="1"/>
    <col min="2" max="2" width="25.5703125" style="29" customWidth="1"/>
    <col min="3" max="3" width="35.5703125" style="30" customWidth="1"/>
    <col min="4" max="4" width="52.140625" style="29" customWidth="1"/>
    <col min="5" max="5" width="14.85546875" style="29" customWidth="1"/>
    <col min="6" max="6" width="35.28515625" style="31" customWidth="1"/>
    <col min="7" max="7" width="9.57031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724</v>
      </c>
      <c r="B3" s="124"/>
      <c r="C3" s="124"/>
      <c r="D3" s="124"/>
      <c r="E3" s="124"/>
      <c r="F3" s="124"/>
      <c r="G3" s="125"/>
    </row>
    <row r="4" spans="1:7" s="2" customFormat="1" ht="17.25" thickBot="1">
      <c r="A4" s="126" t="s">
        <v>723</v>
      </c>
      <c r="B4" s="127"/>
      <c r="C4" s="127"/>
      <c r="D4" s="127"/>
      <c r="E4" s="127"/>
      <c r="F4" s="127"/>
      <c r="G4" s="128"/>
    </row>
    <row r="5" spans="1:7">
      <c r="A5" s="3" t="s">
        <v>22</v>
      </c>
      <c r="B5" s="218"/>
      <c r="C5" s="218"/>
      <c r="D5" s="218"/>
      <c r="E5" s="218"/>
      <c r="F5" s="218"/>
      <c r="G5" s="219"/>
    </row>
    <row r="6" spans="1:7">
      <c r="A6" s="4" t="s">
        <v>23</v>
      </c>
      <c r="B6" s="220"/>
      <c r="C6" s="220"/>
      <c r="D6" s="220"/>
      <c r="E6" s="220"/>
      <c r="F6" s="220"/>
      <c r="G6" s="221"/>
    </row>
    <row r="7" spans="1:7">
      <c r="A7" s="5" t="s">
        <v>1</v>
      </c>
      <c r="B7" s="148"/>
      <c r="C7" s="148"/>
      <c r="D7" s="148"/>
      <c r="E7" s="148"/>
      <c r="F7" s="148"/>
      <c r="G7" s="149"/>
    </row>
    <row r="8" spans="1:7">
      <c r="A8" s="5" t="s">
        <v>299</v>
      </c>
      <c r="B8" s="216"/>
      <c r="C8" s="216"/>
      <c r="D8" s="216"/>
      <c r="E8" s="216"/>
      <c r="F8" s="216"/>
      <c r="G8" s="217"/>
    </row>
    <row r="9" spans="1:7">
      <c r="A9" s="5" t="s">
        <v>27</v>
      </c>
      <c r="B9" s="222"/>
      <c r="C9" s="216"/>
      <c r="D9" s="216"/>
      <c r="E9" s="216"/>
      <c r="F9" s="216"/>
      <c r="G9" s="217"/>
    </row>
    <row r="10" spans="1:7">
      <c r="A10" s="5" t="s">
        <v>24</v>
      </c>
      <c r="B10" s="216"/>
      <c r="C10" s="216"/>
      <c r="D10" s="216"/>
      <c r="E10" s="216"/>
      <c r="F10" s="216"/>
      <c r="G10" s="217"/>
    </row>
    <row r="11" spans="1:7">
      <c r="A11" s="5" t="s">
        <v>17</v>
      </c>
      <c r="B11" s="216"/>
      <c r="C11" s="216"/>
      <c r="D11" s="216"/>
      <c r="E11" s="216"/>
      <c r="F11" s="216"/>
      <c r="G11" s="217"/>
    </row>
    <row r="12" spans="1:7" ht="35.25" customHeight="1">
      <c r="A12" s="5" t="s">
        <v>18</v>
      </c>
      <c r="B12" s="216"/>
      <c r="C12" s="216"/>
      <c r="D12" s="216"/>
      <c r="E12" s="216"/>
      <c r="F12" s="216"/>
      <c r="G12" s="217"/>
    </row>
    <row r="13" spans="1:7" ht="18.75" customHeight="1">
      <c r="A13" s="87" t="s">
        <v>659</v>
      </c>
      <c r="B13" s="223"/>
      <c r="C13" s="224"/>
      <c r="D13" s="224"/>
      <c r="E13" s="224"/>
      <c r="F13" s="224"/>
      <c r="G13" s="225"/>
    </row>
    <row r="14" spans="1:7" ht="33.75" thickBot="1">
      <c r="A14" s="6" t="s">
        <v>25</v>
      </c>
      <c r="B14" s="226"/>
      <c r="C14" s="227"/>
      <c r="D14" s="227"/>
      <c r="E14" s="227"/>
      <c r="F14" s="227"/>
      <c r="G14" s="228"/>
    </row>
    <row r="15" spans="1:7">
      <c r="A15" s="191" t="s">
        <v>42</v>
      </c>
      <c r="B15" s="192"/>
      <c r="C15" s="192"/>
      <c r="D15" s="192"/>
      <c r="E15" s="192"/>
      <c r="F15" s="192"/>
      <c r="G15" s="193"/>
    </row>
    <row r="16" spans="1:7" ht="34.5" customHeight="1">
      <c r="A16" s="194" t="s">
        <v>444</v>
      </c>
      <c r="B16" s="196" t="s">
        <v>2</v>
      </c>
      <c r="C16" s="196" t="s">
        <v>296</v>
      </c>
      <c r="D16" s="196" t="s">
        <v>297</v>
      </c>
      <c r="E16" s="195" t="s">
        <v>19</v>
      </c>
      <c r="F16" s="194" t="s">
        <v>0</v>
      </c>
      <c r="G16" s="194" t="s">
        <v>4</v>
      </c>
    </row>
    <row r="17" spans="1:7" ht="16.5" customHeight="1">
      <c r="A17" s="195"/>
      <c r="B17" s="197"/>
      <c r="C17" s="197"/>
      <c r="D17" s="197"/>
      <c r="E17" s="198"/>
      <c r="F17" s="194"/>
      <c r="G17" s="195"/>
    </row>
    <row r="18" spans="1:7" ht="115.5">
      <c r="A18" s="275" t="s">
        <v>652</v>
      </c>
      <c r="B18" s="276" t="s">
        <v>743</v>
      </c>
      <c r="C18" s="202" t="s">
        <v>775</v>
      </c>
      <c r="D18" s="46" t="s">
        <v>774</v>
      </c>
      <c r="E18" s="9"/>
      <c r="F18" s="10"/>
      <c r="G18" s="94">
        <f>+IF(E18="cumple",0.0625,IF(E18="No aplica",0.0625,0))</f>
        <v>0</v>
      </c>
    </row>
    <row r="19" spans="1:7" ht="49.5">
      <c r="A19" s="275"/>
      <c r="B19" s="277"/>
      <c r="C19" s="239"/>
      <c r="D19" s="46" t="s">
        <v>740</v>
      </c>
      <c r="E19" s="9"/>
      <c r="F19" s="10"/>
      <c r="G19" s="94">
        <f t="shared" ref="G19:G21" si="0">+IF(E19="cumple",0.0625,IF(E19="No aplica",0.0625,0))</f>
        <v>0</v>
      </c>
    </row>
    <row r="20" spans="1:7">
      <c r="A20" s="275"/>
      <c r="B20" s="277"/>
      <c r="C20" s="239"/>
      <c r="D20" s="47" t="s">
        <v>721</v>
      </c>
      <c r="E20" s="9"/>
      <c r="F20" s="10"/>
      <c r="G20" s="94">
        <f t="shared" si="0"/>
        <v>0</v>
      </c>
    </row>
    <row r="21" spans="1:7" ht="70.5" customHeight="1">
      <c r="A21" s="275"/>
      <c r="B21" s="278"/>
      <c r="C21" s="7" t="s">
        <v>741</v>
      </c>
      <c r="D21" s="46" t="s">
        <v>653</v>
      </c>
      <c r="E21" s="9"/>
      <c r="F21" s="10"/>
      <c r="G21" s="94">
        <f t="shared" si="0"/>
        <v>0</v>
      </c>
    </row>
    <row r="22" spans="1:7">
      <c r="A22" s="275"/>
      <c r="B22" s="185" t="s">
        <v>26</v>
      </c>
      <c r="C22" s="186"/>
      <c r="D22" s="186"/>
      <c r="E22" s="32" t="str" cm="1">
        <f t="array" ref="E22">IF(OR(E18:E21="No cumple"),"No cumple",IF(G22=0%,"","Cumple"))</f>
        <v/>
      </c>
      <c r="F22" s="12"/>
      <c r="G22" s="114">
        <f>SUM(G18:G21)</f>
        <v>0</v>
      </c>
    </row>
    <row r="23" spans="1:7" ht="49.5">
      <c r="A23" s="158" t="s">
        <v>64</v>
      </c>
      <c r="B23" s="237" t="s">
        <v>742</v>
      </c>
      <c r="C23" s="46" t="s">
        <v>451</v>
      </c>
      <c r="D23" s="46" t="s">
        <v>657</v>
      </c>
      <c r="E23" s="9"/>
      <c r="F23" s="12"/>
      <c r="G23" s="94">
        <f>+IF(E23="cumple",0.03125,IF(E23="No aplica",0.03125,0))</f>
        <v>0</v>
      </c>
    </row>
    <row r="24" spans="1:7" ht="115.5">
      <c r="A24" s="159"/>
      <c r="B24" s="248"/>
      <c r="C24" s="279" t="s">
        <v>452</v>
      </c>
      <c r="D24" s="46" t="s">
        <v>777</v>
      </c>
      <c r="E24" s="9"/>
      <c r="F24" s="16"/>
      <c r="G24" s="94">
        <f t="shared" ref="G24:G30" si="1">+IF(E24="cumple",0.03125,IF(E24="No aplica",0.03125,0))</f>
        <v>0</v>
      </c>
    </row>
    <row r="25" spans="1:7">
      <c r="A25" s="159"/>
      <c r="B25" s="248"/>
      <c r="C25" s="280"/>
      <c r="D25" s="46" t="s">
        <v>65</v>
      </c>
      <c r="E25" s="9"/>
      <c r="F25" s="16"/>
      <c r="G25" s="94">
        <f t="shared" si="1"/>
        <v>0</v>
      </c>
    </row>
    <row r="26" spans="1:7" ht="132">
      <c r="A26" s="159"/>
      <c r="B26" s="248"/>
      <c r="C26" s="280"/>
      <c r="D26" s="46" t="s">
        <v>722</v>
      </c>
      <c r="E26" s="9"/>
      <c r="F26" s="16"/>
      <c r="G26" s="94">
        <f t="shared" si="1"/>
        <v>0</v>
      </c>
    </row>
    <row r="27" spans="1:7" ht="39" customHeight="1">
      <c r="A27" s="159"/>
      <c r="B27" s="248"/>
      <c r="C27" s="279" t="s">
        <v>453</v>
      </c>
      <c r="D27" s="46" t="s">
        <v>454</v>
      </c>
      <c r="E27" s="9"/>
      <c r="F27" s="10"/>
      <c r="G27" s="94">
        <f t="shared" si="1"/>
        <v>0</v>
      </c>
    </row>
    <row r="28" spans="1:7" ht="49.5" customHeight="1">
      <c r="A28" s="159"/>
      <c r="B28" s="248"/>
      <c r="C28" s="280"/>
      <c r="D28" s="46" t="s">
        <v>654</v>
      </c>
      <c r="E28" s="9"/>
      <c r="F28" s="10"/>
      <c r="G28" s="94">
        <f t="shared" si="1"/>
        <v>0</v>
      </c>
    </row>
    <row r="29" spans="1:7" ht="30" customHeight="1">
      <c r="A29" s="159"/>
      <c r="B29" s="248"/>
      <c r="C29" s="280"/>
      <c r="D29" s="46" t="s">
        <v>66</v>
      </c>
      <c r="E29" s="9"/>
      <c r="F29" s="10"/>
      <c r="G29" s="94">
        <f t="shared" si="1"/>
        <v>0</v>
      </c>
    </row>
    <row r="30" spans="1:7" ht="49.5">
      <c r="A30" s="159"/>
      <c r="B30" s="248"/>
      <c r="C30" s="280"/>
      <c r="D30" s="46" t="s">
        <v>655</v>
      </c>
      <c r="E30" s="9"/>
      <c r="F30" s="10"/>
      <c r="G30" s="94">
        <f t="shared" si="1"/>
        <v>0</v>
      </c>
    </row>
    <row r="31" spans="1:7">
      <c r="A31" s="160"/>
      <c r="B31" s="185" t="s">
        <v>26</v>
      </c>
      <c r="C31" s="186"/>
      <c r="D31" s="186"/>
      <c r="E31" s="32" t="str" cm="1">
        <f t="array" ref="E31">IF(OR(E23:E30="No cumple"),"No cumple",IF(G31=0%,"","Cumple"))</f>
        <v/>
      </c>
      <c r="F31" s="12"/>
      <c r="G31" s="114">
        <f>SUM(G23:G30)</f>
        <v>0</v>
      </c>
    </row>
    <row r="32" spans="1:7" ht="49.5">
      <c r="A32" s="158" t="s">
        <v>67</v>
      </c>
      <c r="B32" s="287" t="s">
        <v>176</v>
      </c>
      <c r="C32" s="260" t="s">
        <v>656</v>
      </c>
      <c r="D32" s="46" t="s">
        <v>712</v>
      </c>
      <c r="E32" s="9"/>
      <c r="F32" s="16"/>
      <c r="G32" s="11">
        <f>+IF(E32="cumple",0.0625,IF(E32="No aplica",0.05,0))</f>
        <v>0</v>
      </c>
    </row>
    <row r="33" spans="1:7" ht="33">
      <c r="A33" s="159"/>
      <c r="B33" s="288"/>
      <c r="C33" s="261"/>
      <c r="D33" s="46" t="s">
        <v>713</v>
      </c>
      <c r="E33" s="9"/>
      <c r="F33" s="10"/>
      <c r="G33" s="11">
        <f>+IF(E33="cumple",0.0625,IF(E33="No aplica",0.05,0))</f>
        <v>0</v>
      </c>
    </row>
    <row r="34" spans="1:7">
      <c r="A34" s="160"/>
      <c r="B34" s="185" t="s">
        <v>26</v>
      </c>
      <c r="C34" s="186"/>
      <c r="D34" s="186"/>
      <c r="E34" s="32" t="str" cm="1">
        <f t="array" ref="E34">IF(OR(E32:E33="No cumple"),"No cumple",IF(G34=0%,"","Cumple"))</f>
        <v/>
      </c>
      <c r="F34" s="12"/>
      <c r="G34" s="13">
        <f>SUM(G32:G33)</f>
        <v>0</v>
      </c>
    </row>
    <row r="35" spans="1:7" ht="66.75" customHeight="1">
      <c r="A35" s="158" t="s">
        <v>68</v>
      </c>
      <c r="B35" s="237" t="s">
        <v>74</v>
      </c>
      <c r="C35" s="260" t="s">
        <v>456</v>
      </c>
      <c r="D35" s="46" t="s">
        <v>658</v>
      </c>
      <c r="E35" s="9"/>
      <c r="F35" s="12"/>
      <c r="G35" s="11">
        <f t="shared" ref="G35:G36" si="2">+IF(E35="cumple",0.0625,IF(E35="No aplica",0.05,0))</f>
        <v>0</v>
      </c>
    </row>
    <row r="36" spans="1:7" ht="98.25" customHeight="1">
      <c r="A36" s="159"/>
      <c r="B36" s="238"/>
      <c r="C36" s="261"/>
      <c r="D36" s="46" t="s">
        <v>455</v>
      </c>
      <c r="E36" s="9"/>
      <c r="F36" s="16"/>
      <c r="G36" s="11">
        <f t="shared" si="2"/>
        <v>0</v>
      </c>
    </row>
    <row r="37" spans="1:7">
      <c r="A37" s="160"/>
      <c r="B37" s="185" t="s">
        <v>26</v>
      </c>
      <c r="C37" s="186"/>
      <c r="D37" s="186"/>
      <c r="E37" s="32" t="str" cm="1">
        <f t="array" ref="E37">IF(OR(E35:E36="No cumple"),"No cumple",IF(G37=0%,"","Cumple"))</f>
        <v/>
      </c>
      <c r="F37" s="12"/>
      <c r="G37" s="114">
        <f>SUM(G35:G36)</f>
        <v>0</v>
      </c>
    </row>
    <row r="38" spans="1:7" ht="66">
      <c r="A38" s="158" t="s">
        <v>69</v>
      </c>
      <c r="B38" s="237" t="s">
        <v>74</v>
      </c>
      <c r="C38" s="279" t="s">
        <v>457</v>
      </c>
      <c r="D38" s="48" t="s">
        <v>776</v>
      </c>
      <c r="E38" s="9"/>
      <c r="F38" s="12"/>
      <c r="G38" s="11">
        <f t="shared" ref="G38:G40" si="3">+IF(E38="cumple",0.03125,IF(E38="No aplica",0.03125,0))</f>
        <v>0</v>
      </c>
    </row>
    <row r="39" spans="1:7" ht="34.5" customHeight="1">
      <c r="A39" s="159"/>
      <c r="B39" s="248"/>
      <c r="C39" s="280"/>
      <c r="D39" s="47" t="s">
        <v>72</v>
      </c>
      <c r="E39" s="9"/>
      <c r="F39" s="12"/>
      <c r="G39" s="11">
        <f t="shared" si="3"/>
        <v>0</v>
      </c>
    </row>
    <row r="40" spans="1:7" ht="31.5" customHeight="1">
      <c r="A40" s="159"/>
      <c r="B40" s="248"/>
      <c r="C40" s="280"/>
      <c r="D40" s="47" t="s">
        <v>70</v>
      </c>
      <c r="E40" s="9"/>
      <c r="F40" s="12"/>
      <c r="G40" s="11">
        <f t="shared" si="3"/>
        <v>0</v>
      </c>
    </row>
    <row r="41" spans="1:7" ht="33" customHeight="1">
      <c r="A41" s="159"/>
      <c r="B41" s="238"/>
      <c r="C41" s="284"/>
      <c r="D41" s="47" t="s">
        <v>71</v>
      </c>
      <c r="E41" s="9"/>
      <c r="F41" s="16"/>
      <c r="G41" s="11">
        <f>+IF(E41="cumple",0.03125,IF(E41="No aplica",0.03125,0))</f>
        <v>0</v>
      </c>
    </row>
    <row r="42" spans="1:7">
      <c r="A42" s="160"/>
      <c r="B42" s="185" t="s">
        <v>26</v>
      </c>
      <c r="C42" s="186"/>
      <c r="D42" s="186"/>
      <c r="E42" s="32" t="str" cm="1">
        <f t="array" ref="E42">IF(OR(E38:E41="No cumple"),"No cumple",IF(G42=0%,"","Cumple"))</f>
        <v/>
      </c>
      <c r="F42" s="12"/>
      <c r="G42" s="13">
        <f>SUM(G38:G41)</f>
        <v>0</v>
      </c>
    </row>
    <row r="43" spans="1:7" ht="66">
      <c r="A43" s="285" t="s">
        <v>73</v>
      </c>
      <c r="B43" s="251" t="s">
        <v>74</v>
      </c>
      <c r="C43" s="279" t="s">
        <v>458</v>
      </c>
      <c r="D43" s="8" t="s">
        <v>720</v>
      </c>
      <c r="E43" s="9"/>
      <c r="F43" s="16"/>
      <c r="G43" s="11">
        <f>+IF(E43="cumple",0.025,IF(E43="No aplica",0.1,0))</f>
        <v>0</v>
      </c>
    </row>
    <row r="44" spans="1:7" ht="34.5" customHeight="1">
      <c r="A44" s="286"/>
      <c r="B44" s="251"/>
      <c r="C44" s="280"/>
      <c r="D44" s="47" t="s">
        <v>72</v>
      </c>
      <c r="E44" s="9"/>
      <c r="F44" s="12"/>
      <c r="G44" s="11">
        <f t="shared" ref="G44:G47" si="4">+IF(E44="cumple",0.025,IF(E44="No aplica",0.1,0))</f>
        <v>0</v>
      </c>
    </row>
    <row r="45" spans="1:7" ht="31.5" customHeight="1">
      <c r="A45" s="286"/>
      <c r="B45" s="251"/>
      <c r="C45" s="280"/>
      <c r="D45" s="47" t="s">
        <v>70</v>
      </c>
      <c r="E45" s="9"/>
      <c r="F45" s="12"/>
      <c r="G45" s="11">
        <f t="shared" si="4"/>
        <v>0</v>
      </c>
    </row>
    <row r="46" spans="1:7" ht="33" customHeight="1">
      <c r="A46" s="286"/>
      <c r="B46" s="251"/>
      <c r="C46" s="280"/>
      <c r="D46" s="47" t="s">
        <v>71</v>
      </c>
      <c r="E46" s="9"/>
      <c r="F46" s="12"/>
      <c r="G46" s="11">
        <f t="shared" si="4"/>
        <v>0</v>
      </c>
    </row>
    <row r="47" spans="1:7" ht="49.5" customHeight="1">
      <c r="A47" s="286"/>
      <c r="B47" s="251"/>
      <c r="C47" s="284"/>
      <c r="D47" s="47" t="s">
        <v>714</v>
      </c>
      <c r="E47" s="9"/>
      <c r="F47" s="16"/>
      <c r="G47" s="11">
        <f t="shared" si="4"/>
        <v>0</v>
      </c>
    </row>
    <row r="48" spans="1:7" ht="17.25" thickBot="1">
      <c r="A48" s="160"/>
      <c r="B48" s="281" t="s">
        <v>26</v>
      </c>
      <c r="C48" s="282"/>
      <c r="D48" s="283"/>
      <c r="E48" s="32" t="str" cm="1">
        <f t="array" ref="E48">IF(OR(E43:E47="No cumple"),"No cumple",IF(G48=0%,"","Cumple"))</f>
        <v/>
      </c>
      <c r="F48" s="12"/>
      <c r="G48" s="13">
        <f>SUM(G43:G47)</f>
        <v>0</v>
      </c>
    </row>
    <row r="49" spans="1:7" ht="17.25" thickBot="1">
      <c r="A49" s="166" t="s">
        <v>6</v>
      </c>
      <c r="B49" s="167"/>
      <c r="C49" s="167"/>
      <c r="D49" s="167"/>
      <c r="E49" s="167"/>
      <c r="F49" s="168"/>
      <c r="G49" s="95">
        <f>+G22+G31+G34+G37+G42+G48</f>
        <v>0</v>
      </c>
    </row>
    <row r="50" spans="1:7" ht="85.5" customHeight="1" thickBot="1">
      <c r="A50" s="181" t="s">
        <v>739</v>
      </c>
      <c r="B50" s="182"/>
      <c r="C50" s="182"/>
      <c r="D50" s="182"/>
      <c r="E50" s="182"/>
      <c r="F50" s="182"/>
      <c r="G50" s="183"/>
    </row>
    <row r="51" spans="1:7" ht="17.25" thickBot="1">
      <c r="A51" s="169" t="s">
        <v>14</v>
      </c>
      <c r="B51" s="170"/>
      <c r="C51" s="170"/>
      <c r="D51" s="170"/>
      <c r="E51" s="170"/>
      <c r="F51" s="170"/>
      <c r="G51" s="171"/>
    </row>
    <row r="52" spans="1:7" ht="17.25" thickBot="1">
      <c r="A52" s="172" t="s">
        <v>12</v>
      </c>
      <c r="B52" s="173"/>
      <c r="C52" s="21" t="s">
        <v>10</v>
      </c>
      <c r="D52" s="20" t="s">
        <v>13</v>
      </c>
      <c r="E52" s="173" t="s">
        <v>11</v>
      </c>
      <c r="F52" s="173"/>
      <c r="G52" s="174"/>
    </row>
    <row r="53" spans="1:7">
      <c r="A53" s="175"/>
      <c r="B53" s="176"/>
      <c r="C53" s="23"/>
      <c r="D53" s="22"/>
      <c r="E53" s="176"/>
      <c r="F53" s="176"/>
      <c r="G53" s="177"/>
    </row>
    <row r="54" spans="1:7">
      <c r="A54" s="178"/>
      <c r="B54" s="179"/>
      <c r="C54" s="25"/>
      <c r="D54" s="24"/>
      <c r="E54" s="179"/>
      <c r="F54" s="179"/>
      <c r="G54" s="180"/>
    </row>
    <row r="55" spans="1:7" ht="17.25" thickBot="1">
      <c r="A55" s="163"/>
      <c r="B55" s="164"/>
      <c r="C55" s="27"/>
      <c r="D55" s="26"/>
      <c r="E55" s="164"/>
      <c r="F55" s="164"/>
      <c r="G55" s="165"/>
    </row>
  </sheetData>
  <sheetProtection algorithmName="SHA-512" hashValue="DolpYOtjlj7+Aag98/ZBvKsho8L1qmV6JBKizgn4La7zEjoOZhmM35V3/JmMhx7U3Bed9yEyzoGT2hlgUiqN3Q==" saltValue="NhPa364+g+/4WOnL7kTpTA==" spinCount="100000" sheet="1" objects="1" scenarios="1"/>
  <autoFilter ref="A17:G52" xr:uid="{47A68971-74D6-4596-BC86-1E5C76D83494}"/>
  <mergeCells count="58">
    <mergeCell ref="B43:B47"/>
    <mergeCell ref="C27:C30"/>
    <mergeCell ref="B23:B30"/>
    <mergeCell ref="A38:A42"/>
    <mergeCell ref="B38:B41"/>
    <mergeCell ref="C38:C41"/>
    <mergeCell ref="B31:D31"/>
    <mergeCell ref="B37:D37"/>
    <mergeCell ref="B42:D42"/>
    <mergeCell ref="A35:A37"/>
    <mergeCell ref="A32:A34"/>
    <mergeCell ref="B34:D34"/>
    <mergeCell ref="B32:B33"/>
    <mergeCell ref="C32:C33"/>
    <mergeCell ref="A1:G1"/>
    <mergeCell ref="A2:G2"/>
    <mergeCell ref="A3:G3"/>
    <mergeCell ref="A4:G4"/>
    <mergeCell ref="B12:G12"/>
    <mergeCell ref="B5:G5"/>
    <mergeCell ref="B6:G6"/>
    <mergeCell ref="B7:G7"/>
    <mergeCell ref="B8:G8"/>
    <mergeCell ref="B9:G9"/>
    <mergeCell ref="B10:G10"/>
    <mergeCell ref="B11:G11"/>
    <mergeCell ref="B14:G14"/>
    <mergeCell ref="A23:A31"/>
    <mergeCell ref="C24:C26"/>
    <mergeCell ref="A55:B55"/>
    <mergeCell ref="E55:G55"/>
    <mergeCell ref="A49:F49"/>
    <mergeCell ref="A51:G51"/>
    <mergeCell ref="A52:B52"/>
    <mergeCell ref="E52:G52"/>
    <mergeCell ref="A53:B53"/>
    <mergeCell ref="E53:G53"/>
    <mergeCell ref="B48:D48"/>
    <mergeCell ref="B35:B36"/>
    <mergeCell ref="C35:C36"/>
    <mergeCell ref="C43:C47"/>
    <mergeCell ref="A43:A48"/>
    <mergeCell ref="B13:G13"/>
    <mergeCell ref="A50:G50"/>
    <mergeCell ref="A54:B54"/>
    <mergeCell ref="E54:G54"/>
    <mergeCell ref="G16:G17"/>
    <mergeCell ref="A18:A22"/>
    <mergeCell ref="B18:B21"/>
    <mergeCell ref="B22:D22"/>
    <mergeCell ref="C18:C20"/>
    <mergeCell ref="B16:B17"/>
    <mergeCell ref="C16:C17"/>
    <mergeCell ref="D16:D17"/>
    <mergeCell ref="A15:G15"/>
    <mergeCell ref="E16:E17"/>
    <mergeCell ref="F16:F17"/>
    <mergeCell ref="A16:A17"/>
  </mergeCells>
  <conditionalFormatting sqref="G49">
    <cfRule type="dataBar" priority="1">
      <dataBar>
        <cfvo type="num" val="0"/>
        <cfvo type="num" val="1"/>
        <color rgb="FF638EC6"/>
      </dataBar>
      <extLst>
        <ext xmlns:x14="http://schemas.microsoft.com/office/spreadsheetml/2009/9/main" uri="{B025F937-C7B1-47D3-B67F-A62EFF666E3E}">
          <x14:id>{F55E83D3-2051-4CDC-85D5-9B26E871E3F7}</x14:id>
        </ext>
      </extLst>
    </cfRule>
  </conditionalFormatting>
  <dataValidations count="7">
    <dataValidation type="list" allowBlank="1" showInputMessage="1" showErrorMessage="1" sqref="E35:E36 E32:E33 E38:E41 E43:E47 E18:E21 E23:E30" xr:uid="{48E5F96A-6FFF-483B-B440-90BEDC83325B}">
      <formula1>cumple</formula1>
    </dataValidation>
    <dataValidation type="date" allowBlank="1" showInputMessage="1" showErrorMessage="1" error="Formato fecha dd/mm/aaaa" sqref="B6:G6" xr:uid="{3BFC6F90-D1EB-44C4-86C5-BE8B92379423}">
      <formula1>40179</formula1>
      <formula2>46022</formula2>
    </dataValidation>
    <dataValidation type="whole" allowBlank="1" showInputMessage="1" showErrorMessage="1" error="Ingrese solo números" sqref="B5:G5" xr:uid="{01EFAEC4-5E25-4151-B603-6D6F648783AB}">
      <formula1>1</formula1>
      <formula2>999999999</formula2>
    </dataValidation>
    <dataValidation type="whole" allowBlank="1" showInputMessage="1" showErrorMessage="1" error="Ingrese solo números._x000a_Logitud 9 dIgitos." sqref="B9:G9" xr:uid="{9280A548-B21C-4FBD-A492-32468423D43B}">
      <formula1>111111111</formula1>
      <formula2>999999999</formula2>
    </dataValidation>
    <dataValidation type="textLength" allowBlank="1" showInputMessage="1" showErrorMessage="1" sqref="B11:G12 B8:G8" xr:uid="{0E4F7774-54A8-4E80-AC38-5CC5CF698585}">
      <formula1>2</formula1>
      <formula2>250</formula2>
    </dataValidation>
    <dataValidation type="date" allowBlank="1" showInputMessage="1" showErrorMessage="1" error="Formato fecha dd/mm/aaaa" sqref="B14:G14" xr:uid="{C0869416-680B-4C1F-A182-7BCEF2D731E4}">
      <formula1>45292</formula1>
      <formula2>46022</formula2>
    </dataValidation>
    <dataValidation type="whole" allowBlank="1" showInputMessage="1" showErrorMessage="1" error="Ingrese solo números" sqref="B13:G13" xr:uid="{FD43E3F1-E32C-4312-A0DC-A62719C9F7A2}">
      <formula1>1</formula1>
      <formula2>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FUNCIONAMIENTO&amp;RIN58.IVC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F55E83D3-2051-4CDC-85D5-9B26E871E3F7}">
            <x14:dataBar minLength="0" maxLength="100" gradient="0">
              <x14:cfvo type="num">
                <xm:f>0</xm:f>
              </x14:cfvo>
              <x14:cfvo type="num">
                <xm:f>1</xm:f>
              </x14:cfvo>
              <x14:negativeFillColor rgb="FFFF0000"/>
              <x14:axisColor rgb="FF000000"/>
            </x14:dataBar>
          </x14:cfRule>
          <xm:sqref>G49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987D190-0E4D-45E2-98C2-8EA017CBAD91}">
          <x14:formula1>
            <xm:f>'0. Instrucciones.'!$A$41:$A$73</xm:f>
          </x14:formula1>
          <xm:sqref>B7:G7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210E-9B95-4E28-8CC2-884795261EDB}">
  <sheetPr>
    <tabColor rgb="FF00B0F0"/>
  </sheetPr>
  <dimension ref="A1:G71"/>
  <sheetViews>
    <sheetView zoomScaleNormal="100" zoomScaleSheetLayoutView="80" zoomScalePageLayoutView="55" workbookViewId="0">
      <selection activeCell="A5" sqref="A5:G7"/>
    </sheetView>
  </sheetViews>
  <sheetFormatPr baseColWidth="10" defaultColWidth="11.42578125" defaultRowHeight="16.5"/>
  <cols>
    <col min="1" max="1" width="25.7109375" style="28" customWidth="1"/>
    <col min="2" max="2" width="21.5703125" style="29" customWidth="1"/>
    <col min="3" max="3" width="42.140625" style="30" customWidth="1"/>
    <col min="4" max="4" width="57.7109375" style="29" customWidth="1"/>
    <col min="5" max="5" width="19" style="29" customWidth="1"/>
    <col min="6" max="6" width="35.28515625" style="31" customWidth="1"/>
    <col min="7" max="7" width="11.140625" style="31" customWidth="1"/>
    <col min="8" max="8" width="11.42578125" style="1" customWidth="1"/>
    <col min="9"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744</v>
      </c>
      <c r="B3" s="124"/>
      <c r="C3" s="124"/>
      <c r="D3" s="124"/>
      <c r="E3" s="124"/>
      <c r="F3" s="124"/>
      <c r="G3" s="125"/>
    </row>
    <row r="4" spans="1:7" s="2" customFormat="1" ht="17.25" thickBot="1">
      <c r="A4" s="126" t="s">
        <v>730</v>
      </c>
      <c r="B4" s="127"/>
      <c r="C4" s="127"/>
      <c r="D4" s="127"/>
      <c r="E4" s="127"/>
      <c r="F4" s="127"/>
      <c r="G4" s="128"/>
    </row>
    <row r="5" spans="1:7">
      <c r="A5" s="3" t="s">
        <v>22</v>
      </c>
      <c r="B5" s="218"/>
      <c r="C5" s="218"/>
      <c r="D5" s="218"/>
      <c r="E5" s="218"/>
      <c r="F5" s="218"/>
      <c r="G5" s="219"/>
    </row>
    <row r="6" spans="1:7" ht="33">
      <c r="A6" s="4" t="s">
        <v>23</v>
      </c>
      <c r="B6" s="220"/>
      <c r="C6" s="220"/>
      <c r="D6" s="220"/>
      <c r="E6" s="220"/>
      <c r="F6" s="220"/>
      <c r="G6" s="221"/>
    </row>
    <row r="7" spans="1:7">
      <c r="A7" s="5" t="s">
        <v>1</v>
      </c>
      <c r="B7" s="148"/>
      <c r="C7" s="148"/>
      <c r="D7" s="148"/>
      <c r="E7" s="148"/>
      <c r="F7" s="148"/>
      <c r="G7" s="149"/>
    </row>
    <row r="8" spans="1:7">
      <c r="A8" s="5" t="s">
        <v>16</v>
      </c>
      <c r="B8" s="216"/>
      <c r="C8" s="216"/>
      <c r="D8" s="216"/>
      <c r="E8" s="216"/>
      <c r="F8" s="216"/>
      <c r="G8" s="217"/>
    </row>
    <row r="9" spans="1:7">
      <c r="A9" s="5" t="s">
        <v>27</v>
      </c>
      <c r="B9" s="222"/>
      <c r="C9" s="216"/>
      <c r="D9" s="216"/>
      <c r="E9" s="216"/>
      <c r="F9" s="216"/>
      <c r="G9" s="217"/>
    </row>
    <row r="10" spans="1:7">
      <c r="A10" s="5" t="s">
        <v>24</v>
      </c>
      <c r="B10" s="216"/>
      <c r="C10" s="216"/>
      <c r="D10" s="216"/>
      <c r="E10" s="216"/>
      <c r="F10" s="216"/>
      <c r="G10" s="217"/>
    </row>
    <row r="11" spans="1:7" ht="33">
      <c r="A11" s="5" t="s">
        <v>17</v>
      </c>
      <c r="B11" s="216"/>
      <c r="C11" s="216"/>
      <c r="D11" s="216"/>
      <c r="E11" s="216"/>
      <c r="F11" s="216"/>
      <c r="G11" s="217"/>
    </row>
    <row r="12" spans="1:7" ht="35.25" customHeight="1">
      <c r="A12" s="5" t="s">
        <v>18</v>
      </c>
      <c r="B12" s="216"/>
      <c r="C12" s="216"/>
      <c r="D12" s="216"/>
      <c r="E12" s="216"/>
      <c r="F12" s="216"/>
      <c r="G12" s="217"/>
    </row>
    <row r="13" spans="1:7" ht="18.75" customHeight="1">
      <c r="A13" s="87" t="s">
        <v>736</v>
      </c>
      <c r="B13" s="223"/>
      <c r="C13" s="224"/>
      <c r="D13" s="224"/>
      <c r="E13" s="224"/>
      <c r="F13" s="224"/>
      <c r="G13" s="225"/>
    </row>
    <row r="14" spans="1:7" ht="33.75" thickBot="1">
      <c r="A14" s="6" t="s">
        <v>25</v>
      </c>
      <c r="B14" s="226"/>
      <c r="C14" s="227"/>
      <c r="D14" s="227"/>
      <c r="E14" s="227"/>
      <c r="F14" s="227"/>
      <c r="G14" s="228"/>
    </row>
    <row r="15" spans="1:7">
      <c r="A15" s="191" t="s">
        <v>40</v>
      </c>
      <c r="B15" s="192"/>
      <c r="C15" s="192"/>
      <c r="D15" s="192"/>
      <c r="E15" s="192"/>
      <c r="F15" s="192"/>
      <c r="G15" s="193"/>
    </row>
    <row r="16" spans="1:7" ht="34.5" customHeight="1">
      <c r="A16" s="194" t="s">
        <v>445</v>
      </c>
      <c r="B16" s="196" t="s">
        <v>2</v>
      </c>
      <c r="C16" s="196" t="s">
        <v>296</v>
      </c>
      <c r="D16" s="196" t="s">
        <v>297</v>
      </c>
      <c r="E16" s="195" t="s">
        <v>19</v>
      </c>
      <c r="F16" s="194" t="s">
        <v>0</v>
      </c>
      <c r="G16" s="194" t="s">
        <v>4</v>
      </c>
    </row>
    <row r="17" spans="1:7" ht="16.5" customHeight="1">
      <c r="A17" s="195"/>
      <c r="B17" s="297"/>
      <c r="C17" s="297"/>
      <c r="D17" s="297"/>
      <c r="E17" s="198"/>
      <c r="F17" s="194"/>
      <c r="G17" s="195"/>
    </row>
    <row r="18" spans="1:7" ht="38.25" customHeight="1">
      <c r="A18" s="275" t="s">
        <v>100</v>
      </c>
      <c r="B18" s="275" t="s">
        <v>99</v>
      </c>
      <c r="C18" s="279" t="s">
        <v>543</v>
      </c>
      <c r="D18" s="15" t="s">
        <v>520</v>
      </c>
      <c r="E18" s="8" t="s">
        <v>28</v>
      </c>
      <c r="F18" s="10"/>
      <c r="G18" s="11">
        <f t="shared" ref="G18:G24" si="0">+IF(E18="cumple",0.0286,IF(E18="No aplica",0.0286,0))</f>
        <v>2.86E-2</v>
      </c>
    </row>
    <row r="19" spans="1:7" ht="22.5" customHeight="1">
      <c r="A19" s="275"/>
      <c r="B19" s="275"/>
      <c r="C19" s="280"/>
      <c r="D19" s="52" t="s">
        <v>544</v>
      </c>
      <c r="E19" s="8" t="s">
        <v>28</v>
      </c>
      <c r="F19" s="10"/>
      <c r="G19" s="11">
        <f t="shared" si="0"/>
        <v>2.86E-2</v>
      </c>
    </row>
    <row r="20" spans="1:7" ht="19.5" customHeight="1">
      <c r="A20" s="275"/>
      <c r="B20" s="275"/>
      <c r="C20" s="280"/>
      <c r="D20" s="52" t="s">
        <v>763</v>
      </c>
      <c r="E20" s="8" t="s">
        <v>28</v>
      </c>
      <c r="F20" s="10"/>
      <c r="G20" s="11">
        <f t="shared" si="0"/>
        <v>2.86E-2</v>
      </c>
    </row>
    <row r="21" spans="1:7" ht="20.25" customHeight="1">
      <c r="A21" s="275"/>
      <c r="B21" s="275"/>
      <c r="C21" s="280"/>
      <c r="D21" s="52" t="s">
        <v>764</v>
      </c>
      <c r="E21" s="8" t="s">
        <v>28</v>
      </c>
      <c r="F21" s="10"/>
      <c r="G21" s="11">
        <f t="shared" si="0"/>
        <v>2.86E-2</v>
      </c>
    </row>
    <row r="22" spans="1:7" ht="21" customHeight="1">
      <c r="A22" s="275"/>
      <c r="B22" s="275"/>
      <c r="C22" s="280"/>
      <c r="D22" s="52" t="s">
        <v>765</v>
      </c>
      <c r="E22" s="8" t="s">
        <v>28</v>
      </c>
      <c r="F22" s="10"/>
      <c r="G22" s="11">
        <f t="shared" si="0"/>
        <v>2.86E-2</v>
      </c>
    </row>
    <row r="23" spans="1:7" ht="66" customHeight="1">
      <c r="A23" s="275"/>
      <c r="B23" s="275"/>
      <c r="C23" s="280"/>
      <c r="D23" s="52" t="s">
        <v>745</v>
      </c>
      <c r="E23" s="8" t="s">
        <v>28</v>
      </c>
      <c r="F23" s="10"/>
      <c r="G23" s="11">
        <f t="shared" si="0"/>
        <v>2.86E-2</v>
      </c>
    </row>
    <row r="24" spans="1:7" ht="33">
      <c r="A24" s="275"/>
      <c r="B24" s="275"/>
      <c r="C24" s="280"/>
      <c r="D24" s="52" t="s">
        <v>746</v>
      </c>
      <c r="E24" s="8" t="s">
        <v>28</v>
      </c>
      <c r="F24" s="10"/>
      <c r="G24" s="11">
        <f t="shared" si="0"/>
        <v>2.86E-2</v>
      </c>
    </row>
    <row r="25" spans="1:7">
      <c r="A25" s="275"/>
      <c r="B25" s="186" t="s">
        <v>26</v>
      </c>
      <c r="C25" s="186"/>
      <c r="D25" s="186"/>
      <c r="E25" s="32" t="str" cm="1">
        <f t="array" ref="E25">IF(OR(E21:E24="No cumple"),"No cumple",IF(G25=0%,"","Cumple"))</f>
        <v>Cumple</v>
      </c>
      <c r="F25" s="12"/>
      <c r="G25" s="115">
        <f>SUM(G18:G24)</f>
        <v>0.20020000000000004</v>
      </c>
    </row>
    <row r="26" spans="1:7" ht="33">
      <c r="A26" s="202" t="s">
        <v>101</v>
      </c>
      <c r="B26" s="232" t="s">
        <v>710</v>
      </c>
      <c r="C26" s="292" t="s">
        <v>521</v>
      </c>
      <c r="D26" s="52" t="s">
        <v>766</v>
      </c>
      <c r="E26" s="8" t="s">
        <v>28</v>
      </c>
      <c r="F26" s="10"/>
      <c r="G26" s="11">
        <f t="shared" ref="G26:G48" si="1">+IF(E26="cumple",0.0083,IF(E26="No aplica",0.0083,0))</f>
        <v>8.3000000000000001E-3</v>
      </c>
    </row>
    <row r="27" spans="1:7">
      <c r="A27" s="239"/>
      <c r="B27" s="233"/>
      <c r="C27" s="293"/>
      <c r="D27" s="52" t="s">
        <v>767</v>
      </c>
      <c r="E27" s="8" t="s">
        <v>28</v>
      </c>
      <c r="F27" s="10"/>
      <c r="G27" s="11">
        <f t="shared" si="1"/>
        <v>8.3000000000000001E-3</v>
      </c>
    </row>
    <row r="28" spans="1:7">
      <c r="A28" s="239"/>
      <c r="B28" s="233"/>
      <c r="C28" s="293"/>
      <c r="D28" s="52" t="s">
        <v>523</v>
      </c>
      <c r="E28" s="8" t="s">
        <v>28</v>
      </c>
      <c r="F28" s="10"/>
      <c r="G28" s="11">
        <f t="shared" si="1"/>
        <v>8.3000000000000001E-3</v>
      </c>
    </row>
    <row r="29" spans="1:7" ht="33">
      <c r="A29" s="239"/>
      <c r="B29" s="233"/>
      <c r="C29" s="293"/>
      <c r="D29" s="52" t="s">
        <v>524</v>
      </c>
      <c r="E29" s="8" t="s">
        <v>28</v>
      </c>
      <c r="F29" s="10"/>
      <c r="G29" s="11">
        <f t="shared" si="1"/>
        <v>8.3000000000000001E-3</v>
      </c>
    </row>
    <row r="30" spans="1:7" ht="33">
      <c r="A30" s="239"/>
      <c r="B30" s="233"/>
      <c r="C30" s="293"/>
      <c r="D30" s="52" t="s">
        <v>525</v>
      </c>
      <c r="E30" s="8" t="s">
        <v>28</v>
      </c>
      <c r="F30" s="10"/>
      <c r="G30" s="11">
        <f t="shared" si="1"/>
        <v>8.3000000000000001E-3</v>
      </c>
    </row>
    <row r="31" spans="1:7">
      <c r="A31" s="239"/>
      <c r="B31" s="233"/>
      <c r="C31" s="293"/>
      <c r="D31" s="52" t="s">
        <v>526</v>
      </c>
      <c r="E31" s="8" t="s">
        <v>28</v>
      </c>
      <c r="F31" s="10"/>
      <c r="G31" s="11">
        <f t="shared" si="1"/>
        <v>8.3000000000000001E-3</v>
      </c>
    </row>
    <row r="32" spans="1:7" ht="33">
      <c r="A32" s="239"/>
      <c r="B32" s="233"/>
      <c r="C32" s="293"/>
      <c r="D32" s="52" t="s">
        <v>527</v>
      </c>
      <c r="E32" s="8" t="s">
        <v>28</v>
      </c>
      <c r="F32" s="10"/>
      <c r="G32" s="11">
        <f t="shared" si="1"/>
        <v>8.3000000000000001E-3</v>
      </c>
    </row>
    <row r="33" spans="1:7" ht="33">
      <c r="A33" s="239"/>
      <c r="B33" s="233"/>
      <c r="C33" s="293"/>
      <c r="D33" s="52" t="s">
        <v>528</v>
      </c>
      <c r="E33" s="8" t="s">
        <v>28</v>
      </c>
      <c r="F33" s="10"/>
      <c r="G33" s="11">
        <f t="shared" si="1"/>
        <v>8.3000000000000001E-3</v>
      </c>
    </row>
    <row r="34" spans="1:7" ht="33">
      <c r="A34" s="239"/>
      <c r="B34" s="233"/>
      <c r="C34" s="293"/>
      <c r="D34" s="52" t="s">
        <v>529</v>
      </c>
      <c r="E34" s="8" t="s">
        <v>28</v>
      </c>
      <c r="F34" s="10"/>
      <c r="G34" s="11">
        <f t="shared" si="1"/>
        <v>8.3000000000000001E-3</v>
      </c>
    </row>
    <row r="35" spans="1:7" ht="33">
      <c r="A35" s="239"/>
      <c r="B35" s="233"/>
      <c r="C35" s="293"/>
      <c r="D35" s="52" t="s">
        <v>530</v>
      </c>
      <c r="E35" s="8" t="s">
        <v>28</v>
      </c>
      <c r="F35" s="10"/>
      <c r="G35" s="11">
        <f t="shared" si="1"/>
        <v>8.3000000000000001E-3</v>
      </c>
    </row>
    <row r="36" spans="1:7" ht="21.75" customHeight="1">
      <c r="A36" s="239"/>
      <c r="B36" s="233"/>
      <c r="C36" s="293"/>
      <c r="D36" s="52" t="s">
        <v>531</v>
      </c>
      <c r="E36" s="8" t="s">
        <v>28</v>
      </c>
      <c r="F36" s="10"/>
      <c r="G36" s="11">
        <f t="shared" si="1"/>
        <v>8.3000000000000001E-3</v>
      </c>
    </row>
    <row r="37" spans="1:7" ht="33.75" customHeight="1">
      <c r="A37" s="239"/>
      <c r="B37" s="233"/>
      <c r="C37" s="293"/>
      <c r="D37" s="52" t="s">
        <v>532</v>
      </c>
      <c r="E37" s="8" t="s">
        <v>28</v>
      </c>
      <c r="F37" s="10"/>
      <c r="G37" s="11">
        <f t="shared" si="1"/>
        <v>8.3000000000000001E-3</v>
      </c>
    </row>
    <row r="38" spans="1:7" ht="22.5" customHeight="1">
      <c r="A38" s="239"/>
      <c r="B38" s="233"/>
      <c r="C38" s="293"/>
      <c r="D38" s="52" t="s">
        <v>533</v>
      </c>
      <c r="E38" s="8" t="s">
        <v>28</v>
      </c>
      <c r="F38" s="10"/>
      <c r="G38" s="11">
        <f t="shared" si="1"/>
        <v>8.3000000000000001E-3</v>
      </c>
    </row>
    <row r="39" spans="1:7" ht="33">
      <c r="A39" s="239"/>
      <c r="B39" s="233"/>
      <c r="C39" s="293"/>
      <c r="D39" s="52" t="s">
        <v>534</v>
      </c>
      <c r="E39" s="8" t="s">
        <v>28</v>
      </c>
      <c r="F39" s="10"/>
      <c r="G39" s="11">
        <f t="shared" si="1"/>
        <v>8.3000000000000001E-3</v>
      </c>
    </row>
    <row r="40" spans="1:7" ht="33">
      <c r="A40" s="239"/>
      <c r="B40" s="233"/>
      <c r="C40" s="293"/>
      <c r="D40" s="52" t="s">
        <v>535</v>
      </c>
      <c r="E40" s="8" t="s">
        <v>28</v>
      </c>
      <c r="F40" s="10"/>
      <c r="G40" s="11">
        <f t="shared" si="1"/>
        <v>8.3000000000000001E-3</v>
      </c>
    </row>
    <row r="41" spans="1:7" ht="30.6" customHeight="1">
      <c r="A41" s="239"/>
      <c r="B41" s="233"/>
      <c r="C41" s="293"/>
      <c r="D41" s="52" t="s">
        <v>747</v>
      </c>
      <c r="E41" s="8" t="s">
        <v>28</v>
      </c>
      <c r="F41" s="10"/>
      <c r="G41" s="11">
        <f t="shared" si="1"/>
        <v>8.3000000000000001E-3</v>
      </c>
    </row>
    <row r="42" spans="1:7" ht="154.5" customHeight="1">
      <c r="A42" s="239"/>
      <c r="B42" s="233"/>
      <c r="C42" s="293"/>
      <c r="D42" s="52" t="s">
        <v>709</v>
      </c>
      <c r="E42" s="8" t="s">
        <v>28</v>
      </c>
      <c r="F42" s="10"/>
      <c r="G42" s="11">
        <f t="shared" si="1"/>
        <v>8.3000000000000001E-3</v>
      </c>
    </row>
    <row r="43" spans="1:7" ht="33">
      <c r="A43" s="239"/>
      <c r="B43" s="233"/>
      <c r="C43" s="293"/>
      <c r="D43" s="52" t="s">
        <v>537</v>
      </c>
      <c r="E43" s="8" t="s">
        <v>28</v>
      </c>
      <c r="F43" s="10"/>
      <c r="G43" s="11">
        <f t="shared" si="1"/>
        <v>8.3000000000000001E-3</v>
      </c>
    </row>
    <row r="44" spans="1:7" ht="33">
      <c r="A44" s="239"/>
      <c r="B44" s="233"/>
      <c r="C44" s="293"/>
      <c r="D44" s="52" t="s">
        <v>538</v>
      </c>
      <c r="E44" s="8" t="s">
        <v>28</v>
      </c>
      <c r="F44" s="10"/>
      <c r="G44" s="11">
        <f t="shared" si="1"/>
        <v>8.3000000000000001E-3</v>
      </c>
    </row>
    <row r="45" spans="1:7" ht="49.5">
      <c r="A45" s="239"/>
      <c r="B45" s="233"/>
      <c r="C45" s="293"/>
      <c r="D45" s="52" t="s">
        <v>539</v>
      </c>
      <c r="E45" s="8" t="s">
        <v>28</v>
      </c>
      <c r="F45" s="10"/>
      <c r="G45" s="11">
        <f t="shared" si="1"/>
        <v>8.3000000000000001E-3</v>
      </c>
    </row>
    <row r="46" spans="1:7" ht="51" customHeight="1">
      <c r="A46" s="239"/>
      <c r="B46" s="233"/>
      <c r="C46" s="293"/>
      <c r="D46" s="52" t="s">
        <v>540</v>
      </c>
      <c r="E46" s="8" t="s">
        <v>28</v>
      </c>
      <c r="F46" s="10"/>
      <c r="G46" s="11">
        <f t="shared" si="1"/>
        <v>8.3000000000000001E-3</v>
      </c>
    </row>
    <row r="47" spans="1:7" ht="33">
      <c r="A47" s="239"/>
      <c r="B47" s="233"/>
      <c r="C47" s="293"/>
      <c r="D47" s="52" t="s">
        <v>541</v>
      </c>
      <c r="E47" s="8" t="s">
        <v>28</v>
      </c>
      <c r="F47" s="10"/>
      <c r="G47" s="11">
        <f t="shared" si="1"/>
        <v>8.3000000000000001E-3</v>
      </c>
    </row>
    <row r="48" spans="1:7" ht="35.25" customHeight="1">
      <c r="A48" s="239"/>
      <c r="B48" s="233"/>
      <c r="C48" s="293"/>
      <c r="D48" s="52" t="s">
        <v>748</v>
      </c>
      <c r="E48" s="8" t="s">
        <v>28</v>
      </c>
      <c r="F48" s="10"/>
      <c r="G48" s="11">
        <f t="shared" si="1"/>
        <v>8.3000000000000001E-3</v>
      </c>
    </row>
    <row r="49" spans="1:7" ht="54.75" customHeight="1">
      <c r="A49" s="239"/>
      <c r="B49" s="233"/>
      <c r="C49" s="293"/>
      <c r="D49" s="52" t="s">
        <v>773</v>
      </c>
      <c r="E49" s="8" t="s">
        <v>28</v>
      </c>
      <c r="F49" s="10"/>
      <c r="G49" s="11">
        <f>+IF(E49="cumple",0.0083,IF(E49="No aplica",0.0083,0))</f>
        <v>8.3000000000000001E-3</v>
      </c>
    </row>
    <row r="50" spans="1:7">
      <c r="A50" s="203"/>
      <c r="B50" s="185" t="s">
        <v>26</v>
      </c>
      <c r="C50" s="186"/>
      <c r="D50" s="186"/>
      <c r="E50" s="32" t="str" cm="1">
        <f t="array" ref="E50">IF(OR(E46:E49="No cumple"),"No cumple",IF(G50=0%,"","Cumple"))</f>
        <v>Cumple</v>
      </c>
      <c r="F50" s="12"/>
      <c r="G50" s="116">
        <f>SUM(G26:G49)</f>
        <v>0.19920000000000002</v>
      </c>
    </row>
    <row r="51" spans="1:7" ht="65.25" customHeight="1">
      <c r="A51" s="239" t="s">
        <v>749</v>
      </c>
      <c r="B51" s="237" t="s">
        <v>102</v>
      </c>
      <c r="C51" s="292" t="s">
        <v>554</v>
      </c>
      <c r="D51" s="52" t="s">
        <v>750</v>
      </c>
      <c r="E51" s="8" t="s">
        <v>28</v>
      </c>
      <c r="F51" s="10"/>
      <c r="G51" s="11">
        <f>+IF(E51="cumple",0.0667,IF(E51="No aplica",0.0667,0))</f>
        <v>6.6699999999999995E-2</v>
      </c>
    </row>
    <row r="52" spans="1:7" ht="42" customHeight="1">
      <c r="A52" s="239"/>
      <c r="B52" s="248"/>
      <c r="C52" s="293"/>
      <c r="D52" s="52" t="s">
        <v>751</v>
      </c>
      <c r="E52" s="8" t="s">
        <v>28</v>
      </c>
      <c r="F52" s="10"/>
      <c r="G52" s="11">
        <f t="shared" ref="G52:G53" si="2">+IF(E52="cumple",0.0667,IF(E52="No aplica",0.0667,0))</f>
        <v>6.6699999999999995E-2</v>
      </c>
    </row>
    <row r="53" spans="1:7" ht="44.25" customHeight="1">
      <c r="A53" s="239"/>
      <c r="B53" s="238"/>
      <c r="C53" s="294"/>
      <c r="D53" s="52" t="s">
        <v>752</v>
      </c>
      <c r="E53" s="8" t="s">
        <v>28</v>
      </c>
      <c r="F53" s="10"/>
      <c r="G53" s="11">
        <f t="shared" si="2"/>
        <v>6.6699999999999995E-2</v>
      </c>
    </row>
    <row r="54" spans="1:7">
      <c r="A54" s="203"/>
      <c r="B54" s="185" t="s">
        <v>26</v>
      </c>
      <c r="C54" s="186"/>
      <c r="D54" s="186"/>
      <c r="E54" s="32" t="str" cm="1">
        <f t="array" ref="E54">IF(OR(E50:E53="No cumple"),"No cumple",IF(G54=0%,"","Cumple"))</f>
        <v>Cumple</v>
      </c>
      <c r="F54" s="12"/>
      <c r="G54" s="115">
        <f>SUM(G51:G53)</f>
        <v>0.2001</v>
      </c>
    </row>
    <row r="55" spans="1:7" ht="32.25" customHeight="1">
      <c r="A55" s="239"/>
      <c r="B55" s="248"/>
      <c r="C55" s="295"/>
      <c r="D55" s="55" t="s">
        <v>753</v>
      </c>
      <c r="E55" s="8" t="s">
        <v>28</v>
      </c>
      <c r="F55" s="10"/>
      <c r="G55" s="11">
        <f t="shared" ref="G55:G61" si="3">+IF(E55="cumple",0.0286,IF(E55="No aplica",0.0286,0))</f>
        <v>2.86E-2</v>
      </c>
    </row>
    <row r="56" spans="1:7" ht="32.25" customHeight="1">
      <c r="A56" s="239"/>
      <c r="B56" s="248"/>
      <c r="C56" s="295"/>
      <c r="D56" s="55" t="s">
        <v>754</v>
      </c>
      <c r="E56" s="8" t="s">
        <v>28</v>
      </c>
      <c r="F56" s="10"/>
      <c r="G56" s="11">
        <f t="shared" si="3"/>
        <v>2.86E-2</v>
      </c>
    </row>
    <row r="57" spans="1:7" ht="28.15" customHeight="1">
      <c r="A57" s="239"/>
      <c r="B57" s="248"/>
      <c r="C57" s="295"/>
      <c r="D57" s="55" t="s">
        <v>755</v>
      </c>
      <c r="E57" s="8" t="s">
        <v>28</v>
      </c>
      <c r="F57" s="10"/>
      <c r="G57" s="11">
        <f t="shared" si="3"/>
        <v>2.86E-2</v>
      </c>
    </row>
    <row r="58" spans="1:7" ht="30.6" customHeight="1">
      <c r="A58" s="239"/>
      <c r="B58" s="248"/>
      <c r="C58" s="295"/>
      <c r="D58" s="55" t="s">
        <v>756</v>
      </c>
      <c r="E58" s="8" t="s">
        <v>28</v>
      </c>
      <c r="F58" s="10"/>
      <c r="G58" s="11">
        <f t="shared" si="3"/>
        <v>2.86E-2</v>
      </c>
    </row>
    <row r="59" spans="1:7" ht="30.6" customHeight="1">
      <c r="A59" s="239"/>
      <c r="B59" s="248"/>
      <c r="C59" s="295"/>
      <c r="D59" s="55" t="s">
        <v>757</v>
      </c>
      <c r="E59" s="8" t="s">
        <v>28</v>
      </c>
      <c r="F59" s="10"/>
      <c r="G59" s="11">
        <f t="shared" si="3"/>
        <v>2.86E-2</v>
      </c>
    </row>
    <row r="60" spans="1:7" ht="49.5">
      <c r="A60" s="239"/>
      <c r="B60" s="248"/>
      <c r="C60" s="295"/>
      <c r="D60" s="55" t="s">
        <v>758</v>
      </c>
      <c r="E60" s="8" t="s">
        <v>28</v>
      </c>
      <c r="F60" s="10"/>
      <c r="G60" s="11">
        <f t="shared" si="3"/>
        <v>2.86E-2</v>
      </c>
    </row>
    <row r="61" spans="1:7" ht="33">
      <c r="A61" s="239"/>
      <c r="B61" s="248"/>
      <c r="C61" s="296"/>
      <c r="D61" s="56" t="s">
        <v>759</v>
      </c>
      <c r="E61" s="8" t="s">
        <v>28</v>
      </c>
      <c r="F61" s="10"/>
      <c r="G61" s="11">
        <f t="shared" si="3"/>
        <v>2.86E-2</v>
      </c>
    </row>
    <row r="62" spans="1:7">
      <c r="A62" s="203"/>
      <c r="B62" s="185" t="s">
        <v>26</v>
      </c>
      <c r="C62" s="186"/>
      <c r="D62" s="186"/>
      <c r="E62" s="32" t="str" cm="1">
        <f t="array" ref="E62">IF(OR(E58:E61="No cumple"),"No cumple",IF(G62=0%,"","Cumple"))</f>
        <v>Cumple</v>
      </c>
      <c r="F62" s="12"/>
      <c r="G62" s="115">
        <f>SUM(G55:G61)</f>
        <v>0.20020000000000004</v>
      </c>
    </row>
    <row r="63" spans="1:7" ht="148.5">
      <c r="A63" s="107" t="s">
        <v>760</v>
      </c>
      <c r="B63" s="97" t="s">
        <v>127</v>
      </c>
      <c r="C63" s="35" t="s">
        <v>761</v>
      </c>
      <c r="D63" s="33" t="s">
        <v>762</v>
      </c>
      <c r="E63" s="8" t="s">
        <v>28</v>
      </c>
      <c r="F63" s="53"/>
      <c r="G63" s="11">
        <f>+IF(E63="cumple",0.2,IF(E63="No aplica",0.2,0))</f>
        <v>0.2</v>
      </c>
    </row>
    <row r="64" spans="1:7">
      <c r="A64" s="15"/>
      <c r="B64" s="186" t="s">
        <v>26</v>
      </c>
      <c r="C64" s="186"/>
      <c r="D64" s="186"/>
      <c r="E64" s="32" t="str" cm="1">
        <f t="array" ref="E64">IF(OR(E60:E63="No cumple"),"No cumple",IF(G64=0%,"","Cumple"))</f>
        <v>Cumple</v>
      </c>
      <c r="F64" s="106"/>
      <c r="G64" s="115">
        <f>G63</f>
        <v>0.2</v>
      </c>
    </row>
    <row r="65" spans="1:7" ht="17.25" thickBot="1">
      <c r="A65" s="289" t="s">
        <v>6</v>
      </c>
      <c r="B65" s="290"/>
      <c r="C65" s="290"/>
      <c r="D65" s="290"/>
      <c r="E65" s="290"/>
      <c r="F65" s="291"/>
      <c r="G65" s="62">
        <f>G64+G62+G54+G50+G25</f>
        <v>0.99970000000000014</v>
      </c>
    </row>
    <row r="66" spans="1:7" ht="85.5" customHeight="1" thickBot="1">
      <c r="A66" s="181" t="s">
        <v>739</v>
      </c>
      <c r="B66" s="182"/>
      <c r="C66" s="182"/>
      <c r="D66" s="182"/>
      <c r="E66" s="182"/>
      <c r="F66" s="182"/>
      <c r="G66" s="183"/>
    </row>
    <row r="67" spans="1:7" ht="17.25" thickBot="1">
      <c r="A67" s="169" t="s">
        <v>14</v>
      </c>
      <c r="B67" s="170"/>
      <c r="C67" s="170"/>
      <c r="D67" s="170"/>
      <c r="E67" s="170"/>
      <c r="F67" s="170"/>
      <c r="G67" s="171"/>
    </row>
    <row r="68" spans="1:7" ht="17.25" thickBot="1">
      <c r="A68" s="172" t="s">
        <v>12</v>
      </c>
      <c r="B68" s="173"/>
      <c r="C68" s="21" t="s">
        <v>10</v>
      </c>
      <c r="D68" s="20" t="s">
        <v>13</v>
      </c>
      <c r="E68" s="173" t="s">
        <v>11</v>
      </c>
      <c r="F68" s="173"/>
      <c r="G68" s="174"/>
    </row>
    <row r="69" spans="1:7">
      <c r="A69" s="175"/>
      <c r="B69" s="176"/>
      <c r="C69" s="23"/>
      <c r="D69" s="22"/>
      <c r="E69" s="176"/>
      <c r="F69" s="176"/>
      <c r="G69" s="177"/>
    </row>
    <row r="70" spans="1:7">
      <c r="A70" s="178"/>
      <c r="B70" s="179"/>
      <c r="C70" s="25"/>
      <c r="D70" s="24"/>
      <c r="E70" s="179"/>
      <c r="F70" s="179"/>
      <c r="G70" s="180"/>
    </row>
    <row r="71" spans="1:7" ht="17.25" thickBot="1">
      <c r="A71" s="163"/>
      <c r="B71" s="164"/>
      <c r="C71" s="27"/>
      <c r="D71" s="26"/>
      <c r="E71" s="164"/>
      <c r="F71" s="164"/>
      <c r="G71" s="165"/>
    </row>
  </sheetData>
  <sheetProtection algorithmName="SHA-512" hashValue="BuCHqan+CWv4Ow8FyOR7c/piu1RRnfZ+8pXWP710sfJDa7dywfp3iZnaaaXDc7yuOwQ4Vq6a1OmIEHQvSsb+7g==" saltValue="WYeICRXlswQCI57MCBjpnQ==" spinCount="100000" sheet="1" objects="1" scenarios="1"/>
  <autoFilter ref="A17:G68" xr:uid="{47A68971-74D6-4596-BC86-1E5C76D83494}"/>
  <mergeCells count="50">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A55:A62"/>
    <mergeCell ref="B55:B61"/>
    <mergeCell ref="C55:C61"/>
    <mergeCell ref="B62:D62"/>
    <mergeCell ref="A18:A25"/>
    <mergeCell ref="B18:B24"/>
    <mergeCell ref="C18:C24"/>
    <mergeCell ref="B25:D25"/>
    <mergeCell ref="A26:A50"/>
    <mergeCell ref="B26:B49"/>
    <mergeCell ref="C26:C49"/>
    <mergeCell ref="B50:D50"/>
    <mergeCell ref="A71:B71"/>
    <mergeCell ref="E71:G71"/>
    <mergeCell ref="B51:B53"/>
    <mergeCell ref="A68:B68"/>
    <mergeCell ref="E68:G68"/>
    <mergeCell ref="A69:B69"/>
    <mergeCell ref="E69:G69"/>
    <mergeCell ref="A70:B70"/>
    <mergeCell ref="E70:G70"/>
    <mergeCell ref="B64:D64"/>
    <mergeCell ref="A65:F65"/>
    <mergeCell ref="A66:G66"/>
    <mergeCell ref="A67:G67"/>
    <mergeCell ref="A51:A54"/>
    <mergeCell ref="C51:C53"/>
    <mergeCell ref="B54:D54"/>
  </mergeCells>
  <conditionalFormatting sqref="G65">
    <cfRule type="dataBar" priority="1">
      <dataBar>
        <cfvo type="num" val="0"/>
        <cfvo type="num" val="1"/>
        <color rgb="FF638EC6"/>
      </dataBar>
      <extLst>
        <ext xmlns:x14="http://schemas.microsoft.com/office/spreadsheetml/2009/9/main" uri="{B025F937-C7B1-47D3-B67F-A62EFF666E3E}">
          <x14:id>{D2CAFDDB-F8FF-4F89-8AFF-44DC723370FE}</x14:id>
        </ext>
      </extLst>
    </cfRule>
  </conditionalFormatting>
  <dataValidations count="7">
    <dataValidation type="list" allowBlank="1" showInputMessage="1" showErrorMessage="1" sqref="E18:E24 E26:E49 E51:E53 E55:E61 E63" xr:uid="{66A7EBA0-D426-4D1C-B8DB-FEDFBA1649B3}">
      <formula1>"Cumple,No Cumple"</formula1>
    </dataValidation>
    <dataValidation type="date" allowBlank="1" showInputMessage="1" showErrorMessage="1" error="Formato fecha dd/mm/aaaa" sqref="B6:G6" xr:uid="{237F133A-C363-404C-8B1C-F17190711949}">
      <formula1>40179</formula1>
      <formula2>46022</formula2>
    </dataValidation>
    <dataValidation type="whole" allowBlank="1" showInputMessage="1" showErrorMessage="1" error="Ingrese solo números" sqref="B5:G5" xr:uid="{8211CD0D-50B9-4D5E-A169-88ED1F2A5B98}">
      <formula1>1</formula1>
      <formula2>999999999</formula2>
    </dataValidation>
    <dataValidation type="whole" allowBlank="1" showInputMessage="1" showErrorMessage="1" error="Ingrese solo números._x000a_Logitud 9 dIgitos." sqref="B9:G9" xr:uid="{E3EF0A67-99C7-4870-B38A-E4B49D713B01}">
      <formula1>111111111</formula1>
      <formula2>999999999</formula2>
    </dataValidation>
    <dataValidation type="textLength" allowBlank="1" showInputMessage="1" showErrorMessage="1" sqref="B11:G12 B8:G8" xr:uid="{9EF90755-8F4F-4495-91CB-2BF23BEA770B}">
      <formula1>2</formula1>
      <formula2>250</formula2>
    </dataValidation>
    <dataValidation type="date" allowBlank="1" showInputMessage="1" showErrorMessage="1" error="Formato fecha dd/mm/aaaa" sqref="B14:G14" xr:uid="{ABF8D17F-17B5-4BA9-B86C-36D7574DF5FE}">
      <formula1>45292</formula1>
      <formula2>46022</formula2>
    </dataValidation>
    <dataValidation type="whole" allowBlank="1" showInputMessage="1" showErrorMessage="1" error="Ingrese solo números" sqref="B13:G13" xr:uid="{961ABC6B-7BC3-495F-AB5D-2037ED1053CB}">
      <formula1>1</formula1>
      <formula2>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FUNCIONAMIENTO&amp;RIN58.IVC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D2CAFDDB-F8FF-4F89-8AFF-44DC723370FE}">
            <x14:dataBar minLength="0" maxLength="100" gradient="0">
              <x14:cfvo type="num">
                <xm:f>0</xm:f>
              </x14:cfvo>
              <x14:cfvo type="num">
                <xm:f>1</xm:f>
              </x14:cfvo>
              <x14:negativeFillColor rgb="FFFF0000"/>
              <x14:axisColor rgb="FF000000"/>
            </x14:dataBar>
          </x14:cfRule>
          <xm:sqref>G65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253EC54-73B3-4DCD-85B0-100A2A67BF8C}">
          <x14:formula1>
            <xm:f>'0. Instrucciones.'!$A$41:$A$73</xm:f>
          </x14:formula1>
          <xm:sqref>B7:G7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12552-3EF7-47B8-B274-1D0A7A0B8EE7}">
  <sheetPr>
    <tabColor rgb="FF00B0F0"/>
  </sheetPr>
  <dimension ref="A1:F29"/>
  <sheetViews>
    <sheetView topLeftCell="A13" zoomScaleNormal="100" zoomScaleSheetLayoutView="80" zoomScalePageLayoutView="55" workbookViewId="0">
      <selection activeCell="A5" sqref="A5:G7"/>
    </sheetView>
  </sheetViews>
  <sheetFormatPr baseColWidth="10" defaultColWidth="11.42578125" defaultRowHeight="16.5"/>
  <cols>
    <col min="1" max="1" width="30.85546875" style="28" customWidth="1"/>
    <col min="2" max="2" width="27.5703125" style="29" customWidth="1"/>
    <col min="3" max="3" width="40.140625" style="30" customWidth="1"/>
    <col min="4" max="4" width="49.5703125" style="29" customWidth="1"/>
    <col min="5" max="5" width="19" style="29" customWidth="1"/>
    <col min="6" max="6" width="35.28515625" style="31" customWidth="1"/>
    <col min="7" max="16384" width="11.42578125" style="1"/>
  </cols>
  <sheetData>
    <row r="1" spans="1:6" ht="15.75" thickBot="1">
      <c r="A1" s="344" t="s">
        <v>21</v>
      </c>
      <c r="B1" s="345"/>
      <c r="C1" s="345"/>
      <c r="D1" s="345"/>
      <c r="E1" s="345"/>
      <c r="F1" s="346"/>
    </row>
    <row r="2" spans="1:6" ht="17.25" customHeight="1" thickBot="1">
      <c r="A2" s="347" t="s">
        <v>20</v>
      </c>
      <c r="B2" s="348"/>
      <c r="C2" s="348"/>
      <c r="D2" s="348"/>
      <c r="E2" s="348"/>
      <c r="F2" s="349"/>
    </row>
    <row r="3" spans="1:6" s="2" customFormat="1" ht="15.75" thickBot="1">
      <c r="A3" s="350" t="s">
        <v>725</v>
      </c>
      <c r="B3" s="351"/>
      <c r="C3" s="351"/>
      <c r="D3" s="351"/>
      <c r="E3" s="351"/>
      <c r="F3" s="352"/>
    </row>
    <row r="4" spans="1:6" s="2" customFormat="1" ht="15.75" thickBot="1">
      <c r="A4" s="353" t="s">
        <v>730</v>
      </c>
      <c r="B4" s="354"/>
      <c r="C4" s="354"/>
      <c r="D4" s="354"/>
      <c r="E4" s="354"/>
      <c r="F4" s="355"/>
    </row>
    <row r="5" spans="1:6" ht="15">
      <c r="A5" s="109" t="s">
        <v>22</v>
      </c>
      <c r="B5" s="356"/>
      <c r="C5" s="357"/>
      <c r="D5" s="357"/>
      <c r="E5" s="357"/>
      <c r="F5" s="358"/>
    </row>
    <row r="6" spans="1:6" ht="28.5">
      <c r="A6" s="110" t="s">
        <v>23</v>
      </c>
      <c r="B6" s="359"/>
      <c r="C6" s="360"/>
      <c r="D6" s="360"/>
      <c r="E6" s="360"/>
      <c r="F6" s="361"/>
    </row>
    <row r="7" spans="1:6" ht="15">
      <c r="A7" s="111" t="s">
        <v>1</v>
      </c>
      <c r="B7" s="359"/>
      <c r="C7" s="360"/>
      <c r="D7" s="360"/>
      <c r="E7" s="360"/>
      <c r="F7" s="361"/>
    </row>
    <row r="8" spans="1:6" ht="15">
      <c r="A8" s="111" t="s">
        <v>16</v>
      </c>
      <c r="B8" s="359"/>
      <c r="C8" s="360"/>
      <c r="D8" s="360"/>
      <c r="E8" s="360"/>
      <c r="F8" s="361"/>
    </row>
    <row r="9" spans="1:6" ht="15">
      <c r="A9" s="111" t="s">
        <v>27</v>
      </c>
      <c r="B9" s="359"/>
      <c r="C9" s="360"/>
      <c r="D9" s="360"/>
      <c r="E9" s="360"/>
      <c r="F9" s="361"/>
    </row>
    <row r="10" spans="1:6" ht="15">
      <c r="A10" s="111" t="s">
        <v>24</v>
      </c>
      <c r="B10" s="359"/>
      <c r="C10" s="360"/>
      <c r="D10" s="360"/>
      <c r="E10" s="360"/>
      <c r="F10" s="361"/>
    </row>
    <row r="11" spans="1:6" ht="28.5">
      <c r="A11" s="111" t="s">
        <v>17</v>
      </c>
      <c r="B11" s="359"/>
      <c r="C11" s="360"/>
      <c r="D11" s="360"/>
      <c r="E11" s="360"/>
      <c r="F11" s="361"/>
    </row>
    <row r="12" spans="1:6" ht="29.25" customHeight="1">
      <c r="A12" s="111" t="s">
        <v>18</v>
      </c>
      <c r="B12" s="329"/>
      <c r="C12" s="330"/>
      <c r="D12" s="330"/>
      <c r="E12" s="330"/>
      <c r="F12" s="331"/>
    </row>
    <row r="13" spans="1:6" ht="29.25" customHeight="1">
      <c r="A13" s="112" t="s">
        <v>768</v>
      </c>
      <c r="B13" s="329"/>
      <c r="C13" s="330"/>
      <c r="D13" s="330"/>
      <c r="E13" s="330"/>
      <c r="F13" s="331"/>
    </row>
    <row r="14" spans="1:6" ht="43.5" thickBot="1">
      <c r="A14" s="113" t="s">
        <v>25</v>
      </c>
      <c r="B14" s="332"/>
      <c r="C14" s="333"/>
      <c r="D14" s="333"/>
      <c r="E14" s="333"/>
      <c r="F14" s="334"/>
    </row>
    <row r="15" spans="1:6" customFormat="1" ht="15.75" thickBot="1">
      <c r="A15" s="335" t="s">
        <v>31</v>
      </c>
      <c r="B15" s="336"/>
      <c r="C15" s="337"/>
      <c r="D15" s="338" t="s">
        <v>3</v>
      </c>
      <c r="E15" s="339"/>
      <c r="F15" s="340"/>
    </row>
    <row r="16" spans="1:6" customFormat="1" ht="36.75" customHeight="1" thickBot="1">
      <c r="A16" s="311" t="s">
        <v>32</v>
      </c>
      <c r="B16" s="312"/>
      <c r="C16" s="313"/>
      <c r="D16" s="341">
        <f>'1. Comp Legal.'!G55</f>
        <v>0</v>
      </c>
      <c r="E16" s="342"/>
      <c r="F16" s="343"/>
    </row>
    <row r="17" spans="1:6" customFormat="1" ht="32.25" customHeight="1" thickBot="1">
      <c r="A17" s="323" t="s">
        <v>33</v>
      </c>
      <c r="B17" s="324"/>
      <c r="C17" s="325"/>
      <c r="D17" s="326">
        <f>'2. Comp Financiero'!G78</f>
        <v>0</v>
      </c>
      <c r="E17" s="327"/>
      <c r="F17" s="328"/>
    </row>
    <row r="18" spans="1:6" customFormat="1" ht="42" customHeight="1" thickBot="1">
      <c r="A18" s="311" t="s">
        <v>769</v>
      </c>
      <c r="B18" s="312"/>
      <c r="C18" s="313"/>
      <c r="D18" s="314">
        <f>'3. Comp Atención Psicosocial'!G38</f>
        <v>0</v>
      </c>
      <c r="E18" s="315"/>
      <c r="F18" s="316"/>
    </row>
    <row r="19" spans="1:6" customFormat="1" ht="45.75" customHeight="1" thickBot="1">
      <c r="A19" s="323" t="s">
        <v>770</v>
      </c>
      <c r="B19" s="324"/>
      <c r="C19" s="325"/>
      <c r="D19" s="314">
        <f>'4. Comp Talento Humano'!G49</f>
        <v>0</v>
      </c>
      <c r="E19" s="315"/>
      <c r="F19" s="316"/>
    </row>
    <row r="20" spans="1:6" customFormat="1" ht="42.75" customHeight="1" thickBot="1">
      <c r="A20" s="311" t="s">
        <v>771</v>
      </c>
      <c r="B20" s="312"/>
      <c r="C20" s="313"/>
      <c r="D20" s="314">
        <f>'5. Comp Infraestructura.'!G65</f>
        <v>0.99970000000000014</v>
      </c>
      <c r="E20" s="315"/>
      <c r="F20" s="316"/>
    </row>
    <row r="21" spans="1:6" ht="15.75" thickBot="1">
      <c r="A21" s="317" t="s">
        <v>772</v>
      </c>
      <c r="B21" s="318"/>
      <c r="C21" s="318"/>
      <c r="D21" s="318"/>
      <c r="E21" s="318"/>
      <c r="F21" s="319"/>
    </row>
    <row r="22" spans="1:6" ht="15.75" thickBot="1">
      <c r="A22" s="320" t="s">
        <v>12</v>
      </c>
      <c r="B22" s="321"/>
      <c r="C22" s="75" t="s">
        <v>10</v>
      </c>
      <c r="D22" s="75" t="s">
        <v>13</v>
      </c>
      <c r="E22" s="321" t="s">
        <v>11</v>
      </c>
      <c r="F22" s="322"/>
    </row>
    <row r="23" spans="1:6" ht="15">
      <c r="A23" s="308"/>
      <c r="B23" s="309"/>
      <c r="C23" s="76"/>
      <c r="D23" s="76"/>
      <c r="E23" s="309"/>
      <c r="F23" s="310"/>
    </row>
    <row r="24" spans="1:6" ht="15">
      <c r="A24" s="301"/>
      <c r="B24" s="302"/>
      <c r="C24" s="76"/>
      <c r="D24" s="76"/>
      <c r="E24" s="303"/>
      <c r="F24" s="304"/>
    </row>
    <row r="25" spans="1:6" ht="15">
      <c r="A25" s="301"/>
      <c r="B25" s="302"/>
      <c r="C25" s="76"/>
      <c r="D25" s="76"/>
      <c r="E25" s="303"/>
      <c r="F25" s="304"/>
    </row>
    <row r="26" spans="1:6" ht="15">
      <c r="A26" s="301"/>
      <c r="B26" s="302"/>
      <c r="C26" s="76"/>
      <c r="D26" s="76"/>
      <c r="E26" s="303"/>
      <c r="F26" s="304"/>
    </row>
    <row r="27" spans="1:6" ht="15">
      <c r="A27" s="301"/>
      <c r="B27" s="302"/>
      <c r="C27" s="76"/>
      <c r="D27" s="76"/>
      <c r="E27" s="303"/>
      <c r="F27" s="304"/>
    </row>
    <row r="28" spans="1:6" ht="15.75" thickBot="1">
      <c r="A28" s="305"/>
      <c r="B28" s="306"/>
      <c r="C28" s="77"/>
      <c r="D28" s="77"/>
      <c r="E28" s="306"/>
      <c r="F28" s="307"/>
    </row>
    <row r="29" spans="1:6" ht="15.75" thickBot="1">
      <c r="A29" s="298"/>
      <c r="B29" s="299"/>
      <c r="C29" s="78"/>
      <c r="D29" s="78"/>
      <c r="E29" s="299"/>
      <c r="F29" s="300"/>
    </row>
  </sheetData>
  <sheetProtection formatCells="0" formatColumns="0" formatRows="0" autoFilter="0"/>
  <mergeCells count="43">
    <mergeCell ref="B12:F12"/>
    <mergeCell ref="A1:F1"/>
    <mergeCell ref="A2:F2"/>
    <mergeCell ref="A3:F3"/>
    <mergeCell ref="A4:F4"/>
    <mergeCell ref="B5:F5"/>
    <mergeCell ref="B6:F6"/>
    <mergeCell ref="B7:F7"/>
    <mergeCell ref="B8:F8"/>
    <mergeCell ref="B9:F9"/>
    <mergeCell ref="B10:F10"/>
    <mergeCell ref="B11:F11"/>
    <mergeCell ref="B13:F13"/>
    <mergeCell ref="B14:F14"/>
    <mergeCell ref="A15:C15"/>
    <mergeCell ref="D15:F15"/>
    <mergeCell ref="A16:C16"/>
    <mergeCell ref="D16:F16"/>
    <mergeCell ref="A17:C17"/>
    <mergeCell ref="D17:F17"/>
    <mergeCell ref="A18:C18"/>
    <mergeCell ref="D18:F18"/>
    <mergeCell ref="A19:C19"/>
    <mergeCell ref="D19:F19"/>
    <mergeCell ref="A20:C20"/>
    <mergeCell ref="D20:F20"/>
    <mergeCell ref="A21:F21"/>
    <mergeCell ref="A22:B22"/>
    <mergeCell ref="E22:F22"/>
    <mergeCell ref="A23:B23"/>
    <mergeCell ref="E23:F23"/>
    <mergeCell ref="A24:B24"/>
    <mergeCell ref="E24:F24"/>
    <mergeCell ref="A25:B25"/>
    <mergeCell ref="E25:F25"/>
    <mergeCell ref="A29:B29"/>
    <mergeCell ref="E29:F29"/>
    <mergeCell ref="A26:B26"/>
    <mergeCell ref="E26:F26"/>
    <mergeCell ref="A27:B27"/>
    <mergeCell ref="E27:F27"/>
    <mergeCell ref="A28:B28"/>
    <mergeCell ref="E28:F28"/>
  </mergeCells>
  <dataValidations count="4">
    <dataValidation type="whole" allowBlank="1" showInputMessage="1" showErrorMessage="1" error="Ingrese solo números._x000a_Logitud 9 dIgitos." sqref="B9" xr:uid="{49A2B2C4-CAD5-4635-8F2A-CD802592CEFB}">
      <formula1>111111111</formula1>
      <formula2>999999999</formula2>
    </dataValidation>
    <dataValidation type="textLength" allowBlank="1" showInputMessage="1" showErrorMessage="1" sqref="B8 B11:B12" xr:uid="{3DAFA446-5C64-4167-A93E-BEAF10D4AF81}">
      <formula1>2</formula1>
      <formula2>250</formula2>
    </dataValidation>
    <dataValidation type="date" allowBlank="1" showInputMessage="1" showErrorMessage="1" error="Formato fecha dd/mm/aaaa" sqref="B6 B14" xr:uid="{8E8E1265-93C4-4831-B6F4-B3C62090F7F5}">
      <formula1>40179</formula1>
      <formula2>46022</formula2>
    </dataValidation>
    <dataValidation type="whole" allowBlank="1" showInputMessage="1" showErrorMessage="1" error="Ingrese solo números" sqref="B5 B13" xr:uid="{1848CE07-8213-4AA6-A289-22BEF34A594B}">
      <formula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FUNCIONAMIENTO&amp;RIN58.IVC
29/07/2024
Versión 1
Página &amp;P de &amp;N 
Clasificación de la Información
CLASIFICADA </oddHeader>
    <oddFooter>&amp;C&amp;"Tempus Sans ITC,Normal"&amp;G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39A6ECBF-F4A4-405C-BD08-6BEF93BB2991}">
          <x14:formula1>
            <xm:f>'0. Instrucciones.'!$A$41:$A$73</xm:f>
          </x14:formula1>
          <xm:sqref>B7:F7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88C6-D5E8-49CE-BCA0-6E3A13F13E8C}">
  <sheetPr>
    <tabColor rgb="FF00B0F0"/>
  </sheetPr>
  <dimension ref="A1:G253"/>
  <sheetViews>
    <sheetView zoomScale="90" zoomScaleNormal="90" zoomScaleSheetLayoutView="80" zoomScalePageLayoutView="55" workbookViewId="0">
      <selection activeCell="F19" sqref="F19"/>
    </sheetView>
  </sheetViews>
  <sheetFormatPr baseColWidth="10" defaultColWidth="11.42578125" defaultRowHeight="16.5"/>
  <cols>
    <col min="1" max="1" width="38.28515625" style="28" customWidth="1"/>
    <col min="2" max="2" width="21.5703125" style="29" customWidth="1"/>
    <col min="3" max="3" width="42.140625" style="30" customWidth="1"/>
    <col min="4" max="4" width="56.85546875" style="29" customWidth="1"/>
    <col min="5" max="5" width="19" style="29" customWidth="1"/>
    <col min="6" max="6" width="35.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15</v>
      </c>
      <c r="B3" s="124"/>
      <c r="C3" s="124"/>
      <c r="D3" s="124"/>
      <c r="E3" s="124"/>
      <c r="F3" s="124"/>
      <c r="G3" s="125"/>
    </row>
    <row r="4" spans="1:7" s="2" customFormat="1" ht="17.25" thickBot="1">
      <c r="A4" s="126" t="s">
        <v>7</v>
      </c>
      <c r="B4" s="127"/>
      <c r="C4" s="127"/>
      <c r="D4" s="127"/>
      <c r="E4" s="127"/>
      <c r="F4" s="127"/>
      <c r="G4" s="128"/>
    </row>
    <row r="5" spans="1:7">
      <c r="A5" s="3" t="s">
        <v>22</v>
      </c>
      <c r="B5" s="155">
        <f>+'1. Comp Legal'!B5</f>
        <v>0</v>
      </c>
      <c r="C5" s="156"/>
      <c r="D5" s="156"/>
      <c r="E5" s="156"/>
      <c r="F5" s="156"/>
      <c r="G5" s="157"/>
    </row>
    <row r="6" spans="1:7">
      <c r="A6" s="4" t="s">
        <v>23</v>
      </c>
      <c r="B6" s="262">
        <f>+'1. Comp Legal'!B6</f>
        <v>0</v>
      </c>
      <c r="C6" s="263"/>
      <c r="D6" s="263"/>
      <c r="E6" s="263"/>
      <c r="F6" s="263"/>
      <c r="G6" s="264"/>
    </row>
    <row r="7" spans="1:7">
      <c r="A7" s="5" t="s">
        <v>1</v>
      </c>
      <c r="B7" s="262">
        <f>+'1. Comp Legal'!B7</f>
        <v>0</v>
      </c>
      <c r="C7" s="263"/>
      <c r="D7" s="263"/>
      <c r="E7" s="263"/>
      <c r="F7" s="263"/>
      <c r="G7" s="264"/>
    </row>
    <row r="8" spans="1:7">
      <c r="A8" s="5" t="s">
        <v>299</v>
      </c>
      <c r="B8" s="262">
        <f>+'1. Comp Legal'!B8</f>
        <v>0</v>
      </c>
      <c r="C8" s="263"/>
      <c r="D8" s="263"/>
      <c r="E8" s="263"/>
      <c r="F8" s="263"/>
      <c r="G8" s="264"/>
    </row>
    <row r="9" spans="1:7">
      <c r="A9" s="5" t="s">
        <v>27</v>
      </c>
      <c r="B9" s="262">
        <f>+'1. Comp Legal'!B9</f>
        <v>0</v>
      </c>
      <c r="C9" s="263"/>
      <c r="D9" s="263"/>
      <c r="E9" s="263"/>
      <c r="F9" s="263"/>
      <c r="G9" s="264"/>
    </row>
    <row r="10" spans="1:7">
      <c r="A10" s="5" t="s">
        <v>24</v>
      </c>
      <c r="B10" s="262">
        <f>+'1. Comp Legal'!B10</f>
        <v>0</v>
      </c>
      <c r="C10" s="263"/>
      <c r="D10" s="263"/>
      <c r="E10" s="263"/>
      <c r="F10" s="263"/>
      <c r="G10" s="264"/>
    </row>
    <row r="11" spans="1:7">
      <c r="A11" s="5" t="s">
        <v>17</v>
      </c>
      <c r="B11" s="262">
        <f>+'1. Comp Legal'!B11</f>
        <v>0</v>
      </c>
      <c r="C11" s="263"/>
      <c r="D11" s="263"/>
      <c r="E11" s="263"/>
      <c r="F11" s="263"/>
      <c r="G11" s="264"/>
    </row>
    <row r="12" spans="1:7">
      <c r="A12" s="5" t="s">
        <v>18</v>
      </c>
      <c r="B12" s="262">
        <f>+'1. Comp Legal'!B12</f>
        <v>0</v>
      </c>
      <c r="C12" s="263"/>
      <c r="D12" s="263"/>
      <c r="E12" s="263"/>
      <c r="F12" s="263"/>
      <c r="G12" s="264"/>
    </row>
    <row r="13" spans="1:7">
      <c r="A13" s="87" t="s">
        <v>659</v>
      </c>
      <c r="B13" s="262">
        <f>+'1. Comp Legal'!B13</f>
        <v>0</v>
      </c>
      <c r="C13" s="263"/>
      <c r="D13" s="263"/>
      <c r="E13" s="263"/>
      <c r="F13" s="263"/>
      <c r="G13" s="264"/>
    </row>
    <row r="14" spans="1:7" ht="33.75" thickBot="1">
      <c r="A14" s="6" t="s">
        <v>25</v>
      </c>
      <c r="B14" s="265">
        <f>+'1. Comp Legal'!B14</f>
        <v>0</v>
      </c>
      <c r="C14" s="266"/>
      <c r="D14" s="266"/>
      <c r="E14" s="266"/>
      <c r="F14" s="266"/>
      <c r="G14" s="267"/>
    </row>
    <row r="15" spans="1:7">
      <c r="A15" s="191" t="s">
        <v>40</v>
      </c>
      <c r="B15" s="192"/>
      <c r="C15" s="192"/>
      <c r="D15" s="192"/>
      <c r="E15" s="192"/>
      <c r="F15" s="192"/>
      <c r="G15" s="193"/>
    </row>
    <row r="16" spans="1:7" ht="34.5" customHeight="1">
      <c r="A16" s="194" t="s">
        <v>445</v>
      </c>
      <c r="B16" s="196" t="s">
        <v>2</v>
      </c>
      <c r="C16" s="196" t="s">
        <v>296</v>
      </c>
      <c r="D16" s="196" t="s">
        <v>297</v>
      </c>
      <c r="E16" s="195" t="s">
        <v>19</v>
      </c>
      <c r="F16" s="194" t="s">
        <v>0</v>
      </c>
      <c r="G16" s="194" t="s">
        <v>4</v>
      </c>
    </row>
    <row r="17" spans="1:7" ht="16.5" customHeight="1">
      <c r="A17" s="195"/>
      <c r="B17" s="297"/>
      <c r="C17" s="297"/>
      <c r="D17" s="297"/>
      <c r="E17" s="198"/>
      <c r="F17" s="194"/>
      <c r="G17" s="195"/>
    </row>
    <row r="18" spans="1:7" ht="38.25" customHeight="1">
      <c r="A18" s="275" t="s">
        <v>100</v>
      </c>
      <c r="B18" s="275" t="s">
        <v>99</v>
      </c>
      <c r="C18" s="279" t="s">
        <v>543</v>
      </c>
      <c r="D18" s="15" t="s">
        <v>520</v>
      </c>
      <c r="E18" s="8"/>
      <c r="F18" s="10"/>
      <c r="G18" s="94">
        <f>+IF(E18="cumple",0.00909,IF(E18="No aplica",0.00909,0))</f>
        <v>0</v>
      </c>
    </row>
    <row r="19" spans="1:7" ht="22.5" customHeight="1">
      <c r="A19" s="275"/>
      <c r="B19" s="275"/>
      <c r="C19" s="280"/>
      <c r="D19" s="52" t="s">
        <v>544</v>
      </c>
      <c r="E19" s="8"/>
      <c r="F19" s="10"/>
      <c r="G19" s="94">
        <f t="shared" ref="G19:G28" si="0">+IF(E19="cumple",0.00909,IF(E19="No aplica",0.00909,0))</f>
        <v>0</v>
      </c>
    </row>
    <row r="20" spans="1:7" ht="19.5" customHeight="1">
      <c r="A20" s="275"/>
      <c r="B20" s="275"/>
      <c r="C20" s="280"/>
      <c r="D20" s="52" t="s">
        <v>545</v>
      </c>
      <c r="E20" s="8"/>
      <c r="F20" s="10"/>
      <c r="G20" s="94">
        <f t="shared" si="0"/>
        <v>0</v>
      </c>
    </row>
    <row r="21" spans="1:7" ht="20.25" customHeight="1">
      <c r="A21" s="275"/>
      <c r="B21" s="275"/>
      <c r="C21" s="280"/>
      <c r="D21" s="52" t="s">
        <v>546</v>
      </c>
      <c r="E21" s="8"/>
      <c r="F21" s="10"/>
      <c r="G21" s="94">
        <f t="shared" si="0"/>
        <v>0</v>
      </c>
    </row>
    <row r="22" spans="1:7" ht="21" customHeight="1">
      <c r="A22" s="275"/>
      <c r="B22" s="275"/>
      <c r="C22" s="280"/>
      <c r="D22" s="52" t="s">
        <v>547</v>
      </c>
      <c r="E22" s="8"/>
      <c r="F22" s="10"/>
      <c r="G22" s="94">
        <f t="shared" si="0"/>
        <v>0</v>
      </c>
    </row>
    <row r="23" spans="1:7" ht="36.75" customHeight="1">
      <c r="A23" s="275"/>
      <c r="B23" s="275"/>
      <c r="C23" s="280"/>
      <c r="D23" s="52" t="s">
        <v>548</v>
      </c>
      <c r="E23" s="8"/>
      <c r="F23" s="10"/>
      <c r="G23" s="94">
        <f t="shared" si="0"/>
        <v>0</v>
      </c>
    </row>
    <row r="24" spans="1:7" ht="36" customHeight="1">
      <c r="A24" s="275"/>
      <c r="B24" s="275"/>
      <c r="C24" s="280"/>
      <c r="D24" s="52" t="s">
        <v>549</v>
      </c>
      <c r="E24" s="8"/>
      <c r="F24" s="10"/>
      <c r="G24" s="94">
        <f t="shared" si="0"/>
        <v>0</v>
      </c>
    </row>
    <row r="25" spans="1:7" ht="33">
      <c r="A25" s="275"/>
      <c r="B25" s="275"/>
      <c r="C25" s="280"/>
      <c r="D25" s="52" t="s">
        <v>550</v>
      </c>
      <c r="E25" s="8"/>
      <c r="F25" s="10"/>
      <c r="G25" s="94">
        <f t="shared" si="0"/>
        <v>0</v>
      </c>
    </row>
    <row r="26" spans="1:7" ht="66" customHeight="1">
      <c r="A26" s="275"/>
      <c r="B26" s="275"/>
      <c r="C26" s="280"/>
      <c r="D26" s="52" t="s">
        <v>551</v>
      </c>
      <c r="E26" s="8"/>
      <c r="F26" s="10"/>
      <c r="G26" s="94">
        <f t="shared" si="0"/>
        <v>0</v>
      </c>
    </row>
    <row r="27" spans="1:7" ht="33">
      <c r="A27" s="275"/>
      <c r="B27" s="275"/>
      <c r="C27" s="280"/>
      <c r="D27" s="52" t="s">
        <v>552</v>
      </c>
      <c r="E27" s="8"/>
      <c r="F27" s="10"/>
      <c r="G27" s="94">
        <f t="shared" si="0"/>
        <v>0</v>
      </c>
    </row>
    <row r="28" spans="1:7" ht="33">
      <c r="A28" s="275"/>
      <c r="B28" s="275"/>
      <c r="C28" s="284"/>
      <c r="D28" s="52" t="s">
        <v>553</v>
      </c>
      <c r="E28" s="8"/>
      <c r="F28" s="10"/>
      <c r="G28" s="94">
        <f t="shared" si="0"/>
        <v>0</v>
      </c>
    </row>
    <row r="29" spans="1:7">
      <c r="A29" s="275"/>
      <c r="B29" s="186" t="s">
        <v>26</v>
      </c>
      <c r="C29" s="186"/>
      <c r="D29" s="186"/>
      <c r="E29" s="32" t="str" cm="1">
        <f t="array" ref="E29">IF(OR(E18:E28="No cumple"),"No cumple",IF(G29=0%,"","Cumple"))</f>
        <v/>
      </c>
      <c r="F29" s="12"/>
      <c r="G29" s="13">
        <f>SUM(G18:G28)</f>
        <v>0</v>
      </c>
    </row>
    <row r="30" spans="1:7" ht="33">
      <c r="A30" s="202" t="s">
        <v>101</v>
      </c>
      <c r="B30" s="232" t="s">
        <v>710</v>
      </c>
      <c r="C30" s="292" t="s">
        <v>521</v>
      </c>
      <c r="D30" s="52" t="s">
        <v>183</v>
      </c>
      <c r="E30" s="8"/>
      <c r="F30" s="16"/>
      <c r="G30" s="94">
        <f>+IF(E30="cumple",0.004,IF(E30="No aplica",0.004,0))</f>
        <v>0</v>
      </c>
    </row>
    <row r="31" spans="1:7">
      <c r="A31" s="239"/>
      <c r="B31" s="233"/>
      <c r="C31" s="293"/>
      <c r="D31" s="52" t="s">
        <v>522</v>
      </c>
      <c r="E31" s="8"/>
      <c r="F31" s="16"/>
      <c r="G31" s="94">
        <f t="shared" ref="G31:G54" si="1">+IF(E31="cumple",0.004,IF(E31="No aplica",0.004,0))</f>
        <v>0</v>
      </c>
    </row>
    <row r="32" spans="1:7">
      <c r="A32" s="239"/>
      <c r="B32" s="233"/>
      <c r="C32" s="293"/>
      <c r="D32" s="52" t="s">
        <v>523</v>
      </c>
      <c r="E32" s="8"/>
      <c r="F32" s="16"/>
      <c r="G32" s="94">
        <f t="shared" si="1"/>
        <v>0</v>
      </c>
    </row>
    <row r="33" spans="1:7" ht="33">
      <c r="A33" s="239"/>
      <c r="B33" s="233"/>
      <c r="C33" s="293"/>
      <c r="D33" s="52" t="s">
        <v>524</v>
      </c>
      <c r="E33" s="8"/>
      <c r="F33" s="16"/>
      <c r="G33" s="94">
        <f t="shared" si="1"/>
        <v>0</v>
      </c>
    </row>
    <row r="34" spans="1:7" ht="33">
      <c r="A34" s="239"/>
      <c r="B34" s="233"/>
      <c r="C34" s="293"/>
      <c r="D34" s="52" t="s">
        <v>525</v>
      </c>
      <c r="E34" s="8"/>
      <c r="F34" s="16"/>
      <c r="G34" s="94">
        <f t="shared" si="1"/>
        <v>0</v>
      </c>
    </row>
    <row r="35" spans="1:7">
      <c r="A35" s="239"/>
      <c r="B35" s="233"/>
      <c r="C35" s="293"/>
      <c r="D35" s="52" t="s">
        <v>526</v>
      </c>
      <c r="E35" s="8"/>
      <c r="F35" s="16"/>
      <c r="G35" s="94">
        <f t="shared" si="1"/>
        <v>0</v>
      </c>
    </row>
    <row r="36" spans="1:7" ht="33">
      <c r="A36" s="239"/>
      <c r="B36" s="233"/>
      <c r="C36" s="293"/>
      <c r="D36" s="52" t="s">
        <v>527</v>
      </c>
      <c r="E36" s="8"/>
      <c r="F36" s="16"/>
      <c r="G36" s="94">
        <f t="shared" si="1"/>
        <v>0</v>
      </c>
    </row>
    <row r="37" spans="1:7" ht="33">
      <c r="A37" s="239"/>
      <c r="B37" s="233"/>
      <c r="C37" s="293"/>
      <c r="D37" s="52" t="s">
        <v>528</v>
      </c>
      <c r="E37" s="8"/>
      <c r="F37" s="16"/>
      <c r="G37" s="94">
        <f t="shared" si="1"/>
        <v>0</v>
      </c>
    </row>
    <row r="38" spans="1:7" ht="33">
      <c r="A38" s="239"/>
      <c r="B38" s="233"/>
      <c r="C38" s="293"/>
      <c r="D38" s="52" t="s">
        <v>529</v>
      </c>
      <c r="E38" s="8"/>
      <c r="F38" s="16"/>
      <c r="G38" s="94">
        <f t="shared" si="1"/>
        <v>0</v>
      </c>
    </row>
    <row r="39" spans="1:7" ht="33">
      <c r="A39" s="239"/>
      <c r="B39" s="233"/>
      <c r="C39" s="293"/>
      <c r="D39" s="52" t="s">
        <v>530</v>
      </c>
      <c r="E39" s="8"/>
      <c r="F39" s="16"/>
      <c r="G39" s="94">
        <f t="shared" si="1"/>
        <v>0</v>
      </c>
    </row>
    <row r="40" spans="1:7" ht="33">
      <c r="A40" s="239"/>
      <c r="B40" s="233"/>
      <c r="C40" s="293"/>
      <c r="D40" s="52" t="s">
        <v>531</v>
      </c>
      <c r="E40" s="8"/>
      <c r="F40" s="16"/>
      <c r="G40" s="94">
        <f t="shared" si="1"/>
        <v>0</v>
      </c>
    </row>
    <row r="41" spans="1:7" ht="33">
      <c r="A41" s="239"/>
      <c r="B41" s="233"/>
      <c r="C41" s="293"/>
      <c r="D41" s="52" t="s">
        <v>532</v>
      </c>
      <c r="E41" s="8"/>
      <c r="F41" s="16"/>
      <c r="G41" s="94">
        <f t="shared" si="1"/>
        <v>0</v>
      </c>
    </row>
    <row r="42" spans="1:7" ht="33">
      <c r="A42" s="239"/>
      <c r="B42" s="233"/>
      <c r="C42" s="293"/>
      <c r="D42" s="52" t="s">
        <v>533</v>
      </c>
      <c r="E42" s="8"/>
      <c r="F42" s="16"/>
      <c r="G42" s="94">
        <f t="shared" si="1"/>
        <v>0</v>
      </c>
    </row>
    <row r="43" spans="1:7" ht="33">
      <c r="A43" s="239"/>
      <c r="B43" s="233"/>
      <c r="C43" s="293"/>
      <c r="D43" s="52" t="s">
        <v>534</v>
      </c>
      <c r="E43" s="8"/>
      <c r="F43" s="16"/>
      <c r="G43" s="94">
        <f t="shared" si="1"/>
        <v>0</v>
      </c>
    </row>
    <row r="44" spans="1:7" ht="33">
      <c r="A44" s="239"/>
      <c r="B44" s="233"/>
      <c r="C44" s="293"/>
      <c r="D44" s="52" t="s">
        <v>535</v>
      </c>
      <c r="E44" s="8"/>
      <c r="F44" s="16"/>
      <c r="G44" s="94">
        <f t="shared" si="1"/>
        <v>0</v>
      </c>
    </row>
    <row r="45" spans="1:7" ht="33">
      <c r="A45" s="239"/>
      <c r="B45" s="233"/>
      <c r="C45" s="293"/>
      <c r="D45" s="52" t="s">
        <v>536</v>
      </c>
      <c r="E45" s="8"/>
      <c r="F45" s="16"/>
      <c r="G45" s="94">
        <f t="shared" si="1"/>
        <v>0</v>
      </c>
    </row>
    <row r="46" spans="1:7" ht="148.5">
      <c r="A46" s="239"/>
      <c r="B46" s="233"/>
      <c r="C46" s="293"/>
      <c r="D46" s="52" t="s">
        <v>709</v>
      </c>
      <c r="E46" s="8"/>
      <c r="F46" s="16"/>
      <c r="G46" s="94">
        <f t="shared" si="1"/>
        <v>0</v>
      </c>
    </row>
    <row r="47" spans="1:7" ht="33">
      <c r="A47" s="239"/>
      <c r="B47" s="233"/>
      <c r="C47" s="293"/>
      <c r="D47" s="52" t="s">
        <v>537</v>
      </c>
      <c r="E47" s="8"/>
      <c r="F47" s="16"/>
      <c r="G47" s="94">
        <f t="shared" si="1"/>
        <v>0</v>
      </c>
    </row>
    <row r="48" spans="1:7" ht="33">
      <c r="A48" s="239"/>
      <c r="B48" s="233"/>
      <c r="C48" s="293"/>
      <c r="D48" s="52" t="s">
        <v>538</v>
      </c>
      <c r="E48" s="8"/>
      <c r="F48" s="16"/>
      <c r="G48" s="94">
        <f t="shared" si="1"/>
        <v>0</v>
      </c>
    </row>
    <row r="49" spans="1:7" ht="49.5">
      <c r="A49" s="239"/>
      <c r="B49" s="233"/>
      <c r="C49" s="293"/>
      <c r="D49" s="52" t="s">
        <v>539</v>
      </c>
      <c r="E49" s="8"/>
      <c r="F49" s="16"/>
      <c r="G49" s="94">
        <f t="shared" si="1"/>
        <v>0</v>
      </c>
    </row>
    <row r="50" spans="1:7" ht="51" customHeight="1">
      <c r="A50" s="239"/>
      <c r="B50" s="233"/>
      <c r="C50" s="293"/>
      <c r="D50" s="52" t="s">
        <v>540</v>
      </c>
      <c r="E50" s="8"/>
      <c r="F50" s="16"/>
      <c r="G50" s="94">
        <f t="shared" si="1"/>
        <v>0</v>
      </c>
    </row>
    <row r="51" spans="1:7" ht="33">
      <c r="A51" s="239"/>
      <c r="B51" s="233"/>
      <c r="C51" s="293"/>
      <c r="D51" s="52" t="s">
        <v>541</v>
      </c>
      <c r="E51" s="8"/>
      <c r="F51" s="16"/>
      <c r="G51" s="94">
        <f t="shared" si="1"/>
        <v>0</v>
      </c>
    </row>
    <row r="52" spans="1:7" ht="33">
      <c r="A52" s="239"/>
      <c r="B52" s="233"/>
      <c r="C52" s="293"/>
      <c r="D52" s="52" t="s">
        <v>542</v>
      </c>
      <c r="E52" s="8"/>
      <c r="F52" s="16"/>
      <c r="G52" s="94">
        <f t="shared" si="1"/>
        <v>0</v>
      </c>
    </row>
    <row r="53" spans="1:7" ht="35.25" customHeight="1">
      <c r="A53" s="239"/>
      <c r="B53" s="233"/>
      <c r="C53" s="293"/>
      <c r="D53" s="52" t="s">
        <v>632</v>
      </c>
      <c r="E53" s="8"/>
      <c r="F53" s="16"/>
      <c r="G53" s="94">
        <f t="shared" si="1"/>
        <v>0</v>
      </c>
    </row>
    <row r="54" spans="1:7" ht="54.75" customHeight="1">
      <c r="A54" s="239"/>
      <c r="B54" s="233"/>
      <c r="C54" s="293"/>
      <c r="D54" s="52" t="s">
        <v>633</v>
      </c>
      <c r="E54" s="8"/>
      <c r="F54" s="16"/>
      <c r="G54" s="94">
        <f t="shared" si="1"/>
        <v>0</v>
      </c>
    </row>
    <row r="55" spans="1:7">
      <c r="A55" s="203"/>
      <c r="B55" s="185" t="s">
        <v>26</v>
      </c>
      <c r="C55" s="186"/>
      <c r="D55" s="186"/>
      <c r="E55" s="32" t="str" cm="1">
        <f t="array" ref="E55">IF(OR(E30:E54="No cumple"),"No cumple",IF(G55=0%,"","Cumple"))</f>
        <v/>
      </c>
      <c r="F55" s="12"/>
      <c r="G55" s="13">
        <f>SUM(G30:G54)</f>
        <v>0</v>
      </c>
    </row>
    <row r="56" spans="1:7" ht="115.5">
      <c r="A56" s="202" t="s">
        <v>555</v>
      </c>
      <c r="B56" s="232" t="s">
        <v>102</v>
      </c>
      <c r="C56" s="292" t="s">
        <v>554</v>
      </c>
      <c r="D56" s="52" t="s">
        <v>557</v>
      </c>
      <c r="E56" s="8"/>
      <c r="F56" s="16"/>
      <c r="G56" s="94">
        <f>+IF(E56="cumple",0.02,IF(E56="No aplica",0.02,0))</f>
        <v>0</v>
      </c>
    </row>
    <row r="57" spans="1:7" ht="66">
      <c r="A57" s="239"/>
      <c r="B57" s="233"/>
      <c r="C57" s="293"/>
      <c r="D57" s="52" t="s">
        <v>556</v>
      </c>
      <c r="E57" s="8"/>
      <c r="F57" s="16"/>
      <c r="G57" s="94">
        <f t="shared" ref="G57:G60" si="2">+IF(E57="cumple",0.02,IF(E57="No aplica",0.02,0))</f>
        <v>0</v>
      </c>
    </row>
    <row r="58" spans="1:7" ht="73.5" customHeight="1">
      <c r="A58" s="239"/>
      <c r="B58" s="233"/>
      <c r="C58" s="293"/>
      <c r="D58" s="52" t="s">
        <v>558</v>
      </c>
      <c r="E58" s="9"/>
      <c r="F58" s="16"/>
      <c r="G58" s="94">
        <f t="shared" si="2"/>
        <v>0</v>
      </c>
    </row>
    <row r="59" spans="1:7" ht="49.5">
      <c r="A59" s="239"/>
      <c r="B59" s="233"/>
      <c r="C59" s="293"/>
      <c r="D59" s="52" t="s">
        <v>559</v>
      </c>
      <c r="E59" s="9"/>
      <c r="F59" s="16"/>
      <c r="G59" s="94">
        <f t="shared" si="2"/>
        <v>0</v>
      </c>
    </row>
    <row r="60" spans="1:7" ht="33">
      <c r="A60" s="239"/>
      <c r="B60" s="252"/>
      <c r="C60" s="294"/>
      <c r="D60" s="52" t="s">
        <v>560</v>
      </c>
      <c r="E60" s="8"/>
      <c r="F60" s="16"/>
      <c r="G60" s="94">
        <f t="shared" si="2"/>
        <v>0</v>
      </c>
    </row>
    <row r="61" spans="1:7">
      <c r="A61" s="203"/>
      <c r="B61" s="185" t="s">
        <v>26</v>
      </c>
      <c r="C61" s="186"/>
      <c r="D61" s="186"/>
      <c r="E61" s="32" t="str" cm="1">
        <f t="array" ref="E61">IF(OR(E56:E60="No cumple"),"No cumple",IF(G61=0%,"","Cumple"))</f>
        <v/>
      </c>
      <c r="F61" s="12"/>
      <c r="G61" s="13">
        <f>SUM(G56:G60)</f>
        <v>0</v>
      </c>
    </row>
    <row r="62" spans="1:7" ht="29.25" customHeight="1">
      <c r="A62" s="202" t="s">
        <v>103</v>
      </c>
      <c r="B62" s="237" t="s">
        <v>180</v>
      </c>
      <c r="C62" s="362" t="s">
        <v>561</v>
      </c>
      <c r="D62" s="55" t="s">
        <v>181</v>
      </c>
      <c r="E62" s="8"/>
      <c r="F62" s="16"/>
      <c r="G62" s="94">
        <f>+IF(E62="cumple",0.0012,IF(E62="No aplica",0.0012,0))</f>
        <v>0</v>
      </c>
    </row>
    <row r="63" spans="1:7">
      <c r="A63" s="239"/>
      <c r="B63" s="248"/>
      <c r="C63" s="363"/>
      <c r="D63" s="55" t="s">
        <v>104</v>
      </c>
      <c r="E63" s="8"/>
      <c r="F63" s="16"/>
      <c r="G63" s="94">
        <f t="shared" ref="G63:G126" si="3">+IF(E63="cumple",0.0012,IF(E63="No aplica",0.0012,0))</f>
        <v>0</v>
      </c>
    </row>
    <row r="64" spans="1:7">
      <c r="A64" s="239"/>
      <c r="B64" s="248"/>
      <c r="C64" s="363"/>
      <c r="D64" s="55" t="s">
        <v>105</v>
      </c>
      <c r="E64" s="8"/>
      <c r="F64" s="16"/>
      <c r="G64" s="94">
        <f t="shared" si="3"/>
        <v>0</v>
      </c>
    </row>
    <row r="65" spans="1:7">
      <c r="A65" s="239"/>
      <c r="B65" s="248"/>
      <c r="C65" s="363"/>
      <c r="D65" s="55" t="s">
        <v>106</v>
      </c>
      <c r="E65" s="8"/>
      <c r="F65" s="16"/>
      <c r="G65" s="94">
        <f t="shared" si="3"/>
        <v>0</v>
      </c>
    </row>
    <row r="66" spans="1:7">
      <c r="A66" s="239"/>
      <c r="B66" s="248"/>
      <c r="C66" s="363"/>
      <c r="D66" s="55" t="s">
        <v>107</v>
      </c>
      <c r="E66" s="8"/>
      <c r="F66" s="16"/>
      <c r="G66" s="94">
        <f t="shared" si="3"/>
        <v>0</v>
      </c>
    </row>
    <row r="67" spans="1:7">
      <c r="A67" s="239"/>
      <c r="B67" s="248"/>
      <c r="C67" s="364"/>
      <c r="D67" s="55" t="s">
        <v>108</v>
      </c>
      <c r="E67" s="8"/>
      <c r="F67" s="16"/>
      <c r="G67" s="94">
        <f t="shared" si="3"/>
        <v>0</v>
      </c>
    </row>
    <row r="68" spans="1:7" ht="32.25" customHeight="1">
      <c r="A68" s="239"/>
      <c r="B68" s="248"/>
      <c r="C68" s="365" t="s">
        <v>562</v>
      </c>
      <c r="D68" s="55" t="s">
        <v>109</v>
      </c>
      <c r="E68" s="8"/>
      <c r="F68" s="16"/>
      <c r="G68" s="94">
        <f t="shared" si="3"/>
        <v>0</v>
      </c>
    </row>
    <row r="69" spans="1:7" ht="28.15" customHeight="1">
      <c r="A69" s="239"/>
      <c r="B69" s="248"/>
      <c r="C69" s="365"/>
      <c r="D69" s="55" t="s">
        <v>110</v>
      </c>
      <c r="E69" s="8"/>
      <c r="F69" s="16"/>
      <c r="G69" s="94">
        <f t="shared" si="3"/>
        <v>0</v>
      </c>
    </row>
    <row r="70" spans="1:7" ht="30.6" customHeight="1">
      <c r="A70" s="239"/>
      <c r="B70" s="248"/>
      <c r="C70" s="365"/>
      <c r="D70" s="55" t="s">
        <v>111</v>
      </c>
      <c r="E70" s="8"/>
      <c r="F70" s="16"/>
      <c r="G70" s="94">
        <f t="shared" si="3"/>
        <v>0</v>
      </c>
    </row>
    <row r="71" spans="1:7" ht="49.5">
      <c r="A71" s="239"/>
      <c r="B71" s="248"/>
      <c r="C71" s="365"/>
      <c r="D71" s="55" t="s">
        <v>112</v>
      </c>
      <c r="E71" s="8"/>
      <c r="F71" s="16"/>
      <c r="G71" s="94">
        <f t="shared" si="3"/>
        <v>0</v>
      </c>
    </row>
    <row r="72" spans="1:7" ht="36.75" customHeight="1">
      <c r="A72" s="239"/>
      <c r="B72" s="248"/>
      <c r="C72" s="365"/>
      <c r="D72" s="55" t="s">
        <v>113</v>
      </c>
      <c r="E72" s="8"/>
      <c r="F72" s="16"/>
      <c r="G72" s="94">
        <f t="shared" si="3"/>
        <v>0</v>
      </c>
    </row>
    <row r="73" spans="1:7" ht="33">
      <c r="A73" s="239"/>
      <c r="B73" s="248"/>
      <c r="C73" s="365"/>
      <c r="D73" s="55" t="s">
        <v>182</v>
      </c>
      <c r="E73" s="8"/>
      <c r="F73" s="16"/>
      <c r="G73" s="94">
        <f t="shared" si="3"/>
        <v>0</v>
      </c>
    </row>
    <row r="74" spans="1:7" ht="21" customHeight="1">
      <c r="A74" s="239"/>
      <c r="B74" s="248"/>
      <c r="C74" s="260" t="s">
        <v>563</v>
      </c>
      <c r="D74" s="46" t="s">
        <v>184</v>
      </c>
      <c r="E74" s="8"/>
      <c r="F74" s="16"/>
      <c r="G74" s="94">
        <f t="shared" si="3"/>
        <v>0</v>
      </c>
    </row>
    <row r="75" spans="1:7" s="2" customFormat="1" ht="33">
      <c r="A75" s="239"/>
      <c r="B75" s="248"/>
      <c r="C75" s="366"/>
      <c r="D75" s="55" t="s">
        <v>177</v>
      </c>
      <c r="E75" s="8"/>
      <c r="F75" s="59"/>
      <c r="G75" s="94">
        <f t="shared" si="3"/>
        <v>0</v>
      </c>
    </row>
    <row r="76" spans="1:7" s="2" customFormat="1" ht="33">
      <c r="A76" s="239"/>
      <c r="B76" s="248"/>
      <c r="C76" s="366"/>
      <c r="D76" s="55" t="s">
        <v>178</v>
      </c>
      <c r="E76" s="8"/>
      <c r="F76" s="59"/>
      <c r="G76" s="94">
        <f t="shared" si="3"/>
        <v>0</v>
      </c>
    </row>
    <row r="77" spans="1:7" s="2" customFormat="1" ht="49.5">
      <c r="A77" s="239"/>
      <c r="B77" s="248"/>
      <c r="C77" s="366"/>
      <c r="D77" s="55" t="s">
        <v>185</v>
      </c>
      <c r="E77" s="8"/>
      <c r="F77" s="59"/>
      <c r="G77" s="94">
        <f t="shared" si="3"/>
        <v>0</v>
      </c>
    </row>
    <row r="78" spans="1:7" s="2" customFormat="1" ht="66">
      <c r="A78" s="239"/>
      <c r="B78" s="248"/>
      <c r="C78" s="366"/>
      <c r="D78" s="55" t="s">
        <v>179</v>
      </c>
      <c r="E78" s="8"/>
      <c r="F78" s="59"/>
      <c r="G78" s="94">
        <f t="shared" si="3"/>
        <v>0</v>
      </c>
    </row>
    <row r="79" spans="1:7" s="2" customFormat="1" ht="88.5" customHeight="1">
      <c r="A79" s="239"/>
      <c r="B79" s="248"/>
      <c r="C79" s="366"/>
      <c r="D79" s="55" t="s">
        <v>564</v>
      </c>
      <c r="E79" s="8"/>
      <c r="F79" s="59"/>
      <c r="G79" s="94">
        <f t="shared" si="3"/>
        <v>0</v>
      </c>
    </row>
    <row r="80" spans="1:7" s="2" customFormat="1" ht="49.5">
      <c r="A80" s="239"/>
      <c r="B80" s="248"/>
      <c r="C80" s="366"/>
      <c r="D80" s="55" t="s">
        <v>565</v>
      </c>
      <c r="E80" s="8"/>
      <c r="F80" s="59"/>
      <c r="G80" s="94">
        <f t="shared" si="3"/>
        <v>0</v>
      </c>
    </row>
    <row r="81" spans="1:7" s="2" customFormat="1" ht="21" customHeight="1">
      <c r="A81" s="239"/>
      <c r="B81" s="248"/>
      <c r="C81" s="366"/>
      <c r="D81" s="55" t="s">
        <v>634</v>
      </c>
      <c r="E81" s="8"/>
      <c r="F81" s="59"/>
      <c r="G81" s="94">
        <f t="shared" si="3"/>
        <v>0</v>
      </c>
    </row>
    <row r="82" spans="1:7" s="2" customFormat="1" ht="52.5" customHeight="1">
      <c r="A82" s="239"/>
      <c r="B82" s="248"/>
      <c r="C82" s="366"/>
      <c r="D82" s="55" t="s">
        <v>635</v>
      </c>
      <c r="E82" s="8"/>
      <c r="F82" s="59"/>
      <c r="G82" s="94">
        <f t="shared" si="3"/>
        <v>0</v>
      </c>
    </row>
    <row r="83" spans="1:7" s="2" customFormat="1" ht="66">
      <c r="A83" s="239"/>
      <c r="B83" s="248"/>
      <c r="C83" s="366"/>
      <c r="D83" s="55" t="s">
        <v>636</v>
      </c>
      <c r="E83" s="8"/>
      <c r="F83" s="59"/>
      <c r="G83" s="94">
        <f t="shared" si="3"/>
        <v>0</v>
      </c>
    </row>
    <row r="84" spans="1:7" s="2" customFormat="1" ht="49.5">
      <c r="A84" s="239"/>
      <c r="B84" s="248"/>
      <c r="C84" s="366"/>
      <c r="D84" s="55" t="s">
        <v>637</v>
      </c>
      <c r="E84" s="8"/>
      <c r="F84" s="59"/>
      <c r="G84" s="94">
        <f t="shared" si="3"/>
        <v>0</v>
      </c>
    </row>
    <row r="85" spans="1:7" s="2" customFormat="1" ht="85.5" customHeight="1">
      <c r="A85" s="239"/>
      <c r="B85" s="248"/>
      <c r="C85" s="366"/>
      <c r="D85" s="55" t="s">
        <v>638</v>
      </c>
      <c r="E85" s="8"/>
      <c r="F85" s="59"/>
      <c r="G85" s="94">
        <f t="shared" si="3"/>
        <v>0</v>
      </c>
    </row>
    <row r="86" spans="1:7" s="2" customFormat="1" ht="60.75" customHeight="1">
      <c r="A86" s="239"/>
      <c r="B86" s="248"/>
      <c r="C86" s="366"/>
      <c r="D86" s="55" t="s">
        <v>639</v>
      </c>
      <c r="E86" s="8"/>
      <c r="F86" s="59"/>
      <c r="G86" s="94">
        <f t="shared" si="3"/>
        <v>0</v>
      </c>
    </row>
    <row r="87" spans="1:7" s="2" customFormat="1" ht="81.75" customHeight="1">
      <c r="A87" s="239"/>
      <c r="B87" s="248"/>
      <c r="C87" s="366"/>
      <c r="D87" s="55" t="s">
        <v>640</v>
      </c>
      <c r="E87" s="8"/>
      <c r="F87" s="59"/>
      <c r="G87" s="94">
        <f t="shared" si="3"/>
        <v>0</v>
      </c>
    </row>
    <row r="88" spans="1:7" s="2" customFormat="1" ht="54" customHeight="1">
      <c r="A88" s="239"/>
      <c r="B88" s="248"/>
      <c r="C88" s="366"/>
      <c r="D88" s="55" t="s">
        <v>641</v>
      </c>
      <c r="E88" s="8"/>
      <c r="F88" s="59"/>
      <c r="G88" s="94">
        <f t="shared" si="3"/>
        <v>0</v>
      </c>
    </row>
    <row r="89" spans="1:7" s="2" customFormat="1" ht="78.75" customHeight="1">
      <c r="A89" s="239"/>
      <c r="B89" s="248"/>
      <c r="C89" s="366"/>
      <c r="D89" s="55" t="s">
        <v>642</v>
      </c>
      <c r="E89" s="8"/>
      <c r="F89" s="59"/>
      <c r="G89" s="94">
        <f t="shared" si="3"/>
        <v>0</v>
      </c>
    </row>
    <row r="90" spans="1:7" s="2" customFormat="1" ht="51" customHeight="1">
      <c r="A90" s="239"/>
      <c r="B90" s="248"/>
      <c r="C90" s="366"/>
      <c r="D90" s="55" t="s">
        <v>643</v>
      </c>
      <c r="E90" s="8"/>
      <c r="F90" s="59"/>
      <c r="G90" s="94">
        <f t="shared" si="3"/>
        <v>0</v>
      </c>
    </row>
    <row r="91" spans="1:7" s="2" customFormat="1" ht="39.75" customHeight="1">
      <c r="A91" s="239"/>
      <c r="B91" s="248"/>
      <c r="C91" s="366"/>
      <c r="D91" s="55" t="s">
        <v>644</v>
      </c>
      <c r="E91" s="8"/>
      <c r="F91" s="59"/>
      <c r="G91" s="94">
        <f t="shared" si="3"/>
        <v>0</v>
      </c>
    </row>
    <row r="92" spans="1:7" s="2" customFormat="1" ht="52.5" customHeight="1">
      <c r="A92" s="239"/>
      <c r="B92" s="248"/>
      <c r="C92" s="366"/>
      <c r="D92" s="55" t="s">
        <v>645</v>
      </c>
      <c r="E92" s="8"/>
      <c r="F92" s="59"/>
      <c r="G92" s="94">
        <f t="shared" si="3"/>
        <v>0</v>
      </c>
    </row>
    <row r="93" spans="1:7" s="2" customFormat="1" ht="52.5" customHeight="1">
      <c r="A93" s="239"/>
      <c r="B93" s="248"/>
      <c r="C93" s="366"/>
      <c r="D93" s="55" t="s">
        <v>646</v>
      </c>
      <c r="E93" s="8"/>
      <c r="F93" s="59"/>
      <c r="G93" s="94">
        <f t="shared" si="3"/>
        <v>0</v>
      </c>
    </row>
    <row r="94" spans="1:7" s="2" customFormat="1">
      <c r="A94" s="239"/>
      <c r="B94" s="248"/>
      <c r="C94" s="261"/>
      <c r="D94" s="55" t="s">
        <v>647</v>
      </c>
      <c r="E94" s="8"/>
      <c r="F94" s="59"/>
      <c r="G94" s="94">
        <f t="shared" si="3"/>
        <v>0</v>
      </c>
    </row>
    <row r="95" spans="1:7" ht="42.75" customHeight="1">
      <c r="A95" s="239"/>
      <c r="B95" s="248"/>
      <c r="C95" s="260" t="s">
        <v>566</v>
      </c>
      <c r="D95" s="46" t="s">
        <v>186</v>
      </c>
      <c r="E95" s="8"/>
      <c r="F95" s="16"/>
      <c r="G95" s="94">
        <f t="shared" si="3"/>
        <v>0</v>
      </c>
    </row>
    <row r="96" spans="1:7" ht="33">
      <c r="A96" s="239"/>
      <c r="B96" s="248"/>
      <c r="C96" s="366"/>
      <c r="D96" s="46" t="s">
        <v>187</v>
      </c>
      <c r="E96" s="8"/>
      <c r="F96" s="16"/>
      <c r="G96" s="94">
        <f t="shared" si="3"/>
        <v>0</v>
      </c>
    </row>
    <row r="97" spans="1:7" s="2" customFormat="1" ht="66">
      <c r="A97" s="239"/>
      <c r="B97" s="248"/>
      <c r="C97" s="261"/>
      <c r="D97" s="55" t="s">
        <v>196</v>
      </c>
      <c r="E97" s="8"/>
      <c r="F97" s="59"/>
      <c r="G97" s="94">
        <f t="shared" si="3"/>
        <v>0</v>
      </c>
    </row>
    <row r="98" spans="1:7" s="2" customFormat="1" ht="46.5" customHeight="1">
      <c r="A98" s="239"/>
      <c r="B98" s="248"/>
      <c r="C98" s="260" t="s">
        <v>567</v>
      </c>
      <c r="D98" s="46" t="s">
        <v>188</v>
      </c>
      <c r="E98" s="8"/>
      <c r="F98" s="59"/>
      <c r="G98" s="94">
        <f t="shared" si="3"/>
        <v>0</v>
      </c>
    </row>
    <row r="99" spans="1:7" ht="33">
      <c r="A99" s="239"/>
      <c r="B99" s="248"/>
      <c r="C99" s="366"/>
      <c r="D99" s="46" t="s">
        <v>200</v>
      </c>
      <c r="E99" s="8"/>
      <c r="F99" s="16"/>
      <c r="G99" s="94">
        <f t="shared" si="3"/>
        <v>0</v>
      </c>
    </row>
    <row r="100" spans="1:7" ht="33">
      <c r="A100" s="239"/>
      <c r="B100" s="248"/>
      <c r="C100" s="366"/>
      <c r="D100" s="46" t="s">
        <v>198</v>
      </c>
      <c r="E100" s="8"/>
      <c r="F100" s="16"/>
      <c r="G100" s="94">
        <f t="shared" si="3"/>
        <v>0</v>
      </c>
    </row>
    <row r="101" spans="1:7" ht="33">
      <c r="A101" s="239"/>
      <c r="B101" s="248"/>
      <c r="C101" s="366"/>
      <c r="D101" s="46" t="s">
        <v>199</v>
      </c>
      <c r="E101" s="8"/>
      <c r="F101" s="16"/>
      <c r="G101" s="94">
        <f t="shared" si="3"/>
        <v>0</v>
      </c>
    </row>
    <row r="102" spans="1:7" s="2" customFormat="1" ht="49.5">
      <c r="A102" s="239"/>
      <c r="B102" s="248"/>
      <c r="C102" s="366"/>
      <c r="D102" s="55" t="s">
        <v>197</v>
      </c>
      <c r="E102" s="8"/>
      <c r="F102" s="59"/>
      <c r="G102" s="94">
        <f t="shared" si="3"/>
        <v>0</v>
      </c>
    </row>
    <row r="103" spans="1:7" s="2" customFormat="1" ht="50.25" customHeight="1">
      <c r="A103" s="239"/>
      <c r="B103" s="248"/>
      <c r="C103" s="366"/>
      <c r="D103" s="55" t="s">
        <v>201</v>
      </c>
      <c r="E103" s="8"/>
      <c r="F103" s="59"/>
      <c r="G103" s="94">
        <f t="shared" si="3"/>
        <v>0</v>
      </c>
    </row>
    <row r="104" spans="1:7" s="2" customFormat="1" ht="64.5" customHeight="1">
      <c r="A104" s="239"/>
      <c r="B104" s="248"/>
      <c r="C104" s="366"/>
      <c r="D104" s="55" t="s">
        <v>568</v>
      </c>
      <c r="E104" s="8"/>
      <c r="F104" s="59"/>
      <c r="G104" s="94">
        <f t="shared" si="3"/>
        <v>0</v>
      </c>
    </row>
    <row r="105" spans="1:7" s="2" customFormat="1" ht="34.5" customHeight="1">
      <c r="A105" s="239"/>
      <c r="B105" s="248"/>
      <c r="C105" s="366"/>
      <c r="D105" s="55" t="s">
        <v>569</v>
      </c>
      <c r="E105" s="8"/>
      <c r="F105" s="59"/>
      <c r="G105" s="94">
        <f t="shared" si="3"/>
        <v>0</v>
      </c>
    </row>
    <row r="106" spans="1:7" s="2" customFormat="1" ht="53.25" customHeight="1">
      <c r="A106" s="239"/>
      <c r="B106" s="248"/>
      <c r="C106" s="366"/>
      <c r="D106" s="55" t="s">
        <v>570</v>
      </c>
      <c r="E106" s="8"/>
      <c r="F106" s="59"/>
      <c r="G106" s="94">
        <f t="shared" si="3"/>
        <v>0</v>
      </c>
    </row>
    <row r="107" spans="1:7" s="2" customFormat="1" ht="49.5">
      <c r="A107" s="239"/>
      <c r="B107" s="248"/>
      <c r="C107" s="366"/>
      <c r="D107" s="55" t="s">
        <v>571</v>
      </c>
      <c r="E107" s="8"/>
      <c r="F107" s="59"/>
      <c r="G107" s="94">
        <f t="shared" si="3"/>
        <v>0</v>
      </c>
    </row>
    <row r="108" spans="1:7" s="2" customFormat="1" ht="42" customHeight="1">
      <c r="A108" s="239"/>
      <c r="B108" s="248"/>
      <c r="C108" s="366"/>
      <c r="D108" s="55" t="s">
        <v>572</v>
      </c>
      <c r="E108" s="8"/>
      <c r="F108" s="59"/>
      <c r="G108" s="94">
        <f t="shared" si="3"/>
        <v>0</v>
      </c>
    </row>
    <row r="109" spans="1:7" s="2" customFormat="1" ht="64.5" customHeight="1">
      <c r="A109" s="239"/>
      <c r="B109" s="248"/>
      <c r="C109" s="366"/>
      <c r="D109" s="55" t="s">
        <v>202</v>
      </c>
      <c r="E109" s="8"/>
      <c r="F109" s="59"/>
      <c r="G109" s="94">
        <f t="shared" si="3"/>
        <v>0</v>
      </c>
    </row>
    <row r="110" spans="1:7" s="2" customFormat="1" ht="58.9" customHeight="1">
      <c r="A110" s="239"/>
      <c r="B110" s="248"/>
      <c r="C110" s="366"/>
      <c r="D110" s="55" t="s">
        <v>190</v>
      </c>
      <c r="E110" s="8"/>
      <c r="F110" s="59"/>
      <c r="G110" s="94">
        <f t="shared" si="3"/>
        <v>0</v>
      </c>
    </row>
    <row r="111" spans="1:7" s="2" customFormat="1" ht="48" customHeight="1">
      <c r="A111" s="239"/>
      <c r="B111" s="248"/>
      <c r="C111" s="261"/>
      <c r="D111" s="55" t="s">
        <v>189</v>
      </c>
      <c r="E111" s="8"/>
      <c r="F111" s="59"/>
      <c r="G111" s="94">
        <f t="shared" si="3"/>
        <v>0</v>
      </c>
    </row>
    <row r="112" spans="1:7" ht="39" customHeight="1">
      <c r="A112" s="239"/>
      <c r="B112" s="248"/>
      <c r="C112" s="260" t="s">
        <v>573</v>
      </c>
      <c r="D112" s="52" t="s">
        <v>191</v>
      </c>
      <c r="E112" s="8"/>
      <c r="F112" s="16"/>
      <c r="G112" s="94">
        <f t="shared" si="3"/>
        <v>0</v>
      </c>
    </row>
    <row r="113" spans="1:7" ht="33">
      <c r="A113" s="239"/>
      <c r="B113" s="248"/>
      <c r="C113" s="366"/>
      <c r="D113" s="52" t="s">
        <v>192</v>
      </c>
      <c r="E113" s="8"/>
      <c r="F113" s="16"/>
      <c r="G113" s="94">
        <f t="shared" si="3"/>
        <v>0</v>
      </c>
    </row>
    <row r="114" spans="1:7">
      <c r="A114" s="239"/>
      <c r="B114" s="248"/>
      <c r="C114" s="261"/>
      <c r="D114" s="52" t="s">
        <v>193</v>
      </c>
      <c r="E114" s="8"/>
      <c r="F114" s="16"/>
      <c r="G114" s="94">
        <f t="shared" si="3"/>
        <v>0</v>
      </c>
    </row>
    <row r="115" spans="1:7" ht="33">
      <c r="A115" s="239"/>
      <c r="B115" s="248"/>
      <c r="C115" s="260" t="s">
        <v>574</v>
      </c>
      <c r="D115" s="52" t="s">
        <v>114</v>
      </c>
      <c r="E115" s="8"/>
      <c r="F115" s="16"/>
      <c r="G115" s="94">
        <f t="shared" si="3"/>
        <v>0</v>
      </c>
    </row>
    <row r="116" spans="1:7">
      <c r="A116" s="239"/>
      <c r="B116" s="248"/>
      <c r="C116" s="366"/>
      <c r="D116" s="52" t="s">
        <v>116</v>
      </c>
      <c r="E116" s="8"/>
      <c r="F116" s="16"/>
      <c r="G116" s="94">
        <f t="shared" si="3"/>
        <v>0</v>
      </c>
    </row>
    <row r="117" spans="1:7" ht="22.5" customHeight="1">
      <c r="A117" s="239"/>
      <c r="B117" s="248"/>
      <c r="C117" s="261"/>
      <c r="D117" s="52" t="s">
        <v>115</v>
      </c>
      <c r="E117" s="8"/>
      <c r="F117" s="16"/>
      <c r="G117" s="94">
        <f t="shared" si="3"/>
        <v>0</v>
      </c>
    </row>
    <row r="118" spans="1:7" ht="33" customHeight="1">
      <c r="A118" s="239"/>
      <c r="B118" s="248"/>
      <c r="C118" s="362" t="s">
        <v>575</v>
      </c>
      <c r="D118" s="52" t="s">
        <v>648</v>
      </c>
      <c r="E118" s="8"/>
      <c r="F118" s="16"/>
      <c r="G118" s="94">
        <f t="shared" si="3"/>
        <v>0</v>
      </c>
    </row>
    <row r="119" spans="1:7" ht="33">
      <c r="A119" s="239"/>
      <c r="B119" s="248"/>
      <c r="C119" s="364"/>
      <c r="D119" s="52" t="s">
        <v>649</v>
      </c>
      <c r="E119" s="8"/>
      <c r="F119" s="16"/>
      <c r="G119" s="94">
        <f t="shared" si="3"/>
        <v>0</v>
      </c>
    </row>
    <row r="120" spans="1:7" ht="33.75" customHeight="1">
      <c r="A120" s="239"/>
      <c r="B120" s="248"/>
      <c r="C120" s="362" t="s">
        <v>576</v>
      </c>
      <c r="D120" s="52" t="s">
        <v>577</v>
      </c>
      <c r="E120" s="8"/>
      <c r="F120" s="16"/>
      <c r="G120" s="94">
        <f t="shared" si="3"/>
        <v>0</v>
      </c>
    </row>
    <row r="121" spans="1:7" ht="33">
      <c r="A121" s="239"/>
      <c r="B121" s="248"/>
      <c r="C121" s="363"/>
      <c r="D121" s="52" t="s">
        <v>194</v>
      </c>
      <c r="E121" s="8"/>
      <c r="F121" s="16"/>
      <c r="G121" s="94">
        <f t="shared" si="3"/>
        <v>0</v>
      </c>
    </row>
    <row r="122" spans="1:7" ht="33">
      <c r="A122" s="239"/>
      <c r="B122" s="248"/>
      <c r="C122" s="364"/>
      <c r="D122" s="52" t="s">
        <v>195</v>
      </c>
      <c r="E122" s="8"/>
      <c r="F122" s="16"/>
      <c r="G122" s="94">
        <f t="shared" si="3"/>
        <v>0</v>
      </c>
    </row>
    <row r="123" spans="1:7" ht="35.25" customHeight="1">
      <c r="A123" s="239"/>
      <c r="B123" s="248"/>
      <c r="C123" s="362" t="s">
        <v>578</v>
      </c>
      <c r="D123" s="56" t="s">
        <v>581</v>
      </c>
      <c r="E123" s="8"/>
      <c r="F123" s="16"/>
      <c r="G123" s="94">
        <f t="shared" si="3"/>
        <v>0</v>
      </c>
    </row>
    <row r="124" spans="1:7" ht="33">
      <c r="A124" s="239"/>
      <c r="B124" s="248"/>
      <c r="C124" s="363"/>
      <c r="D124" s="56" t="s">
        <v>582</v>
      </c>
      <c r="E124" s="8"/>
      <c r="F124" s="16"/>
      <c r="G124" s="94">
        <f t="shared" si="3"/>
        <v>0</v>
      </c>
    </row>
    <row r="125" spans="1:7" ht="33">
      <c r="A125" s="239"/>
      <c r="B125" s="248"/>
      <c r="C125" s="363"/>
      <c r="D125" s="56" t="s">
        <v>579</v>
      </c>
      <c r="E125" s="8"/>
      <c r="F125" s="16"/>
      <c r="G125" s="94">
        <f t="shared" si="3"/>
        <v>0</v>
      </c>
    </row>
    <row r="126" spans="1:7" ht="33">
      <c r="A126" s="239"/>
      <c r="B126" s="248"/>
      <c r="C126" s="363"/>
      <c r="D126" s="56" t="s">
        <v>580</v>
      </c>
      <c r="E126" s="8"/>
      <c r="F126" s="16"/>
      <c r="G126" s="94">
        <f t="shared" si="3"/>
        <v>0</v>
      </c>
    </row>
    <row r="127" spans="1:7" ht="33">
      <c r="A127" s="239"/>
      <c r="B127" s="248"/>
      <c r="C127" s="364"/>
      <c r="D127" s="56" t="s">
        <v>583</v>
      </c>
      <c r="E127" s="8"/>
      <c r="F127" s="16"/>
      <c r="G127" s="94">
        <f t="shared" ref="G127:G142" si="4">+IF(E127="cumple",0.0012,IF(E127="No aplica",0.0012,0))</f>
        <v>0</v>
      </c>
    </row>
    <row r="128" spans="1:7" ht="18" customHeight="1">
      <c r="A128" s="239"/>
      <c r="B128" s="248"/>
      <c r="C128" s="260" t="s">
        <v>584</v>
      </c>
      <c r="D128" s="52" t="s">
        <v>117</v>
      </c>
      <c r="E128" s="8"/>
      <c r="F128" s="16"/>
      <c r="G128" s="94">
        <f t="shared" si="4"/>
        <v>0</v>
      </c>
    </row>
    <row r="129" spans="1:7">
      <c r="A129" s="239"/>
      <c r="B129" s="248"/>
      <c r="C129" s="366"/>
      <c r="D129" s="46" t="s">
        <v>118</v>
      </c>
      <c r="E129" s="8"/>
      <c r="F129" s="16"/>
      <c r="G129" s="94">
        <f t="shared" si="4"/>
        <v>0</v>
      </c>
    </row>
    <row r="130" spans="1:7">
      <c r="A130" s="239"/>
      <c r="B130" s="248"/>
      <c r="C130" s="366"/>
      <c r="D130" s="46" t="s">
        <v>119</v>
      </c>
      <c r="E130" s="8"/>
      <c r="F130" s="16"/>
      <c r="G130" s="94">
        <f t="shared" si="4"/>
        <v>0</v>
      </c>
    </row>
    <row r="131" spans="1:7">
      <c r="A131" s="239"/>
      <c r="B131" s="248"/>
      <c r="C131" s="366"/>
      <c r="D131" s="46" t="s">
        <v>585</v>
      </c>
      <c r="E131" s="8"/>
      <c r="F131" s="16"/>
      <c r="G131" s="94">
        <f t="shared" si="4"/>
        <v>0</v>
      </c>
    </row>
    <row r="132" spans="1:7">
      <c r="A132" s="239"/>
      <c r="B132" s="248"/>
      <c r="C132" s="366"/>
      <c r="D132" s="46" t="s">
        <v>120</v>
      </c>
      <c r="E132" s="8"/>
      <c r="F132" s="16"/>
      <c r="G132" s="94">
        <f t="shared" si="4"/>
        <v>0</v>
      </c>
    </row>
    <row r="133" spans="1:7" ht="33">
      <c r="A133" s="239"/>
      <c r="B133" s="248"/>
      <c r="C133" s="371" t="s">
        <v>586</v>
      </c>
      <c r="D133" s="52" t="s">
        <v>587</v>
      </c>
      <c r="E133" s="8"/>
      <c r="F133" s="16"/>
      <c r="G133" s="94">
        <f t="shared" si="4"/>
        <v>0</v>
      </c>
    </row>
    <row r="134" spans="1:7" ht="49.5">
      <c r="A134" s="239"/>
      <c r="B134" s="248"/>
      <c r="C134" s="371"/>
      <c r="D134" s="52" t="s">
        <v>588</v>
      </c>
      <c r="E134" s="8"/>
      <c r="F134" s="16"/>
      <c r="G134" s="94">
        <f t="shared" si="4"/>
        <v>0</v>
      </c>
    </row>
    <row r="135" spans="1:7" ht="33">
      <c r="A135" s="239"/>
      <c r="B135" s="248"/>
      <c r="C135" s="371"/>
      <c r="D135" s="52" t="s">
        <v>589</v>
      </c>
      <c r="E135" s="8"/>
      <c r="F135" s="16"/>
      <c r="G135" s="94">
        <f t="shared" si="4"/>
        <v>0</v>
      </c>
    </row>
    <row r="136" spans="1:7" ht="31.5" customHeight="1">
      <c r="A136" s="239"/>
      <c r="B136" s="248"/>
      <c r="C136" s="372" t="s">
        <v>590</v>
      </c>
      <c r="D136" s="52" t="s">
        <v>203</v>
      </c>
      <c r="E136" s="8"/>
      <c r="F136" s="16"/>
      <c r="G136" s="94">
        <f t="shared" si="4"/>
        <v>0</v>
      </c>
    </row>
    <row r="137" spans="1:7" ht="33">
      <c r="A137" s="239"/>
      <c r="B137" s="248"/>
      <c r="C137" s="373"/>
      <c r="D137" s="46" t="s">
        <v>121</v>
      </c>
      <c r="E137" s="8"/>
      <c r="F137" s="16"/>
      <c r="G137" s="94">
        <f t="shared" si="4"/>
        <v>0</v>
      </c>
    </row>
    <row r="138" spans="1:7" ht="33">
      <c r="A138" s="239"/>
      <c r="B138" s="248"/>
      <c r="C138" s="373"/>
      <c r="D138" s="46" t="s">
        <v>122</v>
      </c>
      <c r="E138" s="8"/>
      <c r="F138" s="16"/>
      <c r="G138" s="94">
        <f t="shared" si="4"/>
        <v>0</v>
      </c>
    </row>
    <row r="139" spans="1:7" ht="33">
      <c r="A139" s="239"/>
      <c r="B139" s="248"/>
      <c r="C139" s="373"/>
      <c r="D139" s="46" t="s">
        <v>591</v>
      </c>
      <c r="E139" s="8"/>
      <c r="F139" s="16"/>
      <c r="G139" s="94">
        <f t="shared" si="4"/>
        <v>0</v>
      </c>
    </row>
    <row r="140" spans="1:7" ht="33">
      <c r="A140" s="239"/>
      <c r="B140" s="248"/>
      <c r="C140" s="373"/>
      <c r="D140" s="46" t="s">
        <v>592</v>
      </c>
      <c r="E140" s="8"/>
      <c r="F140" s="16"/>
      <c r="G140" s="94">
        <f t="shared" si="4"/>
        <v>0</v>
      </c>
    </row>
    <row r="141" spans="1:7" ht="49.5">
      <c r="A141" s="239"/>
      <c r="B141" s="248"/>
      <c r="C141" s="373"/>
      <c r="D141" s="46" t="s">
        <v>593</v>
      </c>
      <c r="E141" s="8"/>
      <c r="F141" s="16"/>
      <c r="G141" s="94">
        <f t="shared" si="4"/>
        <v>0</v>
      </c>
    </row>
    <row r="142" spans="1:7" ht="49.5">
      <c r="A142" s="239"/>
      <c r="B142" s="248"/>
      <c r="C142" s="373"/>
      <c r="D142" s="46" t="s">
        <v>594</v>
      </c>
      <c r="E142" s="8"/>
      <c r="F142" s="16"/>
      <c r="G142" s="94">
        <f t="shared" si="4"/>
        <v>0</v>
      </c>
    </row>
    <row r="143" spans="1:7">
      <c r="A143" s="203"/>
      <c r="B143" s="185" t="s">
        <v>26</v>
      </c>
      <c r="C143" s="186"/>
      <c r="D143" s="186"/>
      <c r="E143" s="32" t="str" cm="1">
        <f t="array" ref="E143">IF(OR(E62:E142="No cumple"),"No cumple",IF(G143=0%,"","Cumple"))</f>
        <v/>
      </c>
      <c r="F143" s="12"/>
      <c r="G143" s="13">
        <f>SUM(G62:G142)</f>
        <v>0</v>
      </c>
    </row>
    <row r="144" spans="1:7" ht="148.5">
      <c r="A144" s="202" t="s">
        <v>123</v>
      </c>
      <c r="B144" s="14" t="s">
        <v>125</v>
      </c>
      <c r="C144" s="45" t="s">
        <v>595</v>
      </c>
      <c r="D144" s="52" t="s">
        <v>230</v>
      </c>
      <c r="E144" s="8"/>
      <c r="F144" s="16"/>
      <c r="G144" s="94">
        <f>+IF(E144="cumple",0.1,IF(E144="No aplica",0.1,0))</f>
        <v>0</v>
      </c>
    </row>
    <row r="145" spans="1:7">
      <c r="A145" s="203"/>
      <c r="B145" s="185" t="s">
        <v>26</v>
      </c>
      <c r="C145" s="186"/>
      <c r="D145" s="186"/>
      <c r="E145" s="32" t="str">
        <f>IF(OR(E144="No cumple"),"No cumple",IF(G145=0%,"","Cumple"))</f>
        <v/>
      </c>
      <c r="F145" s="12"/>
      <c r="G145" s="13">
        <f>SUM(G144)</f>
        <v>0</v>
      </c>
    </row>
    <row r="146" spans="1:7" ht="134.25" customHeight="1">
      <c r="A146" s="202" t="s">
        <v>126</v>
      </c>
      <c r="B146" s="14" t="s">
        <v>124</v>
      </c>
      <c r="C146" s="45" t="s">
        <v>596</v>
      </c>
      <c r="D146" s="52" t="s">
        <v>204</v>
      </c>
      <c r="E146" s="8"/>
      <c r="F146" s="16"/>
      <c r="G146" s="94">
        <f>+IF(E146="cumple",0.1,IF(E146="No aplica",0.1,0))</f>
        <v>0</v>
      </c>
    </row>
    <row r="147" spans="1:7">
      <c r="A147" s="203"/>
      <c r="B147" s="185" t="s">
        <v>26</v>
      </c>
      <c r="C147" s="186"/>
      <c r="D147" s="186"/>
      <c r="E147" s="32" t="str">
        <f>IF(OR(E146="No cumple"),"No cumple",IF(G147=0%,"","Cumple"))</f>
        <v/>
      </c>
      <c r="F147" s="12"/>
      <c r="G147" s="13">
        <f>SUM(G146:G146)</f>
        <v>0</v>
      </c>
    </row>
    <row r="148" spans="1:7" ht="33.75" customHeight="1">
      <c r="A148" s="202" t="s">
        <v>206</v>
      </c>
      <c r="B148" s="237" t="s">
        <v>127</v>
      </c>
      <c r="C148" s="257" t="s">
        <v>597</v>
      </c>
      <c r="D148" s="33" t="s">
        <v>205</v>
      </c>
      <c r="E148" s="8"/>
      <c r="F148" s="53"/>
      <c r="G148" s="94">
        <f>+IF(E148="cumple",0.0029411765,IF(E148="No aplica",0.0029411765,0))</f>
        <v>0</v>
      </c>
    </row>
    <row r="149" spans="1:7" ht="19.5" customHeight="1">
      <c r="A149" s="239"/>
      <c r="B149" s="248"/>
      <c r="C149" s="258"/>
      <c r="D149" s="33" t="s">
        <v>128</v>
      </c>
      <c r="E149" s="8"/>
      <c r="F149" s="53"/>
      <c r="G149" s="94">
        <f t="shared" ref="G149:G181" si="5">+IF(E149="cumple",0.0029411765,IF(E149="No aplica",0.0029411765,0))</f>
        <v>0</v>
      </c>
    </row>
    <row r="150" spans="1:7" ht="20.25" customHeight="1">
      <c r="A150" s="239"/>
      <c r="B150" s="248"/>
      <c r="C150" s="258"/>
      <c r="D150" s="33" t="s">
        <v>133</v>
      </c>
      <c r="E150" s="8"/>
      <c r="F150" s="53"/>
      <c r="G150" s="94">
        <f t="shared" si="5"/>
        <v>0</v>
      </c>
    </row>
    <row r="151" spans="1:7" ht="19.5" customHeight="1">
      <c r="A151" s="239"/>
      <c r="B151" s="248"/>
      <c r="C151" s="258"/>
      <c r="D151" s="33" t="s">
        <v>129</v>
      </c>
      <c r="E151" s="8"/>
      <c r="F151" s="53"/>
      <c r="G151" s="94">
        <f t="shared" si="5"/>
        <v>0</v>
      </c>
    </row>
    <row r="152" spans="1:7" ht="21" customHeight="1">
      <c r="A152" s="239"/>
      <c r="B152" s="248"/>
      <c r="C152" s="258"/>
      <c r="D152" s="33" t="s">
        <v>130</v>
      </c>
      <c r="E152" s="8"/>
      <c r="F152" s="53"/>
      <c r="G152" s="94">
        <f t="shared" si="5"/>
        <v>0</v>
      </c>
    </row>
    <row r="153" spans="1:7">
      <c r="A153" s="239"/>
      <c r="B153" s="248"/>
      <c r="C153" s="258"/>
      <c r="D153" s="33" t="s">
        <v>131</v>
      </c>
      <c r="E153" s="8"/>
      <c r="F153" s="53"/>
      <c r="G153" s="94">
        <f t="shared" si="5"/>
        <v>0</v>
      </c>
    </row>
    <row r="154" spans="1:7" ht="21" customHeight="1">
      <c r="A154" s="239"/>
      <c r="B154" s="248"/>
      <c r="C154" s="258"/>
      <c r="D154" s="33" t="s">
        <v>132</v>
      </c>
      <c r="E154" s="8"/>
      <c r="F154" s="53"/>
      <c r="G154" s="94">
        <f t="shared" si="5"/>
        <v>0</v>
      </c>
    </row>
    <row r="155" spans="1:7" ht="21" customHeight="1">
      <c r="A155" s="239"/>
      <c r="B155" s="248"/>
      <c r="C155" s="259"/>
      <c r="D155" s="33" t="s">
        <v>134</v>
      </c>
      <c r="E155" s="8"/>
      <c r="F155" s="9" t="s">
        <v>5</v>
      </c>
      <c r="G155" s="94">
        <f t="shared" si="5"/>
        <v>0</v>
      </c>
    </row>
    <row r="156" spans="1:7" ht="24.75" customHeight="1">
      <c r="A156" s="239"/>
      <c r="B156" s="248"/>
      <c r="C156" s="257" t="s">
        <v>598</v>
      </c>
      <c r="D156" s="33" t="s">
        <v>599</v>
      </c>
      <c r="E156" s="8"/>
      <c r="F156" s="9"/>
      <c r="G156" s="94">
        <f t="shared" si="5"/>
        <v>0</v>
      </c>
    </row>
    <row r="157" spans="1:7" ht="23.25" customHeight="1">
      <c r="A157" s="239"/>
      <c r="B157" s="248"/>
      <c r="C157" s="258"/>
      <c r="D157" s="33" t="s">
        <v>600</v>
      </c>
      <c r="E157" s="8"/>
      <c r="F157" s="9"/>
      <c r="G157" s="94">
        <f t="shared" si="5"/>
        <v>0</v>
      </c>
    </row>
    <row r="158" spans="1:7" ht="30.75" customHeight="1">
      <c r="A158" s="239"/>
      <c r="B158" s="248"/>
      <c r="C158" s="258"/>
      <c r="D158" s="33" t="s">
        <v>609</v>
      </c>
      <c r="E158" s="8"/>
      <c r="F158" s="9"/>
      <c r="G158" s="94">
        <f t="shared" si="5"/>
        <v>0</v>
      </c>
    </row>
    <row r="159" spans="1:7" ht="30" customHeight="1">
      <c r="A159" s="239"/>
      <c r="B159" s="248"/>
      <c r="C159" s="258"/>
      <c r="D159" s="33" t="s">
        <v>610</v>
      </c>
      <c r="E159" s="8"/>
      <c r="F159" s="9"/>
      <c r="G159" s="94">
        <f t="shared" si="5"/>
        <v>0</v>
      </c>
    </row>
    <row r="160" spans="1:7" ht="23.25" customHeight="1">
      <c r="A160" s="239"/>
      <c r="B160" s="248"/>
      <c r="C160" s="258"/>
      <c r="D160" s="33" t="s">
        <v>601</v>
      </c>
      <c r="E160" s="8"/>
      <c r="F160" s="9"/>
      <c r="G160" s="94">
        <f t="shared" si="5"/>
        <v>0</v>
      </c>
    </row>
    <row r="161" spans="1:7" ht="19.5" customHeight="1">
      <c r="A161" s="239"/>
      <c r="B161" s="248"/>
      <c r="C161" s="258"/>
      <c r="D161" s="33" t="s">
        <v>602</v>
      </c>
      <c r="E161" s="8"/>
      <c r="F161" s="9"/>
      <c r="G161" s="94">
        <f t="shared" si="5"/>
        <v>0</v>
      </c>
    </row>
    <row r="162" spans="1:7" ht="18.75" customHeight="1">
      <c r="A162" s="239"/>
      <c r="B162" s="248"/>
      <c r="C162" s="258"/>
      <c r="D162" s="33" t="s">
        <v>603</v>
      </c>
      <c r="E162" s="8"/>
      <c r="F162" s="9"/>
      <c r="G162" s="94">
        <f t="shared" si="5"/>
        <v>0</v>
      </c>
    </row>
    <row r="163" spans="1:7" ht="20.25" customHeight="1">
      <c r="A163" s="239"/>
      <c r="B163" s="248"/>
      <c r="C163" s="258"/>
      <c r="D163" s="33" t="s">
        <v>604</v>
      </c>
      <c r="E163" s="8"/>
      <c r="F163" s="9"/>
      <c r="G163" s="94">
        <f t="shared" si="5"/>
        <v>0</v>
      </c>
    </row>
    <row r="164" spans="1:7" ht="20.25" customHeight="1">
      <c r="A164" s="239"/>
      <c r="B164" s="248"/>
      <c r="C164" s="258"/>
      <c r="D164" s="33" t="s">
        <v>605</v>
      </c>
      <c r="E164" s="8"/>
      <c r="F164" s="9"/>
      <c r="G164" s="94">
        <f t="shared" si="5"/>
        <v>0</v>
      </c>
    </row>
    <row r="165" spans="1:7" ht="33.75" customHeight="1">
      <c r="A165" s="239"/>
      <c r="B165" s="248"/>
      <c r="C165" s="258"/>
      <c r="D165" s="33" t="s">
        <v>606</v>
      </c>
      <c r="E165" s="8"/>
      <c r="F165" s="9"/>
      <c r="G165" s="94">
        <f t="shared" si="5"/>
        <v>0</v>
      </c>
    </row>
    <row r="166" spans="1:7" ht="20.25" customHeight="1">
      <c r="A166" s="239"/>
      <c r="B166" s="248"/>
      <c r="C166" s="258"/>
      <c r="D166" s="33" t="s">
        <v>607</v>
      </c>
      <c r="E166" s="8"/>
      <c r="F166" s="9"/>
      <c r="G166" s="94">
        <f t="shared" si="5"/>
        <v>0</v>
      </c>
    </row>
    <row r="167" spans="1:7" ht="33.75" customHeight="1">
      <c r="A167" s="239"/>
      <c r="B167" s="248"/>
      <c r="C167" s="259"/>
      <c r="D167" s="33" t="s">
        <v>608</v>
      </c>
      <c r="E167" s="8"/>
      <c r="F167" s="9"/>
      <c r="G167" s="94">
        <f t="shared" si="5"/>
        <v>0</v>
      </c>
    </row>
    <row r="168" spans="1:7" ht="18" customHeight="1">
      <c r="A168" s="239"/>
      <c r="B168" s="248"/>
      <c r="C168" s="257" t="s">
        <v>611</v>
      </c>
      <c r="D168" s="33" t="s">
        <v>612</v>
      </c>
      <c r="E168" s="8"/>
      <c r="F168" s="9"/>
      <c r="G168" s="94">
        <f t="shared" si="5"/>
        <v>0</v>
      </c>
    </row>
    <row r="169" spans="1:7" ht="21.75" customHeight="1">
      <c r="A169" s="239"/>
      <c r="B169" s="248"/>
      <c r="C169" s="258"/>
      <c r="D169" s="33" t="s">
        <v>613</v>
      </c>
      <c r="E169" s="8"/>
      <c r="F169" s="9"/>
      <c r="G169" s="94">
        <f t="shared" si="5"/>
        <v>0</v>
      </c>
    </row>
    <row r="170" spans="1:7" ht="20.25" customHeight="1">
      <c r="A170" s="239"/>
      <c r="B170" s="248"/>
      <c r="C170" s="258"/>
      <c r="D170" s="33" t="s">
        <v>614</v>
      </c>
      <c r="E170" s="8"/>
      <c r="F170" s="54"/>
      <c r="G170" s="94">
        <f t="shared" si="5"/>
        <v>0</v>
      </c>
    </row>
    <row r="171" spans="1:7" ht="19.5" customHeight="1">
      <c r="A171" s="239"/>
      <c r="B171" s="248"/>
      <c r="C171" s="258"/>
      <c r="D171" s="33" t="s">
        <v>615</v>
      </c>
      <c r="E171" s="8"/>
      <c r="F171" s="54"/>
      <c r="G171" s="94">
        <f t="shared" si="5"/>
        <v>0</v>
      </c>
    </row>
    <row r="172" spans="1:7" ht="22.5" customHeight="1">
      <c r="A172" s="239"/>
      <c r="B172" s="248"/>
      <c r="C172" s="258"/>
      <c r="D172" s="33" t="s">
        <v>616</v>
      </c>
      <c r="E172" s="8"/>
      <c r="F172" s="54"/>
      <c r="G172" s="94">
        <f t="shared" si="5"/>
        <v>0</v>
      </c>
    </row>
    <row r="173" spans="1:7" ht="33.75" customHeight="1">
      <c r="A173" s="239"/>
      <c r="B173" s="248"/>
      <c r="C173" s="258"/>
      <c r="D173" s="33" t="s">
        <v>617</v>
      </c>
      <c r="E173" s="8"/>
      <c r="F173" s="54"/>
      <c r="G173" s="94">
        <f t="shared" si="5"/>
        <v>0</v>
      </c>
    </row>
    <row r="174" spans="1:7" ht="19.5" customHeight="1">
      <c r="A174" s="239"/>
      <c r="B174" s="248"/>
      <c r="C174" s="258"/>
      <c r="D174" s="33" t="s">
        <v>618</v>
      </c>
      <c r="E174" s="8"/>
      <c r="F174" s="54"/>
      <c r="G174" s="94">
        <f t="shared" si="5"/>
        <v>0</v>
      </c>
    </row>
    <row r="175" spans="1:7" ht="18.75" customHeight="1">
      <c r="A175" s="239"/>
      <c r="B175" s="248"/>
      <c r="C175" s="258"/>
      <c r="D175" s="33" t="s">
        <v>619</v>
      </c>
      <c r="E175" s="8"/>
      <c r="F175" s="54"/>
      <c r="G175" s="94">
        <f t="shared" si="5"/>
        <v>0</v>
      </c>
    </row>
    <row r="176" spans="1:7" ht="19.5" customHeight="1">
      <c r="A176" s="239"/>
      <c r="B176" s="248"/>
      <c r="C176" s="258"/>
      <c r="D176" s="33" t="s">
        <v>620</v>
      </c>
      <c r="E176" s="8"/>
      <c r="F176" s="54"/>
      <c r="G176" s="94">
        <f t="shared" si="5"/>
        <v>0</v>
      </c>
    </row>
    <row r="177" spans="1:7" ht="18.75" customHeight="1">
      <c r="A177" s="239"/>
      <c r="B177" s="248"/>
      <c r="C177" s="258"/>
      <c r="D177" s="33" t="s">
        <v>621</v>
      </c>
      <c r="E177" s="8"/>
      <c r="F177" s="54"/>
      <c r="G177" s="94">
        <f t="shared" si="5"/>
        <v>0</v>
      </c>
    </row>
    <row r="178" spans="1:7" ht="20.25" customHeight="1">
      <c r="A178" s="239"/>
      <c r="B178" s="248"/>
      <c r="C178" s="258"/>
      <c r="D178" s="33" t="s">
        <v>622</v>
      </c>
      <c r="E178" s="8"/>
      <c r="F178" s="54"/>
      <c r="G178" s="94">
        <f t="shared" si="5"/>
        <v>0</v>
      </c>
    </row>
    <row r="179" spans="1:7" ht="33" customHeight="1">
      <c r="A179" s="239"/>
      <c r="B179" s="248"/>
      <c r="C179" s="258"/>
      <c r="D179" s="33" t="s">
        <v>623</v>
      </c>
      <c r="E179" s="8"/>
      <c r="F179" s="54"/>
      <c r="G179" s="94">
        <f t="shared" si="5"/>
        <v>0</v>
      </c>
    </row>
    <row r="180" spans="1:7" ht="20.25" customHeight="1">
      <c r="A180" s="239"/>
      <c r="B180" s="248"/>
      <c r="C180" s="258"/>
      <c r="D180" s="33" t="s">
        <v>624</v>
      </c>
      <c r="E180" s="8"/>
      <c r="F180" s="54"/>
      <c r="G180" s="94">
        <f t="shared" si="5"/>
        <v>0</v>
      </c>
    </row>
    <row r="181" spans="1:7" ht="21" customHeight="1">
      <c r="A181" s="239"/>
      <c r="B181" s="248"/>
      <c r="C181" s="259"/>
      <c r="D181" s="33" t="s">
        <v>625</v>
      </c>
      <c r="E181" s="8"/>
      <c r="F181" s="54"/>
      <c r="G181" s="94">
        <f t="shared" si="5"/>
        <v>0</v>
      </c>
    </row>
    <row r="182" spans="1:7">
      <c r="A182" s="203"/>
      <c r="B182" s="185" t="s">
        <v>26</v>
      </c>
      <c r="C182" s="186"/>
      <c r="D182" s="186"/>
      <c r="E182" s="32" t="str" cm="1">
        <f t="array" ref="E182">IF(OR(E148:E181="No cumple"),"No cumple",IF(G182=0%,"","Cumple"))</f>
        <v/>
      </c>
      <c r="F182" s="12"/>
      <c r="G182" s="13">
        <f>SUM(G148:G181)</f>
        <v>0</v>
      </c>
    </row>
    <row r="183" spans="1:7" ht="70.5" customHeight="1">
      <c r="A183" s="202" t="s">
        <v>135</v>
      </c>
      <c r="B183" s="237" t="s">
        <v>136</v>
      </c>
      <c r="C183" s="257" t="s">
        <v>626</v>
      </c>
      <c r="D183" s="46" t="s">
        <v>137</v>
      </c>
      <c r="E183" s="8"/>
      <c r="F183" s="12"/>
      <c r="G183" s="94">
        <f>+IF(E183="cumple",0.05,IF(E183="No aplica",0.05,0))</f>
        <v>0</v>
      </c>
    </row>
    <row r="184" spans="1:7" ht="45" customHeight="1">
      <c r="A184" s="239"/>
      <c r="B184" s="238"/>
      <c r="C184" s="259"/>
      <c r="D184" s="46" t="s">
        <v>208</v>
      </c>
      <c r="E184" s="8"/>
      <c r="F184" s="12"/>
      <c r="G184" s="94">
        <f>+IF(E184="cumple",0.05,IF(E184="No aplica",0.05,0))</f>
        <v>0</v>
      </c>
    </row>
    <row r="185" spans="1:7" ht="27" customHeight="1">
      <c r="A185" s="239"/>
      <c r="B185" s="270" t="s">
        <v>26</v>
      </c>
      <c r="C185" s="201"/>
      <c r="D185" s="201"/>
      <c r="E185" s="32" t="str" cm="1">
        <f t="array" ref="E185">IF(OR(E183:E184="No cumple"),"No cumple",IF(G185=0%,"","Cumple"))</f>
        <v/>
      </c>
      <c r="F185" s="18"/>
      <c r="G185" s="40">
        <f>SUM(G183:G184)</f>
        <v>0</v>
      </c>
    </row>
    <row r="186" spans="1:7" ht="132">
      <c r="A186" s="275" t="s">
        <v>138</v>
      </c>
      <c r="B186" s="58" t="s">
        <v>136</v>
      </c>
      <c r="C186" s="33" t="s">
        <v>627</v>
      </c>
      <c r="D186" s="33" t="s">
        <v>207</v>
      </c>
      <c r="E186" s="8"/>
      <c r="F186" s="16"/>
      <c r="G186" s="94">
        <f>+IF(E186="cumple",0.1,IF(E186="No aplica",0.1,0))</f>
        <v>0</v>
      </c>
    </row>
    <row r="187" spans="1:7">
      <c r="A187" s="275"/>
      <c r="B187" s="186" t="s">
        <v>26</v>
      </c>
      <c r="C187" s="186"/>
      <c r="D187" s="186"/>
      <c r="E187" s="32" t="str">
        <f>IF(OR(E186="No cumple"),"No cumple",IF(G187=0%,"","Cumple"))</f>
        <v/>
      </c>
      <c r="F187" s="61"/>
      <c r="G187" s="13">
        <f>SUM(G186)</f>
        <v>0</v>
      </c>
    </row>
    <row r="188" spans="1:7" ht="70.5" customHeight="1">
      <c r="A188" s="369" t="s">
        <v>229</v>
      </c>
      <c r="B188" s="367"/>
      <c r="C188" s="279" t="s">
        <v>628</v>
      </c>
      <c r="D188" s="15" t="s">
        <v>209</v>
      </c>
      <c r="E188" s="8"/>
      <c r="F188" s="16"/>
      <c r="G188" s="94">
        <f>+IF(E188="cumple",0.0017241379,IF(E188="No aplica",0.0017241379,0))</f>
        <v>0</v>
      </c>
    </row>
    <row r="189" spans="1:7" ht="69" customHeight="1">
      <c r="A189" s="370"/>
      <c r="B189" s="367"/>
      <c r="C189" s="280"/>
      <c r="D189" s="63" t="s">
        <v>210</v>
      </c>
      <c r="E189" s="8"/>
      <c r="F189" s="16"/>
      <c r="G189" s="94">
        <f t="shared" ref="G189:G245" si="6">+IF(E189="cumple",0.0017241379,IF(E189="No aplica",0.0017241379,0))</f>
        <v>0</v>
      </c>
    </row>
    <row r="190" spans="1:7" ht="102.75" customHeight="1">
      <c r="A190" s="370"/>
      <c r="B190" s="367"/>
      <c r="C190" s="280"/>
      <c r="D190" s="63" t="s">
        <v>211</v>
      </c>
      <c r="E190" s="8"/>
      <c r="F190" s="16"/>
      <c r="G190" s="94">
        <f t="shared" si="6"/>
        <v>0</v>
      </c>
    </row>
    <row r="191" spans="1:7" ht="69" customHeight="1">
      <c r="A191" s="370"/>
      <c r="B191" s="367"/>
      <c r="C191" s="280"/>
      <c r="D191" s="63" t="s">
        <v>212</v>
      </c>
      <c r="E191" s="8"/>
      <c r="F191" s="16"/>
      <c r="G191" s="94">
        <f t="shared" si="6"/>
        <v>0</v>
      </c>
    </row>
    <row r="192" spans="1:7" ht="48.75" customHeight="1">
      <c r="A192" s="370"/>
      <c r="B192" s="367"/>
      <c r="C192" s="280"/>
      <c r="D192" s="63" t="s">
        <v>213</v>
      </c>
      <c r="E192" s="8"/>
      <c r="F192" s="16"/>
      <c r="G192" s="94">
        <f t="shared" si="6"/>
        <v>0</v>
      </c>
    </row>
    <row r="193" spans="1:7" ht="53.25" customHeight="1">
      <c r="A193" s="370"/>
      <c r="B193" s="367"/>
      <c r="C193" s="280"/>
      <c r="D193" s="63" t="s">
        <v>214</v>
      </c>
      <c r="E193" s="8"/>
      <c r="F193" s="16"/>
      <c r="G193" s="94">
        <f t="shared" si="6"/>
        <v>0</v>
      </c>
    </row>
    <row r="194" spans="1:7" ht="66.75" customHeight="1">
      <c r="A194" s="370"/>
      <c r="B194" s="367"/>
      <c r="C194" s="280"/>
      <c r="D194" s="15" t="s">
        <v>215</v>
      </c>
      <c r="E194" s="8"/>
      <c r="F194" s="16"/>
      <c r="G194" s="94">
        <f t="shared" si="6"/>
        <v>0</v>
      </c>
    </row>
    <row r="195" spans="1:7" ht="54.75" customHeight="1">
      <c r="A195" s="370"/>
      <c r="B195" s="367"/>
      <c r="C195" s="280"/>
      <c r="D195" s="15" t="s">
        <v>216</v>
      </c>
      <c r="E195" s="8"/>
      <c r="F195" s="16"/>
      <c r="G195" s="94">
        <f t="shared" si="6"/>
        <v>0</v>
      </c>
    </row>
    <row r="196" spans="1:7" ht="66.75" customHeight="1">
      <c r="A196" s="370"/>
      <c r="B196" s="367"/>
      <c r="C196" s="280"/>
      <c r="D196" s="63" t="s">
        <v>217</v>
      </c>
      <c r="E196" s="8"/>
      <c r="F196" s="16"/>
      <c r="G196" s="94">
        <f t="shared" si="6"/>
        <v>0</v>
      </c>
    </row>
    <row r="197" spans="1:7" ht="69" customHeight="1">
      <c r="A197" s="370"/>
      <c r="B197" s="367"/>
      <c r="C197" s="280"/>
      <c r="D197" s="15" t="s">
        <v>218</v>
      </c>
      <c r="E197" s="8"/>
      <c r="F197" s="16"/>
      <c r="G197" s="94">
        <f t="shared" si="6"/>
        <v>0</v>
      </c>
    </row>
    <row r="198" spans="1:7" ht="66">
      <c r="A198" s="370"/>
      <c r="B198" s="367"/>
      <c r="C198" s="280"/>
      <c r="D198" s="15" t="s">
        <v>219</v>
      </c>
      <c r="E198" s="8"/>
      <c r="F198" s="16"/>
      <c r="G198" s="94">
        <f t="shared" si="6"/>
        <v>0</v>
      </c>
    </row>
    <row r="199" spans="1:7" ht="71.25" customHeight="1">
      <c r="A199" s="370"/>
      <c r="B199" s="367"/>
      <c r="C199" s="280"/>
      <c r="D199" s="63" t="s">
        <v>220</v>
      </c>
      <c r="E199" s="8"/>
      <c r="F199" s="16"/>
      <c r="G199" s="94">
        <f t="shared" si="6"/>
        <v>0</v>
      </c>
    </row>
    <row r="200" spans="1:7" ht="67.5" customHeight="1">
      <c r="A200" s="370"/>
      <c r="B200" s="367"/>
      <c r="C200" s="280"/>
      <c r="D200" s="15" t="s">
        <v>221</v>
      </c>
      <c r="E200" s="8"/>
      <c r="F200" s="16"/>
      <c r="G200" s="94">
        <f t="shared" si="6"/>
        <v>0</v>
      </c>
    </row>
    <row r="201" spans="1:7" ht="66.75" customHeight="1">
      <c r="A201" s="370"/>
      <c r="B201" s="367"/>
      <c r="C201" s="280"/>
      <c r="D201" s="15" t="s">
        <v>222</v>
      </c>
      <c r="E201" s="8"/>
      <c r="F201" s="16"/>
      <c r="G201" s="94">
        <f t="shared" si="6"/>
        <v>0</v>
      </c>
    </row>
    <row r="202" spans="1:7" ht="66.75" customHeight="1">
      <c r="A202" s="370"/>
      <c r="B202" s="367"/>
      <c r="C202" s="280"/>
      <c r="D202" s="63" t="s">
        <v>223</v>
      </c>
      <c r="E202" s="8"/>
      <c r="F202" s="16"/>
      <c r="G202" s="94">
        <f t="shared" si="6"/>
        <v>0</v>
      </c>
    </row>
    <row r="203" spans="1:7" ht="68.25" customHeight="1">
      <c r="A203" s="370"/>
      <c r="B203" s="367"/>
      <c r="C203" s="280"/>
      <c r="D203" s="15" t="s">
        <v>225</v>
      </c>
      <c r="E203" s="8"/>
      <c r="F203" s="16"/>
      <c r="G203" s="94">
        <f t="shared" si="6"/>
        <v>0</v>
      </c>
    </row>
    <row r="204" spans="1:7" ht="66">
      <c r="A204" s="370"/>
      <c r="B204" s="367"/>
      <c r="C204" s="280"/>
      <c r="D204" s="15" t="s">
        <v>224</v>
      </c>
      <c r="E204" s="8"/>
      <c r="F204" s="16"/>
      <c r="G204" s="94">
        <f t="shared" si="6"/>
        <v>0</v>
      </c>
    </row>
    <row r="205" spans="1:7" ht="66">
      <c r="A205" s="370"/>
      <c r="B205" s="367"/>
      <c r="C205" s="280"/>
      <c r="D205" s="15" t="s">
        <v>226</v>
      </c>
      <c r="E205" s="8"/>
      <c r="F205" s="16"/>
      <c r="G205" s="94">
        <f t="shared" si="6"/>
        <v>0</v>
      </c>
    </row>
    <row r="206" spans="1:7">
      <c r="A206" s="370"/>
      <c r="B206" s="367"/>
      <c r="C206" s="280"/>
      <c r="D206" s="15" t="s">
        <v>650</v>
      </c>
      <c r="E206" s="8"/>
      <c r="F206" s="16"/>
      <c r="G206" s="94">
        <f t="shared" si="6"/>
        <v>0</v>
      </c>
    </row>
    <row r="207" spans="1:7">
      <c r="A207" s="370"/>
      <c r="B207" s="368"/>
      <c r="C207" s="284"/>
      <c r="D207" s="15" t="s">
        <v>651</v>
      </c>
      <c r="E207" s="8"/>
      <c r="F207" s="16"/>
      <c r="G207" s="94">
        <f t="shared" si="6"/>
        <v>0</v>
      </c>
    </row>
    <row r="208" spans="1:7" ht="57" customHeight="1">
      <c r="A208" s="370"/>
      <c r="B208" s="367"/>
      <c r="C208" s="279" t="s">
        <v>630</v>
      </c>
      <c r="D208" s="63" t="s">
        <v>231</v>
      </c>
      <c r="E208" s="8"/>
      <c r="F208" s="16"/>
      <c r="G208" s="94">
        <f t="shared" si="6"/>
        <v>0</v>
      </c>
    </row>
    <row r="209" spans="1:7" ht="71.25" customHeight="1">
      <c r="A209" s="370"/>
      <c r="B209" s="367"/>
      <c r="C209" s="280"/>
      <c r="D209" s="15" t="s">
        <v>232</v>
      </c>
      <c r="E209" s="8"/>
      <c r="F209" s="16"/>
      <c r="G209" s="94">
        <f t="shared" si="6"/>
        <v>0</v>
      </c>
    </row>
    <row r="210" spans="1:7" ht="53.25" customHeight="1">
      <c r="A210" s="370"/>
      <c r="B210" s="367"/>
      <c r="C210" s="280"/>
      <c r="D210" s="63" t="s">
        <v>233</v>
      </c>
      <c r="E210" s="8"/>
      <c r="F210" s="16"/>
      <c r="G210" s="94">
        <f t="shared" si="6"/>
        <v>0</v>
      </c>
    </row>
    <row r="211" spans="1:7" ht="51" customHeight="1">
      <c r="A211" s="370"/>
      <c r="B211" s="367"/>
      <c r="C211" s="280"/>
      <c r="D211" s="15" t="s">
        <v>234</v>
      </c>
      <c r="E211" s="8"/>
      <c r="F211" s="16"/>
      <c r="G211" s="94">
        <f t="shared" si="6"/>
        <v>0</v>
      </c>
    </row>
    <row r="212" spans="1:7" ht="66.75" customHeight="1">
      <c r="A212" s="370"/>
      <c r="B212" s="367"/>
      <c r="C212" s="280"/>
      <c r="D212" s="15" t="s">
        <v>235</v>
      </c>
      <c r="E212" s="8"/>
      <c r="F212" s="16"/>
      <c r="G212" s="94">
        <f t="shared" si="6"/>
        <v>0</v>
      </c>
    </row>
    <row r="213" spans="1:7" ht="66" customHeight="1">
      <c r="A213" s="370"/>
      <c r="B213" s="367"/>
      <c r="C213" s="280"/>
      <c r="D213" s="15" t="s">
        <v>236</v>
      </c>
      <c r="E213" s="8"/>
      <c r="F213" s="16"/>
      <c r="G213" s="94">
        <f t="shared" si="6"/>
        <v>0</v>
      </c>
    </row>
    <row r="214" spans="1:7" ht="51.75" customHeight="1">
      <c r="A214" s="370"/>
      <c r="B214" s="367"/>
      <c r="C214" s="280"/>
      <c r="D214" s="15" t="s">
        <v>237</v>
      </c>
      <c r="E214" s="8"/>
      <c r="F214" s="16"/>
      <c r="G214" s="94">
        <f t="shared" si="6"/>
        <v>0</v>
      </c>
    </row>
    <row r="215" spans="1:7" ht="49.5">
      <c r="A215" s="370"/>
      <c r="B215" s="367"/>
      <c r="C215" s="280"/>
      <c r="D215" s="15" t="s">
        <v>227</v>
      </c>
      <c r="E215" s="8"/>
      <c r="F215" s="16"/>
      <c r="G215" s="94">
        <f t="shared" si="6"/>
        <v>0</v>
      </c>
    </row>
    <row r="216" spans="1:7" ht="69" customHeight="1">
      <c r="A216" s="370"/>
      <c r="B216" s="367"/>
      <c r="C216" s="280"/>
      <c r="D216" s="15" t="s">
        <v>238</v>
      </c>
      <c r="E216" s="8"/>
      <c r="F216" s="16"/>
      <c r="G216" s="94">
        <f t="shared" si="6"/>
        <v>0</v>
      </c>
    </row>
    <row r="217" spans="1:7" ht="66">
      <c r="A217" s="370"/>
      <c r="B217" s="367"/>
      <c r="C217" s="280"/>
      <c r="D217" s="15" t="s">
        <v>239</v>
      </c>
      <c r="E217" s="8"/>
      <c r="F217" s="16"/>
      <c r="G217" s="94">
        <f t="shared" si="6"/>
        <v>0</v>
      </c>
    </row>
    <row r="218" spans="1:7" ht="66">
      <c r="A218" s="370"/>
      <c r="B218" s="367"/>
      <c r="C218" s="280"/>
      <c r="D218" s="15" t="s">
        <v>240</v>
      </c>
      <c r="E218" s="8"/>
      <c r="F218" s="16"/>
      <c r="G218" s="94">
        <f t="shared" si="6"/>
        <v>0</v>
      </c>
    </row>
    <row r="219" spans="1:7" ht="69" customHeight="1">
      <c r="A219" s="370"/>
      <c r="B219" s="367"/>
      <c r="C219" s="280"/>
      <c r="D219" s="15" t="s">
        <v>241</v>
      </c>
      <c r="E219" s="8"/>
      <c r="F219" s="16"/>
      <c r="G219" s="94">
        <f t="shared" si="6"/>
        <v>0</v>
      </c>
    </row>
    <row r="220" spans="1:7" ht="63.75" customHeight="1">
      <c r="A220" s="370"/>
      <c r="B220" s="367"/>
      <c r="C220" s="280"/>
      <c r="D220" s="15" t="s">
        <v>242</v>
      </c>
      <c r="E220" s="8"/>
      <c r="F220" s="16"/>
      <c r="G220" s="94">
        <f t="shared" si="6"/>
        <v>0</v>
      </c>
    </row>
    <row r="221" spans="1:7" ht="68.25" customHeight="1">
      <c r="A221" s="370"/>
      <c r="B221" s="367"/>
      <c r="C221" s="280"/>
      <c r="D221" s="15" t="s">
        <v>243</v>
      </c>
      <c r="E221" s="8"/>
      <c r="F221" s="16"/>
      <c r="G221" s="94">
        <f t="shared" si="6"/>
        <v>0</v>
      </c>
    </row>
    <row r="222" spans="1:7" ht="49.5">
      <c r="A222" s="370"/>
      <c r="B222" s="367"/>
      <c r="C222" s="280"/>
      <c r="D222" s="15" t="s">
        <v>244</v>
      </c>
      <c r="E222" s="8"/>
      <c r="F222" s="16"/>
      <c r="G222" s="94">
        <f t="shared" si="6"/>
        <v>0</v>
      </c>
    </row>
    <row r="223" spans="1:7" ht="66">
      <c r="A223" s="370"/>
      <c r="B223" s="367"/>
      <c r="C223" s="280"/>
      <c r="D223" s="15" t="s">
        <v>228</v>
      </c>
      <c r="E223" s="8"/>
      <c r="F223" s="16"/>
      <c r="G223" s="94">
        <f t="shared" si="6"/>
        <v>0</v>
      </c>
    </row>
    <row r="224" spans="1:7" ht="49.5">
      <c r="A224" s="370"/>
      <c r="B224" s="367"/>
      <c r="C224" s="280"/>
      <c r="D224" s="15" t="s">
        <v>245</v>
      </c>
      <c r="E224" s="8"/>
      <c r="F224" s="16"/>
      <c r="G224" s="94">
        <f t="shared" si="6"/>
        <v>0</v>
      </c>
    </row>
    <row r="225" spans="1:7" ht="66">
      <c r="A225" s="370"/>
      <c r="B225" s="367"/>
      <c r="C225" s="280"/>
      <c r="D225" s="15" t="s">
        <v>246</v>
      </c>
      <c r="E225" s="8"/>
      <c r="F225" s="16"/>
      <c r="G225" s="94">
        <f t="shared" si="6"/>
        <v>0</v>
      </c>
    </row>
    <row r="226" spans="1:7" ht="66">
      <c r="A226" s="370"/>
      <c r="B226" s="367"/>
      <c r="C226" s="280"/>
      <c r="D226" s="15" t="s">
        <v>247</v>
      </c>
      <c r="E226" s="8"/>
      <c r="F226" s="16"/>
      <c r="G226" s="94">
        <f t="shared" si="6"/>
        <v>0</v>
      </c>
    </row>
    <row r="227" spans="1:7" ht="66">
      <c r="A227" s="370"/>
      <c r="B227" s="367"/>
      <c r="C227" s="280"/>
      <c r="D227" s="15" t="s">
        <v>248</v>
      </c>
      <c r="E227" s="8"/>
      <c r="F227" s="16"/>
      <c r="G227" s="94">
        <f t="shared" si="6"/>
        <v>0</v>
      </c>
    </row>
    <row r="228" spans="1:7" ht="49.5">
      <c r="A228" s="370"/>
      <c r="B228" s="367"/>
      <c r="C228" s="280"/>
      <c r="D228" s="15" t="s">
        <v>249</v>
      </c>
      <c r="E228" s="8"/>
      <c r="F228" s="16"/>
      <c r="G228" s="94">
        <f t="shared" si="6"/>
        <v>0</v>
      </c>
    </row>
    <row r="229" spans="1:7" ht="49.5">
      <c r="A229" s="370"/>
      <c r="B229" s="367"/>
      <c r="C229" s="280"/>
      <c r="D229" s="15" t="s">
        <v>250</v>
      </c>
      <c r="E229" s="8"/>
      <c r="F229" s="16"/>
      <c r="G229" s="94">
        <f t="shared" si="6"/>
        <v>0</v>
      </c>
    </row>
    <row r="230" spans="1:7" ht="49.5">
      <c r="A230" s="370"/>
      <c r="B230" s="367"/>
      <c r="C230" s="280"/>
      <c r="D230" s="15" t="s">
        <v>251</v>
      </c>
      <c r="E230" s="8"/>
      <c r="F230" s="16"/>
      <c r="G230" s="94">
        <f t="shared" si="6"/>
        <v>0</v>
      </c>
    </row>
    <row r="231" spans="1:7" ht="66">
      <c r="A231" s="370"/>
      <c r="B231" s="367"/>
      <c r="C231" s="280"/>
      <c r="D231" s="15" t="s">
        <v>252</v>
      </c>
      <c r="E231" s="8"/>
      <c r="F231" s="16"/>
      <c r="G231" s="94">
        <f t="shared" si="6"/>
        <v>0</v>
      </c>
    </row>
    <row r="232" spans="1:7" ht="82.5" customHeight="1">
      <c r="A232" s="370"/>
      <c r="B232" s="367"/>
      <c r="C232" s="280"/>
      <c r="D232" s="15" t="s">
        <v>253</v>
      </c>
      <c r="E232" s="8"/>
      <c r="F232" s="16"/>
      <c r="G232" s="94">
        <f t="shared" si="6"/>
        <v>0</v>
      </c>
    </row>
    <row r="233" spans="1:7" ht="84.75" customHeight="1">
      <c r="A233" s="370"/>
      <c r="B233" s="367"/>
      <c r="C233" s="280"/>
      <c r="D233" s="15" t="s">
        <v>254</v>
      </c>
      <c r="E233" s="8"/>
      <c r="F233" s="16"/>
      <c r="G233" s="94">
        <f t="shared" si="6"/>
        <v>0</v>
      </c>
    </row>
    <row r="234" spans="1:7" ht="81.75" customHeight="1">
      <c r="A234" s="370"/>
      <c r="B234" s="367"/>
      <c r="C234" s="280"/>
      <c r="D234" s="15" t="s">
        <v>255</v>
      </c>
      <c r="E234" s="8"/>
      <c r="F234" s="16"/>
      <c r="G234" s="94">
        <f t="shared" si="6"/>
        <v>0</v>
      </c>
    </row>
    <row r="235" spans="1:7" ht="49.5">
      <c r="A235" s="370"/>
      <c r="B235" s="368"/>
      <c r="C235" s="284"/>
      <c r="D235" s="15" t="s">
        <v>256</v>
      </c>
      <c r="E235" s="8"/>
      <c r="F235" s="16"/>
      <c r="G235" s="94">
        <f t="shared" si="6"/>
        <v>0</v>
      </c>
    </row>
    <row r="236" spans="1:7" ht="49.5" customHeight="1">
      <c r="A236" s="370"/>
      <c r="B236" s="367"/>
      <c r="C236" s="279" t="s">
        <v>629</v>
      </c>
      <c r="D236" s="15" t="s">
        <v>257</v>
      </c>
      <c r="E236" s="8"/>
      <c r="F236" s="16"/>
      <c r="G236" s="94">
        <f t="shared" si="6"/>
        <v>0</v>
      </c>
    </row>
    <row r="237" spans="1:7" ht="49.5">
      <c r="A237" s="370"/>
      <c r="B237" s="367"/>
      <c r="C237" s="280"/>
      <c r="D237" s="15" t="s">
        <v>258</v>
      </c>
      <c r="E237" s="8"/>
      <c r="F237" s="16"/>
      <c r="G237" s="94">
        <f t="shared" si="6"/>
        <v>0</v>
      </c>
    </row>
    <row r="238" spans="1:7" ht="33">
      <c r="A238" s="370"/>
      <c r="B238" s="367"/>
      <c r="C238" s="280"/>
      <c r="D238" s="15" t="s">
        <v>259</v>
      </c>
      <c r="E238" s="8"/>
      <c r="F238" s="16"/>
      <c r="G238" s="94">
        <f t="shared" si="6"/>
        <v>0</v>
      </c>
    </row>
    <row r="239" spans="1:7" ht="33">
      <c r="A239" s="370"/>
      <c r="B239" s="367"/>
      <c r="C239" s="280"/>
      <c r="D239" s="15" t="s">
        <v>260</v>
      </c>
      <c r="E239" s="8"/>
      <c r="F239" s="16"/>
      <c r="G239" s="94">
        <f t="shared" si="6"/>
        <v>0</v>
      </c>
    </row>
    <row r="240" spans="1:7" ht="33">
      <c r="A240" s="370"/>
      <c r="B240" s="367"/>
      <c r="C240" s="280"/>
      <c r="D240" s="15" t="s">
        <v>261</v>
      </c>
      <c r="E240" s="8"/>
      <c r="F240" s="16"/>
      <c r="G240" s="94">
        <f t="shared" si="6"/>
        <v>0</v>
      </c>
    </row>
    <row r="241" spans="1:7" ht="33">
      <c r="A241" s="370"/>
      <c r="B241" s="367"/>
      <c r="C241" s="280"/>
      <c r="D241" s="15" t="s">
        <v>262</v>
      </c>
      <c r="E241" s="8"/>
      <c r="F241" s="16"/>
      <c r="G241" s="94">
        <f t="shared" si="6"/>
        <v>0</v>
      </c>
    </row>
    <row r="242" spans="1:7" ht="33">
      <c r="A242" s="370"/>
      <c r="B242" s="367"/>
      <c r="C242" s="280"/>
      <c r="D242" s="15" t="s">
        <v>263</v>
      </c>
      <c r="E242" s="8"/>
      <c r="F242" s="16"/>
      <c r="G242" s="94">
        <f t="shared" si="6"/>
        <v>0</v>
      </c>
    </row>
    <row r="243" spans="1:7" ht="33">
      <c r="A243" s="370"/>
      <c r="B243" s="367"/>
      <c r="C243" s="280"/>
      <c r="D243" s="15" t="s">
        <v>264</v>
      </c>
      <c r="E243" s="8"/>
      <c r="F243" s="16"/>
      <c r="G243" s="94">
        <f t="shared" si="6"/>
        <v>0</v>
      </c>
    </row>
    <row r="244" spans="1:7" ht="40.5" customHeight="1">
      <c r="A244" s="370"/>
      <c r="B244" s="367"/>
      <c r="C244" s="280"/>
      <c r="D244" s="15" t="s">
        <v>265</v>
      </c>
      <c r="E244" s="8"/>
      <c r="F244" s="16"/>
      <c r="G244" s="94">
        <f t="shared" si="6"/>
        <v>0</v>
      </c>
    </row>
    <row r="245" spans="1:7" ht="65.25" customHeight="1">
      <c r="A245" s="370"/>
      <c r="B245" s="367"/>
      <c r="C245" s="280"/>
      <c r="D245" s="93" t="s">
        <v>266</v>
      </c>
      <c r="E245" s="7"/>
      <c r="F245" s="17"/>
      <c r="G245" s="96">
        <f t="shared" si="6"/>
        <v>0</v>
      </c>
    </row>
    <row r="246" spans="1:7">
      <c r="A246" s="370"/>
      <c r="B246" s="186" t="s">
        <v>26</v>
      </c>
      <c r="C246" s="186"/>
      <c r="D246" s="186"/>
      <c r="E246" s="32" t="str" cm="1">
        <f t="array" ref="E246">IF(OR(E188:E245="No cumple"),"No cumple",IF(G246=0%,"","Cumple"))</f>
        <v/>
      </c>
      <c r="F246" s="61"/>
      <c r="G246" s="13">
        <f>SUM(G188:G245)</f>
        <v>0</v>
      </c>
    </row>
    <row r="247" spans="1:7" ht="17.25" thickBot="1">
      <c r="A247" s="289" t="s">
        <v>6</v>
      </c>
      <c r="B247" s="290"/>
      <c r="C247" s="290"/>
      <c r="D247" s="290"/>
      <c r="E247" s="290"/>
      <c r="F247" s="291"/>
      <c r="G247" s="62">
        <f>+G29+G55+G61+G143+G145+G147+G182+G185+G187+G246</f>
        <v>0</v>
      </c>
    </row>
    <row r="248" spans="1:7" ht="85.5" customHeight="1" thickBot="1">
      <c r="A248" s="181" t="s">
        <v>661</v>
      </c>
      <c r="B248" s="182"/>
      <c r="C248" s="182"/>
      <c r="D248" s="182"/>
      <c r="E248" s="182"/>
      <c r="F248" s="182"/>
      <c r="G248" s="183"/>
    </row>
    <row r="249" spans="1:7" ht="17.25" thickBot="1">
      <c r="A249" s="169" t="s">
        <v>14</v>
      </c>
      <c r="B249" s="170"/>
      <c r="C249" s="170"/>
      <c r="D249" s="170"/>
      <c r="E249" s="170"/>
      <c r="F249" s="170"/>
      <c r="G249" s="171"/>
    </row>
    <row r="250" spans="1:7" ht="17.25" thickBot="1">
      <c r="A250" s="172" t="s">
        <v>12</v>
      </c>
      <c r="B250" s="173"/>
      <c r="C250" s="21" t="s">
        <v>10</v>
      </c>
      <c r="D250" s="20" t="s">
        <v>13</v>
      </c>
      <c r="E250" s="173" t="s">
        <v>11</v>
      </c>
      <c r="F250" s="173"/>
      <c r="G250" s="174"/>
    </row>
    <row r="251" spans="1:7">
      <c r="A251" s="175"/>
      <c r="B251" s="176"/>
      <c r="C251" s="23"/>
      <c r="D251" s="22"/>
      <c r="E251" s="176"/>
      <c r="F251" s="176"/>
      <c r="G251" s="177"/>
    </row>
    <row r="252" spans="1:7">
      <c r="A252" s="178"/>
      <c r="B252" s="179"/>
      <c r="C252" s="25"/>
      <c r="D252" s="24"/>
      <c r="E252" s="179"/>
      <c r="F252" s="179"/>
      <c r="G252" s="180"/>
    </row>
    <row r="253" spans="1:7" ht="17.25" thickBot="1">
      <c r="A253" s="163"/>
      <c r="B253" s="164"/>
      <c r="C253" s="27"/>
      <c r="D253" s="26"/>
      <c r="E253" s="164"/>
      <c r="F253" s="164"/>
      <c r="G253" s="165"/>
    </row>
  </sheetData>
  <autoFilter ref="A17:G250" xr:uid="{47A68971-74D6-4596-BC86-1E5C76D83494}"/>
  <mergeCells count="85">
    <mergeCell ref="C118:C119"/>
    <mergeCell ref="C168:C181"/>
    <mergeCell ref="C128:C132"/>
    <mergeCell ref="C133:C135"/>
    <mergeCell ref="C136:C142"/>
    <mergeCell ref="C148:C155"/>
    <mergeCell ref="C156:C167"/>
    <mergeCell ref="C236:C245"/>
    <mergeCell ref="A252:B252"/>
    <mergeCell ref="E252:G252"/>
    <mergeCell ref="A253:B253"/>
    <mergeCell ref="E253:G253"/>
    <mergeCell ref="A247:F247"/>
    <mergeCell ref="A249:G249"/>
    <mergeCell ref="A250:B250"/>
    <mergeCell ref="E250:G250"/>
    <mergeCell ref="A251:B251"/>
    <mergeCell ref="E251:G251"/>
    <mergeCell ref="B246:D246"/>
    <mergeCell ref="A188:A246"/>
    <mergeCell ref="C95:C97"/>
    <mergeCell ref="B143:D143"/>
    <mergeCell ref="B208:B235"/>
    <mergeCell ref="B236:B245"/>
    <mergeCell ref="A148:A182"/>
    <mergeCell ref="B148:B181"/>
    <mergeCell ref="B182:D182"/>
    <mergeCell ref="A183:A185"/>
    <mergeCell ref="B183:B184"/>
    <mergeCell ref="B185:D185"/>
    <mergeCell ref="A186:A187"/>
    <mergeCell ref="B187:D187"/>
    <mergeCell ref="C208:C235"/>
    <mergeCell ref="C188:C207"/>
    <mergeCell ref="B188:B207"/>
    <mergeCell ref="C183:C184"/>
    <mergeCell ref="A16:A17"/>
    <mergeCell ref="B16:B17"/>
    <mergeCell ref="A144:A145"/>
    <mergeCell ref="B145:D145"/>
    <mergeCell ref="A146:A147"/>
    <mergeCell ref="B147:D147"/>
    <mergeCell ref="A62:A143"/>
    <mergeCell ref="C62:C67"/>
    <mergeCell ref="C68:C73"/>
    <mergeCell ref="C112:C114"/>
    <mergeCell ref="C115:C117"/>
    <mergeCell ref="C120:C122"/>
    <mergeCell ref="B62:B142"/>
    <mergeCell ref="C98:C111"/>
    <mergeCell ref="C74:C94"/>
    <mergeCell ref="C123:C127"/>
    <mergeCell ref="B30:B54"/>
    <mergeCell ref="B55:D55"/>
    <mergeCell ref="C30:C54"/>
    <mergeCell ref="C56:C60"/>
    <mergeCell ref="C18:C28"/>
    <mergeCell ref="C16:C17"/>
    <mergeCell ref="D16:D17"/>
    <mergeCell ref="E16:E17"/>
    <mergeCell ref="B13:G13"/>
    <mergeCell ref="A248:G248"/>
    <mergeCell ref="B14:G14"/>
    <mergeCell ref="A15:G15"/>
    <mergeCell ref="F16:F17"/>
    <mergeCell ref="G16:G17"/>
    <mergeCell ref="A56:A61"/>
    <mergeCell ref="B56:B60"/>
    <mergeCell ref="B61:D61"/>
    <mergeCell ref="A18:A29"/>
    <mergeCell ref="B18:B28"/>
    <mergeCell ref="B29:D29"/>
    <mergeCell ref="A30:A55"/>
    <mergeCell ref="B12:G12"/>
    <mergeCell ref="A1:G1"/>
    <mergeCell ref="A2:G2"/>
    <mergeCell ref="A3:G3"/>
    <mergeCell ref="A4:G4"/>
    <mergeCell ref="B5:G5"/>
    <mergeCell ref="B6:G6"/>
    <mergeCell ref="B7:G7"/>
    <mergeCell ref="B8:G8"/>
    <mergeCell ref="B9:G9"/>
    <mergeCell ref="B10:G10"/>
    <mergeCell ref="B11:G11"/>
  </mergeCells>
  <conditionalFormatting sqref="G247">
    <cfRule type="dataBar" priority="1">
      <dataBar>
        <cfvo type="num" val="0"/>
        <cfvo type="num" val="1"/>
        <color rgb="FF638EC6"/>
      </dataBar>
      <extLst>
        <ext xmlns:x14="http://schemas.microsoft.com/office/spreadsheetml/2009/9/main" uri="{B025F937-C7B1-47D3-B67F-A62EFF666E3E}">
          <x14:id>{DBAFE2D9-2524-4FB9-B8B3-6D0B13ED7645}</x14:id>
        </ext>
      </extLst>
    </cfRule>
  </conditionalFormatting>
  <dataValidations count="2">
    <dataValidation type="list" allowBlank="1" showInputMessage="1" showErrorMessage="1" sqref="E18:E28 E30:E54 E56:E57 E60 E62:E142 E144 E146 E148:E181 E183:E184 E186 E188:E245" xr:uid="{3D5D0716-AEFE-4EEF-BAA5-AD723D9126C5}">
      <formula1>cumple</formula1>
    </dataValidation>
    <dataValidation type="list" allowBlank="1" showInputMessage="1" showErrorMessage="1" sqref="E58:E59" xr:uid="{86DBD9F8-0381-44D5-85E8-078A0BC7B31A}">
      <formula1>noaplica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LICENCIAS DE FUNCIONAMIENTO&amp;RIN1.IVC
&amp;"-,Negrita"&amp;KFF000009/05/2018&amp;"-,Normal"&amp;K01+000
Versión 4
Página &amp;P de &amp;N 
Clasificación de la Información
CLASIFICADA </oddHeader>
    <oddFooter>&amp;C&amp;"Tempus Sans ITC,Normal"&amp;G</oddFooter>
  </headerFooter>
  <ignoredErrors>
    <ignoredError sqref="B5:D14 F5:G14" unlockedFormula="1"/>
  </ignoredErrors>
  <legacyDrawingHF r:id="rId2"/>
  <extLst>
    <ext xmlns:x14="http://schemas.microsoft.com/office/spreadsheetml/2009/9/main" uri="{78C0D931-6437-407d-A8EE-F0AAD7539E65}">
      <x14:conditionalFormattings>
        <x14:conditionalFormatting xmlns:xm="http://schemas.microsoft.com/office/excel/2006/main">
          <x14:cfRule type="dataBar" id="{DBAFE2D9-2524-4FB9-B8B3-6D0B13ED7645}">
            <x14:dataBar minLength="0" maxLength="100" gradient="0">
              <x14:cfvo type="num">
                <xm:f>0</xm:f>
              </x14:cfvo>
              <x14:cfvo type="num">
                <xm:f>1</xm:f>
              </x14:cfvo>
              <x14:negativeFillColor rgb="FFFF0000"/>
              <x14:axisColor rgb="FF000000"/>
            </x14:dataBar>
          </x14:cfRule>
          <xm:sqref>G247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15572-4A56-49A3-9FBA-4FA6C3A92425}">
  <sheetPr>
    <tabColor rgb="FF00B0F0"/>
  </sheetPr>
  <dimension ref="A1:G117"/>
  <sheetViews>
    <sheetView topLeftCell="A97" zoomScale="90" zoomScaleNormal="90" zoomScaleSheetLayoutView="80" zoomScalePageLayoutView="55" workbookViewId="0">
      <selection activeCell="F19" sqref="F19"/>
    </sheetView>
  </sheetViews>
  <sheetFormatPr baseColWidth="10" defaultColWidth="11.42578125" defaultRowHeight="16.5"/>
  <cols>
    <col min="1" max="1" width="30.85546875" style="28" customWidth="1"/>
    <col min="2" max="2" width="40.42578125" style="29" customWidth="1"/>
    <col min="3" max="3" width="39.5703125" style="30" customWidth="1"/>
    <col min="4" max="4" width="58.5703125" style="29" customWidth="1"/>
    <col min="5" max="5" width="19" style="29" customWidth="1"/>
    <col min="6" max="6" width="35.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15</v>
      </c>
      <c r="B3" s="124"/>
      <c r="C3" s="124"/>
      <c r="D3" s="124"/>
      <c r="E3" s="124"/>
      <c r="F3" s="124"/>
      <c r="G3" s="125"/>
    </row>
    <row r="4" spans="1:7" s="2" customFormat="1" ht="17.25" thickBot="1">
      <c r="A4" s="126" t="s">
        <v>7</v>
      </c>
      <c r="B4" s="127"/>
      <c r="C4" s="127"/>
      <c r="D4" s="127"/>
      <c r="E4" s="127"/>
      <c r="F4" s="127"/>
      <c r="G4" s="128"/>
    </row>
    <row r="5" spans="1:7">
      <c r="A5" s="3" t="s">
        <v>22</v>
      </c>
      <c r="B5" s="155">
        <f>+'1. Comp Legal'!B5</f>
        <v>0</v>
      </c>
      <c r="C5" s="156"/>
      <c r="D5" s="156"/>
      <c r="E5" s="156"/>
      <c r="F5" s="156"/>
      <c r="G5" s="157"/>
    </row>
    <row r="6" spans="1:7">
      <c r="A6" s="4" t="s">
        <v>23</v>
      </c>
      <c r="B6" s="262">
        <f>+'1. Comp Legal'!B6</f>
        <v>0</v>
      </c>
      <c r="C6" s="263"/>
      <c r="D6" s="263"/>
      <c r="E6" s="263"/>
      <c r="F6" s="263"/>
      <c r="G6" s="264"/>
    </row>
    <row r="7" spans="1:7">
      <c r="A7" s="5" t="s">
        <v>1</v>
      </c>
      <c r="B7" s="262">
        <f>+'1. Comp Legal'!B7</f>
        <v>0</v>
      </c>
      <c r="C7" s="263"/>
      <c r="D7" s="263"/>
      <c r="E7" s="263"/>
      <c r="F7" s="263"/>
      <c r="G7" s="264"/>
    </row>
    <row r="8" spans="1:7">
      <c r="A8" s="5" t="s">
        <v>299</v>
      </c>
      <c r="B8" s="262">
        <f>+'1. Comp Legal'!B8</f>
        <v>0</v>
      </c>
      <c r="C8" s="263"/>
      <c r="D8" s="263"/>
      <c r="E8" s="263"/>
      <c r="F8" s="263"/>
      <c r="G8" s="264"/>
    </row>
    <row r="9" spans="1:7">
      <c r="A9" s="5" t="s">
        <v>27</v>
      </c>
      <c r="B9" s="262">
        <f>+'1. Comp Legal'!B9</f>
        <v>0</v>
      </c>
      <c r="C9" s="263"/>
      <c r="D9" s="263"/>
      <c r="E9" s="263"/>
      <c r="F9" s="263"/>
      <c r="G9" s="264"/>
    </row>
    <row r="10" spans="1:7">
      <c r="A10" s="5" t="s">
        <v>24</v>
      </c>
      <c r="B10" s="262">
        <f>+'1. Comp Legal'!B10</f>
        <v>0</v>
      </c>
      <c r="C10" s="263"/>
      <c r="D10" s="263"/>
      <c r="E10" s="263"/>
      <c r="F10" s="263"/>
      <c r="G10" s="264"/>
    </row>
    <row r="11" spans="1:7">
      <c r="A11" s="5" t="s">
        <v>17</v>
      </c>
      <c r="B11" s="262">
        <f>+'1. Comp Legal'!B11</f>
        <v>0</v>
      </c>
      <c r="C11" s="263"/>
      <c r="D11" s="263"/>
      <c r="E11" s="263"/>
      <c r="F11" s="263"/>
      <c r="G11" s="264"/>
    </row>
    <row r="12" spans="1:7" ht="33.75" customHeight="1">
      <c r="A12" s="5" t="s">
        <v>18</v>
      </c>
      <c r="B12" s="262">
        <f>+'1. Comp Legal'!B12</f>
        <v>0</v>
      </c>
      <c r="C12" s="263"/>
      <c r="D12" s="263"/>
      <c r="E12" s="263"/>
      <c r="F12" s="263"/>
      <c r="G12" s="264"/>
    </row>
    <row r="13" spans="1:7" ht="18.75" customHeight="1">
      <c r="A13" s="87" t="s">
        <v>659</v>
      </c>
      <c r="B13" s="262">
        <f>+'1. Comp Legal'!B13</f>
        <v>0</v>
      </c>
      <c r="C13" s="263"/>
      <c r="D13" s="263"/>
      <c r="E13" s="263"/>
      <c r="F13" s="263"/>
      <c r="G13" s="264"/>
    </row>
    <row r="14" spans="1:7" ht="33.75" thickBot="1">
      <c r="A14" s="6" t="s">
        <v>25</v>
      </c>
      <c r="B14" s="265">
        <f>+'1. Comp Legal'!B14</f>
        <v>0</v>
      </c>
      <c r="C14" s="266"/>
      <c r="D14" s="266"/>
      <c r="E14" s="266"/>
      <c r="F14" s="266"/>
      <c r="G14" s="267"/>
    </row>
    <row r="15" spans="1:7">
      <c r="A15" s="191" t="s">
        <v>41</v>
      </c>
      <c r="B15" s="192"/>
      <c r="C15" s="192"/>
      <c r="D15" s="192"/>
      <c r="E15" s="192"/>
      <c r="F15" s="192"/>
      <c r="G15" s="193"/>
    </row>
    <row r="16" spans="1:7" ht="34.5" customHeight="1">
      <c r="A16" s="194" t="s">
        <v>317</v>
      </c>
      <c r="B16" s="196" t="s">
        <v>2</v>
      </c>
      <c r="C16" s="196" t="s">
        <v>312</v>
      </c>
      <c r="D16" s="196" t="s">
        <v>313</v>
      </c>
      <c r="E16" s="195" t="s">
        <v>19</v>
      </c>
      <c r="F16" s="194" t="s">
        <v>0</v>
      </c>
      <c r="G16" s="194" t="s">
        <v>4</v>
      </c>
    </row>
    <row r="17" spans="1:7" ht="16.5" customHeight="1">
      <c r="A17" s="195"/>
      <c r="B17" s="297"/>
      <c r="C17" s="297"/>
      <c r="D17" s="297"/>
      <c r="E17" s="374"/>
      <c r="F17" s="195"/>
      <c r="G17" s="195"/>
    </row>
    <row r="18" spans="1:7" ht="53.25" customHeight="1">
      <c r="A18" s="184" t="s">
        <v>267</v>
      </c>
      <c r="B18" s="376" t="s">
        <v>314</v>
      </c>
      <c r="C18" s="129" t="s">
        <v>316</v>
      </c>
      <c r="D18" s="45" t="s">
        <v>315</v>
      </c>
      <c r="E18" s="64"/>
      <c r="F18" s="60"/>
      <c r="G18" s="94">
        <f>+IF(E18="cumple",0.01,IF(E18="No aplica",0.01,0))</f>
        <v>0</v>
      </c>
    </row>
    <row r="19" spans="1:7" ht="53.25" customHeight="1">
      <c r="A19" s="184"/>
      <c r="B19" s="377"/>
      <c r="C19" s="129"/>
      <c r="D19" s="46" t="s">
        <v>695</v>
      </c>
      <c r="E19" s="64"/>
      <c r="F19" s="60"/>
      <c r="G19" s="94">
        <f t="shared" ref="G19:G33" si="0">+IF(E19="cumple",0.01,IF(E19="No aplica",0.01,0))</f>
        <v>0</v>
      </c>
    </row>
    <row r="20" spans="1:7" ht="53.25" customHeight="1">
      <c r="A20" s="184"/>
      <c r="B20" s="377"/>
      <c r="C20" s="129"/>
      <c r="D20" s="45" t="s">
        <v>318</v>
      </c>
      <c r="E20" s="64"/>
      <c r="F20" s="60"/>
      <c r="G20" s="94">
        <f t="shared" si="0"/>
        <v>0</v>
      </c>
    </row>
    <row r="21" spans="1:7" ht="53.25" customHeight="1">
      <c r="A21" s="184"/>
      <c r="B21" s="377"/>
      <c r="C21" s="129" t="s">
        <v>319</v>
      </c>
      <c r="D21" s="45" t="s">
        <v>320</v>
      </c>
      <c r="E21" s="64"/>
      <c r="F21" s="60"/>
      <c r="G21" s="94">
        <f t="shared" si="0"/>
        <v>0</v>
      </c>
    </row>
    <row r="22" spans="1:7" ht="53.25" customHeight="1">
      <c r="A22" s="184"/>
      <c r="B22" s="377"/>
      <c r="C22" s="129"/>
      <c r="D22" s="45" t="s">
        <v>268</v>
      </c>
      <c r="E22" s="64"/>
      <c r="F22" s="60"/>
      <c r="G22" s="94">
        <f t="shared" si="0"/>
        <v>0</v>
      </c>
    </row>
    <row r="23" spans="1:7" ht="53.25" customHeight="1">
      <c r="A23" s="184"/>
      <c r="B23" s="377"/>
      <c r="C23" s="129" t="s">
        <v>321</v>
      </c>
      <c r="D23" s="45" t="s">
        <v>322</v>
      </c>
      <c r="E23" s="64"/>
      <c r="F23" s="60"/>
      <c r="G23" s="94">
        <f t="shared" si="0"/>
        <v>0</v>
      </c>
    </row>
    <row r="24" spans="1:7" ht="53.25" customHeight="1">
      <c r="A24" s="184"/>
      <c r="B24" s="377"/>
      <c r="C24" s="129"/>
      <c r="D24" s="45" t="s">
        <v>269</v>
      </c>
      <c r="E24" s="64"/>
      <c r="F24" s="60"/>
      <c r="G24" s="94">
        <f t="shared" si="0"/>
        <v>0</v>
      </c>
    </row>
    <row r="25" spans="1:7" ht="53.25" customHeight="1">
      <c r="A25" s="184"/>
      <c r="B25" s="377"/>
      <c r="C25" s="129" t="s">
        <v>323</v>
      </c>
      <c r="D25" s="70" t="s">
        <v>270</v>
      </c>
      <c r="E25" s="64"/>
      <c r="F25" s="60"/>
      <c r="G25" s="94">
        <f t="shared" si="0"/>
        <v>0</v>
      </c>
    </row>
    <row r="26" spans="1:7" ht="53.25" customHeight="1">
      <c r="A26" s="184"/>
      <c r="B26" s="377"/>
      <c r="C26" s="129"/>
      <c r="D26" s="70" t="s">
        <v>271</v>
      </c>
      <c r="E26" s="64"/>
      <c r="F26" s="60"/>
      <c r="G26" s="94">
        <f t="shared" si="0"/>
        <v>0</v>
      </c>
    </row>
    <row r="27" spans="1:7" ht="53.25" customHeight="1">
      <c r="A27" s="184"/>
      <c r="B27" s="377"/>
      <c r="C27" s="33" t="s">
        <v>324</v>
      </c>
      <c r="D27" s="33" t="s">
        <v>139</v>
      </c>
      <c r="E27" s="64"/>
      <c r="F27" s="60"/>
      <c r="G27" s="94">
        <f t="shared" si="0"/>
        <v>0</v>
      </c>
    </row>
    <row r="28" spans="1:7" ht="53.25" customHeight="1">
      <c r="A28" s="184"/>
      <c r="B28" s="377"/>
      <c r="C28" s="129" t="s">
        <v>326</v>
      </c>
      <c r="D28" s="45" t="s">
        <v>272</v>
      </c>
      <c r="E28" s="64"/>
      <c r="F28" s="60"/>
      <c r="G28" s="94">
        <f t="shared" si="0"/>
        <v>0</v>
      </c>
    </row>
    <row r="29" spans="1:7" ht="53.25" customHeight="1">
      <c r="A29" s="184"/>
      <c r="B29" s="377"/>
      <c r="C29" s="129"/>
      <c r="D29" s="45" t="s">
        <v>273</v>
      </c>
      <c r="E29" s="64"/>
      <c r="F29" s="60"/>
      <c r="G29" s="94">
        <f t="shared" si="0"/>
        <v>0</v>
      </c>
    </row>
    <row r="30" spans="1:7" ht="53.25" customHeight="1">
      <c r="A30" s="184"/>
      <c r="B30" s="377"/>
      <c r="C30" s="33" t="s">
        <v>327</v>
      </c>
      <c r="D30" s="33" t="s">
        <v>325</v>
      </c>
      <c r="E30" s="64"/>
      <c r="F30" s="60"/>
      <c r="G30" s="94">
        <f t="shared" si="0"/>
        <v>0</v>
      </c>
    </row>
    <row r="31" spans="1:7" ht="53.25" customHeight="1">
      <c r="A31" s="184"/>
      <c r="B31" s="377"/>
      <c r="C31" s="257" t="s">
        <v>328</v>
      </c>
      <c r="D31" s="45" t="s">
        <v>329</v>
      </c>
      <c r="E31" s="64"/>
      <c r="F31" s="60"/>
      <c r="G31" s="94">
        <f t="shared" si="0"/>
        <v>0</v>
      </c>
    </row>
    <row r="32" spans="1:7" ht="53.25" customHeight="1">
      <c r="A32" s="184"/>
      <c r="B32" s="377"/>
      <c r="C32" s="258"/>
      <c r="D32" s="45" t="s">
        <v>330</v>
      </c>
      <c r="E32" s="64"/>
      <c r="F32" s="60"/>
      <c r="G32" s="94">
        <f t="shared" si="0"/>
        <v>0</v>
      </c>
    </row>
    <row r="33" spans="1:7" ht="53.25" customHeight="1">
      <c r="A33" s="184"/>
      <c r="B33" s="378"/>
      <c r="C33" s="259"/>
      <c r="D33" s="45" t="s">
        <v>331</v>
      </c>
      <c r="E33" s="64"/>
      <c r="F33" s="60"/>
      <c r="G33" s="94">
        <f t="shared" si="0"/>
        <v>0</v>
      </c>
    </row>
    <row r="34" spans="1:7">
      <c r="A34" s="184"/>
      <c r="B34" s="186" t="s">
        <v>26</v>
      </c>
      <c r="C34" s="186"/>
      <c r="D34" s="186"/>
      <c r="E34" s="32" t="str" cm="1">
        <f t="array" ref="E34">IF(OR(E18:E33="No cumple"),"No cumple",IF(G34=0%,"","Cumple"))</f>
        <v/>
      </c>
      <c r="F34" s="61"/>
      <c r="G34" s="13">
        <f>SUM(G18:G33)</f>
        <v>0</v>
      </c>
    </row>
    <row r="35" spans="1:7" ht="53.25" customHeight="1">
      <c r="A35" s="275" t="s">
        <v>140</v>
      </c>
      <c r="B35" s="275" t="s">
        <v>274</v>
      </c>
      <c r="C35" s="129" t="s">
        <v>332</v>
      </c>
      <c r="D35" s="45" t="s">
        <v>308</v>
      </c>
      <c r="E35" s="64"/>
      <c r="F35" s="60"/>
      <c r="G35" s="94">
        <f>+IF(E35="cumple",0.0068,IF(E35="No aplica",0.0068,0))</f>
        <v>0</v>
      </c>
    </row>
    <row r="36" spans="1:7" ht="53.25" customHeight="1">
      <c r="A36" s="275"/>
      <c r="B36" s="275"/>
      <c r="C36" s="129"/>
      <c r="D36" s="46" t="s">
        <v>696</v>
      </c>
      <c r="E36" s="64"/>
      <c r="F36" s="60"/>
      <c r="G36" s="94">
        <f t="shared" ref="G36:G59" si="1">+IF(E36="cumple",0.0068,IF(E36="No aplica",0.0068,0))</f>
        <v>0</v>
      </c>
    </row>
    <row r="37" spans="1:7" ht="53.25" customHeight="1">
      <c r="A37" s="275"/>
      <c r="B37" s="275"/>
      <c r="C37" s="129"/>
      <c r="D37" s="45" t="s">
        <v>309</v>
      </c>
      <c r="E37" s="64"/>
      <c r="F37" s="60"/>
      <c r="G37" s="94">
        <f t="shared" si="1"/>
        <v>0</v>
      </c>
    </row>
    <row r="38" spans="1:7" ht="53.25" customHeight="1">
      <c r="A38" s="275"/>
      <c r="B38" s="275"/>
      <c r="C38" s="33" t="s">
        <v>333</v>
      </c>
      <c r="D38" s="45" t="s">
        <v>697</v>
      </c>
      <c r="E38" s="64"/>
      <c r="F38" s="60"/>
      <c r="G38" s="94">
        <f t="shared" si="1"/>
        <v>0</v>
      </c>
    </row>
    <row r="39" spans="1:7" ht="53.25" customHeight="1">
      <c r="A39" s="275"/>
      <c r="B39" s="275"/>
      <c r="C39" s="375" t="s">
        <v>334</v>
      </c>
      <c r="D39" s="33" t="s">
        <v>310</v>
      </c>
      <c r="E39" s="64"/>
      <c r="F39" s="60"/>
      <c r="G39" s="94">
        <f t="shared" si="1"/>
        <v>0</v>
      </c>
    </row>
    <row r="40" spans="1:7" ht="93" customHeight="1">
      <c r="A40" s="275"/>
      <c r="B40" s="275"/>
      <c r="C40" s="375"/>
      <c r="D40" s="46" t="s">
        <v>698</v>
      </c>
      <c r="E40" s="64"/>
      <c r="F40" s="60"/>
      <c r="G40" s="94">
        <f t="shared" si="1"/>
        <v>0</v>
      </c>
    </row>
    <row r="41" spans="1:7" ht="53.25" customHeight="1">
      <c r="A41" s="275"/>
      <c r="B41" s="275"/>
      <c r="C41" s="33" t="s">
        <v>335</v>
      </c>
      <c r="D41" s="33" t="s">
        <v>336</v>
      </c>
      <c r="E41" s="64"/>
      <c r="F41" s="60"/>
      <c r="G41" s="94">
        <f t="shared" si="1"/>
        <v>0</v>
      </c>
    </row>
    <row r="42" spans="1:7" ht="53.25" customHeight="1">
      <c r="A42" s="275"/>
      <c r="B42" s="275"/>
      <c r="C42" s="129" t="s">
        <v>337</v>
      </c>
      <c r="D42" s="45" t="s">
        <v>339</v>
      </c>
      <c r="E42" s="64"/>
      <c r="F42" s="60"/>
      <c r="G42" s="94">
        <f t="shared" si="1"/>
        <v>0</v>
      </c>
    </row>
    <row r="43" spans="1:7" ht="53.25" customHeight="1">
      <c r="A43" s="275"/>
      <c r="B43" s="275"/>
      <c r="C43" s="129"/>
      <c r="D43" s="45" t="s">
        <v>338</v>
      </c>
      <c r="E43" s="64"/>
      <c r="F43" s="60"/>
      <c r="G43" s="94">
        <f t="shared" si="1"/>
        <v>0</v>
      </c>
    </row>
    <row r="44" spans="1:7" ht="53.25" customHeight="1">
      <c r="A44" s="275"/>
      <c r="B44" s="275"/>
      <c r="C44" s="129"/>
      <c r="D44" s="45" t="s">
        <v>340</v>
      </c>
      <c r="E44" s="64"/>
      <c r="F44" s="60"/>
      <c r="G44" s="94">
        <f t="shared" si="1"/>
        <v>0</v>
      </c>
    </row>
    <row r="45" spans="1:7" ht="53.25" customHeight="1">
      <c r="A45" s="275"/>
      <c r="B45" s="275"/>
      <c r="C45" s="129" t="s">
        <v>341</v>
      </c>
      <c r="D45" s="45" t="s">
        <v>276</v>
      </c>
      <c r="E45" s="64"/>
      <c r="F45" s="60"/>
      <c r="G45" s="94">
        <f t="shared" si="1"/>
        <v>0</v>
      </c>
    </row>
    <row r="46" spans="1:7" ht="53.25" customHeight="1">
      <c r="A46" s="275"/>
      <c r="B46" s="275"/>
      <c r="C46" s="129"/>
      <c r="D46" s="45" t="s">
        <v>699</v>
      </c>
      <c r="E46" s="64"/>
      <c r="F46" s="60"/>
      <c r="G46" s="94">
        <f t="shared" si="1"/>
        <v>0</v>
      </c>
    </row>
    <row r="47" spans="1:7" ht="53.25" customHeight="1">
      <c r="A47" s="275"/>
      <c r="B47" s="275"/>
      <c r="C47" s="129"/>
      <c r="D47" s="45" t="s">
        <v>275</v>
      </c>
      <c r="E47" s="64"/>
      <c r="F47" s="60"/>
      <c r="G47" s="94">
        <f t="shared" si="1"/>
        <v>0</v>
      </c>
    </row>
    <row r="48" spans="1:7" ht="53.25" customHeight="1">
      <c r="A48" s="275"/>
      <c r="B48" s="275"/>
      <c r="C48" s="33" t="s">
        <v>342</v>
      </c>
      <c r="D48" s="33" t="s">
        <v>700</v>
      </c>
      <c r="E48" s="64"/>
      <c r="F48" s="60"/>
      <c r="G48" s="94">
        <f t="shared" si="1"/>
        <v>0</v>
      </c>
    </row>
    <row r="49" spans="1:7" ht="53.25" customHeight="1">
      <c r="A49" s="275"/>
      <c r="B49" s="275"/>
      <c r="C49" s="129" t="s">
        <v>343</v>
      </c>
      <c r="D49" s="70" t="s">
        <v>277</v>
      </c>
      <c r="E49" s="64"/>
      <c r="F49" s="60"/>
      <c r="G49" s="94">
        <f t="shared" si="1"/>
        <v>0</v>
      </c>
    </row>
    <row r="50" spans="1:7" ht="53.25" customHeight="1">
      <c r="A50" s="275"/>
      <c r="B50" s="275"/>
      <c r="C50" s="129"/>
      <c r="D50" s="45" t="s">
        <v>344</v>
      </c>
      <c r="E50" s="64"/>
      <c r="F50" s="60"/>
      <c r="G50" s="94">
        <f t="shared" si="1"/>
        <v>0</v>
      </c>
    </row>
    <row r="51" spans="1:7" ht="53.25" customHeight="1">
      <c r="A51" s="275"/>
      <c r="B51" s="275"/>
      <c r="C51" s="129" t="s">
        <v>345</v>
      </c>
      <c r="D51" s="33" t="s">
        <v>701</v>
      </c>
      <c r="E51" s="64"/>
      <c r="F51" s="60"/>
      <c r="G51" s="94">
        <f t="shared" si="1"/>
        <v>0</v>
      </c>
    </row>
    <row r="52" spans="1:7" ht="53.25" customHeight="1">
      <c r="A52" s="275"/>
      <c r="B52" s="275"/>
      <c r="C52" s="129"/>
      <c r="D52" s="69" t="s">
        <v>307</v>
      </c>
      <c r="E52" s="64"/>
      <c r="F52" s="60"/>
      <c r="G52" s="94">
        <f t="shared" si="1"/>
        <v>0</v>
      </c>
    </row>
    <row r="53" spans="1:7" ht="82.5" customHeight="1">
      <c r="A53" s="275"/>
      <c r="B53" s="275"/>
      <c r="C53" s="33" t="s">
        <v>346</v>
      </c>
      <c r="D53" s="45" t="s">
        <v>347</v>
      </c>
      <c r="E53" s="64"/>
      <c r="F53" s="60"/>
      <c r="G53" s="94">
        <f t="shared" si="1"/>
        <v>0</v>
      </c>
    </row>
    <row r="54" spans="1:7" ht="81" customHeight="1">
      <c r="A54" s="275"/>
      <c r="B54" s="275"/>
      <c r="C54" s="33" t="s">
        <v>348</v>
      </c>
      <c r="D54" s="33" t="s">
        <v>278</v>
      </c>
      <c r="E54" s="64"/>
      <c r="F54" s="60"/>
      <c r="G54" s="94">
        <f t="shared" si="1"/>
        <v>0</v>
      </c>
    </row>
    <row r="55" spans="1:7" ht="53.25" customHeight="1">
      <c r="A55" s="275"/>
      <c r="B55" s="275"/>
      <c r="C55" s="129" t="s">
        <v>349</v>
      </c>
      <c r="D55" s="33" t="s">
        <v>280</v>
      </c>
      <c r="E55" s="64"/>
      <c r="F55" s="60"/>
      <c r="G55" s="94">
        <f t="shared" si="1"/>
        <v>0</v>
      </c>
    </row>
    <row r="56" spans="1:7" ht="53.25" customHeight="1">
      <c r="A56" s="275"/>
      <c r="B56" s="275"/>
      <c r="C56" s="129"/>
      <c r="D56" s="33" t="s">
        <v>279</v>
      </c>
      <c r="E56" s="64"/>
      <c r="F56" s="60"/>
      <c r="G56" s="94">
        <f t="shared" si="1"/>
        <v>0</v>
      </c>
    </row>
    <row r="57" spans="1:7" ht="53.25" customHeight="1">
      <c r="A57" s="275"/>
      <c r="B57" s="275"/>
      <c r="C57" s="257" t="s">
        <v>374</v>
      </c>
      <c r="D57" s="45" t="s">
        <v>375</v>
      </c>
      <c r="E57" s="64"/>
      <c r="F57" s="60"/>
      <c r="G57" s="94">
        <f t="shared" si="1"/>
        <v>0</v>
      </c>
    </row>
    <row r="58" spans="1:7" ht="53.25" customHeight="1">
      <c r="A58" s="275"/>
      <c r="B58" s="275"/>
      <c r="C58" s="258"/>
      <c r="D58" s="45" t="s">
        <v>376</v>
      </c>
      <c r="E58" s="64"/>
      <c r="F58" s="60"/>
      <c r="G58" s="94">
        <f t="shared" si="1"/>
        <v>0</v>
      </c>
    </row>
    <row r="59" spans="1:7" ht="53.25" customHeight="1">
      <c r="A59" s="275"/>
      <c r="B59" s="275"/>
      <c r="C59" s="259"/>
      <c r="D59" s="45" t="s">
        <v>377</v>
      </c>
      <c r="E59" s="64"/>
      <c r="F59" s="60"/>
      <c r="G59" s="94">
        <f t="shared" si="1"/>
        <v>0</v>
      </c>
    </row>
    <row r="60" spans="1:7">
      <c r="A60" s="275"/>
      <c r="B60" s="186" t="s">
        <v>26</v>
      </c>
      <c r="C60" s="201"/>
      <c r="D60" s="201"/>
      <c r="E60" s="32" t="str" cm="1">
        <f t="array" ref="E60">IF(OR(E35:E59="No cumple"),"No cumple",IF(G60=0%,"","Cumple"))</f>
        <v/>
      </c>
      <c r="F60" s="12"/>
      <c r="G60" s="13">
        <f>SUM(G35:G59)</f>
        <v>0</v>
      </c>
    </row>
    <row r="61" spans="1:7" ht="53.25" customHeight="1">
      <c r="A61" s="184" t="s">
        <v>281</v>
      </c>
      <c r="B61" s="251" t="s">
        <v>282</v>
      </c>
      <c r="C61" s="129" t="s">
        <v>447</v>
      </c>
      <c r="D61" s="45" t="s">
        <v>448</v>
      </c>
      <c r="E61" s="64"/>
      <c r="F61" s="60"/>
      <c r="G61" s="94">
        <f>+IF(E61="cumple",0.016,IF(E61="No aplica",0.016,0))</f>
        <v>0</v>
      </c>
    </row>
    <row r="62" spans="1:7" ht="53.25" customHeight="1">
      <c r="A62" s="184"/>
      <c r="B62" s="251"/>
      <c r="C62" s="129"/>
      <c r="D62" s="46" t="s">
        <v>702</v>
      </c>
      <c r="E62" s="64"/>
      <c r="F62" s="60"/>
      <c r="G62" s="94">
        <f t="shared" ref="G62:G70" si="2">+IF(E62="cumple",0.016,IF(E62="No aplica",0.016,0))</f>
        <v>0</v>
      </c>
    </row>
    <row r="63" spans="1:7" ht="53.25" customHeight="1">
      <c r="A63" s="184"/>
      <c r="B63" s="251"/>
      <c r="C63" s="129"/>
      <c r="D63" s="45" t="s">
        <v>449</v>
      </c>
      <c r="E63" s="64"/>
      <c r="F63" s="60"/>
      <c r="G63" s="94">
        <f t="shared" si="2"/>
        <v>0</v>
      </c>
    </row>
    <row r="64" spans="1:7" ht="53.25" customHeight="1">
      <c r="A64" s="184"/>
      <c r="B64" s="251"/>
      <c r="C64" s="33" t="s">
        <v>350</v>
      </c>
      <c r="D64" s="33" t="s">
        <v>283</v>
      </c>
      <c r="E64" s="64"/>
      <c r="F64" s="60"/>
      <c r="G64" s="94">
        <f t="shared" si="2"/>
        <v>0</v>
      </c>
    </row>
    <row r="65" spans="1:7" ht="53.25" customHeight="1">
      <c r="A65" s="184"/>
      <c r="B65" s="251"/>
      <c r="C65" s="33" t="s">
        <v>703</v>
      </c>
      <c r="D65" s="33" t="s">
        <v>284</v>
      </c>
      <c r="E65" s="64"/>
      <c r="F65" s="60"/>
      <c r="G65" s="94">
        <f t="shared" si="2"/>
        <v>0</v>
      </c>
    </row>
    <row r="66" spans="1:7" ht="53.25" customHeight="1">
      <c r="A66" s="184"/>
      <c r="B66" s="251"/>
      <c r="C66" s="129" t="s">
        <v>351</v>
      </c>
      <c r="D66" s="33" t="s">
        <v>285</v>
      </c>
      <c r="E66" s="64"/>
      <c r="F66" s="60"/>
      <c r="G66" s="94">
        <f t="shared" si="2"/>
        <v>0</v>
      </c>
    </row>
    <row r="67" spans="1:7" ht="53.25" customHeight="1">
      <c r="A67" s="184"/>
      <c r="B67" s="251"/>
      <c r="C67" s="129"/>
      <c r="D67" s="33" t="s">
        <v>352</v>
      </c>
      <c r="E67" s="64"/>
      <c r="F67" s="60"/>
      <c r="G67" s="94">
        <f t="shared" si="2"/>
        <v>0</v>
      </c>
    </row>
    <row r="68" spans="1:7" ht="53.25" customHeight="1">
      <c r="A68" s="184"/>
      <c r="B68" s="251"/>
      <c r="C68" s="257" t="s">
        <v>366</v>
      </c>
      <c r="D68" s="45" t="s">
        <v>367</v>
      </c>
      <c r="E68" s="64"/>
      <c r="F68" s="60"/>
      <c r="G68" s="94">
        <f t="shared" si="2"/>
        <v>0</v>
      </c>
    </row>
    <row r="69" spans="1:7" ht="53.25" customHeight="1">
      <c r="A69" s="184"/>
      <c r="B69" s="251"/>
      <c r="C69" s="258"/>
      <c r="D69" s="45" t="s">
        <v>368</v>
      </c>
      <c r="E69" s="64"/>
      <c r="F69" s="60"/>
      <c r="G69" s="94">
        <f t="shared" si="2"/>
        <v>0</v>
      </c>
    </row>
    <row r="70" spans="1:7" ht="53.25" customHeight="1">
      <c r="A70" s="184"/>
      <c r="B70" s="251"/>
      <c r="C70" s="259"/>
      <c r="D70" s="45" t="s">
        <v>369</v>
      </c>
      <c r="E70" s="64"/>
      <c r="F70" s="60"/>
      <c r="G70" s="94">
        <f t="shared" si="2"/>
        <v>0</v>
      </c>
    </row>
    <row r="71" spans="1:7" ht="18" customHeight="1">
      <c r="A71" s="380"/>
      <c r="B71" s="201" t="s">
        <v>26</v>
      </c>
      <c r="C71" s="201"/>
      <c r="D71" s="201"/>
      <c r="E71" s="32" t="str" cm="1">
        <f t="array" ref="E71">IF(OR(E61:E70="No cumple"),"No cumple",IF(G71=0%,"","Cumple"))</f>
        <v/>
      </c>
      <c r="F71" s="12"/>
      <c r="G71" s="13">
        <f>SUM(G61:G70)</f>
        <v>0</v>
      </c>
    </row>
    <row r="72" spans="1:7" ht="53.25" customHeight="1">
      <c r="A72" s="184" t="s">
        <v>286</v>
      </c>
      <c r="B72" s="251" t="s">
        <v>287</v>
      </c>
      <c r="C72" s="129" t="s">
        <v>382</v>
      </c>
      <c r="D72" s="45" t="s">
        <v>383</v>
      </c>
      <c r="E72" s="64"/>
      <c r="F72" s="60"/>
      <c r="G72" s="94">
        <f t="shared" ref="G72" si="3">+IF(E72="cumple",0.01,IF(E72="No aplica",0.01,0))</f>
        <v>0</v>
      </c>
    </row>
    <row r="73" spans="1:7" ht="53.25" customHeight="1">
      <c r="A73" s="184"/>
      <c r="B73" s="251"/>
      <c r="C73" s="129"/>
      <c r="D73" s="46" t="s">
        <v>704</v>
      </c>
      <c r="E73" s="64"/>
      <c r="F73" s="60"/>
      <c r="G73" s="94">
        <f t="shared" ref="G73:G88" si="4">+IF(E73="cumple",0.01,IF(E73="No aplica",0.01,0))</f>
        <v>0</v>
      </c>
    </row>
    <row r="74" spans="1:7" ht="53.25" customHeight="1">
      <c r="A74" s="184"/>
      <c r="B74" s="251"/>
      <c r="C74" s="129"/>
      <c r="D74" s="45" t="s">
        <v>384</v>
      </c>
      <c r="E74" s="64"/>
      <c r="F74" s="60"/>
      <c r="G74" s="94">
        <f t="shared" si="4"/>
        <v>0</v>
      </c>
    </row>
    <row r="75" spans="1:7" ht="53.25" customHeight="1">
      <c r="A75" s="184"/>
      <c r="B75" s="251"/>
      <c r="C75" s="33" t="s">
        <v>353</v>
      </c>
      <c r="D75" s="45" t="s">
        <v>354</v>
      </c>
      <c r="E75" s="64"/>
      <c r="F75" s="60"/>
      <c r="G75" s="94">
        <f t="shared" si="4"/>
        <v>0</v>
      </c>
    </row>
    <row r="76" spans="1:7" ht="86.25" customHeight="1">
      <c r="A76" s="184"/>
      <c r="B76" s="251"/>
      <c r="C76" s="46" t="s">
        <v>705</v>
      </c>
      <c r="D76" s="45" t="s">
        <v>706</v>
      </c>
      <c r="E76" s="64"/>
      <c r="F76" s="60"/>
      <c r="G76" s="94">
        <f t="shared" si="4"/>
        <v>0</v>
      </c>
    </row>
    <row r="77" spans="1:7" ht="53.25" customHeight="1">
      <c r="A77" s="184"/>
      <c r="B77" s="251"/>
      <c r="C77" s="129" t="s">
        <v>357</v>
      </c>
      <c r="D77" s="70" t="s">
        <v>355</v>
      </c>
      <c r="E77" s="64"/>
      <c r="F77" s="60"/>
      <c r="G77" s="94">
        <f t="shared" si="4"/>
        <v>0</v>
      </c>
    </row>
    <row r="78" spans="1:7" ht="53.25" customHeight="1">
      <c r="A78" s="184"/>
      <c r="B78" s="251"/>
      <c r="C78" s="129"/>
      <c r="D78" s="45" t="s">
        <v>356</v>
      </c>
      <c r="E78" s="64"/>
      <c r="F78" s="60"/>
      <c r="G78" s="94">
        <f t="shared" si="4"/>
        <v>0</v>
      </c>
    </row>
    <row r="79" spans="1:7" ht="53.25" customHeight="1">
      <c r="A79" s="184"/>
      <c r="B79" s="251"/>
      <c r="C79" s="260" t="s">
        <v>707</v>
      </c>
      <c r="D79" s="45" t="s">
        <v>358</v>
      </c>
      <c r="E79" s="64"/>
      <c r="F79" s="60"/>
      <c r="G79" s="94">
        <f t="shared" si="4"/>
        <v>0</v>
      </c>
    </row>
    <row r="80" spans="1:7" ht="53.25" customHeight="1">
      <c r="A80" s="184"/>
      <c r="B80" s="251"/>
      <c r="C80" s="261"/>
      <c r="D80" s="45" t="s">
        <v>708</v>
      </c>
      <c r="E80" s="64"/>
      <c r="F80" s="60"/>
      <c r="G80" s="94">
        <f t="shared" si="4"/>
        <v>0</v>
      </c>
    </row>
    <row r="81" spans="1:7" ht="69.75" customHeight="1">
      <c r="A81" s="184"/>
      <c r="B81" s="251"/>
      <c r="C81" s="33" t="s">
        <v>360</v>
      </c>
      <c r="D81" s="45" t="s">
        <v>359</v>
      </c>
      <c r="E81" s="64"/>
      <c r="F81" s="60"/>
      <c r="G81" s="94">
        <f t="shared" si="4"/>
        <v>0</v>
      </c>
    </row>
    <row r="82" spans="1:7" ht="53.25" customHeight="1">
      <c r="A82" s="184"/>
      <c r="B82" s="251"/>
      <c r="C82" s="257" t="s">
        <v>450</v>
      </c>
      <c r="D82" s="33" t="s">
        <v>361</v>
      </c>
      <c r="E82" s="64"/>
      <c r="F82" s="60"/>
      <c r="G82" s="94">
        <f t="shared" si="4"/>
        <v>0</v>
      </c>
    </row>
    <row r="83" spans="1:7" ht="53.25" customHeight="1">
      <c r="A83" s="184"/>
      <c r="B83" s="251"/>
      <c r="C83" s="259"/>
      <c r="D83" s="33" t="s">
        <v>362</v>
      </c>
      <c r="E83" s="64"/>
      <c r="F83" s="60"/>
      <c r="G83" s="94">
        <f t="shared" si="4"/>
        <v>0</v>
      </c>
    </row>
    <row r="84" spans="1:7" ht="53.25" customHeight="1">
      <c r="A84" s="184"/>
      <c r="B84" s="251"/>
      <c r="C84" s="129" t="s">
        <v>363</v>
      </c>
      <c r="D84" s="33" t="s">
        <v>364</v>
      </c>
      <c r="E84" s="64"/>
      <c r="F84" s="60"/>
      <c r="G84" s="94">
        <f t="shared" si="4"/>
        <v>0</v>
      </c>
    </row>
    <row r="85" spans="1:7" ht="53.25" customHeight="1">
      <c r="A85" s="184"/>
      <c r="B85" s="251"/>
      <c r="C85" s="129"/>
      <c r="D85" s="48" t="s">
        <v>365</v>
      </c>
      <c r="E85" s="64"/>
      <c r="F85" s="60"/>
      <c r="G85" s="94">
        <f t="shared" si="4"/>
        <v>0</v>
      </c>
    </row>
    <row r="86" spans="1:7" ht="53.25" customHeight="1">
      <c r="A86" s="184"/>
      <c r="B86" s="251"/>
      <c r="C86" s="257" t="s">
        <v>371</v>
      </c>
      <c r="D86" s="45" t="s">
        <v>370</v>
      </c>
      <c r="E86" s="64"/>
      <c r="F86" s="60"/>
      <c r="G86" s="94">
        <f t="shared" si="4"/>
        <v>0</v>
      </c>
    </row>
    <row r="87" spans="1:7" ht="53.25" customHeight="1">
      <c r="A87" s="184"/>
      <c r="B87" s="251"/>
      <c r="C87" s="258"/>
      <c r="D87" s="45" t="s">
        <v>372</v>
      </c>
      <c r="E87" s="64"/>
      <c r="F87" s="60"/>
      <c r="G87" s="94">
        <f t="shared" si="4"/>
        <v>0</v>
      </c>
    </row>
    <row r="88" spans="1:7" ht="53.25" customHeight="1">
      <c r="A88" s="184"/>
      <c r="B88" s="251"/>
      <c r="C88" s="259"/>
      <c r="D88" s="45" t="s">
        <v>373</v>
      </c>
      <c r="E88" s="64"/>
      <c r="F88" s="60"/>
      <c r="G88" s="94">
        <f t="shared" si="4"/>
        <v>0</v>
      </c>
    </row>
    <row r="89" spans="1:7">
      <c r="A89" s="184"/>
      <c r="B89" s="201" t="s">
        <v>26</v>
      </c>
      <c r="C89" s="201"/>
      <c r="D89" s="201"/>
      <c r="E89" s="32" t="str" cm="1">
        <f t="array" ref="E89">IF(OR(E72:E88="No cumple"),"No cumple",IF(G89=0%,"","Cumple"))</f>
        <v/>
      </c>
      <c r="F89" s="12"/>
      <c r="G89" s="13">
        <f>SUM(G72:G88)</f>
        <v>0</v>
      </c>
    </row>
    <row r="90" spans="1:7" ht="53.25" customHeight="1">
      <c r="A90" s="184" t="s">
        <v>288</v>
      </c>
      <c r="B90" s="382" t="s">
        <v>289</v>
      </c>
      <c r="C90" s="257" t="s">
        <v>378</v>
      </c>
      <c r="D90" s="70" t="s">
        <v>379</v>
      </c>
      <c r="E90" s="64"/>
      <c r="F90" s="60"/>
      <c r="G90" s="94">
        <f>+IF(E90="cumple",0.02,IF(E90="No aplica",0.02,0))</f>
        <v>0</v>
      </c>
    </row>
    <row r="91" spans="1:7" ht="69.75" customHeight="1">
      <c r="A91" s="184"/>
      <c r="B91" s="382"/>
      <c r="C91" s="258"/>
      <c r="D91" s="45" t="s">
        <v>380</v>
      </c>
      <c r="E91" s="64"/>
      <c r="F91" s="60"/>
      <c r="G91" s="94">
        <f t="shared" ref="G91:G98" si="5">+IF(E91="cumple",0.02,IF(E91="No aplica",0.02,0))</f>
        <v>0</v>
      </c>
    </row>
    <row r="92" spans="1:7" ht="136.5" customHeight="1">
      <c r="A92" s="184"/>
      <c r="B92" s="382"/>
      <c r="C92" s="259"/>
      <c r="D92" s="45" t="s">
        <v>381</v>
      </c>
      <c r="E92" s="64"/>
      <c r="F92" s="60"/>
      <c r="G92" s="94">
        <f t="shared" si="5"/>
        <v>0</v>
      </c>
    </row>
    <row r="93" spans="1:7" ht="196.5" customHeight="1">
      <c r="A93" s="184"/>
      <c r="B93" s="382"/>
      <c r="C93" s="257" t="s">
        <v>385</v>
      </c>
      <c r="D93" s="45" t="s">
        <v>386</v>
      </c>
      <c r="E93" s="64"/>
      <c r="F93" s="60"/>
      <c r="G93" s="94">
        <f t="shared" si="5"/>
        <v>0</v>
      </c>
    </row>
    <row r="94" spans="1:7" ht="181.5" customHeight="1">
      <c r="A94" s="184"/>
      <c r="B94" s="382"/>
      <c r="C94" s="258"/>
      <c r="D94" s="45" t="s">
        <v>387</v>
      </c>
      <c r="E94" s="64"/>
      <c r="F94" s="60"/>
      <c r="G94" s="94">
        <f t="shared" si="5"/>
        <v>0</v>
      </c>
    </row>
    <row r="95" spans="1:7" ht="168" customHeight="1">
      <c r="A95" s="184"/>
      <c r="B95" s="382"/>
      <c r="C95" s="258"/>
      <c r="D95" s="45" t="s">
        <v>388</v>
      </c>
      <c r="E95" s="64"/>
      <c r="F95" s="60"/>
      <c r="G95" s="94">
        <f t="shared" si="5"/>
        <v>0</v>
      </c>
    </row>
    <row r="96" spans="1:7" ht="232.5" customHeight="1">
      <c r="A96" s="184"/>
      <c r="B96" s="382"/>
      <c r="C96" s="258"/>
      <c r="D96" s="70" t="s">
        <v>389</v>
      </c>
      <c r="E96" s="64"/>
      <c r="F96" s="60"/>
      <c r="G96" s="94">
        <f t="shared" si="5"/>
        <v>0</v>
      </c>
    </row>
    <row r="97" spans="1:7" ht="171" customHeight="1">
      <c r="A97" s="184"/>
      <c r="B97" s="382"/>
      <c r="C97" s="259"/>
      <c r="D97" s="45" t="s">
        <v>390</v>
      </c>
      <c r="E97" s="64"/>
      <c r="F97" s="60"/>
      <c r="G97" s="94">
        <f t="shared" si="5"/>
        <v>0</v>
      </c>
    </row>
    <row r="98" spans="1:7" ht="53.25" customHeight="1">
      <c r="A98" s="184"/>
      <c r="B98" s="382"/>
      <c r="C98" s="33" t="s">
        <v>391</v>
      </c>
      <c r="D98" s="45" t="s">
        <v>392</v>
      </c>
      <c r="E98" s="64"/>
      <c r="F98" s="60"/>
      <c r="G98" s="94">
        <f t="shared" si="5"/>
        <v>0</v>
      </c>
    </row>
    <row r="99" spans="1:7" ht="16.5" customHeight="1">
      <c r="A99" s="184"/>
      <c r="B99" s="283" t="s">
        <v>26</v>
      </c>
      <c r="C99" s="381"/>
      <c r="D99" s="381"/>
      <c r="E99" s="32" t="str" cm="1">
        <f t="array" ref="E99">IF(OR(E90:E98="No cumple"),"No cumple",IF(G99=0%,"","Cumple"))</f>
        <v/>
      </c>
      <c r="F99" s="12"/>
      <c r="G99" s="13">
        <f>SUM(G90:G98)</f>
        <v>0</v>
      </c>
    </row>
    <row r="100" spans="1:7" ht="63.75" customHeight="1">
      <c r="A100" s="184" t="s">
        <v>290</v>
      </c>
      <c r="B100" s="275" t="s">
        <v>291</v>
      </c>
      <c r="C100" s="384" t="s">
        <v>393</v>
      </c>
      <c r="D100" s="45" t="s">
        <v>394</v>
      </c>
      <c r="E100" s="64"/>
      <c r="F100" s="60"/>
      <c r="G100" s="94">
        <f>+IF(E100="cumple",0.016,IF(E100="No aplica",0.016,0))</f>
        <v>0</v>
      </c>
    </row>
    <row r="101" spans="1:7" ht="62.25" customHeight="1">
      <c r="A101" s="184"/>
      <c r="B101" s="275"/>
      <c r="C101" s="384"/>
      <c r="D101" s="45" t="s">
        <v>395</v>
      </c>
      <c r="E101" s="64"/>
      <c r="F101" s="60"/>
      <c r="G101" s="94">
        <f t="shared" ref="G101:G109" si="6">+IF(E101="cumple",0.016,IF(E101="No aplica",0.016,0))</f>
        <v>0</v>
      </c>
    </row>
    <row r="102" spans="1:7" ht="80.25" customHeight="1">
      <c r="A102" s="184"/>
      <c r="B102" s="275"/>
      <c r="C102" s="384"/>
      <c r="D102" s="45" t="s">
        <v>396</v>
      </c>
      <c r="E102" s="64"/>
      <c r="F102" s="60"/>
      <c r="G102" s="94">
        <f t="shared" si="6"/>
        <v>0</v>
      </c>
    </row>
    <row r="103" spans="1:7" ht="85.5" customHeight="1">
      <c r="A103" s="184"/>
      <c r="B103" s="275"/>
      <c r="C103" s="384"/>
      <c r="D103" s="45" t="s">
        <v>397</v>
      </c>
      <c r="E103" s="64"/>
      <c r="F103" s="60"/>
      <c r="G103" s="94">
        <f t="shared" si="6"/>
        <v>0</v>
      </c>
    </row>
    <row r="104" spans="1:7" ht="55.5" customHeight="1">
      <c r="A104" s="184"/>
      <c r="B104" s="275"/>
      <c r="C104" s="384"/>
      <c r="D104" s="45" t="s">
        <v>398</v>
      </c>
      <c r="E104" s="64"/>
      <c r="F104" s="60"/>
      <c r="G104" s="94">
        <f t="shared" si="6"/>
        <v>0</v>
      </c>
    </row>
    <row r="105" spans="1:7" ht="81.75" customHeight="1">
      <c r="A105" s="184"/>
      <c r="B105" s="275"/>
      <c r="C105" s="129" t="s">
        <v>399</v>
      </c>
      <c r="D105" s="69" t="s">
        <v>400</v>
      </c>
      <c r="E105" s="64"/>
      <c r="F105" s="60"/>
      <c r="G105" s="94">
        <f t="shared" si="6"/>
        <v>0</v>
      </c>
    </row>
    <row r="106" spans="1:7" ht="80.25" customHeight="1">
      <c r="A106" s="184"/>
      <c r="B106" s="275"/>
      <c r="C106" s="129"/>
      <c r="D106" s="48" t="s">
        <v>401</v>
      </c>
      <c r="E106" s="64"/>
      <c r="F106" s="60"/>
      <c r="G106" s="94">
        <f t="shared" si="6"/>
        <v>0</v>
      </c>
    </row>
    <row r="107" spans="1:7" ht="83.25" customHeight="1">
      <c r="A107" s="184"/>
      <c r="B107" s="275"/>
      <c r="C107" s="129"/>
      <c r="D107" s="69" t="s">
        <v>402</v>
      </c>
      <c r="E107" s="64"/>
      <c r="F107" s="60"/>
      <c r="G107" s="94">
        <f t="shared" si="6"/>
        <v>0</v>
      </c>
    </row>
    <row r="108" spans="1:7" ht="48" customHeight="1">
      <c r="A108" s="184"/>
      <c r="B108" s="383"/>
      <c r="C108" s="384" t="s">
        <v>403</v>
      </c>
      <c r="D108" s="48" t="s">
        <v>404</v>
      </c>
      <c r="E108" s="64"/>
      <c r="F108" s="60"/>
      <c r="G108" s="94">
        <f t="shared" si="6"/>
        <v>0</v>
      </c>
    </row>
    <row r="109" spans="1:7" ht="49.5" customHeight="1">
      <c r="A109" s="184"/>
      <c r="B109" s="383"/>
      <c r="C109" s="384"/>
      <c r="D109" s="48" t="s">
        <v>405</v>
      </c>
      <c r="E109" s="64"/>
      <c r="F109" s="60"/>
      <c r="G109" s="94">
        <f t="shared" si="6"/>
        <v>0</v>
      </c>
    </row>
    <row r="110" spans="1:7" ht="17.25" thickBot="1">
      <c r="A110" s="184"/>
      <c r="B110" s="185" t="s">
        <v>26</v>
      </c>
      <c r="C110" s="379"/>
      <c r="D110" s="379"/>
      <c r="E110" s="32" t="str" cm="1">
        <f t="array" ref="E110">IF(OR(E100:E109="No cumple"),"No cumple",IF(G110=0%,"","Cumple"))</f>
        <v/>
      </c>
      <c r="F110" s="12"/>
      <c r="G110" s="13">
        <f>SUM(G100:G109)</f>
        <v>0</v>
      </c>
    </row>
    <row r="111" spans="1:7" ht="17.25" thickBot="1">
      <c r="A111" s="289" t="s">
        <v>6</v>
      </c>
      <c r="B111" s="167"/>
      <c r="C111" s="167"/>
      <c r="D111" s="167"/>
      <c r="E111" s="167"/>
      <c r="F111" s="168"/>
      <c r="G111" s="19">
        <f>+G34+G60+G71+G89+G99+G110</f>
        <v>0</v>
      </c>
    </row>
    <row r="112" spans="1:7" ht="85.5" customHeight="1" thickBot="1">
      <c r="A112" s="181" t="s">
        <v>661</v>
      </c>
      <c r="B112" s="182"/>
      <c r="C112" s="182"/>
      <c r="D112" s="182"/>
      <c r="E112" s="182"/>
      <c r="F112" s="182"/>
      <c r="G112" s="183"/>
    </row>
    <row r="113" spans="1:7" ht="17.25" thickBot="1">
      <c r="A113" s="169" t="s">
        <v>14</v>
      </c>
      <c r="B113" s="170"/>
      <c r="C113" s="170"/>
      <c r="D113" s="170"/>
      <c r="E113" s="170"/>
      <c r="F113" s="170"/>
      <c r="G113" s="171"/>
    </row>
    <row r="114" spans="1:7" ht="17.25" thickBot="1">
      <c r="A114" s="172" t="s">
        <v>12</v>
      </c>
      <c r="B114" s="173"/>
      <c r="C114" s="21" t="s">
        <v>10</v>
      </c>
      <c r="D114" s="20" t="s">
        <v>13</v>
      </c>
      <c r="E114" s="173" t="s">
        <v>11</v>
      </c>
      <c r="F114" s="173"/>
      <c r="G114" s="174"/>
    </row>
    <row r="115" spans="1:7">
      <c r="A115" s="175"/>
      <c r="B115" s="176"/>
      <c r="C115" s="23"/>
      <c r="D115" s="22"/>
      <c r="E115" s="176"/>
      <c r="F115" s="176"/>
      <c r="G115" s="177"/>
    </row>
    <row r="116" spans="1:7">
      <c r="A116" s="178"/>
      <c r="B116" s="179"/>
      <c r="C116" s="25"/>
      <c r="D116" s="24"/>
      <c r="E116" s="179"/>
      <c r="F116" s="179"/>
      <c r="G116" s="180"/>
    </row>
    <row r="117" spans="1:7" ht="17.25" thickBot="1">
      <c r="A117" s="163"/>
      <c r="B117" s="164"/>
      <c r="C117" s="27"/>
      <c r="D117" s="26"/>
      <c r="E117" s="164"/>
      <c r="F117" s="164"/>
      <c r="G117" s="165"/>
    </row>
  </sheetData>
  <autoFilter ref="A17:G114" xr:uid="{47A68971-74D6-4596-BC86-1E5C76D83494}"/>
  <mergeCells count="79">
    <mergeCell ref="A90:A99"/>
    <mergeCell ref="B90:B98"/>
    <mergeCell ref="C90:C92"/>
    <mergeCell ref="C93:C97"/>
    <mergeCell ref="A100:A110"/>
    <mergeCell ref="B100:B109"/>
    <mergeCell ref="C100:C104"/>
    <mergeCell ref="C105:C107"/>
    <mergeCell ref="C108:C109"/>
    <mergeCell ref="A1:G1"/>
    <mergeCell ref="A2:G2"/>
    <mergeCell ref="A3:G3"/>
    <mergeCell ref="A4:G4"/>
    <mergeCell ref="A116:B116"/>
    <mergeCell ref="E116:G116"/>
    <mergeCell ref="B110:D110"/>
    <mergeCell ref="A61:A71"/>
    <mergeCell ref="B99:D99"/>
    <mergeCell ref="B61:B70"/>
    <mergeCell ref="B71:D71"/>
    <mergeCell ref="A72:A89"/>
    <mergeCell ref="B72:B88"/>
    <mergeCell ref="B89:D89"/>
    <mergeCell ref="C61:C63"/>
    <mergeCell ref="C66:C67"/>
    <mergeCell ref="A117:B117"/>
    <mergeCell ref="E117:G117"/>
    <mergeCell ref="A111:F111"/>
    <mergeCell ref="A113:G113"/>
    <mergeCell ref="A114:B114"/>
    <mergeCell ref="E114:G114"/>
    <mergeCell ref="A115:B115"/>
    <mergeCell ref="E115:G115"/>
    <mergeCell ref="A112:G112"/>
    <mergeCell ref="A18:A34"/>
    <mergeCell ref="B34:D34"/>
    <mergeCell ref="C18:C20"/>
    <mergeCell ref="C45:C47"/>
    <mergeCell ref="C49:C50"/>
    <mergeCell ref="A35:A60"/>
    <mergeCell ref="B35:B59"/>
    <mergeCell ref="C35:C37"/>
    <mergeCell ref="C39:C40"/>
    <mergeCell ref="C42:C44"/>
    <mergeCell ref="B60:D60"/>
    <mergeCell ref="C51:C52"/>
    <mergeCell ref="C55:C56"/>
    <mergeCell ref="C31:C33"/>
    <mergeCell ref="B18:B33"/>
    <mergeCell ref="C57:C59"/>
    <mergeCell ref="D16:D17"/>
    <mergeCell ref="E16:E17"/>
    <mergeCell ref="F16:F17"/>
    <mergeCell ref="B13:G13"/>
    <mergeCell ref="B14:G14"/>
    <mergeCell ref="A15:G15"/>
    <mergeCell ref="A16:A17"/>
    <mergeCell ref="G16:G17"/>
    <mergeCell ref="B16:B17"/>
    <mergeCell ref="C16:C17"/>
    <mergeCell ref="B12:G12"/>
    <mergeCell ref="B5:G5"/>
    <mergeCell ref="B6:G6"/>
    <mergeCell ref="B7:G7"/>
    <mergeCell ref="B8:G8"/>
    <mergeCell ref="B9:G9"/>
    <mergeCell ref="B10:G10"/>
    <mergeCell ref="B11:G11"/>
    <mergeCell ref="C86:C88"/>
    <mergeCell ref="C68:C70"/>
    <mergeCell ref="C79:C80"/>
    <mergeCell ref="C82:C83"/>
    <mergeCell ref="C21:C22"/>
    <mergeCell ref="C23:C24"/>
    <mergeCell ref="C25:C26"/>
    <mergeCell ref="C28:C29"/>
    <mergeCell ref="C72:C74"/>
    <mergeCell ref="C77:C78"/>
    <mergeCell ref="C84:C85"/>
  </mergeCells>
  <conditionalFormatting sqref="G111">
    <cfRule type="dataBar" priority="1">
      <dataBar>
        <cfvo type="num" val="0"/>
        <cfvo type="num" val="1"/>
        <color rgb="FF638EC6"/>
      </dataBar>
      <extLst>
        <ext xmlns:x14="http://schemas.microsoft.com/office/spreadsheetml/2009/9/main" uri="{B025F937-C7B1-47D3-B67F-A62EFF666E3E}">
          <x14:id>{531B0600-84A6-47B7-8F61-FB1B10E31223}</x14:id>
        </ext>
      </extLst>
    </cfRule>
  </conditionalFormatting>
  <dataValidations count="2">
    <dataValidation type="list" allowBlank="1" showInputMessage="1" showErrorMessage="1" sqref="E18:E27 E30:E33 E35:E59 E61:E70 E72:E88 E90 E93:E98 E100:E103 E105:E109" xr:uid="{BFFD85D3-1359-458E-9298-8BDD58D169E6}">
      <formula1>cumple</formula1>
    </dataValidation>
    <dataValidation type="list" allowBlank="1" showInputMessage="1" showErrorMessage="1" sqref="E28:E29 E91:E92 E104" xr:uid="{A265A722-B696-46C4-B4D4-E42A34F95EC0}">
      <formula1>noaplica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FUNCIONAMIENTO&amp;RIN1.IVC
&amp;"-,Negrita"&amp;KFF000009/05/2018&amp;"-,Normal"&amp;K01+000
Versión 4
Página &amp;P de &amp;N 
Clasificación de la Información
CLASIFICADA </oddHeader>
    <oddFooter>&amp;C&amp;"Tempus Sans ITC,Normal"&amp;G</oddFooter>
  </headerFooter>
  <ignoredErrors>
    <ignoredError sqref="B5:G14" unlockedFormula="1"/>
  </ignoredErrors>
  <legacyDrawingHF r:id="rId2"/>
  <extLst>
    <ext xmlns:x14="http://schemas.microsoft.com/office/spreadsheetml/2009/9/main" uri="{78C0D931-6437-407d-A8EE-F0AAD7539E65}">
      <x14:conditionalFormattings>
        <x14:conditionalFormatting xmlns:xm="http://schemas.microsoft.com/office/excel/2006/main">
          <x14:cfRule type="dataBar" id="{531B0600-84A6-47B7-8F61-FB1B10E31223}">
            <x14:dataBar minLength="0" maxLength="100" gradient="0">
              <x14:cfvo type="num">
                <xm:f>0</xm:f>
              </x14:cfvo>
              <x14:cfvo type="num">
                <xm:f>1</xm:f>
              </x14:cfvo>
              <x14:negativeFillColor rgb="FFFF0000"/>
              <x14:axisColor rgb="FF000000"/>
            </x14:dataBar>
          </x14:cfRule>
          <xm:sqref>G111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5414-A8B5-4F2A-BEFF-0D8820A8F738}">
  <sheetPr>
    <tabColor rgb="FF00B0F0"/>
  </sheetPr>
  <dimension ref="A1:H106"/>
  <sheetViews>
    <sheetView topLeftCell="A96" zoomScale="90" zoomScaleNormal="90" zoomScaleSheetLayoutView="80" zoomScalePageLayoutView="55" workbookViewId="0">
      <selection activeCell="F19" sqref="F19"/>
    </sheetView>
  </sheetViews>
  <sheetFormatPr baseColWidth="10" defaultColWidth="11.42578125" defaultRowHeight="16.5"/>
  <cols>
    <col min="1" max="1" width="30.85546875" style="28" customWidth="1"/>
    <col min="2" max="2" width="40.42578125" style="29" customWidth="1"/>
    <col min="3" max="3" width="39.5703125" style="30" customWidth="1"/>
    <col min="4" max="4" width="56.85546875" style="29" customWidth="1"/>
    <col min="5" max="5" width="19" style="29" customWidth="1"/>
    <col min="6" max="6" width="35.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15</v>
      </c>
      <c r="B3" s="124"/>
      <c r="C3" s="124"/>
      <c r="D3" s="124"/>
      <c r="E3" s="124"/>
      <c r="F3" s="124"/>
      <c r="G3" s="125"/>
    </row>
    <row r="4" spans="1:7" s="2" customFormat="1" ht="17.25" thickBot="1">
      <c r="A4" s="126" t="s">
        <v>7</v>
      </c>
      <c r="B4" s="127"/>
      <c r="C4" s="127"/>
      <c r="D4" s="127"/>
      <c r="E4" s="127"/>
      <c r="F4" s="127"/>
      <c r="G4" s="128"/>
    </row>
    <row r="5" spans="1:7">
      <c r="A5" s="3" t="s">
        <v>22</v>
      </c>
      <c r="B5" s="155">
        <f>+'1. Comp Legal'!B5</f>
        <v>0</v>
      </c>
      <c r="C5" s="156"/>
      <c r="D5" s="156"/>
      <c r="E5" s="156"/>
      <c r="F5" s="156"/>
      <c r="G5" s="157"/>
    </row>
    <row r="6" spans="1:7">
      <c r="A6" s="4" t="s">
        <v>23</v>
      </c>
      <c r="B6" s="262">
        <f>+'1. Comp Legal'!B6</f>
        <v>0</v>
      </c>
      <c r="C6" s="263"/>
      <c r="D6" s="263"/>
      <c r="E6" s="263"/>
      <c r="F6" s="263"/>
      <c r="G6" s="264"/>
    </row>
    <row r="7" spans="1:7">
      <c r="A7" s="5" t="s">
        <v>1</v>
      </c>
      <c r="B7" s="262">
        <f>+'1. Comp Legal'!B7</f>
        <v>0</v>
      </c>
      <c r="C7" s="263"/>
      <c r="D7" s="263"/>
      <c r="E7" s="263"/>
      <c r="F7" s="263"/>
      <c r="G7" s="264"/>
    </row>
    <row r="8" spans="1:7">
      <c r="A8" s="5" t="s">
        <v>16</v>
      </c>
      <c r="B8" s="262">
        <f>+'1. Comp Legal'!B8</f>
        <v>0</v>
      </c>
      <c r="C8" s="263"/>
      <c r="D8" s="263"/>
      <c r="E8" s="263"/>
      <c r="F8" s="263"/>
      <c r="G8" s="264"/>
    </row>
    <row r="9" spans="1:7">
      <c r="A9" s="5" t="s">
        <v>27</v>
      </c>
      <c r="B9" s="262">
        <f>+'1. Comp Legal'!B9</f>
        <v>0</v>
      </c>
      <c r="C9" s="263"/>
      <c r="D9" s="263"/>
      <c r="E9" s="263"/>
      <c r="F9" s="263"/>
      <c r="G9" s="264"/>
    </row>
    <row r="10" spans="1:7">
      <c r="A10" s="5" t="s">
        <v>24</v>
      </c>
      <c r="B10" s="262">
        <f>+'1. Comp Legal'!B10</f>
        <v>0</v>
      </c>
      <c r="C10" s="263"/>
      <c r="D10" s="263"/>
      <c r="E10" s="263"/>
      <c r="F10" s="263"/>
      <c r="G10" s="264"/>
    </row>
    <row r="11" spans="1:7">
      <c r="A11" s="5" t="s">
        <v>17</v>
      </c>
      <c r="B11" s="262">
        <f>+'1. Comp Legal'!B11</f>
        <v>0</v>
      </c>
      <c r="C11" s="263"/>
      <c r="D11" s="263"/>
      <c r="E11" s="263"/>
      <c r="F11" s="263"/>
      <c r="G11" s="264"/>
    </row>
    <row r="12" spans="1:7" ht="18.75" customHeight="1">
      <c r="A12" s="5" t="s">
        <v>18</v>
      </c>
      <c r="B12" s="262">
        <f>+'1. Comp Legal'!B12</f>
        <v>0</v>
      </c>
      <c r="C12" s="263"/>
      <c r="D12" s="263"/>
      <c r="E12" s="263"/>
      <c r="F12" s="263"/>
      <c r="G12" s="264"/>
    </row>
    <row r="13" spans="1:7" ht="18.75" customHeight="1">
      <c r="A13" s="87" t="s">
        <v>659</v>
      </c>
      <c r="B13" s="262">
        <f>+'1. Comp Legal'!B13</f>
        <v>0</v>
      </c>
      <c r="C13" s="263"/>
      <c r="D13" s="263"/>
      <c r="E13" s="263"/>
      <c r="F13" s="263"/>
      <c r="G13" s="264"/>
    </row>
    <row r="14" spans="1:7" ht="33.75" thickBot="1">
      <c r="A14" s="6" t="s">
        <v>25</v>
      </c>
      <c r="B14" s="265">
        <f>+'1. Comp Legal'!B14</f>
        <v>0</v>
      </c>
      <c r="C14" s="266"/>
      <c r="D14" s="266"/>
      <c r="E14" s="266"/>
      <c r="F14" s="266"/>
      <c r="G14" s="267"/>
    </row>
    <row r="15" spans="1:7">
      <c r="A15" s="191" t="s">
        <v>41</v>
      </c>
      <c r="B15" s="192"/>
      <c r="C15" s="192"/>
      <c r="D15" s="192"/>
      <c r="E15" s="192"/>
      <c r="F15" s="192"/>
      <c r="G15" s="193"/>
    </row>
    <row r="16" spans="1:7" ht="34.5" customHeight="1">
      <c r="A16" s="194" t="s">
        <v>446</v>
      </c>
      <c r="B16" s="196" t="s">
        <v>2</v>
      </c>
      <c r="C16" s="196" t="s">
        <v>296</v>
      </c>
      <c r="D16" s="196" t="s">
        <v>711</v>
      </c>
      <c r="E16" s="195" t="s">
        <v>19</v>
      </c>
      <c r="F16" s="194" t="s">
        <v>0</v>
      </c>
      <c r="G16" s="194" t="s">
        <v>4</v>
      </c>
    </row>
    <row r="17" spans="1:7" ht="16.5" customHeight="1">
      <c r="A17" s="195"/>
      <c r="B17" s="297"/>
      <c r="C17" s="297"/>
      <c r="D17" s="297"/>
      <c r="E17" s="374"/>
      <c r="F17" s="195"/>
      <c r="G17" s="195"/>
    </row>
    <row r="18" spans="1:7" ht="32.25" customHeight="1">
      <c r="A18" s="184" t="s">
        <v>267</v>
      </c>
      <c r="B18" s="376" t="s">
        <v>314</v>
      </c>
      <c r="C18" s="129" t="s">
        <v>316</v>
      </c>
      <c r="D18" s="45" t="s">
        <v>315</v>
      </c>
      <c r="E18" s="64"/>
      <c r="F18" s="60"/>
      <c r="G18" s="94">
        <f>+IF(E18="cumple",0.01,IF(E18="No aplica",0.01,0))</f>
        <v>0</v>
      </c>
    </row>
    <row r="19" spans="1:7" ht="32.25" customHeight="1">
      <c r="A19" s="184"/>
      <c r="B19" s="377"/>
      <c r="C19" s="129"/>
      <c r="D19" s="46" t="s">
        <v>695</v>
      </c>
      <c r="E19" s="64"/>
      <c r="F19" s="60"/>
      <c r="G19" s="94">
        <f t="shared" ref="G19:G33" si="0">+IF(E19="cumple",0.01,IF(E19="No aplica",0.01,0))</f>
        <v>0</v>
      </c>
    </row>
    <row r="20" spans="1:7" ht="33" customHeight="1">
      <c r="A20" s="184"/>
      <c r="B20" s="377"/>
      <c r="C20" s="129"/>
      <c r="D20" s="45" t="s">
        <v>318</v>
      </c>
      <c r="E20" s="64"/>
      <c r="F20" s="60"/>
      <c r="G20" s="94">
        <f t="shared" si="0"/>
        <v>0</v>
      </c>
    </row>
    <row r="21" spans="1:7" ht="38.25" customHeight="1">
      <c r="A21" s="184"/>
      <c r="B21" s="377"/>
      <c r="C21" s="129" t="s">
        <v>319</v>
      </c>
      <c r="D21" s="45" t="s">
        <v>320</v>
      </c>
      <c r="E21" s="64"/>
      <c r="F21" s="60"/>
      <c r="G21" s="94">
        <f t="shared" si="0"/>
        <v>0</v>
      </c>
    </row>
    <row r="22" spans="1:7" ht="38.25" customHeight="1">
      <c r="A22" s="184"/>
      <c r="B22" s="377"/>
      <c r="C22" s="129"/>
      <c r="D22" s="45" t="s">
        <v>268</v>
      </c>
      <c r="E22" s="64"/>
      <c r="F22" s="60"/>
      <c r="G22" s="94">
        <f t="shared" si="0"/>
        <v>0</v>
      </c>
    </row>
    <row r="23" spans="1:7" ht="46.5" customHeight="1">
      <c r="A23" s="184"/>
      <c r="B23" s="377"/>
      <c r="C23" s="129" t="s">
        <v>321</v>
      </c>
      <c r="D23" s="45" t="s">
        <v>322</v>
      </c>
      <c r="E23" s="64"/>
      <c r="F23" s="60"/>
      <c r="G23" s="94">
        <f>+IF(E23="cumple",0.02,IF(E23="No aplica",0.02,0))</f>
        <v>0</v>
      </c>
    </row>
    <row r="24" spans="1:7" ht="34.5" customHeight="1">
      <c r="A24" s="184"/>
      <c r="B24" s="377"/>
      <c r="C24" s="129"/>
      <c r="D24" s="45" t="s">
        <v>269</v>
      </c>
      <c r="E24" s="64"/>
      <c r="F24" s="60"/>
      <c r="G24" s="94">
        <f t="shared" si="0"/>
        <v>0</v>
      </c>
    </row>
    <row r="25" spans="1:7" ht="33">
      <c r="A25" s="184"/>
      <c r="B25" s="377"/>
      <c r="C25" s="129" t="s">
        <v>323</v>
      </c>
      <c r="D25" s="70" t="s">
        <v>270</v>
      </c>
      <c r="E25" s="64"/>
      <c r="F25" s="60"/>
      <c r="G25" s="94">
        <f>+IF(E25="cumple",0.02,IF(E25="No aplica",0.02,0))</f>
        <v>0</v>
      </c>
    </row>
    <row r="26" spans="1:7" ht="48" customHeight="1">
      <c r="A26" s="184"/>
      <c r="B26" s="377"/>
      <c r="C26" s="129"/>
      <c r="D26" s="70" t="s">
        <v>271</v>
      </c>
      <c r="E26" s="64"/>
      <c r="F26" s="60"/>
      <c r="G26" s="94">
        <f>+IF(E26="cumple",0.02,IF(E26="No aplica",0.02,0))</f>
        <v>0</v>
      </c>
    </row>
    <row r="27" spans="1:7" ht="55.5" customHeight="1">
      <c r="A27" s="184"/>
      <c r="B27" s="377"/>
      <c r="C27" s="33" t="s">
        <v>324</v>
      </c>
      <c r="D27" s="33" t="s">
        <v>139</v>
      </c>
      <c r="E27" s="64"/>
      <c r="F27" s="60"/>
      <c r="G27" s="94">
        <f t="shared" si="0"/>
        <v>0</v>
      </c>
    </row>
    <row r="28" spans="1:7" ht="40.5" customHeight="1">
      <c r="A28" s="184"/>
      <c r="B28" s="377"/>
      <c r="C28" s="129" t="s">
        <v>326</v>
      </c>
      <c r="D28" s="45" t="s">
        <v>272</v>
      </c>
      <c r="E28" s="64"/>
      <c r="F28" s="60"/>
      <c r="G28" s="94">
        <f t="shared" si="0"/>
        <v>0</v>
      </c>
    </row>
    <row r="29" spans="1:7" ht="44.25" customHeight="1">
      <c r="A29" s="184"/>
      <c r="B29" s="377"/>
      <c r="C29" s="129"/>
      <c r="D29" s="45" t="s">
        <v>273</v>
      </c>
      <c r="E29" s="64"/>
      <c r="F29" s="60"/>
      <c r="G29" s="94">
        <f t="shared" si="0"/>
        <v>0</v>
      </c>
    </row>
    <row r="30" spans="1:7" ht="129.75" customHeight="1">
      <c r="A30" s="184"/>
      <c r="B30" s="377"/>
      <c r="C30" s="33" t="s">
        <v>327</v>
      </c>
      <c r="D30" s="33" t="s">
        <v>325</v>
      </c>
      <c r="E30" s="64"/>
      <c r="F30" s="60"/>
      <c r="G30" s="94">
        <f>+IF(E30="cumple",0.02,IF(E30="No aplica",0.02,0))</f>
        <v>0</v>
      </c>
    </row>
    <row r="31" spans="1:7" ht="35.25" customHeight="1">
      <c r="A31" s="184"/>
      <c r="B31" s="377"/>
      <c r="C31" s="257" t="s">
        <v>328</v>
      </c>
      <c r="D31" s="45" t="s">
        <v>329</v>
      </c>
      <c r="E31" s="64"/>
      <c r="F31" s="60"/>
      <c r="G31" s="94">
        <f t="shared" si="0"/>
        <v>0</v>
      </c>
    </row>
    <row r="32" spans="1:7" ht="37.5" customHeight="1">
      <c r="A32" s="184"/>
      <c r="B32" s="377"/>
      <c r="C32" s="258"/>
      <c r="D32" s="45" t="s">
        <v>330</v>
      </c>
      <c r="E32" s="64"/>
      <c r="F32" s="60"/>
      <c r="G32" s="94">
        <f t="shared" si="0"/>
        <v>0</v>
      </c>
    </row>
    <row r="33" spans="1:7" ht="36.75" customHeight="1">
      <c r="A33" s="184"/>
      <c r="B33" s="378"/>
      <c r="C33" s="259"/>
      <c r="D33" s="45" t="s">
        <v>331</v>
      </c>
      <c r="E33" s="64"/>
      <c r="F33" s="60"/>
      <c r="G33" s="94">
        <f t="shared" si="0"/>
        <v>0</v>
      </c>
    </row>
    <row r="34" spans="1:7">
      <c r="A34" s="184"/>
      <c r="B34" s="186" t="s">
        <v>26</v>
      </c>
      <c r="C34" s="186"/>
      <c r="D34" s="186"/>
      <c r="E34" s="32" t="str" cm="1">
        <f t="array" ref="E34">IF(OR(E18:E33="No cumple"),"No cumple",IF(G34=0%,"","Cumple"))</f>
        <v/>
      </c>
      <c r="F34" s="61"/>
      <c r="G34" s="13">
        <f>SUM(G18:G33)</f>
        <v>0</v>
      </c>
    </row>
    <row r="35" spans="1:7" ht="37.5" customHeight="1">
      <c r="A35" s="275" t="s">
        <v>140</v>
      </c>
      <c r="B35" s="275" t="s">
        <v>274</v>
      </c>
      <c r="C35" s="129" t="s">
        <v>332</v>
      </c>
      <c r="D35" s="45" t="s">
        <v>308</v>
      </c>
      <c r="E35" s="64"/>
      <c r="F35" s="60"/>
      <c r="G35" s="94">
        <f>+IF(E35="cumple",0.008,IF(E35="No aplica",0.008,0))</f>
        <v>0</v>
      </c>
    </row>
    <row r="36" spans="1:7" ht="57" customHeight="1">
      <c r="A36" s="275"/>
      <c r="B36" s="275"/>
      <c r="C36" s="129"/>
      <c r="D36" s="46" t="s">
        <v>696</v>
      </c>
      <c r="E36" s="64"/>
      <c r="F36" s="60"/>
      <c r="G36" s="94">
        <f t="shared" ref="G36:G59" si="1">+IF(E36="cumple",0.008,IF(E36="No aplica",0.008,0))</f>
        <v>0</v>
      </c>
    </row>
    <row r="37" spans="1:7" ht="36" customHeight="1">
      <c r="A37" s="275"/>
      <c r="B37" s="275"/>
      <c r="C37" s="129"/>
      <c r="D37" s="45" t="s">
        <v>309</v>
      </c>
      <c r="E37" s="64"/>
      <c r="F37" s="60"/>
      <c r="G37" s="94">
        <f t="shared" si="1"/>
        <v>0</v>
      </c>
    </row>
    <row r="38" spans="1:7" ht="49.5">
      <c r="A38" s="275"/>
      <c r="B38" s="275"/>
      <c r="C38" s="33" t="s">
        <v>333</v>
      </c>
      <c r="D38" s="45" t="s">
        <v>697</v>
      </c>
      <c r="E38" s="64"/>
      <c r="F38" s="60"/>
      <c r="G38" s="94">
        <f t="shared" si="1"/>
        <v>0</v>
      </c>
    </row>
    <row r="39" spans="1:7" ht="46.5" customHeight="1">
      <c r="A39" s="275"/>
      <c r="B39" s="275"/>
      <c r="C39" s="375" t="s">
        <v>334</v>
      </c>
      <c r="D39" s="33" t="s">
        <v>310</v>
      </c>
      <c r="E39" s="64"/>
      <c r="F39" s="60"/>
      <c r="G39" s="94">
        <f t="shared" si="1"/>
        <v>0</v>
      </c>
    </row>
    <row r="40" spans="1:7" ht="93.75" customHeight="1">
      <c r="A40" s="275"/>
      <c r="B40" s="275"/>
      <c r="C40" s="375"/>
      <c r="D40" s="46" t="s">
        <v>698</v>
      </c>
      <c r="E40" s="64"/>
      <c r="F40" s="60"/>
      <c r="G40" s="94">
        <f t="shared" si="1"/>
        <v>0</v>
      </c>
    </row>
    <row r="41" spans="1:7" ht="49.5">
      <c r="A41" s="275"/>
      <c r="B41" s="275"/>
      <c r="C41" s="33" t="s">
        <v>335</v>
      </c>
      <c r="D41" s="33" t="s">
        <v>336</v>
      </c>
      <c r="E41" s="64"/>
      <c r="F41" s="60"/>
      <c r="G41" s="94">
        <f t="shared" si="1"/>
        <v>0</v>
      </c>
    </row>
    <row r="42" spans="1:7" ht="33">
      <c r="A42" s="275"/>
      <c r="B42" s="275"/>
      <c r="C42" s="129" t="s">
        <v>337</v>
      </c>
      <c r="D42" s="45" t="s">
        <v>339</v>
      </c>
      <c r="E42" s="64"/>
      <c r="F42" s="60"/>
      <c r="G42" s="94">
        <f t="shared" si="1"/>
        <v>0</v>
      </c>
    </row>
    <row r="43" spans="1:7" ht="33">
      <c r="A43" s="275"/>
      <c r="B43" s="275"/>
      <c r="C43" s="129"/>
      <c r="D43" s="45" t="s">
        <v>338</v>
      </c>
      <c r="E43" s="64"/>
      <c r="F43" s="60"/>
      <c r="G43" s="94">
        <f t="shared" si="1"/>
        <v>0</v>
      </c>
    </row>
    <row r="44" spans="1:7" ht="32.25" customHeight="1">
      <c r="A44" s="275"/>
      <c r="B44" s="275"/>
      <c r="C44" s="129"/>
      <c r="D44" s="45" t="s">
        <v>340</v>
      </c>
      <c r="E44" s="64"/>
      <c r="F44" s="60"/>
      <c r="G44" s="94">
        <f t="shared" si="1"/>
        <v>0</v>
      </c>
    </row>
    <row r="45" spans="1:7" ht="66">
      <c r="A45" s="275"/>
      <c r="B45" s="275"/>
      <c r="C45" s="129" t="s">
        <v>341</v>
      </c>
      <c r="D45" s="45" t="s">
        <v>276</v>
      </c>
      <c r="E45" s="64"/>
      <c r="F45" s="60"/>
      <c r="G45" s="94">
        <f t="shared" si="1"/>
        <v>0</v>
      </c>
    </row>
    <row r="46" spans="1:7" ht="36.75" customHeight="1">
      <c r="A46" s="275"/>
      <c r="B46" s="275"/>
      <c r="C46" s="129"/>
      <c r="D46" s="45" t="s">
        <v>699</v>
      </c>
      <c r="E46" s="64"/>
      <c r="F46" s="60"/>
      <c r="G46" s="94">
        <f t="shared" si="1"/>
        <v>0</v>
      </c>
    </row>
    <row r="47" spans="1:7" ht="33">
      <c r="A47" s="275"/>
      <c r="B47" s="275"/>
      <c r="C47" s="129"/>
      <c r="D47" s="45" t="s">
        <v>275</v>
      </c>
      <c r="E47" s="64"/>
      <c r="F47" s="60"/>
      <c r="G47" s="94">
        <f t="shared" si="1"/>
        <v>0</v>
      </c>
    </row>
    <row r="48" spans="1:7" ht="82.5">
      <c r="A48" s="275"/>
      <c r="B48" s="275"/>
      <c r="C48" s="33" t="s">
        <v>342</v>
      </c>
      <c r="D48" s="33" t="s">
        <v>700</v>
      </c>
      <c r="E48" s="64"/>
      <c r="F48" s="60"/>
      <c r="G48" s="94">
        <f t="shared" si="1"/>
        <v>0</v>
      </c>
    </row>
    <row r="49" spans="1:7" ht="33">
      <c r="A49" s="275"/>
      <c r="B49" s="275"/>
      <c r="C49" s="129" t="s">
        <v>343</v>
      </c>
      <c r="D49" s="70" t="s">
        <v>277</v>
      </c>
      <c r="E49" s="64"/>
      <c r="F49" s="60"/>
      <c r="G49" s="94">
        <f t="shared" si="1"/>
        <v>0</v>
      </c>
    </row>
    <row r="50" spans="1:7" ht="33">
      <c r="A50" s="275"/>
      <c r="B50" s="275"/>
      <c r="C50" s="129"/>
      <c r="D50" s="45" t="s">
        <v>344</v>
      </c>
      <c r="E50" s="64"/>
      <c r="F50" s="60"/>
      <c r="G50" s="94">
        <f t="shared" si="1"/>
        <v>0</v>
      </c>
    </row>
    <row r="51" spans="1:7" ht="66">
      <c r="A51" s="275"/>
      <c r="B51" s="275"/>
      <c r="C51" s="129" t="s">
        <v>345</v>
      </c>
      <c r="D51" s="33" t="s">
        <v>701</v>
      </c>
      <c r="E51" s="64"/>
      <c r="F51" s="60"/>
      <c r="G51" s="94">
        <f t="shared" si="1"/>
        <v>0</v>
      </c>
    </row>
    <row r="52" spans="1:7" ht="101.25" customHeight="1">
      <c r="A52" s="275"/>
      <c r="B52" s="275"/>
      <c r="C52" s="129"/>
      <c r="D52" s="69" t="s">
        <v>307</v>
      </c>
      <c r="E52" s="64"/>
      <c r="F52" s="60"/>
      <c r="G52" s="94">
        <f t="shared" si="1"/>
        <v>0</v>
      </c>
    </row>
    <row r="53" spans="1:7" ht="66">
      <c r="A53" s="275"/>
      <c r="B53" s="275"/>
      <c r="C53" s="33" t="s">
        <v>346</v>
      </c>
      <c r="D53" s="45" t="s">
        <v>347</v>
      </c>
      <c r="E53" s="64"/>
      <c r="F53" s="60"/>
      <c r="G53" s="94">
        <f t="shared" si="1"/>
        <v>0</v>
      </c>
    </row>
    <row r="54" spans="1:7" ht="66">
      <c r="A54" s="275"/>
      <c r="B54" s="275"/>
      <c r="C54" s="33" t="s">
        <v>348</v>
      </c>
      <c r="D54" s="33" t="s">
        <v>278</v>
      </c>
      <c r="E54" s="64"/>
      <c r="F54" s="60"/>
      <c r="G54" s="94">
        <f t="shared" si="1"/>
        <v>0</v>
      </c>
    </row>
    <row r="55" spans="1:7" ht="49.5">
      <c r="A55" s="275"/>
      <c r="B55" s="275"/>
      <c r="C55" s="129" t="s">
        <v>349</v>
      </c>
      <c r="D55" s="33" t="s">
        <v>280</v>
      </c>
      <c r="E55" s="64"/>
      <c r="F55" s="60"/>
      <c r="G55" s="94">
        <f t="shared" si="1"/>
        <v>0</v>
      </c>
    </row>
    <row r="56" spans="1:7">
      <c r="A56" s="275"/>
      <c r="B56" s="275"/>
      <c r="C56" s="129"/>
      <c r="D56" s="33" t="s">
        <v>279</v>
      </c>
      <c r="E56" s="64"/>
      <c r="F56" s="60"/>
      <c r="G56" s="94">
        <f t="shared" si="1"/>
        <v>0</v>
      </c>
    </row>
    <row r="57" spans="1:7" ht="33">
      <c r="A57" s="275"/>
      <c r="B57" s="275"/>
      <c r="C57" s="257" t="s">
        <v>374</v>
      </c>
      <c r="D57" s="45" t="s">
        <v>375</v>
      </c>
      <c r="E57" s="64"/>
      <c r="F57" s="60"/>
      <c r="G57" s="94">
        <f t="shared" si="1"/>
        <v>0</v>
      </c>
    </row>
    <row r="58" spans="1:7" ht="33">
      <c r="A58" s="275"/>
      <c r="B58" s="275"/>
      <c r="C58" s="258"/>
      <c r="D58" s="45" t="s">
        <v>376</v>
      </c>
      <c r="E58" s="64"/>
      <c r="F58" s="60"/>
      <c r="G58" s="94">
        <f t="shared" si="1"/>
        <v>0</v>
      </c>
    </row>
    <row r="59" spans="1:7" ht="33">
      <c r="A59" s="275"/>
      <c r="B59" s="275"/>
      <c r="C59" s="259"/>
      <c r="D59" s="45" t="s">
        <v>377</v>
      </c>
      <c r="E59" s="64"/>
      <c r="F59" s="60"/>
      <c r="G59" s="94">
        <f t="shared" si="1"/>
        <v>0</v>
      </c>
    </row>
    <row r="60" spans="1:7">
      <c r="A60" s="275"/>
      <c r="B60" s="186" t="s">
        <v>26</v>
      </c>
      <c r="C60" s="201"/>
      <c r="D60" s="201"/>
      <c r="E60" s="32" t="str" cm="1">
        <f t="array" ref="E60">IF(OR(E35:E59="No cumple"),"No cumple",IF(G60=0%,"","Cumple"))</f>
        <v/>
      </c>
      <c r="F60" s="12"/>
      <c r="G60" s="13">
        <f>SUM(G35:G59)</f>
        <v>0</v>
      </c>
    </row>
    <row r="61" spans="1:7" ht="35.25" customHeight="1">
      <c r="A61" s="184" t="s">
        <v>281</v>
      </c>
      <c r="B61" s="251" t="s">
        <v>282</v>
      </c>
      <c r="C61" s="129" t="s">
        <v>447</v>
      </c>
      <c r="D61" s="45" t="s">
        <v>448</v>
      </c>
      <c r="E61" s="64"/>
      <c r="F61" s="60"/>
      <c r="G61" s="94">
        <f>+IF(E61="cumple",0.02,IF(E61="No aplica",0.02,0))</f>
        <v>0</v>
      </c>
    </row>
    <row r="62" spans="1:7" ht="53.25" customHeight="1">
      <c r="A62" s="184"/>
      <c r="B62" s="251"/>
      <c r="C62" s="129"/>
      <c r="D62" s="46" t="s">
        <v>702</v>
      </c>
      <c r="E62" s="64"/>
      <c r="F62" s="60"/>
      <c r="G62" s="94">
        <f t="shared" ref="G62:G70" si="2">+IF(E62="cumple",0.02,IF(E62="No aplica",0.02,0))</f>
        <v>0</v>
      </c>
    </row>
    <row r="63" spans="1:7" ht="40.5" customHeight="1">
      <c r="A63" s="184"/>
      <c r="B63" s="251"/>
      <c r="C63" s="129"/>
      <c r="D63" s="45" t="s">
        <v>449</v>
      </c>
      <c r="E63" s="64"/>
      <c r="F63" s="60"/>
      <c r="G63" s="94">
        <f t="shared" si="2"/>
        <v>0</v>
      </c>
    </row>
    <row r="64" spans="1:7" ht="99">
      <c r="A64" s="184"/>
      <c r="B64" s="251"/>
      <c r="C64" s="33" t="s">
        <v>350</v>
      </c>
      <c r="D64" s="33" t="s">
        <v>283</v>
      </c>
      <c r="E64" s="64"/>
      <c r="F64" s="60"/>
      <c r="G64" s="94">
        <f t="shared" si="2"/>
        <v>0</v>
      </c>
    </row>
    <row r="65" spans="1:8" ht="66">
      <c r="A65" s="184"/>
      <c r="B65" s="251"/>
      <c r="C65" s="33" t="s">
        <v>703</v>
      </c>
      <c r="D65" s="33" t="s">
        <v>284</v>
      </c>
      <c r="E65" s="64"/>
      <c r="F65" s="60"/>
      <c r="G65" s="94">
        <f t="shared" si="2"/>
        <v>0</v>
      </c>
    </row>
    <row r="66" spans="1:8" ht="49.5">
      <c r="A66" s="184"/>
      <c r="B66" s="251"/>
      <c r="C66" s="129" t="s">
        <v>351</v>
      </c>
      <c r="D66" s="33" t="s">
        <v>285</v>
      </c>
      <c r="E66" s="64"/>
      <c r="F66" s="60"/>
      <c r="G66" s="94">
        <f t="shared" si="2"/>
        <v>0</v>
      </c>
    </row>
    <row r="67" spans="1:8" ht="99">
      <c r="A67" s="184"/>
      <c r="B67" s="251"/>
      <c r="C67" s="129"/>
      <c r="D67" s="33" t="s">
        <v>352</v>
      </c>
      <c r="E67" s="64"/>
      <c r="F67" s="60"/>
      <c r="G67" s="94">
        <f t="shared" si="2"/>
        <v>0</v>
      </c>
    </row>
    <row r="68" spans="1:8" ht="33">
      <c r="A68" s="184"/>
      <c r="B68" s="251"/>
      <c r="C68" s="257" t="s">
        <v>366</v>
      </c>
      <c r="D68" s="45" t="s">
        <v>367</v>
      </c>
      <c r="E68" s="64"/>
      <c r="F68" s="60"/>
      <c r="G68" s="94">
        <f t="shared" si="2"/>
        <v>0</v>
      </c>
    </row>
    <row r="69" spans="1:8" ht="33">
      <c r="A69" s="184"/>
      <c r="B69" s="251"/>
      <c r="C69" s="258"/>
      <c r="D69" s="45" t="s">
        <v>368</v>
      </c>
      <c r="E69" s="64"/>
      <c r="F69" s="60"/>
      <c r="G69" s="94">
        <f t="shared" si="2"/>
        <v>0</v>
      </c>
    </row>
    <row r="70" spans="1:8" ht="33">
      <c r="A70" s="184"/>
      <c r="B70" s="251"/>
      <c r="C70" s="259"/>
      <c r="D70" s="45" t="s">
        <v>369</v>
      </c>
      <c r="E70" s="64"/>
      <c r="F70" s="60"/>
      <c r="G70" s="94">
        <f t="shared" si="2"/>
        <v>0</v>
      </c>
    </row>
    <row r="71" spans="1:8">
      <c r="A71" s="380"/>
      <c r="B71" s="201" t="s">
        <v>26</v>
      </c>
      <c r="C71" s="201"/>
      <c r="D71" s="201"/>
      <c r="E71" s="32" t="str" cm="1">
        <f t="array" ref="E71">IF(OR(E61:E70="No cumple"),"No cumple",IF(G71=0%,"","Cumple"))</f>
        <v/>
      </c>
      <c r="F71" s="12"/>
      <c r="G71" s="13">
        <f>SUM(G61:G70)</f>
        <v>0</v>
      </c>
    </row>
    <row r="72" spans="1:8" ht="36" customHeight="1">
      <c r="A72" s="184" t="s">
        <v>286</v>
      </c>
      <c r="B72" s="251" t="s">
        <v>287</v>
      </c>
      <c r="C72" s="129" t="s">
        <v>382</v>
      </c>
      <c r="D72" s="45" t="s">
        <v>383</v>
      </c>
      <c r="E72" s="64"/>
      <c r="F72" s="60"/>
      <c r="G72" s="94">
        <f>+IF(E72="cumple",0.0117647,IF(E72="No aplica",0.0117647,0))</f>
        <v>0</v>
      </c>
    </row>
    <row r="73" spans="1:8" ht="54.75" customHeight="1">
      <c r="A73" s="184"/>
      <c r="B73" s="251"/>
      <c r="C73" s="129"/>
      <c r="D73" s="46" t="s">
        <v>704</v>
      </c>
      <c r="E73" s="64"/>
      <c r="F73" s="60"/>
      <c r="G73" s="94">
        <f t="shared" ref="G73:G88" si="3">+IF(E73="cumple",0.0117647,IF(E73="No aplica",0.0117647,0))</f>
        <v>0</v>
      </c>
      <c r="H73" s="1">
        <v>1.1764705882352942</v>
      </c>
    </row>
    <row r="74" spans="1:8" ht="38.25" customHeight="1">
      <c r="A74" s="184"/>
      <c r="B74" s="251"/>
      <c r="C74" s="129"/>
      <c r="D74" s="45" t="s">
        <v>384</v>
      </c>
      <c r="E74" s="64"/>
      <c r="F74" s="60"/>
      <c r="G74" s="94">
        <f t="shared" si="3"/>
        <v>0</v>
      </c>
    </row>
    <row r="75" spans="1:8" ht="51" customHeight="1">
      <c r="A75" s="184"/>
      <c r="B75" s="251"/>
      <c r="C75" s="33" t="s">
        <v>353</v>
      </c>
      <c r="D75" s="45" t="s">
        <v>354</v>
      </c>
      <c r="E75" s="64"/>
      <c r="F75" s="60"/>
      <c r="G75" s="94">
        <f t="shared" si="3"/>
        <v>0</v>
      </c>
    </row>
    <row r="76" spans="1:8" ht="79.5" customHeight="1">
      <c r="A76" s="184"/>
      <c r="B76" s="251"/>
      <c r="C76" s="46" t="s">
        <v>705</v>
      </c>
      <c r="D76" s="45" t="s">
        <v>706</v>
      </c>
      <c r="E76" s="64"/>
      <c r="F76" s="60"/>
      <c r="G76" s="94">
        <f t="shared" si="3"/>
        <v>0</v>
      </c>
    </row>
    <row r="77" spans="1:8" ht="49.5" customHeight="1">
      <c r="A77" s="184"/>
      <c r="B77" s="251"/>
      <c r="C77" s="129" t="s">
        <v>357</v>
      </c>
      <c r="D77" s="70" t="s">
        <v>355</v>
      </c>
      <c r="E77" s="64"/>
      <c r="F77" s="60"/>
      <c r="G77" s="94">
        <f t="shared" si="3"/>
        <v>0</v>
      </c>
    </row>
    <row r="78" spans="1:8" ht="47.25" customHeight="1">
      <c r="A78" s="184"/>
      <c r="B78" s="251"/>
      <c r="C78" s="129"/>
      <c r="D78" s="45" t="s">
        <v>356</v>
      </c>
      <c r="E78" s="64"/>
      <c r="F78" s="60"/>
      <c r="G78" s="94">
        <f t="shared" si="3"/>
        <v>0</v>
      </c>
    </row>
    <row r="79" spans="1:8" ht="35.25" customHeight="1">
      <c r="A79" s="184"/>
      <c r="B79" s="251"/>
      <c r="C79" s="260" t="s">
        <v>707</v>
      </c>
      <c r="D79" s="45" t="s">
        <v>358</v>
      </c>
      <c r="E79" s="64"/>
      <c r="F79" s="60"/>
      <c r="G79" s="94">
        <f t="shared" si="3"/>
        <v>0</v>
      </c>
    </row>
    <row r="80" spans="1:8" ht="52.5" customHeight="1">
      <c r="A80" s="184"/>
      <c r="B80" s="251"/>
      <c r="C80" s="261"/>
      <c r="D80" s="45" t="s">
        <v>708</v>
      </c>
      <c r="E80" s="64"/>
      <c r="F80" s="60"/>
      <c r="G80" s="94">
        <f t="shared" si="3"/>
        <v>0</v>
      </c>
    </row>
    <row r="81" spans="1:7" ht="65.25" customHeight="1">
      <c r="A81" s="184"/>
      <c r="B81" s="251"/>
      <c r="C81" s="33" t="s">
        <v>360</v>
      </c>
      <c r="D81" s="45" t="s">
        <v>359</v>
      </c>
      <c r="E81" s="64"/>
      <c r="F81" s="60"/>
      <c r="G81" s="94">
        <f t="shared" si="3"/>
        <v>0</v>
      </c>
    </row>
    <row r="82" spans="1:7" ht="24.75" customHeight="1">
      <c r="A82" s="184"/>
      <c r="B82" s="251"/>
      <c r="C82" s="257" t="s">
        <v>450</v>
      </c>
      <c r="D82" s="33" t="s">
        <v>361</v>
      </c>
      <c r="E82" s="64"/>
      <c r="F82" s="60"/>
      <c r="G82" s="94">
        <f t="shared" si="3"/>
        <v>0</v>
      </c>
    </row>
    <row r="83" spans="1:7" ht="49.5">
      <c r="A83" s="184"/>
      <c r="B83" s="251"/>
      <c r="C83" s="259"/>
      <c r="D83" s="33" t="s">
        <v>362</v>
      </c>
      <c r="E83" s="64"/>
      <c r="F83" s="60"/>
      <c r="G83" s="94">
        <f t="shared" si="3"/>
        <v>0</v>
      </c>
    </row>
    <row r="84" spans="1:7" ht="50.25" customHeight="1">
      <c r="A84" s="184"/>
      <c r="B84" s="251"/>
      <c r="C84" s="129" t="s">
        <v>363</v>
      </c>
      <c r="D84" s="33" t="s">
        <v>364</v>
      </c>
      <c r="E84" s="64"/>
      <c r="F84" s="60"/>
      <c r="G84" s="94">
        <f t="shared" si="3"/>
        <v>0</v>
      </c>
    </row>
    <row r="85" spans="1:7" ht="36.75" customHeight="1">
      <c r="A85" s="184"/>
      <c r="B85" s="251"/>
      <c r="C85" s="129"/>
      <c r="D85" s="48" t="s">
        <v>365</v>
      </c>
      <c r="E85" s="64"/>
      <c r="F85" s="60"/>
      <c r="G85" s="94">
        <f t="shared" si="3"/>
        <v>0</v>
      </c>
    </row>
    <row r="86" spans="1:7" ht="33" customHeight="1">
      <c r="A86" s="184"/>
      <c r="B86" s="251"/>
      <c r="C86" s="257" t="s">
        <v>371</v>
      </c>
      <c r="D86" s="45" t="s">
        <v>370</v>
      </c>
      <c r="E86" s="64"/>
      <c r="F86" s="60"/>
      <c r="G86" s="94">
        <f t="shared" si="3"/>
        <v>0</v>
      </c>
    </row>
    <row r="87" spans="1:7" ht="33" customHeight="1">
      <c r="A87" s="184"/>
      <c r="B87" s="251"/>
      <c r="C87" s="258"/>
      <c r="D87" s="45" t="s">
        <v>372</v>
      </c>
      <c r="E87" s="64"/>
      <c r="F87" s="60"/>
      <c r="G87" s="94">
        <f t="shared" si="3"/>
        <v>0</v>
      </c>
    </row>
    <row r="88" spans="1:7" ht="33">
      <c r="A88" s="184"/>
      <c r="B88" s="251"/>
      <c r="C88" s="259"/>
      <c r="D88" s="45" t="s">
        <v>373</v>
      </c>
      <c r="E88" s="64"/>
      <c r="F88" s="60"/>
      <c r="G88" s="94">
        <f t="shared" si="3"/>
        <v>0</v>
      </c>
    </row>
    <row r="89" spans="1:7">
      <c r="A89" s="184"/>
      <c r="B89" s="201" t="s">
        <v>26</v>
      </c>
      <c r="C89" s="201"/>
      <c r="D89" s="201"/>
      <c r="E89" s="32" t="str" cm="1">
        <f t="array" ref="E89">IF(OR(E72:E88="No cumple"),"No cumple",IF(G89=0%,"","Cumple"))</f>
        <v/>
      </c>
      <c r="F89" s="12"/>
      <c r="G89" s="13">
        <f>SUM(G72:G88)</f>
        <v>0</v>
      </c>
    </row>
    <row r="90" spans="1:7" ht="86.25" customHeight="1">
      <c r="A90" s="184" t="s">
        <v>288</v>
      </c>
      <c r="B90" s="382" t="s">
        <v>289</v>
      </c>
      <c r="C90" s="257" t="s">
        <v>378</v>
      </c>
      <c r="D90" s="70" t="s">
        <v>379</v>
      </c>
      <c r="E90" s="64"/>
      <c r="F90" s="60"/>
      <c r="G90" s="94">
        <f t="shared" ref="G90" si="4">+IF(E90="cumple",0.02,IF(E90="No aplica",0.02,0))</f>
        <v>0</v>
      </c>
    </row>
    <row r="91" spans="1:7" ht="66">
      <c r="A91" s="184"/>
      <c r="B91" s="382"/>
      <c r="C91" s="258"/>
      <c r="D91" s="45" t="s">
        <v>380</v>
      </c>
      <c r="E91" s="64"/>
      <c r="F91" s="60"/>
      <c r="G91" s="94">
        <f t="shared" ref="G91:G97" si="5">+IF(E91="cumple",0.02,IF(E91="No aplica",0.02,0))</f>
        <v>0</v>
      </c>
    </row>
    <row r="92" spans="1:7" ht="113.25" customHeight="1">
      <c r="A92" s="184"/>
      <c r="B92" s="382"/>
      <c r="C92" s="259"/>
      <c r="D92" s="45" t="s">
        <v>381</v>
      </c>
      <c r="E92" s="64"/>
      <c r="F92" s="60"/>
      <c r="G92" s="94">
        <f t="shared" si="5"/>
        <v>0</v>
      </c>
    </row>
    <row r="93" spans="1:7" ht="183.75" customHeight="1">
      <c r="A93" s="184"/>
      <c r="B93" s="382"/>
      <c r="C93" s="257" t="s">
        <v>385</v>
      </c>
      <c r="D93" s="45" t="s">
        <v>386</v>
      </c>
      <c r="E93" s="64"/>
      <c r="F93" s="60"/>
      <c r="G93" s="94">
        <f>+IF(E93="cumple",0.03,IF(E93="No aplica",0.03,0))</f>
        <v>0</v>
      </c>
    </row>
    <row r="94" spans="1:7" ht="166.5" customHeight="1">
      <c r="A94" s="184"/>
      <c r="B94" s="382"/>
      <c r="C94" s="258"/>
      <c r="D94" s="45" t="s">
        <v>387</v>
      </c>
      <c r="E94" s="64"/>
      <c r="F94" s="60"/>
      <c r="G94" s="94">
        <f>+IF(E94="cumple",0.03,IF(E94="No aplica",0.03,0))</f>
        <v>0</v>
      </c>
    </row>
    <row r="95" spans="1:7" ht="150.75" customHeight="1">
      <c r="A95" s="184"/>
      <c r="B95" s="382"/>
      <c r="C95" s="258"/>
      <c r="D95" s="45" t="s">
        <v>388</v>
      </c>
      <c r="E95" s="64"/>
      <c r="F95" s="60"/>
      <c r="G95" s="94">
        <f t="shared" si="5"/>
        <v>0</v>
      </c>
    </row>
    <row r="96" spans="1:7" ht="285" customHeight="1">
      <c r="A96" s="184"/>
      <c r="B96" s="382"/>
      <c r="C96" s="258"/>
      <c r="D96" s="70" t="s">
        <v>389</v>
      </c>
      <c r="E96" s="64"/>
      <c r="F96" s="60"/>
      <c r="G96" s="94">
        <f t="shared" si="5"/>
        <v>0</v>
      </c>
    </row>
    <row r="97" spans="1:7" ht="165.75" customHeight="1">
      <c r="A97" s="184"/>
      <c r="B97" s="382"/>
      <c r="C97" s="259"/>
      <c r="D97" s="45" t="s">
        <v>390</v>
      </c>
      <c r="E97" s="64"/>
      <c r="F97" s="60"/>
      <c r="G97" s="94">
        <f t="shared" si="5"/>
        <v>0</v>
      </c>
    </row>
    <row r="98" spans="1:7" ht="33">
      <c r="A98" s="184"/>
      <c r="B98" s="382"/>
      <c r="C98" s="33" t="s">
        <v>391</v>
      </c>
      <c r="D98" s="45" t="s">
        <v>392</v>
      </c>
      <c r="E98" s="64"/>
      <c r="F98" s="60"/>
      <c r="G98" s="94">
        <f>+IF(E98="cumple",0.02,IF(E98="No aplica",0.02,0))</f>
        <v>0</v>
      </c>
    </row>
    <row r="99" spans="1:7" ht="17.25" thickBot="1">
      <c r="A99" s="184"/>
      <c r="B99" s="283" t="s">
        <v>26</v>
      </c>
      <c r="C99" s="381"/>
      <c r="D99" s="381"/>
      <c r="E99" s="32" t="str" cm="1">
        <f t="array" ref="E99">IF(OR(E90:E98="No cumple"),"No cumple",IF(G99=0%,"","Cumple"))</f>
        <v/>
      </c>
      <c r="F99" s="12"/>
      <c r="G99" s="13">
        <f>SUM(G90:G98)</f>
        <v>0</v>
      </c>
    </row>
    <row r="100" spans="1:7" ht="17.25" thickBot="1">
      <c r="A100" s="289" t="s">
        <v>6</v>
      </c>
      <c r="B100" s="167"/>
      <c r="C100" s="167"/>
      <c r="D100" s="167"/>
      <c r="E100" s="167"/>
      <c r="F100" s="168"/>
      <c r="G100" s="19">
        <f>+G34+G60+G71+G89+G99</f>
        <v>0</v>
      </c>
    </row>
    <row r="101" spans="1:7" ht="85.5" customHeight="1" thickBot="1">
      <c r="A101" s="181" t="s">
        <v>661</v>
      </c>
      <c r="B101" s="182"/>
      <c r="C101" s="182"/>
      <c r="D101" s="182"/>
      <c r="E101" s="182"/>
      <c r="F101" s="182"/>
      <c r="G101" s="183"/>
    </row>
    <row r="102" spans="1:7" ht="17.25" thickBot="1">
      <c r="A102" s="169" t="s">
        <v>14</v>
      </c>
      <c r="B102" s="170"/>
      <c r="C102" s="170"/>
      <c r="D102" s="170"/>
      <c r="E102" s="170"/>
      <c r="F102" s="170"/>
      <c r="G102" s="171"/>
    </row>
    <row r="103" spans="1:7" ht="17.25" thickBot="1">
      <c r="A103" s="172" t="s">
        <v>12</v>
      </c>
      <c r="B103" s="173"/>
      <c r="C103" s="21" t="s">
        <v>10</v>
      </c>
      <c r="D103" s="20" t="s">
        <v>13</v>
      </c>
      <c r="E103" s="173" t="s">
        <v>11</v>
      </c>
      <c r="F103" s="173"/>
      <c r="G103" s="174"/>
    </row>
    <row r="104" spans="1:7">
      <c r="A104" s="175"/>
      <c r="B104" s="176"/>
      <c r="C104" s="23"/>
      <c r="D104" s="22"/>
      <c r="E104" s="176"/>
      <c r="F104" s="176"/>
      <c r="G104" s="177"/>
    </row>
    <row r="105" spans="1:7">
      <c r="A105" s="178"/>
      <c r="B105" s="179"/>
      <c r="C105" s="25"/>
      <c r="D105" s="24"/>
      <c r="E105" s="179"/>
      <c r="F105" s="179"/>
      <c r="G105" s="180"/>
    </row>
    <row r="106" spans="1:7" ht="17.25" thickBot="1">
      <c r="A106" s="163"/>
      <c r="B106" s="164"/>
      <c r="C106" s="27"/>
      <c r="D106" s="26"/>
      <c r="E106" s="164"/>
      <c r="F106" s="164"/>
      <c r="G106" s="165"/>
    </row>
  </sheetData>
  <autoFilter ref="A17:G103" xr:uid="{47A68971-74D6-4596-BC86-1E5C76D83494}"/>
  <mergeCells count="73">
    <mergeCell ref="B34:D34"/>
    <mergeCell ref="C82:C83"/>
    <mergeCell ref="C84:C85"/>
    <mergeCell ref="C86:C88"/>
    <mergeCell ref="A35:A60"/>
    <mergeCell ref="B35:B59"/>
    <mergeCell ref="C51:C52"/>
    <mergeCell ref="C55:C56"/>
    <mergeCell ref="C25:C26"/>
    <mergeCell ref="C28:C29"/>
    <mergeCell ref="C35:C37"/>
    <mergeCell ref="A105:B105"/>
    <mergeCell ref="E105:G105"/>
    <mergeCell ref="A72:A89"/>
    <mergeCell ref="B72:B88"/>
    <mergeCell ref="C72:C74"/>
    <mergeCell ref="C77:C78"/>
    <mergeCell ref="A101:G101"/>
    <mergeCell ref="B90:B98"/>
    <mergeCell ref="C90:C92"/>
    <mergeCell ref="C93:C97"/>
    <mergeCell ref="B99:D99"/>
    <mergeCell ref="C79:C80"/>
    <mergeCell ref="A100:F100"/>
    <mergeCell ref="A106:B106"/>
    <mergeCell ref="E106:G106"/>
    <mergeCell ref="A102:G102"/>
    <mergeCell ref="A103:B103"/>
    <mergeCell ref="E103:G103"/>
    <mergeCell ref="A104:B104"/>
    <mergeCell ref="E104:G104"/>
    <mergeCell ref="B89:D89"/>
    <mergeCell ref="A90:A99"/>
    <mergeCell ref="C42:C44"/>
    <mergeCell ref="B13:G13"/>
    <mergeCell ref="B12:G12"/>
    <mergeCell ref="A61:A71"/>
    <mergeCell ref="B61:B70"/>
    <mergeCell ref="C61:C63"/>
    <mergeCell ref="C66:C67"/>
    <mergeCell ref="C68:C70"/>
    <mergeCell ref="B71:D71"/>
    <mergeCell ref="B18:B33"/>
    <mergeCell ref="C31:C33"/>
    <mergeCell ref="C49:C50"/>
    <mergeCell ref="E16:E17"/>
    <mergeCell ref="F16:F17"/>
    <mergeCell ref="A1:G1"/>
    <mergeCell ref="A2:G2"/>
    <mergeCell ref="A3:G3"/>
    <mergeCell ref="A4:G4"/>
    <mergeCell ref="B5:G5"/>
    <mergeCell ref="B6:G6"/>
    <mergeCell ref="B7:G7"/>
    <mergeCell ref="B8:G8"/>
    <mergeCell ref="B9:G9"/>
    <mergeCell ref="B10:G10"/>
    <mergeCell ref="B11:G11"/>
    <mergeCell ref="A18:A34"/>
    <mergeCell ref="B14:G14"/>
    <mergeCell ref="C57:C59"/>
    <mergeCell ref="B60:D60"/>
    <mergeCell ref="A15:G15"/>
    <mergeCell ref="A16:A17"/>
    <mergeCell ref="B16:B17"/>
    <mergeCell ref="C16:C17"/>
    <mergeCell ref="G16:G17"/>
    <mergeCell ref="C39:C40"/>
    <mergeCell ref="D16:D17"/>
    <mergeCell ref="C45:C47"/>
    <mergeCell ref="C18:C20"/>
    <mergeCell ref="C21:C22"/>
    <mergeCell ref="C23:C24"/>
  </mergeCells>
  <conditionalFormatting sqref="G100">
    <cfRule type="dataBar" priority="1">
      <dataBar>
        <cfvo type="num" val="0"/>
        <cfvo type="num" val="1"/>
        <color rgb="FF638EC6"/>
      </dataBar>
      <extLst>
        <ext xmlns:x14="http://schemas.microsoft.com/office/spreadsheetml/2009/9/main" uri="{B025F937-C7B1-47D3-B67F-A62EFF666E3E}">
          <x14:id>{75ADBC0A-6190-4F7B-8B35-EB8457D8A5B2}</x14:id>
        </ext>
      </extLst>
    </cfRule>
  </conditionalFormatting>
  <dataValidations count="2">
    <dataValidation type="list" allowBlank="1" showInputMessage="1" showErrorMessage="1" sqref="E18:E27 E30:E33 E35:E59 E61:E70 E72:E88 E90 E93:E98" xr:uid="{3C602CB2-C98A-4C57-BB8F-5A41EE5206C9}">
      <formula1>cumple</formula1>
    </dataValidation>
    <dataValidation type="list" allowBlank="1" showInputMessage="1" showErrorMessage="1" sqref="E28:E29 E91:E92" xr:uid="{DB2A5A9B-4995-489E-A049-38367F1439CD}">
      <formula1>noaplica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LICENCIAS DE FUNCIONAMIENTO&amp;RIN1.IVC
&amp;"-,Negrita"&amp;KFF000009/05/2018&amp;"-,Normal"&amp;K01+000
Versión 4
Página &amp;P de &amp;N 
Clasificación de la Información
CLASIFICADA </oddHeader>
    <oddFooter>&amp;C&amp;"Tempus Sans ITC,Normal"&amp;G</oddFooter>
  </headerFooter>
  <ignoredErrors>
    <ignoredError sqref="B5:G14" unlockedFormula="1"/>
  </ignoredErrors>
  <legacyDrawingHF r:id="rId2"/>
  <extLst>
    <ext xmlns:x14="http://schemas.microsoft.com/office/spreadsheetml/2009/9/main" uri="{78C0D931-6437-407d-A8EE-F0AAD7539E65}">
      <x14:conditionalFormattings>
        <x14:conditionalFormatting xmlns:xm="http://schemas.microsoft.com/office/excel/2006/main">
          <x14:cfRule type="dataBar" id="{75ADBC0A-6190-4F7B-8B35-EB8457D8A5B2}">
            <x14:dataBar minLength="0" maxLength="100" gradient="0">
              <x14:cfvo type="num">
                <xm:f>0</xm:f>
              </x14:cfvo>
              <x14:cfvo type="num">
                <xm:f>1</xm:f>
              </x14:cfvo>
              <x14:negativeFillColor rgb="FFFF0000"/>
              <x14:axisColor rgb="FF000000"/>
            </x14:dataBar>
          </x14:cfRule>
          <xm:sqref>G100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0291-C041-46E5-A782-0900D883CB85}">
  <sheetPr>
    <tabColor rgb="FF00B0F0"/>
  </sheetPr>
  <dimension ref="A1:G120"/>
  <sheetViews>
    <sheetView topLeftCell="A35" zoomScaleNormal="100" zoomScaleSheetLayoutView="80" zoomScalePageLayoutView="55" workbookViewId="0">
      <selection activeCell="A35" sqref="A35:A60"/>
    </sheetView>
  </sheetViews>
  <sheetFormatPr baseColWidth="10" defaultColWidth="11.42578125" defaultRowHeight="16.5"/>
  <cols>
    <col min="1" max="1" width="30.85546875" style="28" customWidth="1"/>
    <col min="2" max="2" width="40.42578125" style="29" customWidth="1"/>
    <col min="3" max="3" width="39.5703125" style="30" customWidth="1"/>
    <col min="4" max="4" width="56.85546875" style="29" customWidth="1"/>
    <col min="5" max="5" width="19" style="29" customWidth="1"/>
    <col min="6" max="6" width="35.28515625" style="31" customWidth="1"/>
    <col min="7" max="7" width="11.140625" style="31" customWidth="1"/>
    <col min="8" max="16384" width="11.42578125" style="1"/>
  </cols>
  <sheetData>
    <row r="1" spans="1:7" ht="17.25" thickBot="1">
      <c r="A1" s="117" t="s">
        <v>21</v>
      </c>
      <c r="B1" s="118"/>
      <c r="C1" s="118"/>
      <c r="D1" s="118"/>
      <c r="E1" s="118"/>
      <c r="F1" s="118"/>
      <c r="G1" s="119"/>
    </row>
    <row r="2" spans="1:7" ht="17.25" customHeight="1" thickBot="1">
      <c r="A2" s="120" t="s">
        <v>20</v>
      </c>
      <c r="B2" s="121"/>
      <c r="C2" s="121"/>
      <c r="D2" s="121"/>
      <c r="E2" s="121"/>
      <c r="F2" s="121"/>
      <c r="G2" s="122"/>
    </row>
    <row r="3" spans="1:7" s="2" customFormat="1" ht="17.25" thickBot="1">
      <c r="A3" s="123" t="s">
        <v>15</v>
      </c>
      <c r="B3" s="124"/>
      <c r="C3" s="124"/>
      <c r="D3" s="124"/>
      <c r="E3" s="124"/>
      <c r="F3" s="124"/>
      <c r="G3" s="125"/>
    </row>
    <row r="4" spans="1:7" s="2" customFormat="1" ht="17.25" thickBot="1">
      <c r="A4" s="126" t="s">
        <v>7</v>
      </c>
      <c r="B4" s="127"/>
      <c r="C4" s="127"/>
      <c r="D4" s="127"/>
      <c r="E4" s="127"/>
      <c r="F4" s="127"/>
      <c r="G4" s="128"/>
    </row>
    <row r="5" spans="1:7">
      <c r="A5" s="3" t="s">
        <v>22</v>
      </c>
      <c r="B5" s="155">
        <f>+'1. Comp Legal'!B5</f>
        <v>0</v>
      </c>
      <c r="C5" s="156"/>
      <c r="D5" s="156"/>
      <c r="E5" s="156"/>
      <c r="F5" s="156"/>
      <c r="G5" s="157"/>
    </row>
    <row r="6" spans="1:7">
      <c r="A6" s="4" t="s">
        <v>23</v>
      </c>
      <c r="B6" s="262">
        <f>+'1. Comp Legal'!B6</f>
        <v>0</v>
      </c>
      <c r="C6" s="263"/>
      <c r="D6" s="263"/>
      <c r="E6" s="263"/>
      <c r="F6" s="263"/>
      <c r="G6" s="264"/>
    </row>
    <row r="7" spans="1:7">
      <c r="A7" s="5" t="s">
        <v>1</v>
      </c>
      <c r="B7" s="262">
        <f>+'1. Comp Legal'!B7</f>
        <v>0</v>
      </c>
      <c r="C7" s="263"/>
      <c r="D7" s="263"/>
      <c r="E7" s="263"/>
      <c r="F7" s="263"/>
      <c r="G7" s="264"/>
    </row>
    <row r="8" spans="1:7">
      <c r="A8" s="5" t="s">
        <v>16</v>
      </c>
      <c r="B8" s="262">
        <f>+'1. Comp Legal'!B8</f>
        <v>0</v>
      </c>
      <c r="C8" s="263"/>
      <c r="D8" s="263"/>
      <c r="E8" s="263"/>
      <c r="F8" s="263"/>
      <c r="G8" s="264"/>
    </row>
    <row r="9" spans="1:7">
      <c r="A9" s="5" t="s">
        <v>27</v>
      </c>
      <c r="B9" s="262">
        <f>+'1. Comp Legal'!B9</f>
        <v>0</v>
      </c>
      <c r="C9" s="263"/>
      <c r="D9" s="263"/>
      <c r="E9" s="263"/>
      <c r="F9" s="263"/>
      <c r="G9" s="264"/>
    </row>
    <row r="10" spans="1:7">
      <c r="A10" s="5" t="s">
        <v>24</v>
      </c>
      <c r="B10" s="262">
        <f>+'1. Comp Legal'!B10</f>
        <v>0</v>
      </c>
      <c r="C10" s="263"/>
      <c r="D10" s="263"/>
      <c r="E10" s="263"/>
      <c r="F10" s="263"/>
      <c r="G10" s="264"/>
    </row>
    <row r="11" spans="1:7">
      <c r="A11" s="5" t="s">
        <v>17</v>
      </c>
      <c r="B11" s="262">
        <f>+'1. Comp Legal'!B11</f>
        <v>0</v>
      </c>
      <c r="C11" s="263"/>
      <c r="D11" s="263"/>
      <c r="E11" s="263"/>
      <c r="F11" s="263"/>
      <c r="G11" s="264"/>
    </row>
    <row r="12" spans="1:7" ht="18.75" customHeight="1">
      <c r="A12" s="5" t="s">
        <v>18</v>
      </c>
      <c r="B12" s="262">
        <f>+'1. Comp Legal'!B12</f>
        <v>0</v>
      </c>
      <c r="C12" s="263"/>
      <c r="D12" s="263"/>
      <c r="E12" s="263"/>
      <c r="F12" s="263"/>
      <c r="G12" s="264"/>
    </row>
    <row r="13" spans="1:7" ht="18.75" customHeight="1">
      <c r="A13" s="87" t="s">
        <v>659</v>
      </c>
      <c r="B13" s="262">
        <f>+'1. Comp Legal'!B13</f>
        <v>0</v>
      </c>
      <c r="C13" s="263"/>
      <c r="D13" s="263"/>
      <c r="E13" s="263"/>
      <c r="F13" s="263"/>
      <c r="G13" s="264"/>
    </row>
    <row r="14" spans="1:7" ht="33.75" thickBot="1">
      <c r="A14" s="6" t="s">
        <v>25</v>
      </c>
      <c r="B14" s="265">
        <f>+'1. Comp Legal'!B14</f>
        <v>0</v>
      </c>
      <c r="C14" s="266"/>
      <c r="D14" s="266"/>
      <c r="E14" s="266"/>
      <c r="F14" s="266"/>
      <c r="G14" s="267"/>
    </row>
    <row r="15" spans="1:7">
      <c r="A15" s="191" t="s">
        <v>41</v>
      </c>
      <c r="B15" s="192"/>
      <c r="C15" s="192"/>
      <c r="D15" s="192"/>
      <c r="E15" s="192"/>
      <c r="F15" s="192"/>
      <c r="G15" s="193"/>
    </row>
    <row r="16" spans="1:7" ht="34.5" customHeight="1">
      <c r="A16" s="194" t="s">
        <v>317</v>
      </c>
      <c r="B16" s="196" t="s">
        <v>2</v>
      </c>
      <c r="C16" s="196" t="s">
        <v>296</v>
      </c>
      <c r="D16" s="196" t="s">
        <v>297</v>
      </c>
      <c r="E16" s="195" t="s">
        <v>19</v>
      </c>
      <c r="F16" s="194" t="s">
        <v>0</v>
      </c>
      <c r="G16" s="194" t="s">
        <v>4</v>
      </c>
    </row>
    <row r="17" spans="1:7" ht="16.5" customHeight="1">
      <c r="A17" s="195"/>
      <c r="B17" s="297"/>
      <c r="C17" s="297"/>
      <c r="D17" s="297"/>
      <c r="E17" s="374"/>
      <c r="F17" s="195"/>
      <c r="G17" s="195"/>
    </row>
    <row r="18" spans="1:7" ht="32.25" customHeight="1">
      <c r="A18" s="184" t="s">
        <v>267</v>
      </c>
      <c r="B18" s="376" t="s">
        <v>314</v>
      </c>
      <c r="C18" s="129" t="s">
        <v>316</v>
      </c>
      <c r="D18" s="45" t="s">
        <v>315</v>
      </c>
      <c r="E18" s="64"/>
      <c r="F18" s="60"/>
      <c r="G18" s="94">
        <f t="shared" ref="G18:G33" si="0">+IF(E18="cumple",0.01,IF(E18="No aplica",0.01,0))</f>
        <v>0</v>
      </c>
    </row>
    <row r="19" spans="1:7" ht="32.25" customHeight="1">
      <c r="A19" s="184"/>
      <c r="B19" s="377"/>
      <c r="C19" s="129"/>
      <c r="D19" s="46" t="s">
        <v>695</v>
      </c>
      <c r="E19" s="64"/>
      <c r="F19" s="60"/>
      <c r="G19" s="94">
        <f t="shared" si="0"/>
        <v>0</v>
      </c>
    </row>
    <row r="20" spans="1:7" ht="33" customHeight="1">
      <c r="A20" s="184"/>
      <c r="B20" s="377"/>
      <c r="C20" s="129"/>
      <c r="D20" s="45" t="s">
        <v>318</v>
      </c>
      <c r="E20" s="64"/>
      <c r="F20" s="60"/>
      <c r="G20" s="94">
        <f t="shared" si="0"/>
        <v>0</v>
      </c>
    </row>
    <row r="21" spans="1:7" ht="38.25" customHeight="1">
      <c r="A21" s="184"/>
      <c r="B21" s="377"/>
      <c r="C21" s="129" t="s">
        <v>319</v>
      </c>
      <c r="D21" s="45" t="s">
        <v>320</v>
      </c>
      <c r="E21" s="64"/>
      <c r="F21" s="60"/>
      <c r="G21" s="94">
        <f t="shared" si="0"/>
        <v>0</v>
      </c>
    </row>
    <row r="22" spans="1:7" ht="38.25" customHeight="1">
      <c r="A22" s="184"/>
      <c r="B22" s="377"/>
      <c r="C22" s="129"/>
      <c r="D22" s="45" t="s">
        <v>268</v>
      </c>
      <c r="E22" s="64"/>
      <c r="F22" s="60"/>
      <c r="G22" s="94">
        <f t="shared" si="0"/>
        <v>0</v>
      </c>
    </row>
    <row r="23" spans="1:7" ht="46.5" customHeight="1">
      <c r="A23" s="184"/>
      <c r="B23" s="377"/>
      <c r="C23" s="129" t="s">
        <v>321</v>
      </c>
      <c r="D23" s="45" t="s">
        <v>322</v>
      </c>
      <c r="E23" s="64"/>
      <c r="F23" s="60"/>
      <c r="G23" s="94">
        <f t="shared" si="0"/>
        <v>0</v>
      </c>
    </row>
    <row r="24" spans="1:7" ht="34.5" customHeight="1">
      <c r="A24" s="184"/>
      <c r="B24" s="377"/>
      <c r="C24" s="129"/>
      <c r="D24" s="45" t="s">
        <v>269</v>
      </c>
      <c r="E24" s="64"/>
      <c r="F24" s="60"/>
      <c r="G24" s="94">
        <f t="shared" si="0"/>
        <v>0</v>
      </c>
    </row>
    <row r="25" spans="1:7" ht="33">
      <c r="A25" s="184"/>
      <c r="B25" s="377"/>
      <c r="C25" s="129" t="s">
        <v>323</v>
      </c>
      <c r="D25" s="70" t="s">
        <v>270</v>
      </c>
      <c r="E25" s="64"/>
      <c r="F25" s="60"/>
      <c r="G25" s="94">
        <f t="shared" si="0"/>
        <v>0</v>
      </c>
    </row>
    <row r="26" spans="1:7" ht="48" customHeight="1">
      <c r="A26" s="184"/>
      <c r="B26" s="377"/>
      <c r="C26" s="129"/>
      <c r="D26" s="70" t="s">
        <v>271</v>
      </c>
      <c r="E26" s="64"/>
      <c r="F26" s="60"/>
      <c r="G26" s="94">
        <f t="shared" si="0"/>
        <v>0</v>
      </c>
    </row>
    <row r="27" spans="1:7" ht="55.5" customHeight="1">
      <c r="A27" s="184"/>
      <c r="B27" s="377"/>
      <c r="C27" s="33" t="s">
        <v>324</v>
      </c>
      <c r="D27" s="33" t="s">
        <v>139</v>
      </c>
      <c r="E27" s="64"/>
      <c r="F27" s="60"/>
      <c r="G27" s="94">
        <f t="shared" si="0"/>
        <v>0</v>
      </c>
    </row>
    <row r="28" spans="1:7" ht="40.5" customHeight="1">
      <c r="A28" s="184"/>
      <c r="B28" s="377"/>
      <c r="C28" s="129" t="s">
        <v>326</v>
      </c>
      <c r="D28" s="45" t="s">
        <v>272</v>
      </c>
      <c r="E28" s="64"/>
      <c r="F28" s="60"/>
      <c r="G28" s="94">
        <f t="shared" si="0"/>
        <v>0</v>
      </c>
    </row>
    <row r="29" spans="1:7" ht="44.25" customHeight="1">
      <c r="A29" s="184"/>
      <c r="B29" s="377"/>
      <c r="C29" s="129"/>
      <c r="D29" s="45" t="s">
        <v>273</v>
      </c>
      <c r="E29" s="64"/>
      <c r="F29" s="60"/>
      <c r="G29" s="94">
        <f t="shared" si="0"/>
        <v>0</v>
      </c>
    </row>
    <row r="30" spans="1:7" ht="129.75" customHeight="1">
      <c r="A30" s="184"/>
      <c r="B30" s="377"/>
      <c r="C30" s="33" t="s">
        <v>327</v>
      </c>
      <c r="D30" s="33" t="s">
        <v>325</v>
      </c>
      <c r="E30" s="64"/>
      <c r="F30" s="60"/>
      <c r="G30" s="94">
        <f t="shared" si="0"/>
        <v>0</v>
      </c>
    </row>
    <row r="31" spans="1:7" ht="35.25" customHeight="1">
      <c r="A31" s="184"/>
      <c r="B31" s="377"/>
      <c r="C31" s="257" t="s">
        <v>328</v>
      </c>
      <c r="D31" s="45" t="s">
        <v>329</v>
      </c>
      <c r="E31" s="64"/>
      <c r="F31" s="60"/>
      <c r="G31" s="94">
        <f t="shared" si="0"/>
        <v>0</v>
      </c>
    </row>
    <row r="32" spans="1:7" ht="37.5" customHeight="1">
      <c r="A32" s="184"/>
      <c r="B32" s="377"/>
      <c r="C32" s="258"/>
      <c r="D32" s="45" t="s">
        <v>330</v>
      </c>
      <c r="E32" s="64"/>
      <c r="F32" s="60"/>
      <c r="G32" s="94">
        <f t="shared" si="0"/>
        <v>0</v>
      </c>
    </row>
    <row r="33" spans="1:7" ht="36.75" customHeight="1">
      <c r="A33" s="184"/>
      <c r="B33" s="378"/>
      <c r="C33" s="259"/>
      <c r="D33" s="45" t="s">
        <v>331</v>
      </c>
      <c r="E33" s="64"/>
      <c r="F33" s="60"/>
      <c r="G33" s="94">
        <f t="shared" si="0"/>
        <v>0</v>
      </c>
    </row>
    <row r="34" spans="1:7">
      <c r="A34" s="184"/>
      <c r="B34" s="186" t="s">
        <v>26</v>
      </c>
      <c r="C34" s="186"/>
      <c r="D34" s="186"/>
      <c r="E34" s="32" t="str" cm="1">
        <f t="array" ref="E34">IF(OR(E18:E33="No cumple"),"No cumple",IF(G34=0%,"","Cumple"))</f>
        <v/>
      </c>
      <c r="F34" s="12"/>
      <c r="G34" s="13">
        <f>SUM(G18:G33)</f>
        <v>0</v>
      </c>
    </row>
    <row r="35" spans="1:7" ht="37.5" customHeight="1">
      <c r="A35" s="275" t="s">
        <v>140</v>
      </c>
      <c r="B35" s="275" t="s">
        <v>274</v>
      </c>
      <c r="C35" s="129" t="s">
        <v>332</v>
      </c>
      <c r="D35" s="45" t="s">
        <v>308</v>
      </c>
      <c r="E35" s="64"/>
      <c r="F35" s="60"/>
      <c r="G35" s="94">
        <f>+IF(E35="cumple",0.0068,IF(E35="No aplica",0.0068,0))</f>
        <v>0</v>
      </c>
    </row>
    <row r="36" spans="1:7" ht="57" customHeight="1">
      <c r="A36" s="275"/>
      <c r="B36" s="275"/>
      <c r="C36" s="129"/>
      <c r="D36" s="46" t="s">
        <v>696</v>
      </c>
      <c r="E36" s="64"/>
      <c r="F36" s="60"/>
      <c r="G36" s="94">
        <f t="shared" ref="G36:G59" si="1">+IF(E36="cumple",0.0068,IF(E36="No aplica",0.0068,0))</f>
        <v>0</v>
      </c>
    </row>
    <row r="37" spans="1:7" ht="36" customHeight="1">
      <c r="A37" s="275"/>
      <c r="B37" s="275"/>
      <c r="C37" s="129"/>
      <c r="D37" s="45" t="s">
        <v>309</v>
      </c>
      <c r="E37" s="64"/>
      <c r="F37" s="60"/>
      <c r="G37" s="94">
        <f t="shared" si="1"/>
        <v>0</v>
      </c>
    </row>
    <row r="38" spans="1:7" ht="49.5">
      <c r="A38" s="275"/>
      <c r="B38" s="275"/>
      <c r="C38" s="33" t="s">
        <v>333</v>
      </c>
      <c r="D38" s="45" t="s">
        <v>697</v>
      </c>
      <c r="E38" s="64"/>
      <c r="F38" s="60"/>
      <c r="G38" s="94">
        <f t="shared" si="1"/>
        <v>0</v>
      </c>
    </row>
    <row r="39" spans="1:7" ht="46.5" customHeight="1">
      <c r="A39" s="275"/>
      <c r="B39" s="275"/>
      <c r="C39" s="375" t="s">
        <v>334</v>
      </c>
      <c r="D39" s="33" t="s">
        <v>310</v>
      </c>
      <c r="E39" s="64"/>
      <c r="F39" s="60"/>
      <c r="G39" s="94">
        <f t="shared" si="1"/>
        <v>0</v>
      </c>
    </row>
    <row r="40" spans="1:7" ht="93.75" customHeight="1">
      <c r="A40" s="275"/>
      <c r="B40" s="275"/>
      <c r="C40" s="375"/>
      <c r="D40" s="46" t="s">
        <v>698</v>
      </c>
      <c r="E40" s="64"/>
      <c r="F40" s="60"/>
      <c r="G40" s="94">
        <f t="shared" si="1"/>
        <v>0</v>
      </c>
    </row>
    <row r="41" spans="1:7" ht="49.5">
      <c r="A41" s="275"/>
      <c r="B41" s="275"/>
      <c r="C41" s="33" t="s">
        <v>335</v>
      </c>
      <c r="D41" s="33" t="s">
        <v>336</v>
      </c>
      <c r="E41" s="64"/>
      <c r="F41" s="60"/>
      <c r="G41" s="94">
        <f t="shared" si="1"/>
        <v>0</v>
      </c>
    </row>
    <row r="42" spans="1:7" ht="33">
      <c r="A42" s="275"/>
      <c r="B42" s="275"/>
      <c r="C42" s="129" t="s">
        <v>337</v>
      </c>
      <c r="D42" s="45" t="s">
        <v>339</v>
      </c>
      <c r="E42" s="64"/>
      <c r="F42" s="60"/>
      <c r="G42" s="94">
        <f t="shared" si="1"/>
        <v>0</v>
      </c>
    </row>
    <row r="43" spans="1:7" ht="33">
      <c r="A43" s="275"/>
      <c r="B43" s="275"/>
      <c r="C43" s="129"/>
      <c r="D43" s="45" t="s">
        <v>338</v>
      </c>
      <c r="E43" s="64"/>
      <c r="F43" s="60"/>
      <c r="G43" s="94">
        <f t="shared" si="1"/>
        <v>0</v>
      </c>
    </row>
    <row r="44" spans="1:7" ht="32.25" customHeight="1">
      <c r="A44" s="275"/>
      <c r="B44" s="275"/>
      <c r="C44" s="129"/>
      <c r="D44" s="45" t="s">
        <v>340</v>
      </c>
      <c r="E44" s="64"/>
      <c r="F44" s="60"/>
      <c r="G44" s="94">
        <f t="shared" si="1"/>
        <v>0</v>
      </c>
    </row>
    <row r="45" spans="1:7" ht="66">
      <c r="A45" s="275"/>
      <c r="B45" s="275"/>
      <c r="C45" s="129" t="s">
        <v>341</v>
      </c>
      <c r="D45" s="45" t="s">
        <v>276</v>
      </c>
      <c r="E45" s="64"/>
      <c r="F45" s="60"/>
      <c r="G45" s="94">
        <f t="shared" si="1"/>
        <v>0</v>
      </c>
    </row>
    <row r="46" spans="1:7" ht="36.75" customHeight="1">
      <c r="A46" s="275"/>
      <c r="B46" s="275"/>
      <c r="C46" s="129"/>
      <c r="D46" s="45" t="s">
        <v>699</v>
      </c>
      <c r="E46" s="64"/>
      <c r="F46" s="60"/>
      <c r="G46" s="94">
        <f t="shared" si="1"/>
        <v>0</v>
      </c>
    </row>
    <row r="47" spans="1:7" ht="33">
      <c r="A47" s="275"/>
      <c r="B47" s="275"/>
      <c r="C47" s="129"/>
      <c r="D47" s="45" t="s">
        <v>275</v>
      </c>
      <c r="E47" s="64"/>
      <c r="F47" s="60"/>
      <c r="G47" s="94">
        <f t="shared" si="1"/>
        <v>0</v>
      </c>
    </row>
    <row r="48" spans="1:7" ht="82.5">
      <c r="A48" s="275"/>
      <c r="B48" s="275"/>
      <c r="C48" s="33" t="s">
        <v>342</v>
      </c>
      <c r="D48" s="33" t="s">
        <v>700</v>
      </c>
      <c r="E48" s="64"/>
      <c r="F48" s="60"/>
      <c r="G48" s="94">
        <f t="shared" si="1"/>
        <v>0</v>
      </c>
    </row>
    <row r="49" spans="1:7" ht="33">
      <c r="A49" s="275"/>
      <c r="B49" s="275"/>
      <c r="C49" s="129" t="s">
        <v>343</v>
      </c>
      <c r="D49" s="70" t="s">
        <v>277</v>
      </c>
      <c r="E49" s="64"/>
      <c r="F49" s="60"/>
      <c r="G49" s="94">
        <f t="shared" si="1"/>
        <v>0</v>
      </c>
    </row>
    <row r="50" spans="1:7" ht="33">
      <c r="A50" s="275"/>
      <c r="B50" s="275"/>
      <c r="C50" s="129"/>
      <c r="D50" s="45" t="s">
        <v>344</v>
      </c>
      <c r="E50" s="64"/>
      <c r="F50" s="60"/>
      <c r="G50" s="94">
        <f t="shared" si="1"/>
        <v>0</v>
      </c>
    </row>
    <row r="51" spans="1:7" ht="66">
      <c r="A51" s="275"/>
      <c r="B51" s="275"/>
      <c r="C51" s="129" t="s">
        <v>345</v>
      </c>
      <c r="D51" s="33" t="s">
        <v>701</v>
      </c>
      <c r="E51" s="64"/>
      <c r="F51" s="60"/>
      <c r="G51" s="94">
        <f t="shared" si="1"/>
        <v>0</v>
      </c>
    </row>
    <row r="52" spans="1:7" ht="101.25" customHeight="1">
      <c r="A52" s="275"/>
      <c r="B52" s="275"/>
      <c r="C52" s="129"/>
      <c r="D52" s="69" t="s">
        <v>307</v>
      </c>
      <c r="E52" s="64"/>
      <c r="F52" s="60"/>
      <c r="G52" s="94">
        <f t="shared" si="1"/>
        <v>0</v>
      </c>
    </row>
    <row r="53" spans="1:7" ht="66">
      <c r="A53" s="275"/>
      <c r="B53" s="275"/>
      <c r="C53" s="33" t="s">
        <v>346</v>
      </c>
      <c r="D53" s="45" t="s">
        <v>347</v>
      </c>
      <c r="E53" s="64"/>
      <c r="F53" s="60"/>
      <c r="G53" s="94">
        <f t="shared" si="1"/>
        <v>0</v>
      </c>
    </row>
    <row r="54" spans="1:7" ht="66">
      <c r="A54" s="275"/>
      <c r="B54" s="275"/>
      <c r="C54" s="33" t="s">
        <v>348</v>
      </c>
      <c r="D54" s="33" t="s">
        <v>278</v>
      </c>
      <c r="E54" s="64"/>
      <c r="F54" s="60"/>
      <c r="G54" s="94">
        <f t="shared" si="1"/>
        <v>0</v>
      </c>
    </row>
    <row r="55" spans="1:7" ht="49.5">
      <c r="A55" s="275"/>
      <c r="B55" s="275"/>
      <c r="C55" s="129" t="s">
        <v>349</v>
      </c>
      <c r="D55" s="33" t="s">
        <v>280</v>
      </c>
      <c r="E55" s="64"/>
      <c r="F55" s="60"/>
      <c r="G55" s="94">
        <f t="shared" si="1"/>
        <v>0</v>
      </c>
    </row>
    <row r="56" spans="1:7">
      <c r="A56" s="275"/>
      <c r="B56" s="275"/>
      <c r="C56" s="129"/>
      <c r="D56" s="33" t="s">
        <v>279</v>
      </c>
      <c r="E56" s="64"/>
      <c r="F56" s="60"/>
      <c r="G56" s="94">
        <f t="shared" si="1"/>
        <v>0</v>
      </c>
    </row>
    <row r="57" spans="1:7" ht="33">
      <c r="A57" s="275"/>
      <c r="B57" s="275"/>
      <c r="C57" s="257" t="s">
        <v>374</v>
      </c>
      <c r="D57" s="45" t="s">
        <v>375</v>
      </c>
      <c r="E57" s="64"/>
      <c r="F57" s="60"/>
      <c r="G57" s="94">
        <f t="shared" si="1"/>
        <v>0</v>
      </c>
    </row>
    <row r="58" spans="1:7" ht="33">
      <c r="A58" s="275"/>
      <c r="B58" s="275"/>
      <c r="C58" s="258"/>
      <c r="D58" s="45" t="s">
        <v>376</v>
      </c>
      <c r="E58" s="64"/>
      <c r="F58" s="60"/>
      <c r="G58" s="94">
        <f t="shared" si="1"/>
        <v>0</v>
      </c>
    </row>
    <row r="59" spans="1:7" ht="33">
      <c r="A59" s="275"/>
      <c r="B59" s="275"/>
      <c r="C59" s="259"/>
      <c r="D59" s="45" t="s">
        <v>377</v>
      </c>
      <c r="E59" s="64"/>
      <c r="F59" s="60"/>
      <c r="G59" s="94">
        <f t="shared" si="1"/>
        <v>0</v>
      </c>
    </row>
    <row r="60" spans="1:7">
      <c r="A60" s="275"/>
      <c r="B60" s="186" t="s">
        <v>26</v>
      </c>
      <c r="C60" s="201"/>
      <c r="D60" s="201"/>
      <c r="E60" s="32" t="str" cm="1">
        <f t="array" ref="E60">IF(OR(E35:E59="No cumple"),"No cumple",IF(G60=0%,"","Cumple"))</f>
        <v/>
      </c>
      <c r="F60" s="12"/>
      <c r="G60" s="13">
        <f>SUM(G35:G59)</f>
        <v>0</v>
      </c>
    </row>
    <row r="61" spans="1:7" ht="35.25" customHeight="1">
      <c r="A61" s="184" t="s">
        <v>281</v>
      </c>
      <c r="B61" s="251" t="s">
        <v>282</v>
      </c>
      <c r="C61" s="129" t="s">
        <v>447</v>
      </c>
      <c r="D61" s="45" t="s">
        <v>448</v>
      </c>
      <c r="E61" s="64"/>
      <c r="F61" s="60"/>
      <c r="G61" s="94">
        <f>+IF(E61="cumple",0.016,IF(E61="No aplica",0.016,0))</f>
        <v>0</v>
      </c>
    </row>
    <row r="62" spans="1:7" ht="53.25" customHeight="1">
      <c r="A62" s="184"/>
      <c r="B62" s="251"/>
      <c r="C62" s="129"/>
      <c r="D62" s="46" t="s">
        <v>702</v>
      </c>
      <c r="E62" s="64"/>
      <c r="F62" s="60"/>
      <c r="G62" s="94">
        <f t="shared" ref="G62:G70" si="2">+IF(E62="cumple",0.016,IF(E62="No aplica",0.016,0))</f>
        <v>0</v>
      </c>
    </row>
    <row r="63" spans="1:7" ht="40.5" customHeight="1">
      <c r="A63" s="184"/>
      <c r="B63" s="251"/>
      <c r="C63" s="129"/>
      <c r="D63" s="45" t="s">
        <v>449</v>
      </c>
      <c r="E63" s="64"/>
      <c r="F63" s="60"/>
      <c r="G63" s="94">
        <f t="shared" si="2"/>
        <v>0</v>
      </c>
    </row>
    <row r="64" spans="1:7" ht="99">
      <c r="A64" s="184"/>
      <c r="B64" s="251"/>
      <c r="C64" s="33" t="s">
        <v>350</v>
      </c>
      <c r="D64" s="33" t="s">
        <v>283</v>
      </c>
      <c r="E64" s="64"/>
      <c r="F64" s="60"/>
      <c r="G64" s="94">
        <f t="shared" si="2"/>
        <v>0</v>
      </c>
    </row>
    <row r="65" spans="1:7" ht="66">
      <c r="A65" s="184"/>
      <c r="B65" s="251"/>
      <c r="C65" s="33" t="s">
        <v>703</v>
      </c>
      <c r="D65" s="33" t="s">
        <v>284</v>
      </c>
      <c r="E65" s="64"/>
      <c r="F65" s="60"/>
      <c r="G65" s="94">
        <f t="shared" si="2"/>
        <v>0</v>
      </c>
    </row>
    <row r="66" spans="1:7" ht="49.5">
      <c r="A66" s="184"/>
      <c r="B66" s="251"/>
      <c r="C66" s="129" t="s">
        <v>351</v>
      </c>
      <c r="D66" s="33" t="s">
        <v>285</v>
      </c>
      <c r="E66" s="64"/>
      <c r="F66" s="60"/>
      <c r="G66" s="94">
        <f t="shared" si="2"/>
        <v>0</v>
      </c>
    </row>
    <row r="67" spans="1:7" ht="99">
      <c r="A67" s="184"/>
      <c r="B67" s="251"/>
      <c r="C67" s="129"/>
      <c r="D67" s="33" t="s">
        <v>352</v>
      </c>
      <c r="E67" s="64"/>
      <c r="F67" s="60"/>
      <c r="G67" s="94">
        <f t="shared" si="2"/>
        <v>0</v>
      </c>
    </row>
    <row r="68" spans="1:7" ht="33">
      <c r="A68" s="184"/>
      <c r="B68" s="251"/>
      <c r="C68" s="257" t="s">
        <v>366</v>
      </c>
      <c r="D68" s="45" t="s">
        <v>367</v>
      </c>
      <c r="E68" s="64"/>
      <c r="F68" s="60"/>
      <c r="G68" s="94">
        <f t="shared" si="2"/>
        <v>0</v>
      </c>
    </row>
    <row r="69" spans="1:7" ht="33">
      <c r="A69" s="184"/>
      <c r="B69" s="251"/>
      <c r="C69" s="258"/>
      <c r="D69" s="45" t="s">
        <v>368</v>
      </c>
      <c r="E69" s="64"/>
      <c r="F69" s="60"/>
      <c r="G69" s="94">
        <f t="shared" si="2"/>
        <v>0</v>
      </c>
    </row>
    <row r="70" spans="1:7" ht="33">
      <c r="A70" s="184"/>
      <c r="B70" s="251"/>
      <c r="C70" s="259"/>
      <c r="D70" s="45" t="s">
        <v>369</v>
      </c>
      <c r="E70" s="64"/>
      <c r="F70" s="60"/>
      <c r="G70" s="94">
        <f t="shared" si="2"/>
        <v>0</v>
      </c>
    </row>
    <row r="71" spans="1:7">
      <c r="A71" s="380"/>
      <c r="B71" s="201" t="s">
        <v>26</v>
      </c>
      <c r="C71" s="201"/>
      <c r="D71" s="201"/>
      <c r="E71" s="32" t="str" cm="1">
        <f t="array" ref="E71">IF(OR(E61:E70="No cumple"),"No cumple",IF(G71=0%,"","Cumple"))</f>
        <v/>
      </c>
      <c r="F71" s="12"/>
      <c r="G71" s="13">
        <f>SUM(G61:G70)</f>
        <v>0</v>
      </c>
    </row>
    <row r="72" spans="1:7" ht="36" customHeight="1">
      <c r="A72" s="184" t="s">
        <v>286</v>
      </c>
      <c r="B72" s="251" t="s">
        <v>287</v>
      </c>
      <c r="C72" s="129" t="s">
        <v>382</v>
      </c>
      <c r="D72" s="45" t="s">
        <v>383</v>
      </c>
      <c r="E72" s="64"/>
      <c r="F72" s="60"/>
      <c r="G72" s="94">
        <f>+IF(E72="cumple",0.01,IF(E72="No aplica",0.01,0))</f>
        <v>0</v>
      </c>
    </row>
    <row r="73" spans="1:7" ht="54.75" customHeight="1">
      <c r="A73" s="184"/>
      <c r="B73" s="251"/>
      <c r="C73" s="129"/>
      <c r="D73" s="46" t="s">
        <v>704</v>
      </c>
      <c r="E73" s="64"/>
      <c r="F73" s="60"/>
      <c r="G73" s="94">
        <f t="shared" ref="G73:G88" si="3">+IF(E73="cumple",0.01,IF(E73="No aplica",0.01,0))</f>
        <v>0</v>
      </c>
    </row>
    <row r="74" spans="1:7" ht="38.25" customHeight="1">
      <c r="A74" s="184"/>
      <c r="B74" s="251"/>
      <c r="C74" s="129"/>
      <c r="D74" s="45" t="s">
        <v>384</v>
      </c>
      <c r="E74" s="64"/>
      <c r="F74" s="60"/>
      <c r="G74" s="94">
        <f t="shared" si="3"/>
        <v>0</v>
      </c>
    </row>
    <row r="75" spans="1:7" ht="51" customHeight="1">
      <c r="A75" s="184"/>
      <c r="B75" s="251"/>
      <c r="C75" s="33" t="s">
        <v>353</v>
      </c>
      <c r="D75" s="45" t="s">
        <v>354</v>
      </c>
      <c r="E75" s="64"/>
      <c r="F75" s="60"/>
      <c r="G75" s="94">
        <f t="shared" si="3"/>
        <v>0</v>
      </c>
    </row>
    <row r="76" spans="1:7" ht="79.5" customHeight="1">
      <c r="A76" s="184"/>
      <c r="B76" s="251"/>
      <c r="C76" s="46" t="s">
        <v>705</v>
      </c>
      <c r="D76" s="45" t="s">
        <v>706</v>
      </c>
      <c r="E76" s="64"/>
      <c r="F76" s="60"/>
      <c r="G76" s="94">
        <f t="shared" si="3"/>
        <v>0</v>
      </c>
    </row>
    <row r="77" spans="1:7" ht="49.5" customHeight="1">
      <c r="A77" s="184"/>
      <c r="B77" s="251"/>
      <c r="C77" s="129" t="s">
        <v>357</v>
      </c>
      <c r="D77" s="70" t="s">
        <v>355</v>
      </c>
      <c r="E77" s="64"/>
      <c r="F77" s="60"/>
      <c r="G77" s="94">
        <f t="shared" si="3"/>
        <v>0</v>
      </c>
    </row>
    <row r="78" spans="1:7" ht="47.25" customHeight="1">
      <c r="A78" s="184"/>
      <c r="B78" s="251"/>
      <c r="C78" s="129"/>
      <c r="D78" s="45" t="s">
        <v>356</v>
      </c>
      <c r="E78" s="64"/>
      <c r="F78" s="60"/>
      <c r="G78" s="94">
        <f t="shared" si="3"/>
        <v>0</v>
      </c>
    </row>
    <row r="79" spans="1:7" ht="35.25" customHeight="1">
      <c r="A79" s="184"/>
      <c r="B79" s="251"/>
      <c r="C79" s="260" t="s">
        <v>707</v>
      </c>
      <c r="D79" s="45" t="s">
        <v>358</v>
      </c>
      <c r="E79" s="64"/>
      <c r="F79" s="60"/>
      <c r="G79" s="94">
        <f t="shared" si="3"/>
        <v>0</v>
      </c>
    </row>
    <row r="80" spans="1:7" ht="52.5" customHeight="1">
      <c r="A80" s="184"/>
      <c r="B80" s="251"/>
      <c r="C80" s="261"/>
      <c r="D80" s="45" t="s">
        <v>708</v>
      </c>
      <c r="E80" s="64"/>
      <c r="F80" s="60"/>
      <c r="G80" s="94">
        <f t="shared" si="3"/>
        <v>0</v>
      </c>
    </row>
    <row r="81" spans="1:7" ht="65.25" customHeight="1">
      <c r="A81" s="184"/>
      <c r="B81" s="251"/>
      <c r="C81" s="33" t="s">
        <v>360</v>
      </c>
      <c r="D81" s="45" t="s">
        <v>359</v>
      </c>
      <c r="E81" s="64"/>
      <c r="F81" s="60"/>
      <c r="G81" s="94">
        <f t="shared" si="3"/>
        <v>0</v>
      </c>
    </row>
    <row r="82" spans="1:7" ht="24.75" customHeight="1">
      <c r="A82" s="184"/>
      <c r="B82" s="251"/>
      <c r="C82" s="257" t="s">
        <v>450</v>
      </c>
      <c r="D82" s="33" t="s">
        <v>361</v>
      </c>
      <c r="E82" s="64"/>
      <c r="F82" s="60"/>
      <c r="G82" s="94">
        <f t="shared" si="3"/>
        <v>0</v>
      </c>
    </row>
    <row r="83" spans="1:7" ht="49.5">
      <c r="A83" s="184"/>
      <c r="B83" s="251"/>
      <c r="C83" s="259"/>
      <c r="D83" s="33" t="s">
        <v>362</v>
      </c>
      <c r="E83" s="64"/>
      <c r="F83" s="60"/>
      <c r="G83" s="94">
        <f t="shared" si="3"/>
        <v>0</v>
      </c>
    </row>
    <row r="84" spans="1:7" ht="50.25" customHeight="1">
      <c r="A84" s="184"/>
      <c r="B84" s="251"/>
      <c r="C84" s="129" t="s">
        <v>363</v>
      </c>
      <c r="D84" s="33" t="s">
        <v>364</v>
      </c>
      <c r="E84" s="64"/>
      <c r="F84" s="60"/>
      <c r="G84" s="94">
        <f t="shared" si="3"/>
        <v>0</v>
      </c>
    </row>
    <row r="85" spans="1:7" ht="36.75" customHeight="1">
      <c r="A85" s="184"/>
      <c r="B85" s="251"/>
      <c r="C85" s="129"/>
      <c r="D85" s="48" t="s">
        <v>365</v>
      </c>
      <c r="E85" s="64"/>
      <c r="F85" s="60"/>
      <c r="G85" s="94">
        <f t="shared" si="3"/>
        <v>0</v>
      </c>
    </row>
    <row r="86" spans="1:7" ht="33" customHeight="1">
      <c r="A86" s="184"/>
      <c r="B86" s="251"/>
      <c r="C86" s="257" t="s">
        <v>371</v>
      </c>
      <c r="D86" s="45" t="s">
        <v>370</v>
      </c>
      <c r="E86" s="64"/>
      <c r="F86" s="60"/>
      <c r="G86" s="94">
        <f t="shared" si="3"/>
        <v>0</v>
      </c>
    </row>
    <row r="87" spans="1:7" ht="33" customHeight="1">
      <c r="A87" s="184"/>
      <c r="B87" s="251"/>
      <c r="C87" s="258"/>
      <c r="D87" s="45" t="s">
        <v>372</v>
      </c>
      <c r="E87" s="64"/>
      <c r="F87" s="60"/>
      <c r="G87" s="94">
        <f t="shared" si="3"/>
        <v>0</v>
      </c>
    </row>
    <row r="88" spans="1:7" ht="33">
      <c r="A88" s="184"/>
      <c r="B88" s="251"/>
      <c r="C88" s="259"/>
      <c r="D88" s="45" t="s">
        <v>373</v>
      </c>
      <c r="E88" s="64"/>
      <c r="F88" s="60"/>
      <c r="G88" s="94">
        <f t="shared" si="3"/>
        <v>0</v>
      </c>
    </row>
    <row r="89" spans="1:7">
      <c r="A89" s="184"/>
      <c r="B89" s="201" t="s">
        <v>26</v>
      </c>
      <c r="C89" s="201"/>
      <c r="D89" s="201"/>
      <c r="E89" s="32" t="str" cm="1">
        <f t="array" ref="E89">IF(OR(E72:E88="No cumple"),"No cumple",IF(G89=0%,"","Cumple"))</f>
        <v/>
      </c>
      <c r="F89" s="12"/>
      <c r="G89" s="13">
        <f>SUM(G72:G88)</f>
        <v>0</v>
      </c>
    </row>
    <row r="90" spans="1:7" ht="86.25" customHeight="1">
      <c r="A90" s="184" t="s">
        <v>288</v>
      </c>
      <c r="B90" s="382" t="s">
        <v>289</v>
      </c>
      <c r="C90" s="257" t="s">
        <v>378</v>
      </c>
      <c r="D90" s="70" t="s">
        <v>379</v>
      </c>
      <c r="E90" s="64"/>
      <c r="F90" s="60"/>
      <c r="G90" s="94">
        <f t="shared" ref="G90" si="4">+IF(E90="cumple",0.02,IF(E90="No aplica",0.02,0))</f>
        <v>0</v>
      </c>
    </row>
    <row r="91" spans="1:7" ht="66">
      <c r="A91" s="184"/>
      <c r="B91" s="382"/>
      <c r="C91" s="258"/>
      <c r="D91" s="45" t="s">
        <v>380</v>
      </c>
      <c r="E91" s="64"/>
      <c r="F91" s="60"/>
      <c r="G91" s="94">
        <f t="shared" ref="G91:G97" si="5">+IF(E91="cumple",0.02,IF(E91="No aplica",0.02,0))</f>
        <v>0</v>
      </c>
    </row>
    <row r="92" spans="1:7" ht="113.25" customHeight="1">
      <c r="A92" s="184"/>
      <c r="B92" s="382"/>
      <c r="C92" s="259"/>
      <c r="D92" s="45" t="s">
        <v>381</v>
      </c>
      <c r="E92" s="64"/>
      <c r="F92" s="60"/>
      <c r="G92" s="94">
        <f t="shared" si="5"/>
        <v>0</v>
      </c>
    </row>
    <row r="93" spans="1:7" ht="183.75" customHeight="1">
      <c r="A93" s="184"/>
      <c r="B93" s="382"/>
      <c r="C93" s="257" t="s">
        <v>385</v>
      </c>
      <c r="D93" s="45" t="s">
        <v>386</v>
      </c>
      <c r="E93" s="64"/>
      <c r="F93" s="60"/>
      <c r="G93" s="94">
        <f t="shared" si="5"/>
        <v>0</v>
      </c>
    </row>
    <row r="94" spans="1:7" ht="166.5" customHeight="1">
      <c r="A94" s="184"/>
      <c r="B94" s="382"/>
      <c r="C94" s="258"/>
      <c r="D94" s="45" t="s">
        <v>387</v>
      </c>
      <c r="E94" s="64"/>
      <c r="F94" s="60"/>
      <c r="G94" s="94">
        <f t="shared" si="5"/>
        <v>0</v>
      </c>
    </row>
    <row r="95" spans="1:7" ht="150.75" customHeight="1">
      <c r="A95" s="184"/>
      <c r="B95" s="382"/>
      <c r="C95" s="258"/>
      <c r="D95" s="45" t="s">
        <v>388</v>
      </c>
      <c r="E95" s="64"/>
      <c r="F95" s="60"/>
      <c r="G95" s="94">
        <f t="shared" si="5"/>
        <v>0</v>
      </c>
    </row>
    <row r="96" spans="1:7" ht="285" customHeight="1">
      <c r="A96" s="184"/>
      <c r="B96" s="382"/>
      <c r="C96" s="258"/>
      <c r="D96" s="70" t="s">
        <v>389</v>
      </c>
      <c r="E96" s="64"/>
      <c r="F96" s="60"/>
      <c r="G96" s="94">
        <f t="shared" si="5"/>
        <v>0</v>
      </c>
    </row>
    <row r="97" spans="1:7" ht="165.75" customHeight="1">
      <c r="A97" s="184"/>
      <c r="B97" s="382"/>
      <c r="C97" s="259"/>
      <c r="D97" s="45" t="s">
        <v>390</v>
      </c>
      <c r="E97" s="64"/>
      <c r="F97" s="60"/>
      <c r="G97" s="94">
        <f t="shared" si="5"/>
        <v>0</v>
      </c>
    </row>
    <row r="98" spans="1:7" ht="33">
      <c r="A98" s="184"/>
      <c r="B98" s="382"/>
      <c r="C98" s="33" t="s">
        <v>391</v>
      </c>
      <c r="D98" s="45" t="s">
        <v>392</v>
      </c>
      <c r="E98" s="64"/>
      <c r="F98" s="60"/>
      <c r="G98" s="94">
        <f t="shared" ref="G98" si="6">+IF(E98="cumple",0.01,IF(E98="No aplica",0.01,0))</f>
        <v>0</v>
      </c>
    </row>
    <row r="99" spans="1:7">
      <c r="A99" s="184"/>
      <c r="B99" s="283" t="s">
        <v>26</v>
      </c>
      <c r="C99" s="381"/>
      <c r="D99" s="381"/>
      <c r="E99" s="32" t="str" cm="1">
        <f t="array" ref="E99">IF(OR(E90:E98="No cumple"),"No cumple",IF(G99=0%,"","Cumple"))</f>
        <v/>
      </c>
      <c r="F99" s="12"/>
      <c r="G99" s="13">
        <f>SUM(G90:G98)</f>
        <v>0</v>
      </c>
    </row>
    <row r="100" spans="1:7" s="65" customFormat="1" ht="73.5" customHeight="1">
      <c r="A100" s="384" t="s">
        <v>292</v>
      </c>
      <c r="B100" s="375" t="s">
        <v>293</v>
      </c>
      <c r="C100" s="33" t="s">
        <v>407</v>
      </c>
      <c r="D100" s="46" t="s">
        <v>406</v>
      </c>
      <c r="E100" s="64"/>
      <c r="F100" s="60"/>
      <c r="G100" s="94">
        <f t="shared" ref="G100:G106" si="7">+IF(E100="cumple",0.01,IF(E100="No aplica",0.01,0))</f>
        <v>0</v>
      </c>
    </row>
    <row r="101" spans="1:7" s="65" customFormat="1" ht="49.5">
      <c r="A101" s="384"/>
      <c r="B101" s="375"/>
      <c r="C101" s="33" t="s">
        <v>408</v>
      </c>
      <c r="D101" s="46" t="s">
        <v>409</v>
      </c>
      <c r="E101" s="64"/>
      <c r="F101" s="60"/>
      <c r="G101" s="94">
        <f t="shared" si="7"/>
        <v>0</v>
      </c>
    </row>
    <row r="102" spans="1:7" s="65" customFormat="1" ht="33">
      <c r="A102" s="384"/>
      <c r="B102" s="375"/>
      <c r="C102" s="257" t="s">
        <v>415</v>
      </c>
      <c r="D102" s="46" t="s">
        <v>410</v>
      </c>
      <c r="E102" s="64"/>
      <c r="F102" s="60"/>
      <c r="G102" s="94">
        <f t="shared" si="7"/>
        <v>0</v>
      </c>
    </row>
    <row r="103" spans="1:7" s="65" customFormat="1" ht="33">
      <c r="A103" s="384"/>
      <c r="B103" s="375"/>
      <c r="C103" s="258"/>
      <c r="D103" s="46" t="s">
        <v>411</v>
      </c>
      <c r="E103" s="64"/>
      <c r="F103" s="60"/>
      <c r="G103" s="94">
        <f t="shared" si="7"/>
        <v>0</v>
      </c>
    </row>
    <row r="104" spans="1:7" s="65" customFormat="1" ht="33">
      <c r="A104" s="384"/>
      <c r="B104" s="375"/>
      <c r="C104" s="258"/>
      <c r="D104" s="46" t="s">
        <v>412</v>
      </c>
      <c r="E104" s="64"/>
      <c r="F104" s="60"/>
      <c r="G104" s="94">
        <f t="shared" si="7"/>
        <v>0</v>
      </c>
    </row>
    <row r="105" spans="1:7" s="65" customFormat="1" ht="33">
      <c r="A105" s="384"/>
      <c r="B105" s="375"/>
      <c r="C105" s="258"/>
      <c r="D105" s="46" t="s">
        <v>413</v>
      </c>
      <c r="E105" s="64"/>
      <c r="F105" s="60"/>
      <c r="G105" s="94">
        <f t="shared" si="7"/>
        <v>0</v>
      </c>
    </row>
    <row r="106" spans="1:7" s="65" customFormat="1">
      <c r="A106" s="384"/>
      <c r="B106" s="375"/>
      <c r="C106" s="259"/>
      <c r="D106" s="46" t="s">
        <v>414</v>
      </c>
      <c r="E106" s="64"/>
      <c r="F106" s="60"/>
      <c r="G106" s="94">
        <f t="shared" si="7"/>
        <v>0</v>
      </c>
    </row>
    <row r="107" spans="1:7" s="65" customFormat="1" ht="49.5">
      <c r="A107" s="384"/>
      <c r="B107" s="375"/>
      <c r="C107" s="257" t="s">
        <v>416</v>
      </c>
      <c r="D107" s="46" t="s">
        <v>417</v>
      </c>
      <c r="E107" s="64"/>
      <c r="F107" s="60"/>
      <c r="G107" s="94">
        <f t="shared" ref="G107:G110" si="8">+IF(E107="cumple",0.02,IF(E107="No aplica",0.02,0))</f>
        <v>0</v>
      </c>
    </row>
    <row r="108" spans="1:7" s="65" customFormat="1" ht="33">
      <c r="A108" s="384"/>
      <c r="B108" s="375"/>
      <c r="C108" s="258"/>
      <c r="D108" s="46" t="s">
        <v>419</v>
      </c>
      <c r="E108" s="64"/>
      <c r="F108" s="60"/>
      <c r="G108" s="94">
        <f t="shared" si="8"/>
        <v>0</v>
      </c>
    </row>
    <row r="109" spans="1:7" s="65" customFormat="1" ht="33">
      <c r="A109" s="384"/>
      <c r="B109" s="375"/>
      <c r="C109" s="259"/>
      <c r="D109" s="33" t="s">
        <v>418</v>
      </c>
      <c r="E109" s="64"/>
      <c r="F109" s="60"/>
      <c r="G109" s="94">
        <f t="shared" si="8"/>
        <v>0</v>
      </c>
    </row>
    <row r="110" spans="1:7" s="65" customFormat="1">
      <c r="A110" s="384"/>
      <c r="B110" s="375"/>
      <c r="C110" s="257" t="s">
        <v>420</v>
      </c>
      <c r="D110" s="33" t="s">
        <v>421</v>
      </c>
      <c r="E110" s="64"/>
      <c r="F110" s="60"/>
      <c r="G110" s="94">
        <f t="shared" si="8"/>
        <v>0</v>
      </c>
    </row>
    <row r="111" spans="1:7" s="65" customFormat="1" ht="49.5">
      <c r="A111" s="384"/>
      <c r="B111" s="375"/>
      <c r="C111" s="259"/>
      <c r="D111" s="33" t="s">
        <v>422</v>
      </c>
      <c r="E111" s="64"/>
      <c r="F111" s="60"/>
      <c r="G111" s="94">
        <f t="shared" ref="G111:G112" si="9">+IF(E111="cumple",0.01,IF(E111="No aplica",0.01,0))</f>
        <v>0</v>
      </c>
    </row>
    <row r="112" spans="1:7" s="65" customFormat="1" ht="49.5">
      <c r="A112" s="384"/>
      <c r="B112" s="375"/>
      <c r="C112" s="33" t="s">
        <v>423</v>
      </c>
      <c r="D112" s="33" t="s">
        <v>424</v>
      </c>
      <c r="E112" s="64"/>
      <c r="F112" s="60"/>
      <c r="G112" s="94">
        <f t="shared" si="9"/>
        <v>0</v>
      </c>
    </row>
    <row r="113" spans="1:7" s="65" customFormat="1">
      <c r="A113" s="384"/>
      <c r="B113" s="186" t="s">
        <v>26</v>
      </c>
      <c r="C113" s="186"/>
      <c r="D113" s="186"/>
      <c r="E113" s="32" t="str" cm="1">
        <f t="array" ref="E113">IF(OR(E100:E112="No cumple"),"No cumple",IF(G113=0%,"","Cumple"))</f>
        <v/>
      </c>
      <c r="F113" s="61"/>
      <c r="G113" s="13">
        <f>SUM(G100:G112)</f>
        <v>0</v>
      </c>
    </row>
    <row r="114" spans="1:7" ht="17.25" thickBot="1">
      <c r="A114" s="289" t="s">
        <v>6</v>
      </c>
      <c r="B114" s="290"/>
      <c r="C114" s="290"/>
      <c r="D114" s="290"/>
      <c r="E114" s="290"/>
      <c r="F114" s="291"/>
      <c r="G114" s="62">
        <f>+G34+G60+G71+G89+G99+G113</f>
        <v>0</v>
      </c>
    </row>
    <row r="115" spans="1:7" ht="85.5" customHeight="1" thickBot="1">
      <c r="A115" s="181" t="s">
        <v>661</v>
      </c>
      <c r="B115" s="182"/>
      <c r="C115" s="182"/>
      <c r="D115" s="182"/>
      <c r="E115" s="182"/>
      <c r="F115" s="182"/>
      <c r="G115" s="183"/>
    </row>
    <row r="116" spans="1:7" ht="17.25" thickBot="1">
      <c r="A116" s="169" t="s">
        <v>14</v>
      </c>
      <c r="B116" s="170"/>
      <c r="C116" s="170"/>
      <c r="D116" s="170"/>
      <c r="E116" s="170"/>
      <c r="F116" s="170"/>
      <c r="G116" s="171"/>
    </row>
    <row r="117" spans="1:7" ht="17.25" thickBot="1">
      <c r="A117" s="172" t="s">
        <v>12</v>
      </c>
      <c r="B117" s="173"/>
      <c r="C117" s="21" t="s">
        <v>10</v>
      </c>
      <c r="D117" s="20" t="s">
        <v>13</v>
      </c>
      <c r="E117" s="173" t="s">
        <v>11</v>
      </c>
      <c r="F117" s="173"/>
      <c r="G117" s="174"/>
    </row>
    <row r="118" spans="1:7">
      <c r="A118" s="175"/>
      <c r="B118" s="176"/>
      <c r="C118" s="23"/>
      <c r="D118" s="22"/>
      <c r="E118" s="176"/>
      <c r="F118" s="176"/>
      <c r="G118" s="177"/>
    </row>
    <row r="119" spans="1:7">
      <c r="A119" s="178"/>
      <c r="B119" s="179"/>
      <c r="C119" s="25"/>
      <c r="D119" s="24"/>
      <c r="E119" s="179"/>
      <c r="F119" s="179"/>
      <c r="G119" s="180"/>
    </row>
    <row r="120" spans="1:7" ht="17.25" thickBot="1">
      <c r="A120" s="163"/>
      <c r="B120" s="164"/>
      <c r="C120" s="27"/>
      <c r="D120" s="26"/>
      <c r="E120" s="164"/>
      <c r="F120" s="164"/>
      <c r="G120" s="165"/>
    </row>
  </sheetData>
  <autoFilter ref="A17:G117" xr:uid="{47A68971-74D6-4596-BC86-1E5C76D83494}"/>
  <mergeCells count="79">
    <mergeCell ref="A119:B119"/>
    <mergeCell ref="E119:G119"/>
    <mergeCell ref="A120:B120"/>
    <mergeCell ref="E120:G120"/>
    <mergeCell ref="B100:B112"/>
    <mergeCell ref="A100:A113"/>
    <mergeCell ref="B113:D113"/>
    <mergeCell ref="A114:F114"/>
    <mergeCell ref="A116:G116"/>
    <mergeCell ref="A117:B117"/>
    <mergeCell ref="E117:G117"/>
    <mergeCell ref="A118:B118"/>
    <mergeCell ref="E118:G118"/>
    <mergeCell ref="C102:C106"/>
    <mergeCell ref="C107:C109"/>
    <mergeCell ref="C110:C111"/>
    <mergeCell ref="F16:F17"/>
    <mergeCell ref="G16:G17"/>
    <mergeCell ref="C39:C40"/>
    <mergeCell ref="C42:C44"/>
    <mergeCell ref="C45:C47"/>
    <mergeCell ref="A16:A17"/>
    <mergeCell ref="B16:B17"/>
    <mergeCell ref="C16:C17"/>
    <mergeCell ref="D16:D17"/>
    <mergeCell ref="E16:E17"/>
    <mergeCell ref="A115:G115"/>
    <mergeCell ref="B13:G13"/>
    <mergeCell ref="B12:G12"/>
    <mergeCell ref="A1:G1"/>
    <mergeCell ref="A2:G2"/>
    <mergeCell ref="A3:G3"/>
    <mergeCell ref="A4:G4"/>
    <mergeCell ref="B5:G5"/>
    <mergeCell ref="B6:G6"/>
    <mergeCell ref="B7:G7"/>
    <mergeCell ref="B8:G8"/>
    <mergeCell ref="B9:G9"/>
    <mergeCell ref="B10:G10"/>
    <mergeCell ref="B11:G11"/>
    <mergeCell ref="B14:G14"/>
    <mergeCell ref="A15:G15"/>
    <mergeCell ref="A18:A34"/>
    <mergeCell ref="B18:B33"/>
    <mergeCell ref="C18:C20"/>
    <mergeCell ref="C21:C22"/>
    <mergeCell ref="C23:C24"/>
    <mergeCell ref="C25:C26"/>
    <mergeCell ref="C28:C29"/>
    <mergeCell ref="C31:C33"/>
    <mergeCell ref="B34:D34"/>
    <mergeCell ref="A35:A60"/>
    <mergeCell ref="B35:B59"/>
    <mergeCell ref="C35:C37"/>
    <mergeCell ref="C51:C52"/>
    <mergeCell ref="C55:C56"/>
    <mergeCell ref="C57:C59"/>
    <mergeCell ref="B60:D60"/>
    <mergeCell ref="C49:C50"/>
    <mergeCell ref="A61:A71"/>
    <mergeCell ref="B61:B70"/>
    <mergeCell ref="C61:C63"/>
    <mergeCell ref="C66:C67"/>
    <mergeCell ref="C68:C70"/>
    <mergeCell ref="B71:D71"/>
    <mergeCell ref="C86:C88"/>
    <mergeCell ref="B89:D89"/>
    <mergeCell ref="A90:A99"/>
    <mergeCell ref="B90:B98"/>
    <mergeCell ref="C90:C92"/>
    <mergeCell ref="C93:C97"/>
    <mergeCell ref="B99:D99"/>
    <mergeCell ref="A72:A89"/>
    <mergeCell ref="B72:B88"/>
    <mergeCell ref="C72:C74"/>
    <mergeCell ref="C77:C78"/>
    <mergeCell ref="C79:C80"/>
    <mergeCell ref="C82:C83"/>
    <mergeCell ref="C84:C85"/>
  </mergeCells>
  <conditionalFormatting sqref="G114">
    <cfRule type="dataBar" priority="1">
      <dataBar>
        <cfvo type="num" val="0"/>
        <cfvo type="num" val="1"/>
        <color rgb="FF638EC6"/>
      </dataBar>
      <extLst>
        <ext xmlns:x14="http://schemas.microsoft.com/office/spreadsheetml/2009/9/main" uri="{B025F937-C7B1-47D3-B67F-A62EFF666E3E}">
          <x14:id>{031A21C7-9549-4E10-A480-B87F43376B70}</x14:id>
        </ext>
      </extLst>
    </cfRule>
  </conditionalFormatting>
  <dataValidations count="2">
    <dataValidation type="list" allowBlank="1" showInputMessage="1" showErrorMessage="1" sqref="E18:E27 E30:E33 E35:E59 E61:E70 E72:E88 E90 E93:E98 E100:E112" xr:uid="{27206919-817C-4CBD-844A-3FBEEEB3171A}">
      <formula1>cumple</formula1>
    </dataValidation>
    <dataValidation type="list" allowBlank="1" showInputMessage="1" showErrorMessage="1" sqref="E28:E29 E91:E92" xr:uid="{38E405ED-D44A-403F-BFF8-FB20C8D90558}">
      <formula1>noaplica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FUNCIONAMIENTO&amp;RIN1.IVC
&amp;"-,Negrita"&amp;KFF000009/05/2018&amp;"-,Normal"&amp;K01+000
Versión 4
Página &amp;P de &amp;N 
Clasificación de la Información
CLASIFICADA </oddHeader>
    <oddFooter>&amp;C&amp;"Tempus Sans ITC,Normal"&amp;G</oddFooter>
  </headerFooter>
  <ignoredErrors>
    <ignoredError sqref="B5:G14" unlockedFormula="1"/>
  </ignoredErrors>
  <legacyDrawingHF r:id="rId2"/>
  <extLst>
    <ext xmlns:x14="http://schemas.microsoft.com/office/spreadsheetml/2009/9/main" uri="{78C0D931-6437-407d-A8EE-F0AAD7539E65}">
      <x14:conditionalFormattings>
        <x14:conditionalFormatting xmlns:xm="http://schemas.microsoft.com/office/excel/2006/main">
          <x14:cfRule type="dataBar" id="{031A21C7-9549-4E10-A480-B87F43376B70}">
            <x14:dataBar minLength="0" maxLength="100" gradient="0">
              <x14:cfvo type="num">
                <xm:f>0</xm:f>
              </x14:cfvo>
              <x14:cfvo type="num">
                <xm:f>1</xm:f>
              </x14:cfvo>
              <x14:negativeFillColor rgb="FFFF0000"/>
              <x14:axisColor rgb="FF000000"/>
            </x14:dataBar>
          </x14:cfRule>
          <xm:sqref>G114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0362-0AD4-4A7D-8293-239386AEBEBB}">
  <sheetPr>
    <tabColor rgb="FF00B0F0"/>
  </sheetPr>
  <dimension ref="A1:F29"/>
  <sheetViews>
    <sheetView zoomScale="90" zoomScaleNormal="90" zoomScaleSheetLayoutView="80" zoomScalePageLayoutView="55" workbookViewId="0">
      <selection activeCell="J17" sqref="J17"/>
    </sheetView>
  </sheetViews>
  <sheetFormatPr baseColWidth="10" defaultColWidth="11.42578125" defaultRowHeight="16.5"/>
  <cols>
    <col min="1" max="1" width="30.85546875" style="28" customWidth="1"/>
    <col min="2" max="2" width="27.5703125" style="29" customWidth="1"/>
    <col min="3" max="3" width="40.140625" style="30" customWidth="1"/>
    <col min="4" max="4" width="49.5703125" style="29" customWidth="1"/>
    <col min="5" max="5" width="19" style="29" customWidth="1"/>
    <col min="6" max="6" width="35.28515625" style="31" customWidth="1"/>
    <col min="7" max="16384" width="11.42578125" style="1"/>
  </cols>
  <sheetData>
    <row r="1" spans="1:6" ht="15.75" thickBot="1">
      <c r="A1" s="344" t="s">
        <v>21</v>
      </c>
      <c r="B1" s="345"/>
      <c r="C1" s="345"/>
      <c r="D1" s="345"/>
      <c r="E1" s="345"/>
      <c r="F1" s="346"/>
    </row>
    <row r="2" spans="1:6" ht="17.25" customHeight="1" thickBot="1">
      <c r="A2" s="347" t="s">
        <v>20</v>
      </c>
      <c r="B2" s="348"/>
      <c r="C2" s="348"/>
      <c r="D2" s="348"/>
      <c r="E2" s="348"/>
      <c r="F2" s="349"/>
    </row>
    <row r="3" spans="1:6" s="2" customFormat="1" ht="15.75" thickBot="1">
      <c r="A3" s="350" t="s">
        <v>15</v>
      </c>
      <c r="B3" s="351"/>
      <c r="C3" s="351"/>
      <c r="D3" s="351"/>
      <c r="E3" s="351"/>
      <c r="F3" s="352"/>
    </row>
    <row r="4" spans="1:6" s="2" customFormat="1" ht="15.75" thickBot="1">
      <c r="A4" s="353" t="s">
        <v>7</v>
      </c>
      <c r="B4" s="354"/>
      <c r="C4" s="354"/>
      <c r="D4" s="354"/>
      <c r="E4" s="354"/>
      <c r="F4" s="355"/>
    </row>
    <row r="5" spans="1:6" ht="15">
      <c r="A5" s="71" t="s">
        <v>22</v>
      </c>
      <c r="B5" s="385"/>
      <c r="C5" s="386"/>
      <c r="D5" s="386"/>
      <c r="E5" s="386"/>
      <c r="F5" s="387"/>
    </row>
    <row r="6" spans="1:6" ht="28.5">
      <c r="A6" s="72" t="s">
        <v>23</v>
      </c>
      <c r="B6" s="329"/>
      <c r="C6" s="330"/>
      <c r="D6" s="330"/>
      <c r="E6" s="330"/>
      <c r="F6" s="331"/>
    </row>
    <row r="7" spans="1:6" ht="15">
      <c r="A7" s="73" t="s">
        <v>1</v>
      </c>
      <c r="B7" s="329"/>
      <c r="C7" s="330"/>
      <c r="D7" s="330"/>
      <c r="E7" s="330"/>
      <c r="F7" s="331"/>
    </row>
    <row r="8" spans="1:6" ht="15">
      <c r="A8" s="73" t="s">
        <v>16</v>
      </c>
      <c r="B8" s="329"/>
      <c r="C8" s="330"/>
      <c r="D8" s="330"/>
      <c r="E8" s="330"/>
      <c r="F8" s="331"/>
    </row>
    <row r="9" spans="1:6" ht="15">
      <c r="A9" s="73" t="s">
        <v>27</v>
      </c>
      <c r="B9" s="329"/>
      <c r="C9" s="330"/>
      <c r="D9" s="330"/>
      <c r="E9" s="330"/>
      <c r="F9" s="331"/>
    </row>
    <row r="10" spans="1:6" ht="15">
      <c r="A10" s="73" t="s">
        <v>24</v>
      </c>
      <c r="B10" s="329"/>
      <c r="C10" s="330"/>
      <c r="D10" s="330"/>
      <c r="E10" s="330"/>
      <c r="F10" s="331"/>
    </row>
    <row r="11" spans="1:6" ht="28.5">
      <c r="A11" s="73" t="s">
        <v>17</v>
      </c>
      <c r="B11" s="329"/>
      <c r="C11" s="330"/>
      <c r="D11" s="330"/>
      <c r="E11" s="330"/>
      <c r="F11" s="331"/>
    </row>
    <row r="12" spans="1:6" ht="18.75" customHeight="1">
      <c r="A12" s="73" t="s">
        <v>18</v>
      </c>
      <c r="B12" s="329"/>
      <c r="C12" s="330"/>
      <c r="D12" s="330"/>
      <c r="E12" s="330"/>
      <c r="F12" s="331"/>
    </row>
    <row r="13" spans="1:6" ht="43.5" thickBot="1">
      <c r="A13" s="74" t="s">
        <v>25</v>
      </c>
      <c r="B13" s="388"/>
      <c r="C13" s="389"/>
      <c r="D13" s="389"/>
      <c r="E13" s="389"/>
      <c r="F13" s="390"/>
    </row>
    <row r="14" spans="1:6" customFormat="1" ht="15.75" thickBot="1">
      <c r="A14" s="335" t="s">
        <v>31</v>
      </c>
      <c r="B14" s="336"/>
      <c r="C14" s="337"/>
      <c r="D14" s="338" t="s">
        <v>3</v>
      </c>
      <c r="E14" s="339"/>
      <c r="F14" s="340"/>
    </row>
    <row r="15" spans="1:6" customFormat="1" ht="36.75" customHeight="1" thickBot="1">
      <c r="A15" s="311" t="s">
        <v>32</v>
      </c>
      <c r="B15" s="312"/>
      <c r="C15" s="313"/>
      <c r="D15" s="341">
        <f>+'2. Comp Financiero'!G78</f>
        <v>0</v>
      </c>
      <c r="E15" s="342"/>
      <c r="F15" s="343"/>
    </row>
    <row r="16" spans="1:6" customFormat="1" ht="32.25" customHeight="1" thickBot="1">
      <c r="A16" s="323" t="s">
        <v>33</v>
      </c>
      <c r="B16" s="324"/>
      <c r="C16" s="325"/>
      <c r="D16" s="326">
        <f>+'2. Comp Financiero'!G78</f>
        <v>0</v>
      </c>
      <c r="E16" s="327"/>
      <c r="F16" s="328"/>
    </row>
    <row r="17" spans="1:6" customFormat="1" ht="42" customHeight="1" thickBot="1">
      <c r="A17" s="311" t="s">
        <v>34</v>
      </c>
      <c r="B17" s="312"/>
      <c r="C17" s="313"/>
      <c r="D17" s="314">
        <f>+'3. Comp Psicosocial PIYC'!G38</f>
        <v>0</v>
      </c>
      <c r="E17" s="315"/>
      <c r="F17" s="316"/>
    </row>
    <row r="18" spans="1:6" customFormat="1" ht="45.75" customHeight="1" thickBot="1">
      <c r="A18" s="323" t="s">
        <v>36</v>
      </c>
      <c r="B18" s="324"/>
      <c r="C18" s="325"/>
      <c r="D18" s="394">
        <f>+'4. Comp Talento Humano'!G49</f>
        <v>0</v>
      </c>
      <c r="E18" s="327"/>
      <c r="F18" s="328"/>
    </row>
    <row r="19" spans="1:6" customFormat="1" ht="42.75" customHeight="1" thickBot="1">
      <c r="A19" s="311" t="s">
        <v>37</v>
      </c>
      <c r="B19" s="312"/>
      <c r="C19" s="313"/>
      <c r="D19" s="314">
        <f>+'5. Comp Infraestructura'!G247</f>
        <v>0</v>
      </c>
      <c r="E19" s="315"/>
      <c r="F19" s="316"/>
    </row>
    <row r="20" spans="1:6" customFormat="1" ht="41.25" customHeight="1" thickBot="1">
      <c r="A20" s="395" t="s">
        <v>35</v>
      </c>
      <c r="B20" s="396"/>
      <c r="C20" s="397"/>
      <c r="D20" s="391">
        <f>AVERAGE('6. Comp Nutrición - LFI'!G111,'7. Comp Nutrición - LFID.'!G100,'8. Comp Nutrición - Tercerizado'!G114)</f>
        <v>0</v>
      </c>
      <c r="E20" s="392"/>
      <c r="F20" s="393"/>
    </row>
    <row r="21" spans="1:6" ht="15.75" thickBot="1">
      <c r="A21" s="317" t="s">
        <v>14</v>
      </c>
      <c r="B21" s="318"/>
      <c r="C21" s="318"/>
      <c r="D21" s="318"/>
      <c r="E21" s="318"/>
      <c r="F21" s="319"/>
    </row>
    <row r="22" spans="1:6" ht="15.75" thickBot="1">
      <c r="A22" s="320" t="s">
        <v>12</v>
      </c>
      <c r="B22" s="321"/>
      <c r="C22" s="75" t="s">
        <v>10</v>
      </c>
      <c r="D22" s="75" t="s">
        <v>13</v>
      </c>
      <c r="E22" s="321" t="s">
        <v>11</v>
      </c>
      <c r="F22" s="322"/>
    </row>
    <row r="23" spans="1:6" ht="15">
      <c r="A23" s="308"/>
      <c r="B23" s="309"/>
      <c r="C23" s="76"/>
      <c r="D23" s="76"/>
      <c r="E23" s="309"/>
      <c r="F23" s="310"/>
    </row>
    <row r="24" spans="1:6" ht="15">
      <c r="A24" s="301"/>
      <c r="B24" s="302"/>
      <c r="C24" s="76"/>
      <c r="D24" s="76"/>
      <c r="E24" s="303"/>
      <c r="F24" s="304"/>
    </row>
    <row r="25" spans="1:6" ht="15">
      <c r="A25" s="301"/>
      <c r="B25" s="302"/>
      <c r="C25" s="76"/>
      <c r="D25" s="76"/>
      <c r="E25" s="303"/>
      <c r="F25" s="304"/>
    </row>
    <row r="26" spans="1:6" ht="15">
      <c r="A26" s="301"/>
      <c r="B26" s="302"/>
      <c r="C26" s="76"/>
      <c r="D26" s="76"/>
      <c r="E26" s="303"/>
      <c r="F26" s="304"/>
    </row>
    <row r="27" spans="1:6" ht="15">
      <c r="A27" s="301"/>
      <c r="B27" s="302"/>
      <c r="C27" s="76"/>
      <c r="D27" s="76"/>
      <c r="E27" s="303"/>
      <c r="F27" s="304"/>
    </row>
    <row r="28" spans="1:6" ht="15">
      <c r="A28" s="305"/>
      <c r="B28" s="306"/>
      <c r="C28" s="77"/>
      <c r="D28" s="77"/>
      <c r="E28" s="306"/>
      <c r="F28" s="307"/>
    </row>
    <row r="29" spans="1:6" ht="15.75" thickBot="1">
      <c r="A29" s="298"/>
      <c r="B29" s="299"/>
      <c r="C29" s="78"/>
      <c r="D29" s="78"/>
      <c r="E29" s="299"/>
      <c r="F29" s="300"/>
    </row>
  </sheetData>
  <mergeCells count="44">
    <mergeCell ref="D14:F14"/>
    <mergeCell ref="D15:F15"/>
    <mergeCell ref="D16:F16"/>
    <mergeCell ref="D17:F17"/>
    <mergeCell ref="A23:B23"/>
    <mergeCell ref="E23:F23"/>
    <mergeCell ref="A14:C14"/>
    <mergeCell ref="A15:C15"/>
    <mergeCell ref="D20:F20"/>
    <mergeCell ref="D18:F18"/>
    <mergeCell ref="A16:C16"/>
    <mergeCell ref="A17:C17"/>
    <mergeCell ref="A20:C20"/>
    <mergeCell ref="A18:C18"/>
    <mergeCell ref="A19:C19"/>
    <mergeCell ref="D19:F19"/>
    <mergeCell ref="A28:B28"/>
    <mergeCell ref="E28:F28"/>
    <mergeCell ref="A29:B29"/>
    <mergeCell ref="E29:F29"/>
    <mergeCell ref="A21:F21"/>
    <mergeCell ref="A22:B22"/>
    <mergeCell ref="E22:F22"/>
    <mergeCell ref="E24:F24"/>
    <mergeCell ref="A24:B24"/>
    <mergeCell ref="A27:B27"/>
    <mergeCell ref="A25:B25"/>
    <mergeCell ref="A26:B26"/>
    <mergeCell ref="E25:F25"/>
    <mergeCell ref="E26:F26"/>
    <mergeCell ref="E27:F27"/>
    <mergeCell ref="B13:F13"/>
    <mergeCell ref="B7:F7"/>
    <mergeCell ref="B8:F8"/>
    <mergeCell ref="B9:F9"/>
    <mergeCell ref="B10:F10"/>
    <mergeCell ref="B11:F11"/>
    <mergeCell ref="B12:F12"/>
    <mergeCell ref="B6:F6"/>
    <mergeCell ref="A1:F1"/>
    <mergeCell ref="A2:F2"/>
    <mergeCell ref="A3:F3"/>
    <mergeCell ref="A4:F4"/>
    <mergeCell ref="B5:F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FUNCIONAMIENTO&amp;RIN1.IVC
&amp;"-,Negrita"&amp;KFF000009/05/2018&amp;"-,Normal"&amp;K01+000
Versión 4
Página &amp;P de &amp;N 
Clasificación de la Información
CLASIFICADA </oddHeader>
    <oddFooter>&amp;C&amp;"Tempus Sans ITC,Normal"&amp;G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2.xml><?xml version="1.0" encoding="utf-8"?>
<ds:datastoreItem xmlns:ds="http://schemas.openxmlformats.org/officeDocument/2006/customXml" ds:itemID="{A98DC230-7527-4E41-B454-00AEFDDF6AC2}">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customXml/itemProps3.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0. Instrucciones</vt:lpstr>
      <vt:lpstr>1. Comp Legal</vt:lpstr>
      <vt:lpstr>0. Instrucciones.</vt:lpstr>
      <vt:lpstr>1. Comp Legal.</vt:lpstr>
      <vt:lpstr>2. Comp Financiero</vt:lpstr>
      <vt:lpstr>3. Comp Psicosocial PIYC</vt:lpstr>
      <vt:lpstr>3. Comp Atención Psicosocial</vt:lpstr>
      <vt:lpstr>4. Comp Talento Humano</vt:lpstr>
      <vt:lpstr>5. Comp Infraestructura.</vt:lpstr>
      <vt:lpstr>6. Resumen Componente</vt:lpstr>
      <vt:lpstr>5. Comp Infraestructura</vt:lpstr>
      <vt:lpstr>6. Comp Nutrición - LFI</vt:lpstr>
      <vt:lpstr>7. Comp Nutrición - LFID.</vt:lpstr>
      <vt:lpstr>8. Comp Nutrición - Tercerizado</vt:lpstr>
      <vt:lpstr>9. Resumen Componente</vt:lpstr>
      <vt:lpstr>'0. Instrucciones'!Área_de_impresión</vt:lpstr>
      <vt:lpstr>'0. Instrucciones.'!Área_de_impresión</vt:lpstr>
      <vt:lpstr>cumple</vt:lpstr>
      <vt:lpstr>noaplica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2024-07-29T20:09:00Z</cp:lastPrinted>
  <dcterms:created xsi:type="dcterms:W3CDTF">2015-02-20T20:19:06Z</dcterms:created>
  <dcterms:modified xsi:type="dcterms:W3CDTF">2024-07-29T20:09:06Z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