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61" documentId="13_ncr:1_{A6EF462D-065B-41B5-BC81-2448D3ECFA8B}" xr6:coauthVersionLast="47" xr6:coauthVersionMax="47" xr10:uidLastSave="{E082CE27-E732-4BC2-8921-FCC415FE5811}"/>
  <bookViews>
    <workbookView xWindow="-120" yWindow="-120" windowWidth="29040" windowHeight="15720" tabRatio="855" xr2:uid="{00000000-000D-0000-FFFF-FFFF00000000}"/>
  </bookViews>
  <sheets>
    <sheet name="0. Instrucciones" sheetId="90" r:id="rId1"/>
    <sheet name="1. Comp Legal" sheetId="91" r:id="rId2"/>
    <sheet name="2. Comp Financiero" sheetId="89" r:id="rId3"/>
    <sheet name="3. Comp Atención Psicosocial" sheetId="92" r:id="rId4"/>
    <sheet name="4. Comp Talento Humano" sheetId="93" r:id="rId5"/>
    <sheet name="5. Comp Infraestructura" sheetId="95" r:id="rId6"/>
    <sheet name="6. Resumen Componente" sheetId="94" r:id="rId7"/>
  </sheets>
  <externalReferences>
    <externalReference r:id="rId8"/>
    <externalReference r:id="rId9"/>
    <externalReference r:id="rId10"/>
  </externalReferences>
  <definedNames>
    <definedName name="_xlnm._FilterDatabase" localSheetId="1" hidden="1">'1. Comp Legal'!$A$17:$G$58</definedName>
    <definedName name="_xlnm._FilterDatabase" localSheetId="2" hidden="1">'2. Comp Financiero'!$A$17:$G$81</definedName>
    <definedName name="_xlnm._FilterDatabase" localSheetId="3" hidden="1">'3. Comp Atención Psicosocial'!$A$17:$G$40</definedName>
    <definedName name="_xlnm._FilterDatabase" localSheetId="4" hidden="1">'4. Comp Talento Humano'!$A$17:$G$60</definedName>
    <definedName name="_xlnm._FilterDatabase" localSheetId="5" hidden="1">'5. Comp Infraestructura'!$A$17:$G$87</definedName>
    <definedName name="_xlnm.Print_Area" localSheetId="0">'0. Instrucciones'!$A$1:$G$12</definedName>
    <definedName name="cumple" localSheetId="0">'0. Instrucciones'!#REF!</definedName>
    <definedName name="cumple" localSheetId="1">'[1]0. Instrucciones'!#REF!</definedName>
    <definedName name="cumple" localSheetId="2">'[2]0. Instrucciones'!$A$22:$A$23</definedName>
    <definedName name="cumple" localSheetId="3">'[1]0. Instrucciones'!#REF!</definedName>
    <definedName name="cumple" localSheetId="4">'[3]0. Instrucciones'!$A$22:$A$23</definedName>
    <definedName name="cumple" localSheetId="6">'[1]0. Instrucciones'!#REF!</definedName>
    <definedName name="cumple">#REF!</definedName>
    <definedName name="noaplica" localSheetId="0">'0. Instrucciones'!#REF!</definedName>
    <definedName name="noaplica" localSheetId="1">'[1]0. Instrucciones'!#REF!</definedName>
    <definedName name="noaplica" localSheetId="2">'[2]0. Instrucciones'!$A$22:$A$24</definedName>
    <definedName name="noaplica" localSheetId="3">'[1]0. Instrucciones'!#REF!</definedName>
    <definedName name="noaplica" localSheetId="4">'[3]0. Instrucciones'!$A$22:$A$24</definedName>
    <definedName name="noaplica" localSheetId="6">'[1]0. Instrucciones'!#REF!</definedName>
    <definedName name="noap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95" l="1"/>
  <c r="G50" i="95"/>
  <c r="G82" i="95"/>
  <c r="G77" i="95"/>
  <c r="G75" i="95"/>
  <c r="G74" i="95"/>
  <c r="G73" i="95"/>
  <c r="G72" i="95"/>
  <c r="G71" i="95"/>
  <c r="G70" i="95"/>
  <c r="G69" i="95"/>
  <c r="G68" i="95"/>
  <c r="G67" i="95"/>
  <c r="G66" i="95"/>
  <c r="G65" i="95"/>
  <c r="G64" i="95"/>
  <c r="G63" i="95"/>
  <c r="G62" i="95"/>
  <c r="G61" i="95"/>
  <c r="G60" i="95"/>
  <c r="G59" i="95"/>
  <c r="G58" i="95"/>
  <c r="G57" i="95"/>
  <c r="G56" i="95"/>
  <c r="G55" i="95"/>
  <c r="G54" i="95"/>
  <c r="G53" i="95"/>
  <c r="G52" i="95"/>
  <c r="G40" i="95"/>
  <c r="G39" i="95"/>
  <c r="G38" i="95"/>
  <c r="G37" i="95"/>
  <c r="G36" i="95"/>
  <c r="G35" i="95"/>
  <c r="G34" i="95"/>
  <c r="G33" i="95"/>
  <c r="G32" i="95"/>
  <c r="G31" i="95"/>
  <c r="G30" i="95"/>
  <c r="G29" i="95"/>
  <c r="G27" i="95"/>
  <c r="G26" i="95"/>
  <c r="G25" i="95"/>
  <c r="G48" i="95"/>
  <c r="G47" i="95"/>
  <c r="G46" i="95"/>
  <c r="G45" i="95"/>
  <c r="G44" i="95"/>
  <c r="G43" i="95"/>
  <c r="G42" i="95"/>
  <c r="G41" i="95"/>
  <c r="G23" i="95"/>
  <c r="G22" i="95"/>
  <c r="G21" i="95"/>
  <c r="G20" i="95"/>
  <c r="G19" i="95"/>
  <c r="G18" i="95"/>
  <c r="G53" i="91" l="1"/>
  <c r="G41" i="91"/>
  <c r="G40" i="91"/>
  <c r="G80" i="95" l="1"/>
  <c r="G79" i="95"/>
  <c r="G78" i="95"/>
  <c r="E78" i="95" s="1"/>
  <c r="G51" i="95"/>
  <c r="E51" i="95" s="1"/>
  <c r="G83" i="95" l="1"/>
  <c r="G81" i="95"/>
  <c r="E81" i="95" s="1" a="1"/>
  <c r="E81" i="95" s="1"/>
  <c r="G76" i="95"/>
  <c r="E76" i="95" s="1" a="1"/>
  <c r="E76" i="95" s="1"/>
  <c r="G49" i="95"/>
  <c r="G24" i="95"/>
  <c r="E24" i="95" s="1" a="1"/>
  <c r="E24" i="95" s="1"/>
  <c r="E83" i="95" l="1"/>
  <c r="G84" i="95"/>
  <c r="D20" i="94" s="1"/>
  <c r="E49" i="95" a="1"/>
  <c r="E49" i="95" s="1"/>
  <c r="G18" i="91"/>
  <c r="G55" i="93"/>
  <c r="G54" i="93"/>
  <c r="G53" i="93"/>
  <c r="G52" i="93"/>
  <c r="G51" i="93"/>
  <c r="G56" i="93" s="1"/>
  <c r="E56" i="93" s="1" a="1"/>
  <c r="E56" i="93" s="1"/>
  <c r="G49" i="93"/>
  <c r="G48" i="93"/>
  <c r="G47" i="93"/>
  <c r="G46" i="93"/>
  <c r="G44" i="93"/>
  <c r="G43" i="93"/>
  <c r="G45" i="93" s="1"/>
  <c r="E45" i="93" s="1" a="1"/>
  <c r="E45" i="93" s="1"/>
  <c r="G41" i="93"/>
  <c r="G40" i="93"/>
  <c r="G42" i="93" s="1"/>
  <c r="E42" i="93" s="1" a="1"/>
  <c r="E42" i="93" s="1"/>
  <c r="G38" i="93"/>
  <c r="G37" i="93"/>
  <c r="G36" i="93"/>
  <c r="G35" i="93"/>
  <c r="G34" i="93"/>
  <c r="G33" i="93"/>
  <c r="G32" i="93"/>
  <c r="G31" i="93"/>
  <c r="G30" i="93"/>
  <c r="G29" i="93"/>
  <c r="G28" i="93"/>
  <c r="G27" i="93"/>
  <c r="G26" i="93"/>
  <c r="G24" i="93"/>
  <c r="G23" i="93"/>
  <c r="G22" i="93"/>
  <c r="G21" i="93"/>
  <c r="G20" i="93"/>
  <c r="G19" i="93"/>
  <c r="G18" i="93"/>
  <c r="G25" i="93" l="1"/>
  <c r="G50" i="93"/>
  <c r="E50" i="93" s="1" a="1"/>
  <c r="E50" i="93" s="1"/>
  <c r="G39" i="93"/>
  <c r="E39" i="93" s="1" a="1"/>
  <c r="E39" i="93" s="1"/>
  <c r="E25" i="93" a="1"/>
  <c r="E25" i="93" s="1"/>
  <c r="G57" i="93" l="1"/>
  <c r="D19" i="94" s="1"/>
  <c r="G35" i="92"/>
  <c r="G34" i="92"/>
  <c r="G32" i="92"/>
  <c r="G31" i="92"/>
  <c r="G30" i="92"/>
  <c r="G29" i="92"/>
  <c r="G27" i="92"/>
  <c r="G26" i="92"/>
  <c r="G25" i="92"/>
  <c r="G23" i="92"/>
  <c r="G22" i="92"/>
  <c r="G21" i="92"/>
  <c r="G20" i="92"/>
  <c r="G19" i="92"/>
  <c r="G18" i="92"/>
  <c r="G54" i="91"/>
  <c r="E54" i="91" s="1"/>
  <c r="G51" i="91"/>
  <c r="G52" i="91" s="1"/>
  <c r="E52" i="91" s="1"/>
  <c r="G49" i="91"/>
  <c r="G48" i="91"/>
  <c r="G46" i="91"/>
  <c r="G45" i="91"/>
  <c r="G43" i="91"/>
  <c r="G44" i="91" s="1"/>
  <c r="E44" i="91" s="1"/>
  <c r="G39" i="91"/>
  <c r="G42" i="91" s="1"/>
  <c r="G37" i="91"/>
  <c r="G36" i="91"/>
  <c r="G35" i="91"/>
  <c r="G34" i="91"/>
  <c r="G32" i="91"/>
  <c r="G31" i="91"/>
  <c r="G30" i="91"/>
  <c r="G29" i="91"/>
  <c r="G28" i="91"/>
  <c r="G27" i="91"/>
  <c r="G25" i="91"/>
  <c r="G26" i="91" s="1"/>
  <c r="E26" i="91" s="1"/>
  <c r="G23" i="91"/>
  <c r="G22" i="91"/>
  <c r="G21" i="91"/>
  <c r="G20" i="91"/>
  <c r="G19" i="91"/>
  <c r="G33" i="92" l="1"/>
  <c r="E33" i="92" s="1" a="1"/>
  <c r="E33" i="92" s="1"/>
  <c r="G28" i="92"/>
  <c r="E28" i="92" s="1" a="1"/>
  <c r="E28" i="92" s="1"/>
  <c r="G24" i="91"/>
  <c r="G36" i="92"/>
  <c r="E36" i="92" s="1" a="1"/>
  <c r="E36" i="92" s="1"/>
  <c r="G24" i="92"/>
  <c r="E24" i="92" s="1" a="1"/>
  <c r="E24" i="92" s="1"/>
  <c r="E42" i="91" a="1"/>
  <c r="E42" i="91" s="1"/>
  <c r="G50" i="91"/>
  <c r="E50" i="91" s="1" a="1"/>
  <c r="E50" i="91" s="1"/>
  <c r="G47" i="91"/>
  <c r="E47" i="91" s="1" a="1"/>
  <c r="E47" i="91" s="1"/>
  <c r="G38" i="91"/>
  <c r="E38" i="91" s="1" a="1"/>
  <c r="E38" i="91" s="1"/>
  <c r="G33" i="91"/>
  <c r="E33" i="91" s="1" a="1"/>
  <c r="E33" i="91" s="1"/>
  <c r="E24" i="91" a="1"/>
  <c r="E24" i="91" s="1"/>
  <c r="G55" i="91" l="1"/>
  <c r="D16" i="94" s="1"/>
  <c r="G37" i="92"/>
  <c r="D18" i="94" s="1"/>
  <c r="G76" i="89"/>
  <c r="G77" i="89" s="1"/>
  <c r="E77" i="89" s="1"/>
  <c r="G74" i="89"/>
  <c r="G75" i="89" s="1"/>
  <c r="E75" i="89" s="1"/>
  <c r="G72" i="89"/>
  <c r="G73" i="89" s="1"/>
  <c r="E73" i="89" s="1"/>
  <c r="G70" i="89"/>
  <c r="G69" i="89"/>
  <c r="G68" i="89"/>
  <c r="G67" i="89"/>
  <c r="G66" i="89"/>
  <c r="G65" i="89"/>
  <c r="G63" i="89"/>
  <c r="G62" i="89"/>
  <c r="G60" i="89"/>
  <c r="G59" i="89"/>
  <c r="G58" i="89"/>
  <c r="G56" i="89"/>
  <c r="G57" i="89" s="1"/>
  <c r="E57" i="89" s="1"/>
  <c r="G54" i="89"/>
  <c r="G53" i="89"/>
  <c r="G51" i="89"/>
  <c r="G52" i="89" s="1"/>
  <c r="E52" i="89" s="1"/>
  <c r="G49" i="89"/>
  <c r="G50" i="89" s="1"/>
  <c r="E50" i="89" s="1"/>
  <c r="G47" i="89"/>
  <c r="G46" i="89"/>
  <c r="G45" i="89"/>
  <c r="G43" i="89"/>
  <c r="G44" i="89" s="1"/>
  <c r="E44" i="89" s="1"/>
  <c r="G41" i="89"/>
  <c r="G40" i="89"/>
  <c r="G38" i="89"/>
  <c r="G37" i="89"/>
  <c r="G35" i="89"/>
  <c r="G34" i="89"/>
  <c r="G32" i="89"/>
  <c r="G31" i="89"/>
  <c r="G29" i="89"/>
  <c r="G28" i="89"/>
  <c r="G27" i="89"/>
  <c r="G25" i="89"/>
  <c r="G24" i="89"/>
  <c r="G23" i="89"/>
  <c r="G21" i="89"/>
  <c r="G20" i="89"/>
  <c r="G19" i="89"/>
  <c r="G18" i="89"/>
  <c r="G64" i="89" l="1"/>
  <c r="E64" i="89" s="1" a="1"/>
  <c r="E64" i="89" s="1"/>
  <c r="G55" i="89"/>
  <c r="E55" i="89" s="1" a="1"/>
  <c r="E55" i="89" s="1"/>
  <c r="G42" i="89"/>
  <c r="E42" i="89" s="1" a="1"/>
  <c r="E42" i="89" s="1"/>
  <c r="G39" i="89"/>
  <c r="E39" i="89" s="1" a="1"/>
  <c r="E39" i="89" s="1"/>
  <c r="G22" i="89"/>
  <c r="G30" i="89"/>
  <c r="E30" i="89" s="1" a="1"/>
  <c r="E30" i="89" s="1"/>
  <c r="G48" i="89"/>
  <c r="E48" i="89" s="1" a="1"/>
  <c r="E48" i="89" s="1"/>
  <c r="G33" i="89"/>
  <c r="E33" i="89" s="1" a="1"/>
  <c r="E33" i="89" s="1"/>
  <c r="G71" i="89"/>
  <c r="E71" i="89" s="1" a="1"/>
  <c r="E71" i="89" s="1"/>
  <c r="G26" i="89"/>
  <c r="E26" i="89" s="1" a="1"/>
  <c r="E26" i="89" s="1"/>
  <c r="G36" i="89"/>
  <c r="E36" i="89" s="1" a="1"/>
  <c r="E36" i="89" s="1"/>
  <c r="G61" i="89"/>
  <c r="E61" i="89" s="1" a="1"/>
  <c r="E61" i="89" s="1"/>
  <c r="E22" i="89" a="1"/>
  <c r="E22" i="89" s="1"/>
  <c r="G78" i="89" l="1"/>
  <c r="D17" i="9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<sst xmlns="http://schemas.openxmlformats.org/spreadsheetml/2006/main" count="606" uniqueCount="414">
  <si>
    <t>OBSERVACIONES</t>
  </si>
  <si>
    <t>Regional</t>
  </si>
  <si>
    <t>NORMATIVA</t>
  </si>
  <si>
    <t>% DE AVANCE</t>
  </si>
  <si>
    <t> </t>
  </si>
  <si>
    <t>PORCENTAJE DE CUMPLIMIENTO</t>
  </si>
  <si>
    <t xml:space="preserve">Profesión </t>
  </si>
  <si>
    <t xml:space="preserve">Firma </t>
  </si>
  <si>
    <t xml:space="preserve">Nombre   </t>
  </si>
  <si>
    <t xml:space="preserve">Cargo </t>
  </si>
  <si>
    <t xml:space="preserve">Firma de quién revisó el componente </t>
  </si>
  <si>
    <t>Nombre de la entidad</t>
  </si>
  <si>
    <t>Dirección de la sede operativa</t>
  </si>
  <si>
    <t>Dirección de la sede administrativa</t>
  </si>
  <si>
    <t>CUMPLE / NO CUMPLE /NO APLICA</t>
  </si>
  <si>
    <t xml:space="preserve">RESULTADO Y ANÁLISIS DE LA DOCUMENTACIÓN </t>
  </si>
  <si>
    <t>OFICINA DE ASEGURAMIENTO A LA CALIDAD</t>
  </si>
  <si>
    <t xml:space="preserve">No. Radicado </t>
  </si>
  <si>
    <t>Fecha de radicación del trámite</t>
  </si>
  <si>
    <t>Población a atender</t>
  </si>
  <si>
    <t>Fecha de verificación por parte del profesional.</t>
  </si>
  <si>
    <t>Resultado del requisito</t>
  </si>
  <si>
    <t>Nit.</t>
  </si>
  <si>
    <t xml:space="preserve">5.      COMPONENTE INFRAESTRUCTURA </t>
  </si>
  <si>
    <t xml:space="preserve">Manual Operativo Modalidades y Servicio para la atención de niñas, niños y adolescentes, con Proceso Administrativo de Restablecimiento de Derechos. V2.   Numeral 3.1.1 literal a. pàgina 26. </t>
  </si>
  <si>
    <t xml:space="preserve">5.1. Infraestructura Física
</t>
  </si>
  <si>
    <t>5.2. Condiciones locativas</t>
  </si>
  <si>
    <t>Manual Operativo Modalidades y Servicio para la atención de niñas, niños y adolescentes, con Proceso Administrativo de Restablecimiento de Derechos. V2. Tabla 5  numeral 1  Página 28.</t>
  </si>
  <si>
    <t xml:space="preserve">5.4.1.2. Observe que la oficina cuenta con un computador </t>
  </si>
  <si>
    <t xml:space="preserve">5.4.1.3. Identifique que la oficina cuenta con una impresora </t>
  </si>
  <si>
    <t xml:space="preserve">5.4.1.4. Verifique que la oficina cuenta con un teléfono </t>
  </si>
  <si>
    <t xml:space="preserve">5.4.1.5. Observe que la oficina cuenta con un escritorio </t>
  </si>
  <si>
    <t xml:space="preserve">5.4.1.6. Verifique que la oficina cuente con tres sillas </t>
  </si>
  <si>
    <t xml:space="preserve">5.4.2.1.  Identique que la infraestructura cuente con el espacio para la atención. </t>
  </si>
  <si>
    <t>5.4.2.2. Verifique que el espacio para la atención cuenta con un archivador</t>
  </si>
  <si>
    <t>5.4.2.3. Observe que el espacion para la atención cuenta con un escritorio</t>
  </si>
  <si>
    <t>5.4.2.4. Idenfique que el espacio para la atención cuenta con un botiquin, el cual, no debe contar con medicamentos recetados y termometros de mercurio.</t>
  </si>
  <si>
    <t xml:space="preserve">5.4.2.5. Verifique que el botiquin cuenta con los elementos exigidos por el sector salud de acuerdo al departamento y la normatividad aplicable. </t>
  </si>
  <si>
    <t>Manual Operativo Modalidades y Servicio para la atención de niñas, niños y adolescentes, con Proceso Administrativo de Restablecimiento de Derechos. V2. Tabla 10  Página 36</t>
  </si>
  <si>
    <t>Manual Operativo Modalidades y Servicio para la atención de niñas, niños y adolescentes, con Proceso Administrativo de Restablecimiento de Derechos. V2.  Página 37</t>
  </si>
  <si>
    <t xml:space="preserve">5.4.1.1.  Verifique que la infraestructura cuente con el espacio de oficina </t>
  </si>
  <si>
    <t>5.4.2.6. Verifique que el espacion para la atención cuenta con tres sillas.</t>
  </si>
  <si>
    <t xml:space="preserve">CONDICIÓN DE CALIDAD </t>
  </si>
  <si>
    <t xml:space="preserve">VERIFICABLES </t>
  </si>
  <si>
    <t xml:space="preserve">5.1.1.1.  Verifique que la institución cuenta con una planta física para brindar el servicio a la población atendida bajo la modalidad. </t>
  </si>
  <si>
    <t>4.2.1. El inmueble cumple con las siguiente condiciones locativas y verificables.</t>
  </si>
  <si>
    <t xml:space="preserve">5.2.1.3. Verifique que el inmueble no presenta grietas. </t>
  </si>
  <si>
    <t xml:space="preserve">5.2.1.4. Identifique que las ventanas están limpias, seguras y sin vidrios rotos. </t>
  </si>
  <si>
    <t xml:space="preserve">5.2.1.5. Verifique que las puertas son seguras y con buen mantenimiento. </t>
  </si>
  <si>
    <t xml:space="preserve">5.2.1.6. Verifique que el inmueble no presenta humedad. </t>
  </si>
  <si>
    <t xml:space="preserve">5.2.1.7. Observe que los pisos sean seguros, no resbalosos y sin grietas. </t>
  </si>
  <si>
    <t xml:space="preserve">5.2.1.8. Verifique que el inmueble cuente con  ventilación e iluminación natural. </t>
  </si>
  <si>
    <t xml:space="preserve">5.2.1.9. Identifique que en el inmueble no presente olores fuertes o desagradables. </t>
  </si>
  <si>
    <t xml:space="preserve">5.2.1.10. Observe que los baños cuenten con un adecuado sistema de agua y ventilación. </t>
  </si>
  <si>
    <t xml:space="preserve">5.2.1.11. Verifique que los sanitarios se encuentran en perfecto estado. </t>
  </si>
  <si>
    <t xml:space="preserve">5.2.1.12. Establezca que los espejos del inmueble estén en perfecto estado. </t>
  </si>
  <si>
    <t xml:space="preserve">5.2.1.13. Verifique que todos los bombillos sean ahorradores de energía. </t>
  </si>
  <si>
    <t xml:space="preserve">5.2.1.14. Observe que la infraestructura cuenta con la señalización de acuerdo con normatividad vigente. </t>
  </si>
  <si>
    <t xml:space="preserve">5.2.1.15. Verifique que las escaleras cuenten con pasamanos o barandas no escalables. </t>
  </si>
  <si>
    <t xml:space="preserve">5.2.1.18. Verifique que los cables cuentan con protección y no estan al alcance de los usuarios. </t>
  </si>
  <si>
    <t xml:space="preserve">5.2.1.19. Observe que los techos sean seguro, sin riesgos. (Caida, desprendimientos o humedad). </t>
  </si>
  <si>
    <t xml:space="preserve">5.2.1.20. Identifique que los extintores deben tener carga vigente y estar ubicados de acuerdo con la normatividad vigente y no represente riesgo para los usuarios. </t>
  </si>
  <si>
    <t xml:space="preserve">5.2.1.21. Verifique que las tomas eléctricas cuenten con tapas protectoras, cableado fijado adecuadamente, sin enchufes o tornillos sueltos, sin cables pelados o expuestos al calor o la humedad. </t>
  </si>
  <si>
    <t>5.2.1.22. Observe que la ambientación o decoración sea agradable y cálida para la acogida y atención de los usuarios.</t>
  </si>
  <si>
    <t>5.1.1. La infraestructura física cumple con los siguientes verificables.</t>
  </si>
  <si>
    <t>5.1.1.2. Identifique si la infestructura tiene el servicio de acueducto</t>
  </si>
  <si>
    <t>5.3.1. El inmueble cumple con la capacidad instalada de acuerdo a la proporcionalidad de los espacios y con los siguientes verificable.</t>
  </si>
  <si>
    <t>5.4.1. El espacio de la oficina cumple con los siguientes verificables.</t>
  </si>
  <si>
    <t>5.4.2. El espacio para la atención cumple con los siguientes verificables.</t>
  </si>
  <si>
    <t>5.2.1.17. Si el inmueble cuenta con aljibes, albercas y depósitos de agua o piscina verifique que cuenten con protección. Para las psicinas debe estar bajo la normativa vigente:
•	Cerramiento al o en el estanque o estructura similar de piscina
•	Alarma de agua o detector de inmersión.
•	Normas de uso.
•	Flotadores circulares con cuerda y un bastón con gancho.
•	Señalizar de formar visible con claridad la profundidad máxima de la piscina</t>
  </si>
  <si>
    <t>Manual Operativo Modalidades y Servicio para la atención de niñas, niños y adolescentes, con Proceso Administrativo de Restablecimiento de Derechos. V2. Tabla 4 numeral 1.
Ley 1209 del 2008. Decreto 2171 del 2009  
Resolución 4113 del 2012</t>
  </si>
  <si>
    <t>INTERVENCIÓN DE APOYO PSICOSOCIAL</t>
  </si>
  <si>
    <t>MODALIDADES DE APOYO Y FORTALECIMIENTO A LA FAMILIA Y/O RED VINCULAR</t>
  </si>
  <si>
    <t xml:space="preserve">5.3.1.1. Verifique que el área del aula o salón sea mínimo de 1.50 m2 por usuario atendido. </t>
  </si>
  <si>
    <t>5.3. Proporcionalidad de los Espacios</t>
  </si>
  <si>
    <t>5.5. Dotación de higiene y aseo. 
.</t>
  </si>
  <si>
    <t>5.5.1. La dotación de implementos de aseo e higiene personal y común para niñas y niños de cero (0) a dieciocho (18) años, cumple con los siguientes verificables.</t>
  </si>
  <si>
    <t>5.5.1.1.  Verifique que cuente diariamente con los elementos de uso común: crema dental, papel higienico y jabón de dispensador de manos</t>
  </si>
  <si>
    <t>5.6. Dotación lúdico deportivo</t>
  </si>
  <si>
    <t>5.6.1. La dotación lúdico deportiva, cumple con los siguientes verificables.</t>
  </si>
  <si>
    <t>5.7. Dotación escolar y material pedagógico</t>
  </si>
  <si>
    <t>5.7.1. La dotación escolar y material pedagógico, cumple con los siguientes verificables.</t>
  </si>
  <si>
    <t>5.4.3. Las aulas, cumple con los siguientes verificables.</t>
  </si>
  <si>
    <r>
      <t xml:space="preserve">5.4.4. Los baños cumple con los siguientes verificables.
</t>
    </r>
    <r>
      <rPr>
        <b/>
        <u/>
        <sz val="11"/>
        <rFont val="Arial Narrow"/>
        <family val="2"/>
      </rPr>
      <t>Nota:</t>
    </r>
    <r>
      <rPr>
        <sz val="11"/>
        <rFont val="Arial Narrow"/>
        <family val="2"/>
      </rPr>
      <t xml:space="preserve"> los cuales deben ser proporcionales a la capacidad instalada.</t>
    </r>
  </si>
  <si>
    <t>5.4.5. El espacio de manejo de residuos, cumple con los siguientes verificables.</t>
  </si>
  <si>
    <t xml:space="preserve">5.2.1.16. Si el inmueble presenta balcones identifique que tengan protección. </t>
  </si>
  <si>
    <t xml:space="preserve">5.2.1.23. Verifique que el inmueble cuenta con el diseño del aviso de atenciones en PDF, enviado por el ICBF. </t>
  </si>
  <si>
    <t>4.2.1.24. Identique que el inmueble cuente con un espacio para el almacenamiento de sustancias químicas usadas durante las actividades de mantenimiento, limpieza y desinfección.</t>
  </si>
  <si>
    <t>5.6.1.1.  Verifique que la institución cuenta con la dotaciòn lùdico deportivo  de acuerdo con la edad de la población, que permitan dar cumplimiento a lo establecido en la Propuesta de Implementación y Cualificación (PIYC).</t>
  </si>
  <si>
    <t>5.7.1.1. Verifique que la institución cuenta con el material pedagógico, de acuerdo con lo establecido en el PIYC y lo requerido por cada niña, niño y adolescente según las actividades a desarrollar</t>
  </si>
  <si>
    <t xml:space="preserve">Poblaciones establecidas en el Manual Operativo. </t>
  </si>
  <si>
    <t>Código</t>
  </si>
  <si>
    <t>Población</t>
  </si>
  <si>
    <t>Nombre de la institución</t>
  </si>
  <si>
    <t xml:space="preserve">2.      COMPONENTE FINANCIERO </t>
  </si>
  <si>
    <t>REQUISITOS FINANCIERO</t>
  </si>
  <si>
    <t xml:space="preserve">VERIFICABLE </t>
  </si>
  <si>
    <t>2.1. Declaración de Renta y/o de Ingresos y patrimonio junto con formulario de pago (si aplica)</t>
  </si>
  <si>
    <t>Estatuto Tributario artículo 574; Resolución 3899 de 2010, artículo 16, numeral 7 adicionado por el artículo 5, resolución 8282 de 2017</t>
  </si>
  <si>
    <t xml:space="preserve">2.1.1.  La declaración de renta cumple con los siguientes verificables. </t>
  </si>
  <si>
    <t>2.1.1.1. Verifique la presentación de la declaración de renta del año fiscal inmediatamente anterior, en los términos establecidos en el calendario tributario de la DIAN. (Si la verificación del componente se hace antes del 01 de mayo de la presente vigencia, se debe revisar la declaración de renta del año anterior).</t>
  </si>
  <si>
    <t>2.1.1.2. Valide la recepción de la declaración de renta a través del acuse electrónico (casilla 997) y la revisión de la marca de agua "Recibido".</t>
  </si>
  <si>
    <t>2.1.1.3. Verifique que los valores conciliados coincidan con los valores de la declaración de renta.</t>
  </si>
  <si>
    <t xml:space="preserve">2.1.2. Si la declaración de renta genera saldo a pagar, cumple con el siguiente verificable. </t>
  </si>
  <si>
    <t>2.1.2.1. Verifique que cualquier saldo a pagar haya sido cancelado según los medios de pago aceptados por la DIAN (formulario de pago 490)</t>
  </si>
  <si>
    <t>2.2. Declaración bimestral y/o cuatrimestral del impuesto a las ventas del año anterior y los de los periodos correspondientes al año en curso junto con formulario de pago (si aplica).</t>
  </si>
  <si>
    <t>Estatuto Tributario artículo 575; Resolución 3899 de 2010, artículo 16, numeral 7 adicionado por el artículo 5, resolución 8282 de 2017</t>
  </si>
  <si>
    <t xml:space="preserve">2.2.1.  Las declaraciones de IVA cumple con los siguientes verificables. </t>
  </si>
  <si>
    <t>2.2.1.1.  Verifique la información de las declaraciones de IVA del año anterior y los periodos del año fiscal en curso (si aplica).  En caso de no estar obligado, solicite certificado suscrito por el contador o el revisor fiscal (Si aplica) indicando los periodos y el fundamento legal según el Estatuto Tributario.</t>
  </si>
  <si>
    <t>2.2.1.2. Valide la recepción de las declaraciones de IVA a través del acuse electrónico (casilla 997) y la revisión de la marca de agua "Recibido".</t>
  </si>
  <si>
    <t>2.2.2. Si la declaración de IVA genera saldo a pagar, cumple con el siguiente verificable.</t>
  </si>
  <si>
    <t>2.2.2.1. Verifique que cualquier saldo a pagar haya sido cancelado según los medios de pago aceptados por la DIAN (formulario de pago 490)</t>
  </si>
  <si>
    <t xml:space="preserve">2.3. Declaración de retención en la fuente del año anterior y de los periodos correspondientes al año en curso junto con recibo de pago. </t>
  </si>
  <si>
    <t>Estatuto Tributario artículo 576; Resolución 3899 de 2010, artículo 16, numeral 7 adicionado por el artículo 5, resolución 8282 de 2017.</t>
  </si>
  <si>
    <t xml:space="preserve">2.3.1.  Las declaraciones de retención en la fuente cumple con los siguientes verificables. </t>
  </si>
  <si>
    <t>2.3.1.1. Verifique la información de las declaraciones de retención en la fuente del año anterior y los periodos del año fiscal en curso (si aplica). En caso de no ser agente de retención o no se hayan realizado operaciones sujetas, solicite certificado suscrito por el contador o el revisor fiscal indicando los periodos y el fundamento legal según el Estatuto Tributario.</t>
  </si>
  <si>
    <t>2.3.1.2. Valide la recepción de las declaraciones de retención en la fuente a través del acuse electrónico (casilla 997) y la revisión de la marca de agua "Recibido".</t>
  </si>
  <si>
    <t xml:space="preserve">2.3.2. Si la declaración de retención en la fuente genera saldo a pagar, cumple con el siguiente verificable. </t>
  </si>
  <si>
    <t>2.3.2.1. Verifique que cualquier saldo a pagar haya sido cancelado según los medios de pago aceptados por la DIAN (formulario de pago 490)</t>
  </si>
  <si>
    <t>2.4. Declaración del Impuesto de Timbre.</t>
  </si>
  <si>
    <t>Estatuto Tributario artículo 577, Resolución 3899 de 2010, artículo 16, numeral 7 adicionado por el artículo 5, resolución 8282 de 2017</t>
  </si>
  <si>
    <t xml:space="preserve">2.4.1. Las declaraciones de retención del impuesto de timbre cumple con el siguiente verificable. </t>
  </si>
  <si>
    <t>2.4.1.1. Verifique la información de la declaración del impuesto de timbre del año anterior y los periodos del año fiscal en curso (si aplica). En caso de no estar obligado, solicite certificado suscrito por el contador público o revisor fiscal (si aplica).</t>
  </si>
  <si>
    <t xml:space="preserve">2.4.2. Si la declaración de impuesto de timbre genera saldo a pagar, cumple con el siguiente verificable. </t>
  </si>
  <si>
    <t>2.4.2.1. Confirmar que cualquier saldo a pagar del impuesto de timbre haya sido cancelado.</t>
  </si>
  <si>
    <t xml:space="preserve">2.5. Declaración bimestral o anual del Impuesto de Industria y Comercio junto con el soporte de pago. </t>
  </si>
  <si>
    <t>Estatuto Tributario artículo 578, Estatuto de Rentas Municipales de donde pretende prestar el servicio; Resolución 3899 de 2010, artículo 16, numeral 7 adicionado por el artículo 5, resolución 8282 de 2017</t>
  </si>
  <si>
    <t xml:space="preserve">2.5.1. Las declaraciones del impuesto de industria y comercio, cumple con el siguiente verificable. </t>
  </si>
  <si>
    <t xml:space="preserve">2.5.2. Si la declaración de impuesto de industria y comercio genera saldo a pagar, cumple con el siguiente verificable. </t>
  </si>
  <si>
    <t>2.6. Declaración de impuesto predial y vehicular vigente.</t>
  </si>
  <si>
    <t>Estatuto Tributario artículo 579; Resolución 3899 de 2010, artículo 16, numeral 7 adicionado por el artículo 5, resolución 8282 de 2017</t>
  </si>
  <si>
    <t xml:space="preserve">2.6.1. Las declaraciones de los impuestos predial y vehicular, cumple con el siguiente verificable. </t>
  </si>
  <si>
    <t>2.6.1.1. Verifique las declaraciones de los impuestos predial y vehicular del año anterior y los periodos del año fiscal en curso (si aplica). En caso de no estar obligado, remitir certificado suscrito por el contador público o revisor fiscal (si aplica). (municipio donde presta el servicio).</t>
  </si>
  <si>
    <t xml:space="preserve">2.6.2. Si la declaración de impuesto predial y/o vehicular genera saldo a pagar, cumple con el siguiente verificable. </t>
  </si>
  <si>
    <t xml:space="preserve">2.6.2.1. Verifique que cualquier saldo a pagar en las declaraciones del impuesto predial y/o vehicular hayan sido cancelado según los medios de pago aceptados por la entidad territorial correspondiente. </t>
  </si>
  <si>
    <t>2.7. Registro Único Tributario RUT completo</t>
  </si>
  <si>
    <t>Artículo 555-2. Registro único tributario – RUT estatuto tributario y articulo 16 de la Resolución 3899 de 2010.</t>
  </si>
  <si>
    <t xml:space="preserve">2.7.1. El Registro Único Tributario debe estar completo y cumple con los siguientes verificables. </t>
  </si>
  <si>
    <t>2.8. Certificar que cuentan con los recursos financieros y fuentes de sostenimiento para la prestación del servicio.</t>
  </si>
  <si>
    <t>Resolución 3899 de 2010, artículo 16, numeral 1</t>
  </si>
  <si>
    <t xml:space="preserve">2.8.1. La certificación de recursos financieros y fuentes de sostenimiento, cumple con el siguiente verificable. </t>
  </si>
  <si>
    <t>2.8.1.1. Verifique que la certificación esté suscrita por representante legal y/o revisor fiscal (si aplica). Corroboré que dicha información contraste frente al resultado de la evaluación de los estados  financieros, el presupuesto aprobado y los requisitos para la modalidad solicitada.</t>
  </si>
  <si>
    <t>2.9.  Cuando se trate de fundaciones deberá anexarse certificación de los bienes afectados.</t>
  </si>
  <si>
    <t>Resolución 3899 de 2010, artículo 16, numeral 2</t>
  </si>
  <si>
    <r>
      <t xml:space="preserve">2.9.1. La certificación de bienes afectados cumple con los siguientes verificables.
</t>
    </r>
    <r>
      <rPr>
        <b/>
        <u/>
        <sz val="11"/>
        <color rgb="FF000000"/>
        <rFont val="Arial Narrow"/>
        <family val="2"/>
      </rPr>
      <t xml:space="preserve">Nota: </t>
    </r>
    <r>
      <rPr>
        <sz val="11"/>
        <color rgb="FF000000"/>
        <rFont val="Arial Narrow"/>
        <family val="2"/>
      </rPr>
      <t xml:space="preserve">aplica solamente para Fundaciones. </t>
    </r>
  </si>
  <si>
    <t>2.9.1.1. Verifique certificación de bienes afectados suscrita por representante legal y revisor fiscal.</t>
  </si>
  <si>
    <r>
      <t xml:space="preserve">2.9.1.2. Identifique que la certificación relacione los bienes que la institución pone a disposición para la prestación del servicio. 
</t>
    </r>
    <r>
      <rPr>
        <b/>
        <u/>
        <sz val="11"/>
        <color rgb="FF000000"/>
        <rFont val="Arial Narrow"/>
        <family val="2"/>
      </rPr>
      <t xml:space="preserve">Nota: </t>
    </r>
    <r>
      <rPr>
        <sz val="11"/>
        <color rgb="FF000000"/>
        <rFont val="Arial Narrow"/>
        <family val="2"/>
      </rPr>
      <t>los bienes afectados no hayan sufrido ninguna afectación anteriormente.</t>
    </r>
  </si>
  <si>
    <t xml:space="preserve">2.9.2. El libro auxiliar contable cumple con el siguiente verificable. </t>
  </si>
  <si>
    <t xml:space="preserve">2.9.2.1. Identifique que los libros auxiliares reflejen los bienes y las cifras certificadas por el representante legal y revisor fiscal. </t>
  </si>
  <si>
    <t xml:space="preserve">2.10. Certificación de que la institución  lleva la contabilidad por programa o por modalidad. </t>
  </si>
  <si>
    <t>Resolución 3899 de 2010, artículo 16, numeral 3</t>
  </si>
  <si>
    <t xml:space="preserve">2.10.1.  La certificación suscrita por el revisor fiscal (si aplica) y/o contador, cumple con el siguiente verificable. </t>
  </si>
  <si>
    <r>
      <t xml:space="preserve">2.10.1.1. Identifique que la certificación manifieste que la institución lleva contabilidad separada por sede. 
</t>
    </r>
    <r>
      <rPr>
        <b/>
        <u/>
        <sz val="11"/>
        <rFont val="Arial Narrow"/>
        <family val="2"/>
      </rPr>
      <t>Nota:</t>
    </r>
    <r>
      <rPr>
        <sz val="11"/>
        <rFont val="Arial Narrow"/>
        <family val="2"/>
      </rPr>
      <t xml:space="preserve"> Cuando la persona jurídica desarrolle en diferentes sedes un mismo programa o modalidad, y administre sus recursos técnicos, administrativos y financieros de manera independiente, deberá llevar contabilidad separada por sede. (centro de costo)</t>
    </r>
  </si>
  <si>
    <t xml:space="preserve">2.11.  Certificación de compromiso de recursos </t>
  </si>
  <si>
    <t>Resolución 3899 de 2010, artículo 16, numeral 4</t>
  </si>
  <si>
    <t xml:space="preserve">2.11.1. La  certificación de compromiso de recursos, cumple con el siguiente verificable. </t>
  </si>
  <si>
    <t xml:space="preserve">2.11.1. Verifique que la certificación esté suscrita por el representante legal, en el cual se establezca que se compromete con la totalidad de recursos generados en esta actividad y que serán destinados al desarrollo de sus objetivos estatutarios, según lineamientos y estándares del ICBF. </t>
  </si>
  <si>
    <t xml:space="preserve">2.12.  Presupuesto aprobado </t>
  </si>
  <si>
    <t>Resolución 3899 de 2010, artículo 16, numeral 5</t>
  </si>
  <si>
    <t xml:space="preserve">2..12.1. El presupuesto de la institución cumple con los siguientes verificables. </t>
  </si>
  <si>
    <t xml:space="preserve">2.12.1. Identifique que el presupuesto aportado corresponda al general de la institución y no solo para la solicitud de licencia. </t>
  </si>
  <si>
    <t>2.12.2. Verifique que el presupuesto fue aprobado en asamblea general acorde a como se define en sus estatutos.</t>
  </si>
  <si>
    <t xml:space="preserve">2.13. Certificación de destinación de recursos. </t>
  </si>
  <si>
    <t>Resolución 3899 de 2010, artículo 16, numeral 6</t>
  </si>
  <si>
    <t xml:space="preserve">2.13.1. La certificación de destinación de recursos, cumple con el siguiente verificable. </t>
  </si>
  <si>
    <t>2.13.1.1. Verifique que la certificación de la destinación de los recursos esté suscrita por el representante legal y/o revisor fiscal (si aplica), donde manifieste que la institución destinará los recursos públicos y/o privados que obtengan para el cumplimiento de su objeto social.</t>
  </si>
  <si>
    <t xml:space="preserve">2.14. Certificación del Auditor Externo sobre el cumplimiento de los requisitos financieros. </t>
  </si>
  <si>
    <t>Resolución 3899 de 2010, artículo 16, parágrafo
Resolución 973 del 23 de diciembre de 2015, Artículo 26 actualización de información</t>
  </si>
  <si>
    <r>
      <t xml:space="preserve">2.14.1. La certificación del Auditor Externo, cumple con el siguiente verificable. 
</t>
    </r>
    <r>
      <rPr>
        <b/>
        <u/>
        <sz val="11"/>
        <rFont val="Arial Narrow"/>
        <family val="2"/>
      </rPr>
      <t>Nota:</t>
    </r>
    <r>
      <rPr>
        <b/>
        <sz val="11"/>
        <rFont val="Arial Narrow"/>
        <family val="2"/>
      </rPr>
      <t xml:space="preserve"> </t>
    </r>
    <r>
      <rPr>
        <sz val="11"/>
        <rFont val="Arial Narrow"/>
        <family val="2"/>
      </rPr>
      <t>Si la entidad no tiene asignado revisoría fiscal el certificado debe ser expedido por auditor externo</t>
    </r>
  </si>
  <si>
    <t xml:space="preserve">2.14.2. Los documento del revisor fiscal o auditor externo, cumplen con los siguientes verificables. </t>
  </si>
  <si>
    <t>2.14.2.2. Verifique la vigencia de los antecedentes disciplinarios expedidos por la Junta Central de Contadores, que no cuente con anotación del incumplimiento de la obligación de actualizar la información registrada.</t>
  </si>
  <si>
    <t>2.15. Manual de políticas contables debidamente aprobado.</t>
  </si>
  <si>
    <t>Ley 222 de 1995 Articulo 37, Decreto 2420 y 2496 de 2015 Normas de contabilidad de información financiera y de aseguramiento de información.</t>
  </si>
  <si>
    <t xml:space="preserve">2.16.1.  El manual de políticas contables, cumple con los siguientes verificables. </t>
  </si>
  <si>
    <t xml:space="preserve">2.16.1.1.  Identifique que la institución cuente con un manual de políticas contables según el grupo NIIF al que pertenezca. </t>
  </si>
  <si>
    <t>2.16.1.2. Verifique que las políticas contables estén aprobadas por el máximo órgano administrativo o la gerencia.</t>
  </si>
  <si>
    <t>2.16. Conjunto completo de Estados Financieros comparativos (si aplica) junto con el acta de aprobación</t>
  </si>
  <si>
    <t xml:space="preserve">2.17.1. El conjunto completo de estados financieros bajo NIIF, cumple con los siguientes verificables. </t>
  </si>
  <si>
    <t>2.17.1.1. Identifique que como mínimo el estado de situación financiera incluya las partidas que presenten los importes de activo, pasivo y patrimonio.</t>
  </si>
  <si>
    <t xml:space="preserve">2.17.1.2. Verifique que el estado de resultado único o integral contenga todas las partidas de ingresos y gastos reconocidas durante el periodo. </t>
  </si>
  <si>
    <t>2.17.1.3.  Verifique que el estado de cambios en el patrimonio coincida con el estado de situación financiera del periodo en que se informa.</t>
  </si>
  <si>
    <t>2.17.1.4.  Verifique que el estado de flujos de efectivo muestre los flujos de efectivo habidos durante el periodo sobre el que se informa, clasificados por actividades de operación, actividades de inversión y actividades de financiación.</t>
  </si>
  <si>
    <t>2.17.1.5 Verifique que las notas en la medida en que sea practicable se presenten de una forma sistemática y que revele la información general de la institución, resumen de políticas contables significativas, información de apoyo a cada partida de los estados financieros, cualquier otra información que se requiera revelar y deba contextualizar los aspectos económico-financieros más relevantes.</t>
  </si>
  <si>
    <t>2.17.1.6. Verifique que la institución cuente con acta de aprobación de los estados financieros.</t>
  </si>
  <si>
    <t>2.17. Certificación a los Estados Financieros</t>
  </si>
  <si>
    <t>2.18.1. La certificación de los Estados Financieros cumple con el siguiente verificable.</t>
  </si>
  <si>
    <t>2.18.1.1.  Verifique que la certificación esté suscrita por el representante legal y el contador público de la institución sobre la veracidad de las afirmaciones contenidas en los Estados Financiero conforme a sus reglamentos y la Ley.</t>
  </si>
  <si>
    <t>2.18. Dictamen de los Estados Financieros (si aplica)</t>
  </si>
  <si>
    <t>Decreto 2420 y 2496 de 2015 Normas de contabilidad, de información financiera y de aseguramiento de información. Código de Comercio Capítulo Vlll</t>
  </si>
  <si>
    <t>2.19.1. El dictamen de los estados financieros, cumple con el siguiente verificable. (Si aplica).</t>
  </si>
  <si>
    <t>2.19.1.1. Verifique que el dictamen suscrito por la revisoría fiscal,  contenga la opinión de la situación de los estados financieros sobre los que informa la institución en cumplimiento de la norma.</t>
  </si>
  <si>
    <t>2.29. Balance de Comprobación</t>
  </si>
  <si>
    <t>Decreto 2420 y 2496 de 2015 Normas de contabilidad, de información financiera y de aseguramiento de información. Código de Comercio Artículo 19</t>
  </si>
  <si>
    <t>2.20.1.  El balance de comprobación cumple con el siguiente verificable.</t>
  </si>
  <si>
    <t>2.20.1.1. Identifique que correspondan a la información reportada en el balance de prueba emitido desde el sistema de información (solicitar balance de prueba del año anterior y desde el 01 de enero hasta el último mes vencido).</t>
  </si>
  <si>
    <t xml:space="preserve">MODALIDADES DE APOYO Y FORTALECIMIENTO A LA FAMILIA Y RED VINCULAR </t>
  </si>
  <si>
    <t xml:space="preserve">INTERVENCIÓN DE APOYO PSICOSOCIAL </t>
  </si>
  <si>
    <r>
      <rPr>
        <b/>
        <u/>
        <sz val="11"/>
        <color theme="1"/>
        <rFont val="Arial Narrow"/>
        <family val="2"/>
      </rPr>
      <t xml:space="preserve">Para el diligenciento de este instrumento, por favor tener en cuenta la siguiente información: </t>
    </r>
    <r>
      <rPr>
        <sz val="11"/>
        <color theme="1"/>
        <rFont val="Arial Narrow"/>
        <family val="2"/>
      </rPr>
      <t xml:space="preserve">
</t>
    </r>
    <r>
      <rPr>
        <b/>
        <sz val="11"/>
        <color theme="1"/>
        <rFont val="Arial Narrow"/>
        <family val="2"/>
      </rPr>
      <t xml:space="preserve">1.  </t>
    </r>
    <r>
      <rPr>
        <b/>
        <u/>
        <sz val="11"/>
        <color theme="1"/>
        <rFont val="Arial Narrow"/>
        <family val="2"/>
      </rPr>
      <t>Finalidades del Instrumento:</t>
    </r>
    <r>
      <rPr>
        <sz val="11"/>
        <color theme="1"/>
        <rFont val="Arial Narrow"/>
        <family val="2"/>
      </rPr>
      <t xml:space="preserve">
1.1.       Es una herramienta de trabajo para la revisión de los requisitos establecidos para trámite de Licencias de Funcionamiento a cargo de la Oficina de Aseguramiento a la Calidad, en el marco de la normativa vigente, los lineamientos técnicos, manuales operativos definidos por la Dirección de Protección del ICBF.
1.2.      Facilitar la identificación de los aspectos a verificar en cada uno de los componentes (Legal, Financiero, Técnico (proceso de atención y nutrición), Administrativo (Talento humano, dotación e infraestructura)), para el trámite de Licencias de Funcionamiento.
1.3.      Tener conocimiento y apropiación técnica en el componente asignado por parte del profesional. 
</t>
    </r>
    <r>
      <rPr>
        <b/>
        <sz val="11"/>
        <color theme="1"/>
        <rFont val="Arial Narrow"/>
        <family val="2"/>
      </rPr>
      <t xml:space="preserve">2.	</t>
    </r>
    <r>
      <rPr>
        <b/>
        <u/>
        <sz val="11"/>
        <color theme="1"/>
        <rFont val="Arial Narrow"/>
        <family val="2"/>
      </rPr>
      <t>Contenido del instrumento:</t>
    </r>
    <r>
      <rPr>
        <sz val="11"/>
        <color theme="1"/>
        <rFont val="Arial Narrow"/>
        <family val="2"/>
      </rPr>
      <t xml:space="preserve">
2.1.      El instrumento se encuentra dividido en: instrucciones; componente legal; componente técnico (proceso de atención, salud y nutrición); componente administrativo (Talento humano, dotación e infaestructura) y componente financiero. 
2.2.      El registro de la información en cada uno de los componentes se efectuará de manera independiente, los cuales se encuentran divididos por hojas.  
2.3.      Cada uno de los componentes contiene condiciones de calidad y sus verificables, los cuales serviran como guía para el profesional que realiza la revisión de la información.
2.4.      La condición de calidad, es aquel requisito que debe cumplir la institución dentro del trámite de Licencia de Funcionamiento según el componente. 
2.5.      Los verificables, son los requisitos que nos llevan a cumplir la condición de calidad, que se encuentra establecida en los lineamientos técnicos, manuales operativos, definidas por la Dirección de Protección del ICBF.  
2.6.      Cada uno de los verificables tiene una casilla denominada "Observaciones", donde los profesionales podrán registrar la información que requiera adicionar, como: documentos faltantes, ajustes de forma, entre otros. 
2.7.      Las variables de evaluación de cada condición de calidad y  verificable estará identificada con las siguiente denominaciones: "Cumple", "No cumple" y "No aplica".
2.8.      Cada verificable cuenta con un porcentaje (%), que al sumarlo dará el acumulado del cumplimiento de la condición de calidad. 
2.9.      Para la selección de la muestra a verificar de cada componente, deberá hacer uso del anexo transversal denominado A2.IVC. Selección de Muestra. V2, de acuerdo con la ubicación definida por el ICBF. 
</t>
    </r>
    <r>
      <rPr>
        <b/>
        <sz val="11"/>
        <color theme="1"/>
        <rFont val="Arial Narrow"/>
        <family val="2"/>
      </rPr>
      <t xml:space="preserve">3.	</t>
    </r>
    <r>
      <rPr>
        <b/>
        <u/>
        <sz val="11"/>
        <color theme="1"/>
        <rFont val="Arial Narrow"/>
        <family val="2"/>
      </rPr>
      <t xml:space="preserve">Orientaciones para el diligenciamiento: </t>
    </r>
    <r>
      <rPr>
        <sz val="11"/>
        <color theme="1"/>
        <rFont val="Arial Narrow"/>
        <family val="2"/>
      </rPr>
      <t xml:space="preserve">
3.1.      En cada uno de los componentes diligenciar las filas del 5 al 13, teniendo en cuenta lo siguiente: 
3.1.1.   No. de radicado: relacione el número del radicado generado por el aplicativo OACOnline
3.1.2.   Fecha del radicado del trámite: relacione la fecha exacta del Radicado. 
3.1.3.   Regional: relacione el nombre de la Dirección Regional, en la cual, se brindará la modalidad/servicio. 
3.1.4.   Nombre de la institución: relacione el nombre de la institución, la cual, esta solicitando el trámite de Licencia de Funcionamiento, de acuerdo como se relacione en el acto administrativo de la Personería Jurídica. 
3.1.5.   Nit: relacione el número de identificación de la institución, el cual, es entregado por el acto administrativo de la Personería Jurídica. 
3.1.6.   Población: relacionar la población a atender que tiene establecida la PIYC. 
3.1.7.   Dirección de la sede administrativa: relacionar la nomenclatura, localidad, barrio, corregimiento y/o vereda, municipio y/o ciudad y departamento en donde se encuentra ubicada la sede administrativa de acuerdo a como se relaciona en el oficio de solicitud. 
3.1.8.   Dirección de la sede operativa: relacionar la nomenclatura, localidad, barrio, corregimiento y/o vereda, municipio y/o ciudad y departamento en donde se encuentra ubicada la sede operativa de acuerdo a como se relaciona en el oficio de solicitud.  
3.1.9.   Fecha de verificación por parte del profesional: relacione la fecha con día, mes y año de cuando se realiza la verificación por parte del profesional. </t>
    </r>
  </si>
  <si>
    <r>
      <rPr>
        <b/>
        <sz val="11"/>
        <color theme="1"/>
        <rFont val="Arial Narrow"/>
        <family val="2"/>
      </rPr>
      <t>4</t>
    </r>
    <r>
      <rPr>
        <sz val="11"/>
        <color theme="1"/>
        <rFont val="Arial Narrow"/>
        <family val="2"/>
      </rPr>
      <t xml:space="preserve">. </t>
    </r>
    <r>
      <rPr>
        <b/>
        <u/>
        <sz val="11"/>
        <color theme="1"/>
        <rFont val="Arial Narrow"/>
        <family val="2"/>
      </rPr>
      <t>En cada una de las columnas encontrará la siguiente información:</t>
    </r>
    <r>
      <rPr>
        <sz val="11"/>
        <color theme="1"/>
        <rFont val="Arial Narrow"/>
        <family val="2"/>
      </rPr>
      <t xml:space="preserve">
</t>
    </r>
    <r>
      <rPr>
        <b/>
        <sz val="11"/>
        <color theme="1"/>
        <rFont val="Arial Narrow"/>
        <family val="2"/>
      </rPr>
      <t xml:space="preserve">Columna A: </t>
    </r>
    <r>
      <rPr>
        <sz val="11"/>
        <color theme="1"/>
        <rFont val="Arial Narrow"/>
        <family val="2"/>
      </rPr>
      <t xml:space="preserve">   Los requisitos de cada uno de los componentes.
</t>
    </r>
    <r>
      <rPr>
        <b/>
        <sz val="11"/>
        <color theme="1"/>
        <rFont val="Arial Narrow"/>
        <family val="2"/>
      </rPr>
      <t xml:space="preserve">Columna B: </t>
    </r>
    <r>
      <rPr>
        <sz val="11"/>
        <color theme="1"/>
        <rFont val="Arial Narrow"/>
        <family val="2"/>
      </rPr>
      <t xml:space="preserve">   La normativa vigente, la cual rige a los requisitos. 
</t>
    </r>
    <r>
      <rPr>
        <b/>
        <sz val="11"/>
        <color theme="1"/>
        <rFont val="Arial Narrow"/>
        <family val="2"/>
      </rPr>
      <t xml:space="preserve">Columna C:  </t>
    </r>
    <r>
      <rPr>
        <sz val="11"/>
        <color theme="1"/>
        <rFont val="Arial Narrow"/>
        <family val="2"/>
      </rPr>
      <t xml:space="preserve">  La(s) condiciones de calidad que sustenta  los requisitos.  
</t>
    </r>
    <r>
      <rPr>
        <b/>
        <sz val="11"/>
        <color theme="1"/>
        <rFont val="Arial Narrow"/>
        <family val="2"/>
      </rPr>
      <t xml:space="preserve">Columna D:  </t>
    </r>
    <r>
      <rPr>
        <sz val="11"/>
        <color theme="1"/>
        <rFont val="Arial Narrow"/>
        <family val="2"/>
      </rPr>
      <t xml:space="preserve">  Los verificables, que permiten dar cumplimiento a las condiciones de calidad. 
</t>
    </r>
    <r>
      <rPr>
        <b/>
        <sz val="11"/>
        <color theme="1"/>
        <rFont val="Arial Narrow"/>
        <family val="2"/>
      </rPr>
      <t xml:space="preserve">Columna E:  </t>
    </r>
    <r>
      <rPr>
        <sz val="11"/>
        <color theme="1"/>
        <rFont val="Arial Narrow"/>
        <family val="2"/>
      </rPr>
      <t xml:space="preserve">   Desplegable con las opciones "Cumple", "No Cumple" y "No Aplica", el cual diligenciará, según el resultado de la revisión del verificable. 
</t>
    </r>
    <r>
      <rPr>
        <b/>
        <sz val="11"/>
        <color theme="1"/>
        <rFont val="Arial Narrow"/>
        <family val="2"/>
      </rPr>
      <t xml:space="preserve">Columna F:  </t>
    </r>
    <r>
      <rPr>
        <sz val="11"/>
        <color theme="1"/>
        <rFont val="Arial Narrow"/>
        <family val="2"/>
      </rPr>
      <t xml:space="preserve">   Registrar aquellas situaciones adicionales que identifique en el desarrollo de la revisión de cada uno de los verificables, como: documentos faltantes, errores de ortografía, ajustes de forma, entre otros. 
</t>
    </r>
    <r>
      <rPr>
        <b/>
        <sz val="11"/>
        <color theme="1"/>
        <rFont val="Arial Narrow"/>
        <family val="2"/>
      </rPr>
      <t xml:space="preserve">Columna G: </t>
    </r>
    <r>
      <rPr>
        <sz val="11"/>
        <color theme="1"/>
        <rFont val="Arial Narrow"/>
        <family val="2"/>
      </rPr>
      <t xml:space="preserve">   Encontrar el porcentaje (%) de cumplimiento por cada uno de los verificables, que la sumatoria de cada uno de ellos permitirá evidenciar el cumplimiento de la condición de calidad. </t>
    </r>
  </si>
  <si>
    <r>
      <rPr>
        <b/>
        <sz val="11"/>
        <color theme="1"/>
        <rFont val="Arial Narrow"/>
        <family val="2"/>
      </rPr>
      <t xml:space="preserve">5. </t>
    </r>
    <r>
      <rPr>
        <b/>
        <u/>
        <sz val="11"/>
        <color theme="1"/>
        <rFont val="Arial Narrow"/>
        <family val="2"/>
      </rPr>
      <t>Pasos para remitir los resultados de la verificación a la institución que se encuentran en trámite de Licencia de Funcionamiento:</t>
    </r>
    <r>
      <rPr>
        <sz val="11"/>
        <color theme="1"/>
        <rFont val="Arial Narrow"/>
        <family val="2"/>
      </rPr>
      <t xml:space="preserve">
5.1.        En la parte final del instrumento encontrará una fila denominada "Observaciones generales y Resultado de Cumplimiento", en donde podrá consignar aquellas observaciones en referencia situaciones adicionales que se requiera para la aprobación del componente y el concepto.
5.2.       Diligencie y firme la hoja que corresponde a su componente. 
5.3.       Entregué al líder del trámite la hoja correspondiente a su componente en formato PDF, las columnas A, B, C, D, E y F, pero antes de convertir la matriz a formato PDF, oculte la columna de porcentajes de avance (%). 
5.4.       El PDF que se remita a la institución serán las correspondientes a los componentes que requiera según la modalidad y/o servicio. 
5.5.       Cada una de las matrices debe estar debidamente firmada por los profesionales que revisiaron cada uno de los componentes. 
5.6.       En el correo electrónico que se remite a la institución, deberá adjuntar en formato PDF las matrices correspondientes a los componentes que se requiera según la modalidad y/o servicio y la hoja No. 7 de Resumen Componente. </t>
    </r>
  </si>
  <si>
    <t>Niñas, niños y adolescentes de 0 a 18 años, con Proceso Administrativo de Restablecimiento de Derechos</t>
  </si>
  <si>
    <t>Capacidad Instalada / Cupo</t>
  </si>
  <si>
    <t xml:space="preserve">1.      COMPONENTE LEGAL </t>
  </si>
  <si>
    <t xml:space="preserve">REQUISITOS LEGALES </t>
  </si>
  <si>
    <t>1.1. Oficio de solicitud para el otorgamiento de Licencia de Funcionamiento.</t>
  </si>
  <si>
    <t xml:space="preserve">
Política de operación 3.3 del Procedimiento para Solicitudes de Licencias de Funcionamiento Inicial de las modalidades de los Programas de Protección y Promoción y Prevención. Versión 9 de fecha 13/07/2023.</t>
  </si>
  <si>
    <t xml:space="preserve">1.1.1. El oficio de solicitud para el otorgamiento de la Licencia de Funcionamiento cumple con los siguiente verificables. </t>
  </si>
  <si>
    <t>1.1.1.1 Revise si la modalidad o servicio requerido se encuentra establecido en los Manuales Operativos del ICBF.</t>
  </si>
  <si>
    <t xml:space="preserve">1.1.1.2. Revise si la población y los rangos de edad descritos se encuentran acordes con los Manuales Operativos del ICBF. </t>
  </si>
  <si>
    <t>1.1.1.3.  Identifique si a la modalidad o servicio requerido le es aplicable la capacidad instalada. En caso de ser afirmativo verifique la capacidad instalada prevista.</t>
  </si>
  <si>
    <t>1.1.1.4. Establezca en la solicitud la nomenclatura de la sede administrativa y sede operativa cuando sea aplicable a la modalidad o servicio.</t>
  </si>
  <si>
    <t>1.1.1.5.  Identifique la información relacionada con los datos telefonicos del interesado.</t>
  </si>
  <si>
    <t>1.1.1.6.  Verifique la dirección de correo electrónico del interesado.</t>
  </si>
  <si>
    <t xml:space="preserve">1.2. Personería Jurídica vigente. </t>
  </si>
  <si>
    <t>Resolución 3899 de 2010.  Artículo 15, Numeral 1</t>
  </si>
  <si>
    <t xml:space="preserve">1.2.1. La Personería Jurídica cumple con el siguiente verificable. </t>
  </si>
  <si>
    <t>1.2.1.1. Revise el acto administrativo que otorga o reconoce Personería Jurídica y verifique si corresponde a la institución interesada en el desarrollo de la modalidad o servicio.</t>
  </si>
  <si>
    <t xml:space="preserve">
1.3. Estatutos vigentes 
</t>
  </si>
  <si>
    <t xml:space="preserve">Resolución 3899 de 2010. Artículo 7, numeral 2 y  artículo 15, numeral 2 </t>
  </si>
  <si>
    <t xml:space="preserve">1.3.1. Los estatutos  cumplen con los siguientes verificables. </t>
  </si>
  <si>
    <t>1.3.1.1. Revise dentro de los estatutos la ubicación o municipio y departamento donde el interesado tenga establecido su domicilio principial y en caso que se establezca el de las distintas sedes.</t>
  </si>
  <si>
    <t>1.3.1.2. Verifique que el objeto social sea acorde a la misionalidad del ICBF. El objeto social deberá hacer enunciación clara y completa de las actividades principales donde se oberve que incluya el desarrollo de programas y proyectos de protección integral, para niños, niñas, adolescentes y para sus familias.</t>
  </si>
  <si>
    <t>1.3.1.3. Identifique la forma de administrar los negocios sociales, con indicación de las atribuciones y facultades de sus administradores</t>
  </si>
  <si>
    <t xml:space="preserve">1.3.1.4. Verifique dentro de los estatutos los términos de duración y las establecidas para la disolución anticipada de la institución. </t>
  </si>
  <si>
    <t>1.3.1.5. Verifique dentro de los estatutos las facultades y obligaciones de los orgános administrativos establecidos.</t>
  </si>
  <si>
    <t>1.3.1.6. Identifiique el quorum decisiorio y régimen de mayorías establecido para la toma de decisiones.</t>
  </si>
  <si>
    <t xml:space="preserve">1.4. Documentos del Representante Legal vigentes. </t>
  </si>
  <si>
    <t xml:space="preserve">Resolución 3899 de 2010. Artículo 15, Numeral 3.  </t>
  </si>
  <si>
    <t xml:space="preserve">1.4.1. Los documentos del Representante Legal vigentes cumplen con los siguientes verificables. </t>
  </si>
  <si>
    <t>1.4.1.1. Verifique el documento por medio de la cual se certifica la representación legal expedida por autoridad competente y su término de vigencia</t>
  </si>
  <si>
    <t xml:space="preserve">1.4.1.2. Verifique el documento por medio de la cual se realiza la aceptación del cargo de representación legal </t>
  </si>
  <si>
    <t>1.4.1.3. Verifique el documento por medio de la cual se realizó el nombramiento o elección del cargo conforme a las disposiciones de los estatutos</t>
  </si>
  <si>
    <t>1.4.1.4. Verifique la copia del documento de identificación del cargo de representante legal</t>
  </si>
  <si>
    <t xml:space="preserve">1.5. Documentos de la conformación de la Junta Directiva. </t>
  </si>
  <si>
    <t>Resolución 3899 de 2010.  Artículo 15, numeral 5</t>
  </si>
  <si>
    <t xml:space="preserve">1.5.1. Los documentos de la conformación de la junta directiva cumplen con los siguientes verificables. </t>
  </si>
  <si>
    <t>1.5.1.1. Verifique el documento mediante el cual se realiza el nombramiento de los miembros de junta directiva, consejo de fundadores o quien haga sus veces.</t>
  </si>
  <si>
    <t>1.5.1.2. Revise las cartas de aceptación de los miembros elegidos para el cargo previsto en el nombramiento o elección.</t>
  </si>
  <si>
    <t>1.5.1.3. Verifique las copias de los documentos de identificación de los miembros de la junta directiva, consejo de fundadores o quien haga sus veces.</t>
  </si>
  <si>
    <t>1.6. Licencia de Funcionamiento de Educación.</t>
  </si>
  <si>
    <t xml:space="preserve">Resolución 3899 de 2010. Artículo 17, numeral 2. </t>
  </si>
  <si>
    <t xml:space="preserve">1.6.1. La Licencia de Funcionamiento de Educación, cumple con los siguientes verificables. </t>
  </si>
  <si>
    <t>1.6.1.1. Revise si la modalidad para la cual se esta solicitando licencia de funcionamiento, incluye el desarrollo directo del servicio de educación, en caso de aplicar revise si la Licencia de Funcionamiento, autorización, contrato o convenio según el caso, fue otorgada por la entidad competente para prestar los servicios de educación".</t>
  </si>
  <si>
    <t xml:space="preserve">1.7. Antecedentes 
</t>
  </si>
  <si>
    <t xml:space="preserve">Resolución 3899 de 2010. Artículo 15, numeral 6.  </t>
  </si>
  <si>
    <t xml:space="preserve">1.7.1. Cuantan con los antecedentes y cumplen con los siguientes verificables. </t>
  </si>
  <si>
    <t xml:space="preserve">1.7.1.1. Revise y verifique los antecedentes requeridos para los miembros de la junta directiva o consejo de fundadores, en cada una de las correspondientes páginas. </t>
  </si>
  <si>
    <t xml:space="preserve">1.7.1.2. Revise y verifique los antecedentes requeridos para el talento humano propuesto, en cada una de las correspondientes páginas. </t>
  </si>
  <si>
    <t xml:space="preserve">1.8. Uso de Piscina </t>
  </si>
  <si>
    <t>Decreto 2171 de fecha 10 de junio de 2009.</t>
  </si>
  <si>
    <t xml:space="preserve">1.8.1. Si cuenta con piscina, cumple con los siguientes verificables. </t>
  </si>
  <si>
    <t>1.8.1.1. Revise el documento donde se evidencie el concepto higiénico sanitario y que el mismo sea favorable.</t>
  </si>
  <si>
    <t>1.8.1.2. Verifique el documento de normas de uso para la piscina presentada.</t>
  </si>
  <si>
    <t>1.9. Certificados de experiencia de la institución en la atención de niñas, niños y adolescentes con discapacidad. (Aplica solamente para la modalidad "De tú a tú").</t>
  </si>
  <si>
    <t>Manual Operativo Modalidad De Tú a Tú, versión 4 de fecha 22 de octubre de 2021. Capítulo 8 Requisitos para la operación. Numeral 8.2 Requisitos de Experiencia.</t>
  </si>
  <si>
    <t xml:space="preserve">1.9.1. El certificado de experiencia de la institución para la atención de niñas, niños y adolescentes con discapacidad, cumple con los siguientes verificables. </t>
  </si>
  <si>
    <t xml:space="preserve">1.9.1.1. El certificado de experiencia cuenta con mínimo de doce (12) meses en atención de niñas, niños y adolescentes con discapacidad, preferiblemente en el desarrollo de programas y proyectos de promoción de derechos o prevención de vulneraciones hacia la infancia y la adolescencia. </t>
  </si>
  <si>
    <t xml:space="preserve">1.10. Documentos de verificación de la propiedad o entrega del inmueble donde se desarrollará la modalidad. </t>
  </si>
  <si>
    <t xml:space="preserve">Resolución 3899 de 2010. Numeral 13.4, artículo 13. </t>
  </si>
  <si>
    <t xml:space="preserve">1.10.1. Los documentos de verificación de la propiedad o entrega del inmueble, cumple con el siguiente verificable. </t>
  </si>
  <si>
    <t>1.10.1.1. En caso de corresponder el trámite a una licencia de funcionamiento documental, verifique y revise el documento por medio de la cual se realizó la entrega del inmueble en comodato o convenio interdministrativo al ICBF. En caso de ser el inmueble propiedad del ICBF verifique el certificado de tradición y libertad o el documento que acredite la propiedad.</t>
  </si>
  <si>
    <t xml:space="preserve">Observaciones Generales y Resultado de Cumplimiento:   </t>
  </si>
  <si>
    <t xml:space="preserve">Capacidad Instalada / Cupo </t>
  </si>
  <si>
    <t>3.      COMPONENTE ATENCIÓN PSICOSOCIAL</t>
  </si>
  <si>
    <t>REQUISITOS PSICOSOCIAL</t>
  </si>
  <si>
    <t xml:space="preserve">CONDICIONES DE CALIDAD </t>
  </si>
  <si>
    <t xml:space="preserve">3.1. Portada </t>
  </si>
  <si>
    <t>Lineamiento Técnico para la Implementación del Modelo de Atención, dirigido a los niños, las niñas y los adolescentes en las modalidades de restablecimiento de derechos. Versión 1. Anexo 3. Página 61. Literal B</t>
  </si>
  <si>
    <t xml:space="preserve">3.1.1. La portada cumple con los siguientes verificables. </t>
  </si>
  <si>
    <t xml:space="preserve">3.1.1.1.  Revise si el dato de la regional corresponde al lugar en donde se brindará el servicio. </t>
  </si>
  <si>
    <t xml:space="preserve">3.1.1.2. Identifique si el nombre de la institución corresponde a como se encuentra nombrada en la Personería Jurídica. </t>
  </si>
  <si>
    <t xml:space="preserve">3.1.1.3. Establezca que la modalidad o servicio se encuentra nombrada a como se encuentra establecida en el Manual Operativo vigente. </t>
  </si>
  <si>
    <t xml:space="preserve">3.1.1.4. Observe que la población corresponde a la que se encuentra establecida en el Manual Operativo vigente. </t>
  </si>
  <si>
    <t xml:space="preserve">3.1.1.5. Idenfique si el municipio que relacionan en donde se va  a brindar el servicio corresponde a la Regional relacionada. </t>
  </si>
  <si>
    <t xml:space="preserve">3.1.1.6. Revise que las direcciones relacionadas corresponden al municipio y Regional que relaciona la portada. </t>
  </si>
  <si>
    <t>3.2. Propuesta de Implementación</t>
  </si>
  <si>
    <t xml:space="preserve">Lineamiento Técnico para la Implementación del Modelo de Atención, dirigido a los niños, las niñas y los adolescentes en las modalidades de restablecimiento de derechos. Versión 1. Literal C , entre Anexo 3 y Página 61.    
Memorando de la Subdirección de Restablecimiento de Derechos No. 19271 del 26 de octubre de 2021 de SRD.
Memorando de la Subdirección de Restablecimiento de Derechos No. 64933 del 18 de mayo de 2023 de SRD.
Lineamiento de Atención para el desarrollo y fortalecimiento de los proyectos de vida, de los niños, niñas, adolescentes y jóvenes atendidos en los servicios de protección del ICBF. Versión 3. Númeral 8.5. Proceso de Atención.  </t>
  </si>
  <si>
    <t xml:space="preserve">3.2.1. La propuesta de implementación cumple con los siguientes verificables. </t>
  </si>
  <si>
    <t xml:space="preserve">3.2.1.1. Identifique si la contextualización se encuentra de acuerdo con la población y las estrategías propias de cada una de las instituciones para lograr los resultados esperados. </t>
  </si>
  <si>
    <t xml:space="preserve">3.2.1.3. Identifique las estrategías, acciones o metodología de cómo se lograría alcanzar los resultados esperados. </t>
  </si>
  <si>
    <t xml:space="preserve">3.3. Propuesta de Cualificación </t>
  </si>
  <si>
    <t>Lineamiento Técnico para la Implementación del Modelo de Atención, dirigido a los niños, las niñas y los adolescentes en las modalidades de restablecimiento de derechos. Versión 1 del 27/07/2021. Página 62. literal D , entre Anexo 3 y Página 61.                                
Memorando de la Subdirección de Restablecimiento de Derechos No. 19271 del 26 de octubre de 2021 de SRD.
Memorando de la Subdirección de Restablecimiento de Derechos No. 64933 del 18 de mayo de 2023 de SRD
Guía de orientaciones para la seguridad y prevención de situaciones de riesgo v7</t>
  </si>
  <si>
    <t xml:space="preserve">3.3.1. La propuesta de cuialificación cumple con los siguiente verificables. </t>
  </si>
  <si>
    <t xml:space="preserve">3.3.1.1. Revise si cuenta con las acciones de cualificación para el talento humano;  frecuencia, responsable y fuentes de verificación e incluye a todas las personas que harán parte de la atención de los niños, niñas, adolescentes y sus familias y/o redes vinculares de apoyo. </t>
  </si>
  <si>
    <t>3.3.1.3. Identifique si las estrategias para el mejoramiento continuo, cuenta con las herramientas y tiempos para su implementación y evaluación.</t>
  </si>
  <si>
    <t>3.3.1.4. Revise si las herramientas de participación cuentan con los instrumentos y tiempos para su implementación y evaluación.</t>
  </si>
  <si>
    <t>3.4. Fuentes de verificación y/o evidencias.</t>
  </si>
  <si>
    <t xml:space="preserve">Lineamiento Técnico para la Implementación del Modelo de Atención, dirigido a los niños, las niñas y los adolescentes en las modalidades de restablecimiento de derechos. Versión 1. Anexo 3. Página 63. </t>
  </si>
  <si>
    <t xml:space="preserve">3.4.1. La PIYC cumple con los siguientes verificables.  </t>
  </si>
  <si>
    <t xml:space="preserve">3.4.1.1. Identifique que cuentan con las formatos u otros, que permitan  el desarrollo de lo planteado, dirigido a: 
* Niño, niña y adolescente
* Familia o red vincular de apoyo
* Gestiones con sectores o servicios </t>
  </si>
  <si>
    <t xml:space="preserve">Observaciones Generales y Resultado de Cumplimiento: </t>
  </si>
  <si>
    <t>4.      COMPONENTE TALENTO HUMANO</t>
  </si>
  <si>
    <t>REQUISITOS TALENTO HUMANO</t>
  </si>
  <si>
    <t xml:space="preserve">4.1. Listado de Talento Humano: propuesto por la institución de acuerdo con la estructura operativa de la modalidad y la población. </t>
  </si>
  <si>
    <t>Manual Operativo modalidades y servicios para la atención de las niñas, los niños y los adolescentes, con Proceso Administrativo de Restablecimiento de derechos. Versión 2 del 8 de julio de 2022.   
3. Talento humano:
Tabla 13. Talento humano: Intervención de apoyo psicosocial</t>
  </si>
  <si>
    <r>
      <rPr>
        <b/>
        <sz val="11"/>
        <rFont val="Arial Narrow"/>
        <family val="2"/>
      </rPr>
      <t>Auxiliar administrativo:</t>
    </r>
    <r>
      <rPr>
        <sz val="11"/>
        <rFont val="Arial Narrow"/>
        <family val="2"/>
      </rPr>
      <t xml:space="preserve"> MT X 100</t>
    </r>
  </si>
  <si>
    <r>
      <rPr>
        <b/>
        <sz val="11"/>
        <rFont val="Arial Narrow"/>
        <family val="2"/>
      </rPr>
      <t xml:space="preserve">Psicólogo: </t>
    </r>
    <r>
      <rPr>
        <sz val="11"/>
        <rFont val="Arial Narrow"/>
        <family val="2"/>
      </rPr>
      <t>MT X 50</t>
    </r>
  </si>
  <si>
    <r>
      <rPr>
        <b/>
        <sz val="11"/>
        <rFont val="Arial Narrow"/>
        <family val="2"/>
      </rPr>
      <t xml:space="preserve">Trabajador social o profesional en Desarrollo familiar: </t>
    </r>
    <r>
      <rPr>
        <sz val="11"/>
        <rFont val="Arial Narrow"/>
        <family val="2"/>
      </rPr>
      <t>MT X 50</t>
    </r>
  </si>
  <si>
    <r>
      <rPr>
        <b/>
        <sz val="11"/>
        <rFont val="Arial Narrow"/>
        <family val="2"/>
      </rPr>
      <t xml:space="preserve">Gestor de caso: </t>
    </r>
    <r>
      <rPr>
        <sz val="11"/>
        <rFont val="Arial Narrow"/>
        <family val="2"/>
      </rPr>
      <t>TC X 50</t>
    </r>
  </si>
  <si>
    <r>
      <rPr>
        <b/>
        <sz val="11"/>
        <rFont val="Arial Narrow"/>
        <family val="2"/>
      </rPr>
      <t xml:space="preserve">Profesional de área: </t>
    </r>
    <r>
      <rPr>
        <sz val="11"/>
        <rFont val="Arial Narrow"/>
        <family val="2"/>
      </rPr>
      <t>MT X 50</t>
    </r>
  </si>
  <si>
    <t xml:space="preserve">4.1.2.1.  Verifique los datos del personal propuesto por la institución, incluyendo el nombre completo, número de documento de identidad, fecha de expedición del mismo y tiempo de dedicación. </t>
  </si>
  <si>
    <t>4.2. Hojas de vida</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</si>
  <si>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</si>
  <si>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 xml:space="preserve">4.2.1. La hoja de vida contiene el siguiente verificable. </t>
  </si>
  <si>
    <t>4.2.1.1. Verifique el resumen de la trayectoria académica, profesional, personal y laboral del talento humano. Así mismo, verifique la identidad del mismo.</t>
  </si>
  <si>
    <t xml:space="preserve">4.2.2. La hoja de vida incluye los soportes que respalden el ejercicio de la profesión según el cargo y cumple los siguientes verificables. </t>
  </si>
  <si>
    <r>
      <rPr>
        <b/>
        <sz val="11"/>
        <rFont val="Arial Narrow"/>
        <family val="2"/>
      </rPr>
      <t>Auxiliar administrativo:</t>
    </r>
    <r>
      <rPr>
        <sz val="11"/>
        <rFont val="Arial Narrow"/>
        <family val="2"/>
      </rPr>
      <t xml:space="preserve"> mínimo formación de bachiller</t>
    </r>
  </si>
  <si>
    <r>
      <rPr>
        <b/>
        <sz val="11"/>
        <rFont val="Arial Narrow"/>
        <family val="2"/>
      </rPr>
      <t>Profesional en psicología:</t>
    </r>
    <r>
      <rPr>
        <sz val="11"/>
        <rFont val="Arial Narrow"/>
        <family val="2"/>
      </rPr>
      <t xml:space="preserve"> título profesional otorgado por una institución universitaria, tarjeta profesional y certificado de antecedentes profesionales y el registro RETHUS. </t>
    </r>
  </si>
  <si>
    <r>
      <rPr>
        <b/>
        <sz val="11"/>
        <rFont val="Arial Narrow"/>
        <family val="2"/>
      </rPr>
      <t xml:space="preserve">Profesional en trabajo social o desarrollo familiar: </t>
    </r>
    <r>
      <rPr>
        <sz val="11"/>
        <rFont val="Arial Narrow"/>
        <family val="2"/>
      </rPr>
      <t xml:space="preserve"> título profesional otorgado por una institución universitaria y tarjeta profesional</t>
    </r>
  </si>
  <si>
    <r>
      <rPr>
        <b/>
        <sz val="11"/>
        <rFont val="Arial Narrow"/>
        <family val="2"/>
      </rPr>
      <t>Gestor de caso:</t>
    </r>
    <r>
      <rPr>
        <sz val="11"/>
        <rFont val="Arial Narrow"/>
        <family val="2"/>
      </rPr>
      <t xml:space="preserve"> título profesional en psicología, trabajo social, desarrollo familiar, antropología, sociología o pedagogía (cuando se trate de modalidades con mayoría de población étnica, se recomienda que el profesional sea antropólogo o sociólogo) y tarjeta profesional (para las profesiones que están reglamentadas por ley).</t>
    </r>
  </si>
  <si>
    <r>
      <rPr>
        <b/>
        <sz val="11"/>
        <rFont val="Arial Narrow"/>
        <family val="2"/>
      </rPr>
      <t>Profesional de área:</t>
    </r>
    <r>
      <rPr>
        <sz val="11"/>
        <rFont val="Arial Narrow"/>
        <family val="2"/>
      </rPr>
      <t xml:space="preserve"> título otorgado por una institución universitaria o de educación superior y tarjeta profesional (para las profesiones que están reglamentadas por ley) </t>
    </r>
  </si>
  <si>
    <t xml:space="preserve">4.2.3 La hoja de vida cuenta con los soportes de experiencia laboral acorde con el perfil para el cargo y cymple con los siguientes verificables. </t>
  </si>
  <si>
    <r>
      <rPr>
        <b/>
        <sz val="11"/>
        <rFont val="Arial Narrow"/>
        <family val="2"/>
      </rPr>
      <t xml:space="preserve">Auxiliar administrativo: </t>
    </r>
    <r>
      <rPr>
        <sz val="11"/>
        <rFont val="Arial Narrow"/>
        <family val="2"/>
      </rPr>
      <t>experiencia relacionada con área administrativa</t>
    </r>
  </si>
  <si>
    <r>
      <rPr>
        <b/>
        <sz val="11"/>
        <rFont val="Arial Narrow"/>
        <family val="2"/>
      </rPr>
      <t>Profesional en psicología:</t>
    </r>
    <r>
      <rPr>
        <sz val="11"/>
        <rFont val="Arial Narrow"/>
        <family val="2"/>
      </rPr>
      <t xml:space="preserve"> 1 año de experiencia profesional certificada en programas, proyectos o servicios de protección integral</t>
    </r>
  </si>
  <si>
    <r>
      <rPr>
        <b/>
        <sz val="11"/>
        <rFont val="Arial Narrow"/>
        <family val="2"/>
      </rPr>
      <t>Profesional en trabajo social o desarrollo familiar:</t>
    </r>
    <r>
      <rPr>
        <sz val="11"/>
        <rFont val="Arial Narrow"/>
        <family val="2"/>
      </rPr>
      <t xml:space="preserve"> 1 año de experiencia profesional certificada en programas, proyectos o servicios de protección integral.</t>
    </r>
  </si>
  <si>
    <r>
      <rPr>
        <b/>
        <sz val="11"/>
        <rFont val="Arial Narrow"/>
        <family val="2"/>
      </rPr>
      <t>Gestor de caso:</t>
    </r>
    <r>
      <rPr>
        <sz val="11"/>
        <rFont val="Arial Narrow"/>
        <family val="2"/>
      </rPr>
      <t xml:space="preserve"> 1 año de experiencia profesional certificada en programas o proyectos sociales o en atención directa con niños, niñas y/o adolescentes.</t>
    </r>
  </si>
  <si>
    <r>
      <rPr>
        <b/>
        <sz val="11"/>
        <rFont val="Arial Narrow"/>
        <family val="2"/>
      </rPr>
      <t>Profesional de área:</t>
    </r>
    <r>
      <rPr>
        <sz val="11"/>
        <rFont val="Arial Narrow"/>
        <family val="2"/>
      </rPr>
      <t xml:space="preserve"> 1 año de experiencia profesional certificada en programas, proyectos o servicios de protección integral.</t>
    </r>
  </si>
  <si>
    <t>4.3. Manual de Funciones</t>
  </si>
  <si>
    <t xml:space="preserve">4.3.1 El manual de funciones cumple con el siguiente verificable. </t>
  </si>
  <si>
    <t xml:space="preserve">4.3.1.2. Verifique que las funciones para cada cargo se ajusten a lo contemplado en el perfil para la modalidad. </t>
  </si>
  <si>
    <t>4.4. Plan de Selección</t>
  </si>
  <si>
    <t xml:space="preserve">Manual Operativo modalidades y servicios para la atención de las niñas, los niños y los adolescentes, con Proceso Administrativo de Restablecimiento de derechos. Versión 2 del 8 de julio de 2022.   Numeral 3.3. Talento Humano. Aspectos para tener en cuenta </t>
  </si>
  <si>
    <t xml:space="preserve">4.4.1 El plan de selección del talento humano cumple con los siguientes verificables. </t>
  </si>
  <si>
    <t xml:space="preserve">4.4.1.1. Verifique el proceso para la selección del personal. </t>
  </si>
  <si>
    <t>4.4.1.2. Identifique que contenga la indicación explicita de la verificación de antecedentes  fiscales, disciplinarios, judiciales, medidas correctivas, medidas correctivas y consulta de inhabilidades por delitos sexuales.</t>
  </si>
  <si>
    <t>4.5. Plan de Inducción</t>
  </si>
  <si>
    <t xml:space="preserve">4.5.1 El plan de inducción cumple con los siguientes verificables. </t>
  </si>
  <si>
    <t>Manual operativo</t>
  </si>
  <si>
    <t>Minuta contractual</t>
  </si>
  <si>
    <t>Propuesta de Implementación y Cualificación.</t>
  </si>
  <si>
    <t>4.6. Plan de Formación y Capacitación</t>
  </si>
  <si>
    <t xml:space="preserve">4.6.1 El plan de formación y capacitación cumple con los siguientes verificables. </t>
  </si>
  <si>
    <t>4.6.1.1. Verifique que el plan de formación y capacitación contemple:
Lineamientos técnicos</t>
  </si>
  <si>
    <r>
      <t xml:space="preserve">4.1.1. El listado del talento humano para la modalidad Intervención de Apoyo Psicosocial, incluye sus perfiles y tiempo de dedicación y cumple con los siguientes verificables. 
</t>
    </r>
    <r>
      <rPr>
        <b/>
        <u/>
        <sz val="11"/>
        <color rgb="FF000000"/>
        <rFont val="Arial Narrow"/>
        <family val="2"/>
      </rPr>
      <t>Nota:</t>
    </r>
    <r>
      <rPr>
        <sz val="11"/>
        <color rgb="FF000000"/>
        <rFont val="Arial Narrow"/>
        <family val="2"/>
      </rPr>
      <t xml:space="preserve"> esta información debe estar en proporción a los cupos solicitados (cuando aplique). </t>
    </r>
  </si>
  <si>
    <t xml:space="preserve">4.1.2 El listado del talento humano adiciona los profesionales a contratar y cumple con el siguiente verificable. </t>
  </si>
  <si>
    <r>
      <t xml:space="preserve">4.2.3.1. Identifique que la documentación laboral que demuestre la experiencia necesaria de acuerdo con el perfil solicitado.
</t>
    </r>
    <r>
      <rPr>
        <b/>
        <sz val="11"/>
        <rFont val="Arial Narrow"/>
        <family val="2"/>
      </rPr>
      <t xml:space="preserve">Coordinador: </t>
    </r>
    <r>
      <rPr>
        <sz val="11"/>
        <rFont val="Arial Narrow"/>
        <family val="2"/>
      </rPr>
      <t>2 años de experiencia rofesional certificada en la
implementación o desarrollo de programas, proyectos o servicios de protección integral.</t>
    </r>
  </si>
  <si>
    <t xml:space="preserve">Capacidad instalada / Cupo </t>
  </si>
  <si>
    <t>COMPONENTE</t>
  </si>
  <si>
    <t>CUMPLE / NO CUMPLE</t>
  </si>
  <si>
    <t>Legal</t>
  </si>
  <si>
    <t>Financiero</t>
  </si>
  <si>
    <t xml:space="preserve">Atención Psicosocial </t>
  </si>
  <si>
    <t xml:space="preserve">Talento Humano </t>
  </si>
  <si>
    <t>Infraestructura</t>
  </si>
  <si>
    <t xml:space="preserve">Firmas de quienes revisaron los componentes </t>
  </si>
  <si>
    <t>2.5.1.1. Verifique la información de las declaraciones del impuesto de industria y comercio año anterior y los periodos del año fiscal en curso (si aplica). En caso de no estar obligado, solicite certificado suscrito por el contador público o revisor fiscal (si aplica).</t>
  </si>
  <si>
    <t xml:space="preserve">2.5.2.1.  Verifique que cualquier saldo a pagar en las declaraciones de industria y comercio hayan sido cancelado según los medios de pago aceptados por la entidad territorial correspondiente. </t>
  </si>
  <si>
    <t>2.7.1.1. Verifique que el RUT contenga información del Representante Legal y Revisor Fiscal (Si aplica) actualmente designados, así como la información de los socios y/o miembros que componen la junta directiva. Así mismo, verifique las responsabilidades tributarias de los impuestos de IVA, retención en la fuente, retención timbre nacional e impuesto al consumo.</t>
  </si>
  <si>
    <t xml:space="preserve">2.7.1.2. Identifique que figure la responsabilidad 04 para el régimen tributario especial y/o 06 obligados a declarar ingresos y patrimonio, en caso contrario, solicite la actualización del mismo. </t>
  </si>
  <si>
    <t>2.14.1.1. Verifique que la certificación exprese cada uno de los siguientes ítems y que esté suscrito por la Revisoría Fiscal o Auditor Externo.
a. La persona jurídica cumple con los requisitos financieros exigidos por el ICBF.
b. Que los estados financieros, con sus notas explicativas cumplen con las normas contables.
c. Que presenta una sólida situación financiera y un sistema efectivo de control financiero interno
d. Que está basado en las normas de auditoría generalmente aceptadas en Colombia."</t>
  </si>
  <si>
    <t xml:space="preserve">2.14.2.1. Identifique que el revisor fiscal o auditor externo cuente con título profesional como contador público, tarjeta profesional y cédula de ciudadanía. </t>
  </si>
  <si>
    <r>
      <t xml:space="preserve">4.1.1.1. Verifique que la institución cumpla con la proporcionalidad y perfiles del talento humano acorde  con la tabla para la modalidad Intervención de Apoyo Psicosocial:
</t>
    </r>
    <r>
      <rPr>
        <b/>
        <sz val="11"/>
        <rFont val="Arial Narrow"/>
        <family val="2"/>
      </rPr>
      <t xml:space="preserve">Coordinador: </t>
    </r>
    <r>
      <rPr>
        <sz val="11"/>
        <rFont val="Arial Narrow"/>
        <family val="2"/>
      </rPr>
      <t>TC X 100</t>
    </r>
  </si>
  <si>
    <r>
      <t xml:space="preserve">4.2.2.1. Verifique los documentos que respalden el ejercicio profesional, como la tarjeta profesional (Si aplica), el título universitario o el acta de grado, así como los antecedentes profesionales (Si aplica), documento de identidad y  registro RETHUS en los cargos correspondientes, según sea aplicable.
</t>
    </r>
    <r>
      <rPr>
        <b/>
        <sz val="11"/>
        <rFont val="Arial Narrow"/>
        <family val="2"/>
      </rPr>
      <t>Coordinador:</t>
    </r>
    <r>
      <rPr>
        <sz val="11"/>
        <rFont val="Arial Narrow"/>
        <family val="2"/>
      </rPr>
      <t xml:space="preserve"> título profesional otorgado por una institución universitaria.</t>
    </r>
  </si>
  <si>
    <t>4.5.1.1. Verifique que el plan de inducción contenga las temáticas: 
Lineamientos técnicos</t>
  </si>
  <si>
    <t>4.3.1.1. Verifique que el manual de funciones establezca las tareas y responsabilidades de cada uno de los perfiles definidos para la modalidad.</t>
  </si>
  <si>
    <t>4.6.1.2. Identifique que el plan de formación esté elaborado de forma detallada, teniendo en cuenta los diferentes perfiles del talento humano.</t>
  </si>
  <si>
    <t xml:space="preserve">5.1.1.5. Observe que la infrestructura permite acceder a todos los espacios, mediante recorridos continuos sin tropiezos. 
* Entre ellas podrá encontrar rampas, accesores, elevapersonas, salvaescaleras, entre otros. </t>
  </si>
  <si>
    <t xml:space="preserve">5.1.1.6. Idenfique si los baños permiten el acceso a usuarios con discapacidad y que cuente con los apoyos requeridos para su uso. </t>
  </si>
  <si>
    <t xml:space="preserve">5.4. Dotación institucional y  Áreas. 
</t>
  </si>
  <si>
    <t xml:space="preserve">Manual Operativo Modalidades y Servicio para la atención de niñas, niños y adolescentes, con Proceso Administrativo de Restablecimiento de Derechos. V2. Tabla 6  Página 29, pie de página 38.
</t>
  </si>
  <si>
    <t xml:space="preserve">REQUISITOS INFRAESTRUCTURA Y DOTACIÓN </t>
  </si>
  <si>
    <t>5.1.1.3. Observe que la infestructura cuenta con alcantarillado</t>
  </si>
  <si>
    <t>5.1.1.4. Verifique que la infrestructura cuenta con energía electríca</t>
  </si>
  <si>
    <t xml:space="preserve">5.2.1.1. Verifique que todos los espacios se encuentran en óptimo estado de aseo. </t>
  </si>
  <si>
    <t>5.2.1.2. Verifique que el inmueble no presenta goteras.</t>
  </si>
  <si>
    <t>5.4.3.1. Identifique que el aula cuenta con una silla o pupitre por usuario.</t>
  </si>
  <si>
    <t>5.4.3.2. Observe que el aula cuenta con un tablero.</t>
  </si>
  <si>
    <t xml:space="preserve">5.4.4.1. Identifique que la infraestructura cuenta con dos (2) sanitarios por cada 50 usuarios.  </t>
  </si>
  <si>
    <t xml:space="preserve">5.4.4.2. Observe que la infraestructura cuenta con un (1) orinales para hombres (Cuando se atienda).   </t>
  </si>
  <si>
    <t xml:space="preserve">5.4.4.3.  Verifique si la infraestructura cuenta con tres (1) lavamanos </t>
  </si>
  <si>
    <t xml:space="preserve">5.4.5.1. Observe que la infraestructura cuente con el espacio de manejo de residuos. </t>
  </si>
  <si>
    <t>5.4.5.2. Verifique que el área de manejo de residuos cuente con un (1) espacio para almacenar</t>
  </si>
  <si>
    <t>5.4.5.3. Identifique si el área de manejo de residuos cuenta con tres (3) canecas marcadas.</t>
  </si>
  <si>
    <t>5.4.5.4. Verifique que los acabados del área de manejo de residuos sólidos permitan su fácil limpieza y desinfección.</t>
  </si>
  <si>
    <t>5.4.5.5. Corrobore que el área de manejo de residuos sólidos cuente ventilación tales como rejillas o ventanas</t>
  </si>
  <si>
    <t>5.4.5.6. Identifique que el área de manejo de residuos sólidos cuenta con un sistema de prevención y control de incendios, como extintores y suministro cercano de agua y drenaje</t>
  </si>
  <si>
    <t>5.4.5.7. Corrobore que el  el área de manejo de residuos sólidos impide el acceso y proliferación de vectores y el ingreso de animales domésticos.</t>
  </si>
  <si>
    <t>5.6.1.2. Identifique que cuentan con medios audiovisuales.</t>
  </si>
  <si>
    <t>3.2.1.2. Establezca si el documento cuenta con los resultados esperados, los cuales deben estar enfocados al cumplimiento de los propositos del modelo de atención. 
* Cumplimiento de un (1) propósito: Desarrollo Integral y Fortalecimiento Familiar.</t>
  </si>
  <si>
    <t>3.3.1.2. Revise si cuenta con las acciones de cualificación para las personas que atienden a niños, niñas, adolescentes y sus familias y /o redes vinculares de apoyo. Estas deben ser distintas a las que se establecen como obligación contractual tales como los procesos de inducción y reinducción.</t>
  </si>
  <si>
    <t xml:space="preserve">3.4.1.2. Revise si cuenta con formatos, planes, acciones, entre otros, que permitan observar las cualificaciones, de los siguientes procesos: 
* Calificación del talento humano
* Prevención de situaciones de riesgos.
* Estrategias para el mejoramiento continuo.
* Herramientas de participación de los niños, niñas, adolescentes y sus familias o redes vinculares de apoyo. </t>
  </si>
  <si>
    <t>AMAZONAS</t>
  </si>
  <si>
    <t>ANTIOQUIA</t>
  </si>
  <si>
    <t>ARAUCA</t>
  </si>
  <si>
    <t>ATLANTICO</t>
  </si>
  <si>
    <t>BOGOTA</t>
  </si>
  <si>
    <t>BOLIVAR</t>
  </si>
  <si>
    <t>BOYACA</t>
  </si>
  <si>
    <t>CALDAS</t>
  </si>
  <si>
    <t>CAQUETA</t>
  </si>
  <si>
    <t>CASANARE</t>
  </si>
  <si>
    <t>CAUCA</t>
  </si>
  <si>
    <t>CESAR</t>
  </si>
  <si>
    <t>CHOCO</t>
  </si>
  <si>
    <t>CORDOBA</t>
  </si>
  <si>
    <t>CUNDINAMARCA</t>
  </si>
  <si>
    <t>GUAINIA</t>
  </si>
  <si>
    <t>GUAVIARE</t>
  </si>
  <si>
    <t>HUILA</t>
  </si>
  <si>
    <t>LA GUAJIRA</t>
  </si>
  <si>
    <t>MAGDALENA</t>
  </si>
  <si>
    <t>META</t>
  </si>
  <si>
    <t>NORTE DE SANTANDER</t>
  </si>
  <si>
    <t>NARIÑO</t>
  </si>
  <si>
    <t>PUTUMAYO</t>
  </si>
  <si>
    <t>QUINDIO</t>
  </si>
  <si>
    <t>RISARALDA</t>
  </si>
  <si>
    <t>SAN ANDRES</t>
  </si>
  <si>
    <t>SANTANDER</t>
  </si>
  <si>
    <t>SUCRE</t>
  </si>
  <si>
    <t>TOLIMA</t>
  </si>
  <si>
    <t>VALLE DEL CAUCA</t>
  </si>
  <si>
    <t>VAUPES</t>
  </si>
  <si>
    <t>VICHADA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</si>
</sst>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sz val="11"/>
      <color theme="1"/>
      <name val="Calibri"/>
      <family val="2"/>
      <scheme val="minor"/>
    </font>
    <font>
      <b/>
      <sz val="11"/>
      <color rgb="FF000000"/>
      <name val="Arial Narrow"/>
      <family val="2"/>
    </font>
    <font>
      <sz val="11"/>
      <color rgb="FF000000"/>
      <name val="Arial Narrow"/>
      <family val="2"/>
    </font>
    <font>
      <b/>
      <i/>
      <sz val="11"/>
      <name val="Calibri"/>
      <family val="2"/>
      <scheme val="minor"/>
    </font>
    <font>
      <b/>
      <i/>
      <sz val="11"/>
      <name val="Arial Narrow"/>
      <family val="2"/>
    </font>
    <font>
      <b/>
      <i/>
      <sz val="11"/>
      <color rgb="FF000000"/>
      <name val="Arial"/>
      <family val="2"/>
    </font>
    <font>
      <b/>
      <sz val="11"/>
      <name val="Arial Narrow"/>
      <family val="2"/>
    </font>
    <font>
      <b/>
      <u/>
      <sz val="11"/>
      <name val="Arial Narrow"/>
      <family val="2"/>
    </font>
    <font>
      <b/>
      <u/>
      <sz val="11"/>
      <color theme="1"/>
      <name val="Arial Narrow"/>
      <family val="2"/>
    </font>
    <font>
      <b/>
      <sz val="11"/>
      <color theme="1"/>
      <name val="Arial Narrow"/>
      <family val="2"/>
    </font>
    <font>
      <sz val="11"/>
      <color theme="1"/>
      <name val="Arial"/>
      <family val="2"/>
    </font>
    <font>
      <b/>
      <i/>
      <sz val="11"/>
      <color theme="1"/>
      <name val="Arial Narrow"/>
      <family val="2"/>
    </font>
    <font>
      <b/>
      <u/>
      <sz val="11"/>
      <color rgb="FF000000"/>
      <name val="Arial Narrow"/>
      <family val="2"/>
    </font>
    <font>
      <b/>
      <sz val="11"/>
      <name val="Verdana"/>
      <family val="2"/>
    </font>
    <font>
      <b/>
      <sz val="11"/>
      <color rgb="FF000000"/>
      <name val="Verdana"/>
      <family val="2"/>
    </font>
    <font>
      <b/>
      <i/>
      <sz val="11"/>
      <color rgb="FF000000"/>
      <name val="Verdana"/>
      <family val="2"/>
    </font>
    <font>
      <sz val="11"/>
      <color theme="1"/>
      <name val="Verdana"/>
      <family val="2"/>
    </font>
    <font>
      <b/>
      <i/>
      <sz val="11"/>
      <name val="Verdana"/>
      <family val="2"/>
    </font>
    <font>
      <b/>
      <sz val="11"/>
      <color theme="1"/>
      <name val="Calibri"/>
      <family val="2"/>
      <scheme val="minor"/>
    </font>
    <font>
      <sz val="11"/>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bgColor rgb="FF000000"/>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rgb="FF000000"/>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rgb="FF000000"/>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indexed="64"/>
      </right>
      <top style="thin">
        <color rgb="FF000000"/>
      </top>
      <bottom/>
      <diagonal/>
    </border>
    <border>
      <left/>
      <right style="thin">
        <color rgb="FF000000"/>
      </right>
      <top/>
      <bottom style="thin">
        <color rgb="FF000000"/>
      </bottom>
      <diagonal/>
    </border>
    <border>
      <left/>
      <right/>
      <top style="thin">
        <color rgb="FF000000"/>
      </top>
      <bottom/>
      <diagonal/>
    </border>
    <border>
      <left/>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rgb="FF000000"/>
      </left>
      <right style="thin">
        <color rgb="FF000000"/>
      </right>
      <top style="thin">
        <color indexed="64"/>
      </top>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9" fillId="0" borderId="0" applyFont="0" applyFill="0" applyBorder="0" applyAlignment="0" applyProtection="0"/>
  </cellStyleXfs>
  <cellXfs count="317">
    <xf numFmtId="0" fontId="0" fillId="0" borderId="0" xfId="0"/>
    <xf numFmtId="0" fontId="1" fillId="0" borderId="0" xfId="0" applyFont="1" applyProtection="1">
      <protection locked="0"/>
    </xf>
    <xf numFmtId="0" fontId="1" fillId="2" borderId="0" xfId="0" applyFont="1" applyFill="1" applyProtection="1">
      <protection locked="0"/>
    </xf>
    <xf numFmtId="0" fontId="10" fillId="0" borderId="32" xfId="0" applyFont="1" applyBorder="1" applyAlignment="1" applyProtection="1">
      <alignment vertical="top" wrapText="1"/>
      <protection locked="0"/>
    </xf>
    <xf numFmtId="0" fontId="10" fillId="0" borderId="33" xfId="0" applyFont="1" applyBorder="1" applyAlignment="1" applyProtection="1">
      <alignment vertical="top" wrapText="1"/>
      <protection locked="0"/>
    </xf>
    <xf numFmtId="0" fontId="10" fillId="0" borderId="34" xfId="0" applyFont="1" applyBorder="1" applyAlignment="1" applyProtection="1">
      <alignment vertical="top" wrapText="1"/>
      <protection locked="0"/>
    </xf>
    <xf numFmtId="0" fontId="10" fillId="0" borderId="35" xfId="0" applyFont="1" applyBorder="1" applyAlignment="1" applyProtection="1">
      <alignment vertical="top" wrapText="1"/>
      <protection locked="0"/>
    </xf>
    <xf numFmtId="0" fontId="11" fillId="0" borderId="20" xfId="0" applyFont="1" applyBorder="1" applyAlignment="1" applyProtection="1">
      <alignment horizontal="justify" vertical="center" wrapText="1"/>
      <protection locked="0"/>
    </xf>
    <xf numFmtId="0" fontId="11" fillId="0" borderId="17" xfId="0" applyFont="1" applyBorder="1" applyAlignment="1" applyProtection="1">
      <alignment horizontal="justify" vertical="center" wrapText="1"/>
      <protection locked="0"/>
    </xf>
    <xf numFmtId="0" fontId="11" fillId="0" borderId="25" xfId="0" applyFont="1" applyBorder="1" applyAlignment="1" applyProtection="1">
      <alignment horizontal="justify" wrapText="1"/>
      <protection locked="0"/>
    </xf>
    <xf numFmtId="0" fontId="10" fillId="0" borderId="25" xfId="0" applyFont="1" applyBorder="1" applyAlignment="1" applyProtection="1">
      <alignment horizontal="justify" wrapText="1"/>
      <protection locked="0"/>
    </xf>
    <xf numFmtId="0" fontId="11" fillId="0" borderId="1" xfId="0" applyFont="1" applyBorder="1" applyAlignment="1" applyProtection="1">
      <alignment horizontal="justify" vertical="center" wrapText="1"/>
      <protection locked="0"/>
    </xf>
    <xf numFmtId="0" fontId="10" fillId="0" borderId="19" xfId="0" applyFont="1" applyBorder="1" applyAlignment="1" applyProtection="1">
      <alignment horizontal="justify" wrapText="1"/>
      <protection locked="0"/>
    </xf>
    <xf numFmtId="0" fontId="12" fillId="7" borderId="1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3" fillId="0" borderId="14"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3" fillId="0" borderId="9"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9" fontId="10" fillId="0" borderId="20" xfId="6"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12" borderId="1" xfId="0" applyFont="1" applyFill="1" applyBorder="1" applyAlignment="1">
      <alignment horizontal="justify" vertical="center" wrapText="1"/>
    </xf>
    <xf numFmtId="0" fontId="10" fillId="0" borderId="41" xfId="0" applyFont="1" applyBorder="1" applyAlignment="1" applyProtection="1">
      <alignment horizontal="justify" wrapText="1"/>
      <protection locked="0"/>
    </xf>
    <xf numFmtId="0" fontId="2" fillId="2" borderId="1" xfId="0" applyFont="1" applyFill="1" applyBorder="1" applyAlignment="1">
      <alignment horizontal="justify" vertical="center" wrapText="1"/>
    </xf>
    <xf numFmtId="0" fontId="2" fillId="12" borderId="1" xfId="0" applyFont="1" applyFill="1" applyBorder="1" applyAlignment="1">
      <alignment horizontal="justify" wrapText="1"/>
    </xf>
    <xf numFmtId="0" fontId="8" fillId="0" borderId="1" xfId="0" applyFont="1" applyBorder="1" applyAlignment="1" applyProtection="1">
      <alignment horizontal="justify" vertical="center" wrapText="1"/>
      <protection locked="0"/>
    </xf>
    <xf numFmtId="9" fontId="11" fillId="8" borderId="31" xfId="6" applyFont="1" applyFill="1" applyBorder="1" applyAlignment="1" applyProtection="1">
      <alignment wrapText="1"/>
      <protection locked="0"/>
    </xf>
    <xf numFmtId="0" fontId="10" fillId="0" borderId="46" xfId="0" applyFont="1" applyBorder="1" applyAlignment="1" applyProtection="1">
      <alignment vertical="top" wrapText="1"/>
      <protection locked="0"/>
    </xf>
    <xf numFmtId="0" fontId="8" fillId="0" borderId="40" xfId="0" applyFont="1" applyBorder="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2" fillId="12" borderId="14" xfId="0" applyFont="1" applyFill="1" applyBorder="1" applyAlignment="1">
      <alignment horizontal="justify" vertical="center" wrapText="1"/>
    </xf>
    <xf numFmtId="0" fontId="11" fillId="0" borderId="45" xfId="0" applyFont="1" applyBorder="1" applyAlignment="1" applyProtection="1">
      <alignment horizontal="justify" wrapText="1"/>
      <protection locked="0"/>
    </xf>
    <xf numFmtId="0" fontId="10" fillId="0" borderId="45" xfId="0" applyFont="1" applyBorder="1" applyAlignment="1" applyProtection="1">
      <alignment horizontal="justify" wrapText="1"/>
      <protection locked="0"/>
    </xf>
    <xf numFmtId="0" fontId="8" fillId="0" borderId="19" xfId="0" applyFont="1" applyBorder="1" applyAlignment="1" applyProtection="1">
      <alignment horizontal="justify" vertical="center" wrapText="1"/>
      <protection locked="0"/>
    </xf>
    <xf numFmtId="0" fontId="19" fillId="0" borderId="0" xfId="0" applyFont="1" applyAlignment="1">
      <alignment vertical="center"/>
    </xf>
    <xf numFmtId="0" fontId="19" fillId="0" borderId="0" xfId="0" applyFont="1"/>
    <xf numFmtId="0" fontId="19" fillId="0" borderId="51" xfId="0" applyFont="1" applyBorder="1"/>
    <xf numFmtId="0" fontId="11" fillId="0" borderId="1" xfId="0" applyFont="1" applyBorder="1" applyAlignment="1">
      <alignment horizontal="justify" vertical="center" wrapText="1"/>
    </xf>
    <xf numFmtId="10" fontId="11" fillId="3" borderId="1" xfId="6" applyNumberFormat="1" applyFont="1" applyFill="1" applyBorder="1" applyAlignment="1" applyProtection="1">
      <alignment horizontal="center" vertical="center" wrapText="1"/>
      <protection locked="0"/>
    </xf>
    <xf numFmtId="10" fontId="10" fillId="0" borderId="1" xfId="6" applyNumberFormat="1" applyFont="1" applyFill="1" applyBorder="1" applyAlignment="1" applyProtection="1">
      <alignment horizontal="center" vertical="center" wrapText="1"/>
      <protection locked="0"/>
    </xf>
    <xf numFmtId="0" fontId="11" fillId="0" borderId="2" xfId="0" applyFont="1" applyBorder="1" applyAlignment="1">
      <alignment horizontal="justify" vertical="center" wrapText="1"/>
    </xf>
    <xf numFmtId="0" fontId="11" fillId="0" borderId="17" xfId="0" applyFont="1" applyBorder="1" applyAlignment="1" applyProtection="1">
      <alignment horizontal="justify" wrapText="1"/>
      <protection locked="0"/>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1" fillId="0" borderId="18" xfId="0" applyFont="1" applyBorder="1" applyAlignment="1" applyProtection="1">
      <alignment horizontal="justify" wrapText="1"/>
      <protection locked="0"/>
    </xf>
    <xf numFmtId="0" fontId="11" fillId="0" borderId="19" xfId="0" applyFont="1" applyBorder="1" applyAlignment="1" applyProtection="1">
      <alignment horizontal="justify" wrapText="1"/>
      <protection locked="0"/>
    </xf>
    <xf numFmtId="0" fontId="8" fillId="0" borderId="1" xfId="0" applyFont="1" applyBorder="1" applyAlignment="1">
      <alignment horizontal="justify" vertical="justify" wrapText="1"/>
    </xf>
    <xf numFmtId="9" fontId="11" fillId="8" borderId="5" xfId="6" applyFont="1" applyFill="1" applyBorder="1" applyAlignment="1" applyProtection="1">
      <alignment wrapText="1"/>
      <protection locked="0"/>
    </xf>
    <xf numFmtId="0" fontId="8" fillId="0" borderId="0" xfId="0" applyFont="1" applyAlignment="1">
      <alignment horizontal="justify" vertical="center" wrapText="1"/>
    </xf>
    <xf numFmtId="0" fontId="11" fillId="0" borderId="26" xfId="0" applyFont="1" applyBorder="1" applyAlignment="1" applyProtection="1">
      <alignment horizontal="justify" vertical="center" wrapText="1"/>
      <protection locked="0"/>
    </xf>
    <xf numFmtId="0" fontId="11" fillId="0" borderId="14" xfId="0" applyFont="1" applyBorder="1" applyAlignment="1">
      <alignment horizontal="justify" vertical="center" wrapText="1"/>
    </xf>
    <xf numFmtId="0" fontId="20" fillId="10" borderId="11" xfId="0" applyFont="1" applyFill="1" applyBorder="1" applyAlignment="1">
      <alignment horizontal="center" vertical="center"/>
    </xf>
    <xf numFmtId="0" fontId="18" fillId="0" borderId="42" xfId="0" applyFont="1" applyBorder="1" applyAlignment="1">
      <alignment horizontal="center" vertical="center"/>
    </xf>
    <xf numFmtId="0" fontId="10" fillId="0" borderId="34" xfId="0" applyFont="1" applyBorder="1" applyAlignment="1" applyProtection="1">
      <alignment vertical="center" wrapText="1"/>
      <protection locked="0"/>
    </xf>
    <xf numFmtId="0" fontId="10" fillId="0" borderId="46" xfId="0" applyFont="1" applyBorder="1" applyAlignment="1" applyProtection="1">
      <alignment vertical="center" wrapText="1"/>
      <protection locked="0"/>
    </xf>
    <xf numFmtId="0" fontId="11" fillId="0" borderId="26" xfId="0" applyFont="1" applyBorder="1" applyAlignment="1">
      <alignment horizontal="justify" vertical="center" wrapText="1"/>
    </xf>
    <xf numFmtId="0" fontId="11" fillId="0" borderId="20" xfId="0" applyFont="1" applyBorder="1" applyAlignment="1">
      <alignment horizontal="justify" vertical="center" wrapText="1"/>
    </xf>
    <xf numFmtId="10" fontId="11" fillId="3" borderId="1" xfId="6" applyNumberFormat="1" applyFont="1" applyFill="1" applyBorder="1" applyAlignment="1" applyProtection="1">
      <alignment horizontal="center" vertical="center" wrapText="1"/>
    </xf>
    <xf numFmtId="10" fontId="10" fillId="0" borderId="1" xfId="6" applyNumberFormat="1" applyFont="1" applyFill="1" applyBorder="1" applyAlignment="1" applyProtection="1">
      <alignment horizontal="center" vertical="center" wrapText="1"/>
    </xf>
    <xf numFmtId="0" fontId="11" fillId="0" borderId="59"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40" xfId="0" applyFont="1" applyBorder="1" applyAlignment="1">
      <alignment horizontal="justify" vertical="center" wrapText="1"/>
    </xf>
    <xf numFmtId="9" fontId="11" fillId="8" borderId="5" xfId="6" applyFont="1" applyFill="1" applyBorder="1" applyAlignment="1" applyProtection="1">
      <alignment horizontal="center" wrapText="1"/>
    </xf>
    <xf numFmtId="0" fontId="1" fillId="0" borderId="0" xfId="0" applyFont="1" applyAlignment="1" applyProtection="1">
      <alignment horizontal="center" wrapText="1"/>
      <protection locked="0"/>
    </xf>
    <xf numFmtId="10" fontId="10" fillId="0" borderId="1" xfId="6" applyNumberFormat="1" applyFont="1" applyFill="1" applyBorder="1" applyAlignment="1" applyProtection="1">
      <alignment horizontal="justify" vertical="center" wrapText="1"/>
    </xf>
    <xf numFmtId="0" fontId="11" fillId="0" borderId="20" xfId="0" applyFont="1" applyBorder="1" applyAlignment="1">
      <alignment horizontal="left" vertical="center" wrapText="1"/>
    </xf>
    <xf numFmtId="10" fontId="10" fillId="0" borderId="2" xfId="6" applyNumberFormat="1" applyFont="1" applyFill="1" applyBorder="1" applyAlignment="1" applyProtection="1">
      <alignment horizontal="justify" vertical="center" wrapText="1"/>
    </xf>
    <xf numFmtId="9" fontId="11" fillId="8" borderId="63" xfId="6" applyFont="1" applyFill="1" applyBorder="1" applyAlignment="1" applyProtection="1">
      <alignment wrapText="1"/>
    </xf>
    <xf numFmtId="164" fontId="11" fillId="3" borderId="1" xfId="6" applyNumberFormat="1" applyFont="1" applyFill="1" applyBorder="1" applyAlignment="1" applyProtection="1">
      <alignment horizontal="center" vertical="center" wrapText="1"/>
      <protection locked="0"/>
    </xf>
    <xf numFmtId="0" fontId="2" fillId="0" borderId="1" xfId="0" applyFont="1" applyBorder="1" applyAlignment="1">
      <alignment horizontal="justify" vertical="center"/>
    </xf>
    <xf numFmtId="10" fontId="10" fillId="0" borderId="1" xfId="6" applyNumberFormat="1" applyFont="1" applyFill="1" applyBorder="1" applyAlignment="1" applyProtection="1">
      <alignment horizontal="justify" vertical="center" wrapText="1"/>
      <protection locked="0"/>
    </xf>
    <xf numFmtId="0" fontId="2" fillId="0" borderId="1" xfId="0" applyFont="1" applyBorder="1" applyAlignment="1">
      <alignment horizontal="justify" vertical="top" wrapText="1"/>
    </xf>
    <xf numFmtId="164" fontId="11" fillId="8" borderId="5" xfId="6" applyNumberFormat="1" applyFont="1" applyFill="1" applyBorder="1" applyAlignment="1" applyProtection="1">
      <alignment horizontal="center" wrapText="1"/>
      <protection locked="0"/>
    </xf>
    <xf numFmtId="0" fontId="23" fillId="0" borderId="32" xfId="0" applyFont="1" applyBorder="1" applyAlignment="1" applyProtection="1">
      <alignment vertical="top" wrapText="1"/>
      <protection locked="0"/>
    </xf>
    <xf numFmtId="0" fontId="23" fillId="0" borderId="33" xfId="0" applyFont="1" applyBorder="1" applyAlignment="1" applyProtection="1">
      <alignment vertical="top" wrapText="1"/>
      <protection locked="0"/>
    </xf>
    <xf numFmtId="0" fontId="23" fillId="0" borderId="34" xfId="0" applyFont="1" applyBorder="1" applyAlignment="1" applyProtection="1">
      <alignment vertical="top" wrapText="1"/>
      <protection locked="0"/>
    </xf>
    <xf numFmtId="0" fontId="23" fillId="0" borderId="46" xfId="0" applyFont="1" applyBorder="1" applyAlignment="1" applyProtection="1">
      <alignment vertical="top" wrapText="1"/>
      <protection locked="0"/>
    </xf>
    <xf numFmtId="0" fontId="26" fillId="7" borderId="12" xfId="0" applyFont="1" applyFill="1" applyBorder="1" applyAlignment="1" applyProtection="1">
      <alignment horizontal="center" vertical="top" wrapText="1"/>
      <protection locked="0"/>
    </xf>
    <xf numFmtId="0" fontId="26" fillId="0" borderId="14" xfId="0" applyFont="1" applyBorder="1" applyAlignment="1" applyProtection="1">
      <alignment horizontal="center" vertical="top" wrapText="1"/>
      <protection locked="0"/>
    </xf>
    <xf numFmtId="0" fontId="26" fillId="0" borderId="1" xfId="0" applyFont="1" applyBorder="1" applyAlignment="1" applyProtection="1">
      <alignment horizontal="center" vertical="top" wrapText="1"/>
      <protection locked="0"/>
    </xf>
    <xf numFmtId="0" fontId="26" fillId="0" borderId="9" xfId="0" applyFont="1" applyBorder="1" applyAlignment="1" applyProtection="1">
      <alignment horizontal="center" vertical="top" wrapText="1"/>
      <protection locked="0"/>
    </xf>
    <xf numFmtId="0" fontId="28" fillId="0" borderId="0" xfId="0" applyFont="1"/>
    <xf numFmtId="164" fontId="10" fillId="0" borderId="1" xfId="6" applyNumberFormat="1" applyFont="1" applyFill="1" applyBorder="1" applyAlignment="1" applyProtection="1">
      <alignment horizontal="center" vertical="center" wrapText="1"/>
      <protection locked="0"/>
    </xf>
    <xf numFmtId="9" fontId="10" fillId="0" borderId="1" xfId="6" applyFont="1" applyFill="1" applyBorder="1" applyAlignment="1" applyProtection="1">
      <alignment vertical="center" wrapText="1"/>
      <protection locked="0"/>
    </xf>
    <xf numFmtId="9" fontId="10" fillId="3" borderId="1" xfId="6" applyFont="1" applyFill="1" applyBorder="1" applyAlignment="1" applyProtection="1">
      <alignment vertical="center" wrapText="1"/>
      <protection locked="0"/>
    </xf>
    <xf numFmtId="10" fontId="27" fillId="0" borderId="1" xfId="0" applyNumberFormat="1" applyFont="1" applyBorder="1"/>
    <xf numFmtId="0" fontId="8" fillId="0" borderId="30" xfId="0" applyFont="1" applyBorder="1" applyAlignment="1">
      <alignment horizontal="justify" vertical="top" wrapText="1"/>
    </xf>
    <xf numFmtId="0" fontId="8" fillId="0" borderId="27" xfId="0" applyFont="1" applyBorder="1" applyAlignment="1">
      <alignment horizontal="justify" vertical="top" wrapText="1"/>
    </xf>
    <xf numFmtId="0" fontId="8" fillId="0" borderId="31" xfId="0" applyFont="1" applyBorder="1" applyAlignment="1">
      <alignment horizontal="justify" vertical="top" wrapText="1"/>
    </xf>
    <xf numFmtId="0" fontId="20" fillId="9" borderId="3" xfId="0" applyFont="1" applyFill="1" applyBorder="1" applyAlignment="1">
      <alignment horizontal="center" vertical="center"/>
    </xf>
    <xf numFmtId="0" fontId="20" fillId="9" borderId="4" xfId="0" applyFont="1" applyFill="1" applyBorder="1" applyAlignment="1">
      <alignment horizontal="center" vertical="center"/>
    </xf>
    <xf numFmtId="0" fontId="20" fillId="9" borderId="5" xfId="0" applyFont="1" applyFill="1" applyBorder="1" applyAlignment="1">
      <alignment horizontal="center" vertical="center"/>
    </xf>
    <xf numFmtId="0" fontId="20" fillId="10" borderId="66" xfId="0" applyFont="1" applyFill="1" applyBorder="1" applyAlignment="1">
      <alignment horizontal="center" vertical="center"/>
    </xf>
    <xf numFmtId="0" fontId="20" fillId="10" borderId="4" xfId="0" applyFont="1" applyFill="1" applyBorder="1" applyAlignment="1">
      <alignment horizontal="center" vertical="center"/>
    </xf>
    <xf numFmtId="0" fontId="20" fillId="10" borderId="5" xfId="0" applyFont="1" applyFill="1" applyBorder="1" applyAlignment="1">
      <alignment horizontal="center" vertical="center"/>
    </xf>
    <xf numFmtId="0" fontId="8" fillId="0" borderId="43" xfId="0" applyFont="1" applyBorder="1" applyAlignment="1">
      <alignment horizontal="justify" vertical="center" wrapText="1"/>
    </xf>
    <xf numFmtId="0" fontId="8" fillId="0" borderId="44" xfId="0" applyFont="1" applyBorder="1" applyAlignment="1">
      <alignment horizontal="justify" vertical="center" wrapText="1"/>
    </xf>
    <xf numFmtId="0" fontId="15" fillId="9" borderId="3" xfId="0" applyFont="1" applyFill="1" applyBorder="1" applyAlignment="1" applyProtection="1">
      <alignment horizontal="center" vertical="top" wrapText="1"/>
      <protection locked="0"/>
    </xf>
    <xf numFmtId="0" fontId="15" fillId="9" borderId="4" xfId="0" applyFont="1" applyFill="1" applyBorder="1" applyAlignment="1" applyProtection="1">
      <alignment horizontal="center" vertical="top" wrapText="1"/>
      <protection locked="0"/>
    </xf>
    <xf numFmtId="0" fontId="15" fillId="9" borderId="5" xfId="0" applyFont="1" applyFill="1" applyBorder="1" applyAlignment="1" applyProtection="1">
      <alignment horizontal="center" vertical="top" wrapText="1"/>
      <protection locked="0"/>
    </xf>
    <xf numFmtId="0" fontId="15" fillId="10" borderId="30" xfId="0" applyFont="1" applyFill="1" applyBorder="1" applyAlignment="1" applyProtection="1">
      <alignment horizontal="center" vertical="top" wrapText="1"/>
      <protection locked="0"/>
    </xf>
    <xf numFmtId="0" fontId="15" fillId="10" borderId="27" xfId="0" applyFont="1" applyFill="1" applyBorder="1" applyAlignment="1" applyProtection="1">
      <alignment horizontal="center" vertical="top" wrapText="1"/>
      <protection locked="0"/>
    </xf>
    <xf numFmtId="0" fontId="15" fillId="10" borderId="31"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11" borderId="5"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5" xfId="0" applyFont="1" applyFill="1" applyBorder="1" applyAlignment="1" applyProtection="1">
      <alignment horizontal="center" vertical="top" wrapText="1"/>
      <protection locked="0"/>
    </xf>
    <xf numFmtId="0" fontId="8" fillId="0" borderId="49" xfId="0" applyFont="1" applyBorder="1" applyAlignment="1">
      <alignment horizontal="justify" vertical="center" wrapText="1"/>
    </xf>
    <xf numFmtId="0" fontId="8" fillId="0" borderId="50"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0" xfId="0" applyFont="1" applyAlignment="1">
      <alignment horizontal="justify" vertical="center" wrapText="1"/>
    </xf>
    <xf numFmtId="0" fontId="8" fillId="0" borderId="65" xfId="0" applyFont="1" applyBorder="1" applyAlignment="1">
      <alignment horizontal="justify" vertical="center" wrapText="1"/>
    </xf>
    <xf numFmtId="0" fontId="8" fillId="0" borderId="51" xfId="0" applyFont="1" applyBorder="1" applyAlignment="1">
      <alignment horizontal="justify" vertical="top" wrapText="1"/>
    </xf>
    <xf numFmtId="0" fontId="8" fillId="0" borderId="0" xfId="0" applyFont="1" applyAlignment="1">
      <alignment horizontal="justify" vertical="top" wrapText="1"/>
    </xf>
    <xf numFmtId="0" fontId="8" fillId="0" borderId="65" xfId="0" applyFont="1" applyBorder="1" applyAlignment="1">
      <alignment horizontal="justify" vertical="top" wrapText="1"/>
    </xf>
    <xf numFmtId="0" fontId="12" fillId="0" borderId="8" xfId="0" applyFont="1" applyBorder="1" applyAlignment="1" applyProtection="1">
      <alignment horizontal="center" vertical="top" wrapText="1"/>
      <protection locked="0"/>
    </xf>
    <xf numFmtId="0" fontId="12" fillId="0" borderId="9"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4" fillId="4" borderId="3" xfId="0" applyFont="1" applyFill="1" applyBorder="1" applyAlignment="1" applyProtection="1">
      <alignment horizontal="center" wrapText="1"/>
      <protection locked="0"/>
    </xf>
    <xf numFmtId="0" fontId="10" fillId="4" borderId="4" xfId="0" applyFont="1" applyFill="1" applyBorder="1" applyAlignment="1" applyProtection="1">
      <alignment horizontal="center" wrapText="1"/>
      <protection locked="0"/>
    </xf>
    <xf numFmtId="0" fontId="10" fillId="4" borderId="5" xfId="0" applyFont="1" applyFill="1" applyBorder="1" applyAlignment="1" applyProtection="1">
      <alignment horizontal="center" wrapText="1"/>
      <protection locked="0"/>
    </xf>
    <xf numFmtId="0" fontId="12" fillId="7" borderId="11" xfId="0" applyFont="1" applyFill="1" applyBorder="1" applyAlignment="1" applyProtection="1">
      <alignment horizontal="center" vertical="top" wrapText="1"/>
      <protection locked="0"/>
    </xf>
    <xf numFmtId="0" fontId="12" fillId="7" borderId="12" xfId="0" applyFont="1" applyFill="1" applyBorder="1" applyAlignment="1" applyProtection="1">
      <alignment horizontal="center" vertical="top" wrapText="1"/>
      <protection locked="0"/>
    </xf>
    <xf numFmtId="0" fontId="12" fillId="7" borderId="13" xfId="0" applyFont="1" applyFill="1" applyBorder="1" applyAlignment="1" applyProtection="1">
      <alignment horizontal="center" vertical="top" wrapText="1"/>
      <protection locked="0"/>
    </xf>
    <xf numFmtId="0" fontId="12" fillId="0" borderId="16" xfId="0" applyFont="1" applyBorder="1" applyAlignment="1" applyProtection="1">
      <alignment horizontal="center" vertical="top" wrapText="1"/>
      <protection locked="0"/>
    </xf>
    <xf numFmtId="0" fontId="12" fillId="0" borderId="14"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1" fillId="0" borderId="18" xfId="0" applyFont="1" applyBorder="1" applyAlignment="1" applyProtection="1">
      <alignment horizontal="left" wrapText="1"/>
      <protection locked="0"/>
    </xf>
    <xf numFmtId="0" fontId="11" fillId="0" borderId="23" xfId="0" applyFont="1" applyBorder="1" applyAlignment="1" applyProtection="1">
      <alignment horizontal="left" wrapText="1"/>
      <protection locked="0"/>
    </xf>
    <xf numFmtId="0" fontId="11" fillId="0" borderId="22" xfId="0" applyFont="1" applyBorder="1" applyAlignment="1" applyProtection="1">
      <alignment horizontal="left" wrapText="1"/>
      <protection locked="0"/>
    </xf>
    <xf numFmtId="0" fontId="8" fillId="0" borderId="19"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1" xfId="0" applyFont="1" applyBorder="1" applyAlignment="1">
      <alignment horizontal="justify" vertical="center" wrapText="1"/>
    </xf>
    <xf numFmtId="0" fontId="10" fillId="0" borderId="28"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18"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8" fillId="0" borderId="21" xfId="0" applyFont="1" applyBorder="1" applyAlignment="1">
      <alignment horizontal="justify" vertical="center" wrapText="1"/>
    </xf>
    <xf numFmtId="0" fontId="11" fillId="0" borderId="18" xfId="0" applyFont="1" applyBorder="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xf numFmtId="0" fontId="10" fillId="4" borderId="11" xfId="0" applyFont="1" applyFill="1" applyBorder="1" applyAlignment="1" applyProtection="1">
      <alignment horizontal="center" wrapText="1"/>
      <protection locked="0"/>
    </xf>
    <xf numFmtId="0" fontId="10" fillId="4" borderId="12" xfId="0" applyFont="1" applyFill="1" applyBorder="1" applyAlignment="1" applyProtection="1">
      <alignment horizontal="center" wrapText="1"/>
      <protection locked="0"/>
    </xf>
    <xf numFmtId="0" fontId="10" fillId="4" borderId="13" xfId="0" applyFont="1" applyFill="1" applyBorder="1" applyAlignment="1" applyProtection="1">
      <alignment horizontal="center" wrapText="1"/>
      <protection locked="0"/>
    </xf>
    <xf numFmtId="0" fontId="11" fillId="0" borderId="1" xfId="0" applyFont="1" applyBorder="1" applyAlignment="1" applyProtection="1">
      <alignment horizontal="left" vertical="center" wrapText="1"/>
      <protection locked="0"/>
    </xf>
    <xf numFmtId="0" fontId="11" fillId="0" borderId="26"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67" xfId="0" applyFont="1" applyBorder="1" applyAlignment="1" applyProtection="1">
      <alignment horizontal="left" vertical="center" wrapText="1"/>
      <protection locked="0"/>
    </xf>
    <xf numFmtId="0" fontId="10" fillId="0" borderId="45" xfId="0" applyFont="1" applyBorder="1" applyAlignment="1" applyProtection="1">
      <alignment horizontal="left" vertical="top" wrapText="1"/>
      <protection locked="0"/>
    </xf>
    <xf numFmtId="0" fontId="10" fillId="0" borderId="47"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14" fontId="10" fillId="0" borderId="52" xfId="0" applyNumberFormat="1" applyFont="1" applyBorder="1" applyAlignment="1" applyProtection="1">
      <alignment horizontal="left" vertical="top" wrapText="1"/>
      <protection locked="0"/>
    </xf>
    <xf numFmtId="14" fontId="10" fillId="0" borderId="53" xfId="0" applyNumberFormat="1" applyFont="1" applyBorder="1" applyAlignment="1" applyProtection="1">
      <alignment horizontal="left" vertical="top" wrapText="1"/>
      <protection locked="0"/>
    </xf>
    <xf numFmtId="14" fontId="10" fillId="0" borderId="57" xfId="0" applyNumberFormat="1" applyFont="1" applyBorder="1" applyAlignment="1" applyProtection="1">
      <alignment horizontal="left" vertical="top" wrapText="1"/>
      <protection locked="0"/>
    </xf>
    <xf numFmtId="0" fontId="10" fillId="5" borderId="24"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29" xfId="0" applyFont="1" applyFill="1" applyBorder="1" applyAlignment="1" applyProtection="1">
      <alignment horizont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10" fillId="0" borderId="54" xfId="0" applyFont="1" applyBorder="1" applyAlignment="1" applyProtection="1">
      <alignment horizontal="left" vertical="top" wrapText="1"/>
      <protection locked="0"/>
    </xf>
    <xf numFmtId="0" fontId="10" fillId="0" borderId="55" xfId="0" applyFont="1" applyBorder="1" applyAlignment="1" applyProtection="1">
      <alignment horizontal="left" vertical="top" wrapText="1"/>
      <protection locked="0"/>
    </xf>
    <xf numFmtId="0" fontId="10" fillId="0" borderId="56" xfId="0" applyFont="1" applyBorder="1" applyAlignment="1" applyProtection="1">
      <alignment horizontal="left" vertical="top" wrapText="1"/>
      <protection locked="0"/>
    </xf>
    <xf numFmtId="14" fontId="10" fillId="0" borderId="45" xfId="0" applyNumberFormat="1" applyFont="1" applyBorder="1" applyAlignment="1" applyProtection="1">
      <alignment horizontal="left" vertical="top" wrapText="1"/>
      <protection locked="0"/>
    </xf>
    <xf numFmtId="14" fontId="10" fillId="0" borderId="47" xfId="0" applyNumberFormat="1" applyFont="1" applyBorder="1" applyAlignment="1" applyProtection="1">
      <alignment horizontal="left" vertical="top" wrapText="1"/>
      <protection locked="0"/>
    </xf>
    <xf numFmtId="14" fontId="10" fillId="0" borderId="48" xfId="0" applyNumberFormat="1" applyFont="1" applyBorder="1" applyAlignment="1" applyProtection="1">
      <alignment horizontal="left" vertical="top" wrapText="1"/>
      <protection locked="0"/>
    </xf>
    <xf numFmtId="3" fontId="10" fillId="0" borderId="45" xfId="0" applyNumberFormat="1" applyFont="1" applyBorder="1" applyAlignment="1" applyProtection="1">
      <alignment horizontal="left" vertical="top" wrapText="1"/>
      <protection locked="0"/>
    </xf>
    <xf numFmtId="3" fontId="10" fillId="0" borderId="47" xfId="0" applyNumberFormat="1" applyFont="1" applyBorder="1" applyAlignment="1" applyProtection="1">
      <alignment horizontal="left" vertical="top" wrapText="1"/>
      <protection locked="0"/>
    </xf>
    <xf numFmtId="3" fontId="10" fillId="0" borderId="48" xfId="0" applyNumberFormat="1" applyFont="1" applyBorder="1" applyAlignment="1" applyProtection="1">
      <alignment horizontal="left" vertical="top" wrapText="1"/>
      <protection locked="0"/>
    </xf>
    <xf numFmtId="0" fontId="11" fillId="0" borderId="26" xfId="0" applyFont="1" applyBorder="1" applyAlignment="1" applyProtection="1">
      <alignment horizontal="justify" vertical="center" wrapText="1"/>
      <protection locked="0"/>
    </xf>
    <xf numFmtId="0" fontId="11" fillId="0" borderId="29" xfId="0" applyFont="1" applyBorder="1" applyAlignment="1" applyProtection="1">
      <alignment horizontal="justify" vertical="center" wrapText="1"/>
      <protection locked="0"/>
    </xf>
    <xf numFmtId="0" fontId="11" fillId="0" borderId="59" xfId="0" applyFont="1" applyBorder="1" applyAlignment="1" applyProtection="1">
      <alignment horizontal="justify" vertical="center" wrapText="1"/>
      <protection locked="0"/>
    </xf>
    <xf numFmtId="0" fontId="11" fillId="0" borderId="58" xfId="0" applyFont="1" applyBorder="1" applyAlignment="1">
      <alignment horizontal="justify" vertical="center" wrapText="1"/>
    </xf>
    <xf numFmtId="0" fontId="11" fillId="0" borderId="38" xfId="0" applyFont="1" applyBorder="1" applyAlignment="1">
      <alignment horizontal="justify" vertical="center" wrapText="1"/>
    </xf>
    <xf numFmtId="0" fontId="11" fillId="0" borderId="39" xfId="0" applyFont="1" applyBorder="1" applyAlignment="1">
      <alignment horizontal="justify" vertical="center" wrapText="1"/>
    </xf>
    <xf numFmtId="0" fontId="11" fillId="0" borderId="23" xfId="0" applyFont="1" applyBorder="1" applyAlignment="1" applyProtection="1">
      <alignment horizontal="justify" vertical="center" wrapText="1"/>
      <protection locked="0"/>
    </xf>
    <xf numFmtId="0" fontId="8" fillId="0" borderId="19" xfId="0" applyFont="1" applyBorder="1" applyAlignment="1" applyProtection="1">
      <alignment horizontal="justify" vertical="center" wrapText="1"/>
      <protection locked="0"/>
    </xf>
    <xf numFmtId="0" fontId="8" fillId="0" borderId="24" xfId="0" applyFont="1" applyBorder="1" applyAlignment="1" applyProtection="1">
      <alignment horizontal="justify" vertical="center" wrapText="1"/>
      <protection locked="0"/>
    </xf>
    <xf numFmtId="0" fontId="11" fillId="0" borderId="2" xfId="0" applyFont="1" applyBorder="1" applyAlignment="1">
      <alignment horizontal="justify" vertical="center" wrapText="1"/>
    </xf>
    <xf numFmtId="0" fontId="11" fillId="0" borderId="14" xfId="0" applyFont="1" applyBorder="1" applyAlignment="1">
      <alignment horizontal="justify" vertical="center" wrapText="1"/>
    </xf>
    <xf numFmtId="0" fontId="8" fillId="0" borderId="40" xfId="0" applyFont="1" applyBorder="1" applyAlignment="1" applyProtection="1">
      <alignment horizontal="justify" vertical="center" wrapText="1"/>
      <protection locked="0"/>
    </xf>
    <xf numFmtId="0" fontId="8" fillId="0" borderId="39" xfId="0" applyFont="1" applyBorder="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8" fillId="0" borderId="38" xfId="0" applyFont="1" applyBorder="1" applyAlignment="1" applyProtection="1">
      <alignment horizontal="justify" vertical="center" wrapText="1"/>
      <protection locked="0"/>
    </xf>
    <xf numFmtId="0" fontId="10" fillId="0" borderId="2" xfId="0" applyFont="1" applyBorder="1" applyAlignment="1" applyProtection="1">
      <alignment horizontal="center" vertical="center" wrapText="1"/>
      <protection locked="0"/>
    </xf>
    <xf numFmtId="0" fontId="2" fillId="0" borderId="60" xfId="0" applyFont="1" applyBorder="1" applyAlignment="1" applyProtection="1">
      <alignment horizontal="justify" vertical="center" wrapText="1"/>
      <protection locked="0"/>
    </xf>
    <xf numFmtId="0" fontId="2" fillId="0" borderId="0" xfId="0" applyFont="1" applyAlignment="1" applyProtection="1">
      <alignment horizontal="justify" vertical="center" wrapText="1"/>
      <protection locked="0"/>
    </xf>
    <xf numFmtId="0" fontId="11" fillId="0" borderId="60" xfId="0" applyFont="1" applyBorder="1" applyAlignment="1" applyProtection="1">
      <alignment horizontal="justify" vertical="center" wrapText="1"/>
      <protection locked="0"/>
    </xf>
    <xf numFmtId="0" fontId="11" fillId="0" borderId="0" xfId="0" applyFont="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2" fillId="0" borderId="14"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61" xfId="0" applyFont="1" applyBorder="1" applyAlignment="1" applyProtection="1">
      <alignment horizontal="justify" vertical="center" wrapText="1"/>
      <protection locked="0"/>
    </xf>
    <xf numFmtId="0" fontId="2" fillId="0" borderId="62" xfId="0" applyFont="1" applyBorder="1" applyAlignment="1" applyProtection="1">
      <alignment horizontal="justify" vertical="center" wrapText="1"/>
      <protection locked="0"/>
    </xf>
    <xf numFmtId="0" fontId="8" fillId="0" borderId="36" xfId="0" applyFont="1" applyBorder="1" applyAlignment="1">
      <alignment horizontal="justify" vertical="center" wrapText="1"/>
    </xf>
    <xf numFmtId="0" fontId="10" fillId="0" borderId="2" xfId="0" applyFont="1" applyBorder="1" applyAlignment="1" applyProtection="1">
      <alignment horizontal="center" vertical="justify" wrapText="1"/>
      <protection locked="0"/>
    </xf>
    <xf numFmtId="0" fontId="10" fillId="0" borderId="2" xfId="0" applyFont="1" applyBorder="1" applyAlignment="1" applyProtection="1">
      <alignment horizontal="justify" vertical="justify" wrapText="1"/>
      <protection locked="0"/>
    </xf>
    <xf numFmtId="0" fontId="10" fillId="0" borderId="37" xfId="0"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36" xfId="0" applyFont="1" applyBorder="1" applyAlignment="1">
      <alignment horizontal="left" vertical="center" wrapText="1"/>
    </xf>
    <xf numFmtId="0" fontId="8" fillId="0" borderId="14" xfId="0" applyFont="1" applyBorder="1" applyAlignment="1">
      <alignment horizontal="left" vertical="center" wrapText="1"/>
    </xf>
    <xf numFmtId="0" fontId="10" fillId="4" borderId="1" xfId="0" applyFont="1" applyFill="1" applyBorder="1" applyAlignment="1" applyProtection="1">
      <alignment horizontal="center" vertical="center" wrapText="1"/>
      <protection locked="0"/>
    </xf>
    <xf numFmtId="0" fontId="11" fillId="0" borderId="2" xfId="0" applyFont="1" applyBorder="1" applyAlignment="1" applyProtection="1">
      <alignment horizontal="justify" vertical="center" wrapText="1"/>
      <protection locked="0"/>
    </xf>
    <xf numFmtId="0" fontId="11" fillId="0" borderId="36"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19"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0" fillId="0" borderId="2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2" fillId="0" borderId="40" xfId="0" applyFont="1" applyBorder="1" applyAlignment="1">
      <alignment horizontal="justify" vertical="center" wrapText="1"/>
    </xf>
    <xf numFmtId="0" fontId="2" fillId="0" borderId="39" xfId="0" applyFont="1" applyBorder="1" applyAlignment="1">
      <alignment horizontal="justify" vertical="center" wrapText="1"/>
    </xf>
    <xf numFmtId="0" fontId="11" fillId="0" borderId="1" xfId="0" applyFont="1" applyBorder="1" applyAlignment="1" applyProtection="1">
      <alignment horizontal="justify" vertical="center" wrapText="1"/>
      <protection locked="0"/>
    </xf>
    <xf numFmtId="0" fontId="11" fillId="0" borderId="69" xfId="0" applyFont="1" applyBorder="1" applyAlignment="1" applyProtection="1">
      <alignment horizontal="justify" vertical="center" wrapText="1"/>
      <protection locked="0"/>
    </xf>
    <xf numFmtId="0" fontId="11" fillId="0" borderId="70" xfId="0" applyFont="1" applyBorder="1" applyAlignment="1" applyProtection="1">
      <alignment horizontal="justify" vertical="center" wrapText="1"/>
      <protection locked="0"/>
    </xf>
    <xf numFmtId="0" fontId="11" fillId="0" borderId="71" xfId="0" applyFont="1" applyBorder="1" applyAlignment="1" applyProtection="1">
      <alignment horizontal="justify" vertical="center" wrapText="1"/>
      <protection locked="0"/>
    </xf>
    <xf numFmtId="0" fontId="10" fillId="4" borderId="24" xfId="0" applyFont="1" applyFill="1" applyBorder="1" applyAlignment="1" applyProtection="1">
      <alignment horizontal="center" vertical="center" wrapText="1"/>
      <protection locked="0"/>
    </xf>
    <xf numFmtId="0" fontId="2" fillId="12" borderId="2" xfId="0" applyFont="1" applyFill="1" applyBorder="1" applyAlignment="1">
      <alignment horizontal="justify" vertical="center" wrapText="1"/>
    </xf>
    <xf numFmtId="0" fontId="2" fillId="12" borderId="36"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6"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0" borderId="36" xfId="0" applyFont="1" applyBorder="1" applyAlignment="1">
      <alignment horizontal="justify"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11" fillId="0" borderId="18"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0" fillId="4" borderId="42" xfId="0" applyFont="1" applyFill="1" applyBorder="1" applyAlignment="1" applyProtection="1">
      <alignment horizontal="center" wrapText="1"/>
      <protection locked="0"/>
    </xf>
    <xf numFmtId="0" fontId="10" fillId="4" borderId="43" xfId="0" applyFont="1" applyFill="1" applyBorder="1" applyAlignment="1" applyProtection="1">
      <alignment horizontal="center" wrapText="1"/>
      <protection locked="0"/>
    </xf>
    <xf numFmtId="0" fontId="10" fillId="4" borderId="44" xfId="0" applyFont="1" applyFill="1" applyBorder="1" applyAlignment="1" applyProtection="1">
      <alignment horizontal="center" wrapText="1"/>
      <protection locked="0"/>
    </xf>
    <xf numFmtId="0" fontId="23" fillId="0" borderId="6"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2" fillId="9" borderId="3" xfId="0" applyFont="1" applyFill="1" applyBorder="1" applyAlignment="1" applyProtection="1">
      <alignment horizontal="center" vertical="top" wrapText="1"/>
      <protection locked="0"/>
    </xf>
    <xf numFmtId="0" fontId="22" fillId="9" borderId="4" xfId="0" applyFont="1" applyFill="1" applyBorder="1" applyAlignment="1" applyProtection="1">
      <alignment horizontal="center" vertical="top" wrapText="1"/>
      <protection locked="0"/>
    </xf>
    <xf numFmtId="0" fontId="22" fillId="9" borderId="5" xfId="0" applyFont="1" applyFill="1" applyBorder="1" applyAlignment="1" applyProtection="1">
      <alignment horizontal="center" vertical="top" wrapText="1"/>
      <protection locked="0"/>
    </xf>
    <xf numFmtId="0" fontId="22" fillId="10" borderId="30" xfId="0" applyFont="1" applyFill="1" applyBorder="1" applyAlignment="1" applyProtection="1">
      <alignment horizontal="center" vertical="top" wrapText="1"/>
      <protection locked="0"/>
    </xf>
    <xf numFmtId="0" fontId="22" fillId="10" borderId="27" xfId="0" applyFont="1" applyFill="1" applyBorder="1" applyAlignment="1" applyProtection="1">
      <alignment horizontal="center" vertical="top" wrapText="1"/>
      <protection locked="0"/>
    </xf>
    <xf numFmtId="0" fontId="22" fillId="10" borderId="31" xfId="0" applyFont="1" applyFill="1" applyBorder="1" applyAlignment="1" applyProtection="1">
      <alignment horizontal="center" vertical="top" wrapText="1"/>
      <protection locked="0"/>
    </xf>
    <xf numFmtId="0" fontId="23" fillId="11" borderId="3" xfId="0" applyFont="1" applyFill="1" applyBorder="1" applyAlignment="1" applyProtection="1">
      <alignment horizontal="center" vertical="top" wrapText="1"/>
      <protection locked="0"/>
    </xf>
    <xf numFmtId="0" fontId="23" fillId="11" borderId="4" xfId="0" applyFont="1" applyFill="1" applyBorder="1" applyAlignment="1" applyProtection="1">
      <alignment horizontal="center" vertical="top" wrapText="1"/>
      <protection locked="0"/>
    </xf>
    <xf numFmtId="0" fontId="23" fillId="11" borderId="5" xfId="0" applyFont="1" applyFill="1" applyBorder="1" applyAlignment="1" applyProtection="1">
      <alignment horizontal="center" vertical="top" wrapText="1"/>
      <protection locked="0"/>
    </xf>
    <xf numFmtId="0" fontId="23" fillId="6" borderId="3" xfId="0" applyFont="1" applyFill="1" applyBorder="1" applyAlignment="1" applyProtection="1">
      <alignment horizontal="center" vertical="top" wrapText="1"/>
      <protection locked="0"/>
    </xf>
    <xf numFmtId="0" fontId="23" fillId="6" borderId="4" xfId="0" applyFont="1" applyFill="1" applyBorder="1" applyAlignment="1" applyProtection="1">
      <alignment horizontal="center" vertical="top" wrapText="1"/>
      <protection locked="0"/>
    </xf>
    <xf numFmtId="0" fontId="23" fillId="6" borderId="5" xfId="0" applyFont="1" applyFill="1" applyBorder="1" applyAlignment="1" applyProtection="1">
      <alignment horizontal="center" vertical="top" wrapText="1"/>
      <protection locked="0"/>
    </xf>
    <xf numFmtId="0" fontId="23" fillId="0" borderId="79" xfId="0" applyFont="1" applyBorder="1" applyAlignment="1" applyProtection="1">
      <alignment horizontal="left" vertical="top" wrapText="1"/>
      <protection locked="0"/>
    </xf>
    <xf numFmtId="0" fontId="23" fillId="0" borderId="55" xfId="0" applyFont="1" applyBorder="1" applyAlignment="1" applyProtection="1">
      <alignment horizontal="left" vertical="top" wrapText="1"/>
      <protection locked="0"/>
    </xf>
    <xf numFmtId="0" fontId="23" fillId="0" borderId="56" xfId="0" applyFont="1" applyBorder="1" applyAlignment="1" applyProtection="1">
      <alignment horizontal="left" vertical="top" wrapText="1"/>
      <protection locked="0"/>
    </xf>
    <xf numFmtId="0" fontId="23" fillId="0" borderId="72" xfId="0" applyFont="1" applyBorder="1" applyAlignment="1" applyProtection="1">
      <alignment horizontal="left" vertical="top" wrapText="1"/>
      <protection locked="0"/>
    </xf>
    <xf numFmtId="0" fontId="23" fillId="0" borderId="47" xfId="0" applyFont="1" applyBorder="1" applyAlignment="1" applyProtection="1">
      <alignment horizontal="left" vertical="top" wrapText="1"/>
      <protection locked="0"/>
    </xf>
    <xf numFmtId="0" fontId="23" fillId="0" borderId="48" xfId="0" applyFont="1" applyBorder="1" applyAlignment="1" applyProtection="1">
      <alignment horizontal="left" vertical="top" wrapText="1"/>
      <protection locked="0"/>
    </xf>
    <xf numFmtId="0" fontId="23" fillId="0" borderId="80" xfId="0" applyFont="1" applyBorder="1" applyAlignment="1" applyProtection="1">
      <alignment horizontal="left" vertical="top" wrapText="1"/>
      <protection locked="0"/>
    </xf>
    <xf numFmtId="0" fontId="23" fillId="0" borderId="53" xfId="0" applyFont="1" applyBorder="1" applyAlignment="1" applyProtection="1">
      <alignment horizontal="left" vertical="top" wrapText="1"/>
      <protection locked="0"/>
    </xf>
    <xf numFmtId="0" fontId="23" fillId="0" borderId="57" xfId="0" applyFont="1" applyBorder="1" applyAlignment="1" applyProtection="1">
      <alignment horizontal="left" vertical="top" wrapText="1"/>
      <protection locked="0"/>
    </xf>
    <xf numFmtId="0" fontId="24" fillId="10" borderId="73" xfId="0" applyFont="1" applyFill="1" applyBorder="1" applyAlignment="1">
      <alignment horizontal="center" vertical="center" wrapText="1"/>
    </xf>
    <xf numFmtId="0" fontId="24" fillId="10" borderId="74" xfId="0" applyFont="1" applyFill="1" applyBorder="1" applyAlignment="1">
      <alignment horizontal="center" vertical="center" wrapText="1"/>
    </xf>
    <xf numFmtId="0" fontId="24" fillId="10" borderId="75" xfId="0" applyFont="1" applyFill="1" applyBorder="1" applyAlignment="1">
      <alignment horizontal="center" vertical="center" wrapText="1"/>
    </xf>
    <xf numFmtId="0" fontId="24" fillId="10" borderId="49" xfId="0" applyFont="1" applyFill="1" applyBorder="1" applyAlignment="1">
      <alignment horizontal="center" vertical="center" wrapText="1"/>
    </xf>
    <xf numFmtId="0" fontId="24" fillId="10" borderId="50" xfId="0" applyFont="1" applyFill="1" applyBorder="1" applyAlignment="1">
      <alignment horizontal="center" vertical="center" wrapText="1"/>
    </xf>
    <xf numFmtId="0" fontId="24" fillId="10" borderId="64" xfId="0" applyFont="1" applyFill="1" applyBorder="1" applyAlignment="1">
      <alignment horizontal="center"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9" fontId="23" fillId="0" borderId="76"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77" xfId="0" applyFont="1" applyBorder="1" applyAlignment="1">
      <alignment horizontal="left" vertical="center" wrapText="1"/>
    </xf>
    <xf numFmtId="0" fontId="23" fillId="0" borderId="36" xfId="0" applyFont="1" applyBorder="1" applyAlignment="1">
      <alignment horizontal="left" vertical="center" wrapText="1"/>
    </xf>
    <xf numFmtId="0" fontId="23" fillId="0" borderId="78" xfId="0" applyFont="1" applyBorder="1" applyAlignment="1">
      <alignment horizontal="left" vertical="center" wrapText="1"/>
    </xf>
    <xf numFmtId="9" fontId="25" fillId="0" borderId="68" xfId="0" applyNumberFormat="1" applyFont="1" applyBorder="1" applyAlignment="1">
      <alignment horizontal="center"/>
    </xf>
    <xf numFmtId="0" fontId="25" fillId="0" borderId="36" xfId="0" applyFont="1" applyBorder="1" applyAlignment="1">
      <alignment horizontal="center"/>
    </xf>
    <xf numFmtId="0" fontId="25" fillId="0" borderId="78" xfId="0" applyFont="1" applyBorder="1" applyAlignment="1">
      <alignment horizontal="center"/>
    </xf>
    <xf numFmtId="9" fontId="25" fillId="0" borderId="76" xfId="0" applyNumberFormat="1"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24" fillId="4" borderId="3" xfId="0" applyFont="1" applyFill="1" applyBorder="1" applyAlignment="1" applyProtection="1">
      <alignment horizontal="center" wrapText="1"/>
      <protection locked="0"/>
    </xf>
    <xf numFmtId="0" fontId="23" fillId="4" borderId="4" xfId="0" applyFont="1" applyFill="1" applyBorder="1" applyAlignment="1" applyProtection="1">
      <alignment horizontal="center" wrapText="1"/>
      <protection locked="0"/>
    </xf>
    <xf numFmtId="0" fontId="23" fillId="4" borderId="5" xfId="0" applyFont="1" applyFill="1" applyBorder="1" applyAlignment="1" applyProtection="1">
      <alignment horizontal="center" wrapText="1"/>
      <protection locked="0"/>
    </xf>
    <xf numFmtId="0" fontId="26" fillId="7" borderId="11" xfId="0" applyFont="1" applyFill="1" applyBorder="1" applyAlignment="1" applyProtection="1">
      <alignment horizontal="center" vertical="top" wrapText="1"/>
      <protection locked="0"/>
    </xf>
    <xf numFmtId="0" fontId="26" fillId="7" borderId="12" xfId="0" applyFont="1" applyFill="1" applyBorder="1" applyAlignment="1" applyProtection="1">
      <alignment horizontal="center" vertical="top" wrapText="1"/>
      <protection locked="0"/>
    </xf>
    <xf numFmtId="0" fontId="26" fillId="7" borderId="13" xfId="0" applyFont="1" applyFill="1" applyBorder="1" applyAlignment="1" applyProtection="1">
      <alignment horizontal="center" vertical="top" wrapText="1"/>
      <protection locked="0"/>
    </xf>
    <xf numFmtId="0" fontId="26" fillId="0" borderId="16" xfId="0" applyFont="1" applyBorder="1" applyAlignment="1" applyProtection="1">
      <alignment horizontal="center" vertical="top" wrapText="1"/>
      <protection locked="0"/>
    </xf>
    <xf numFmtId="0" fontId="26" fillId="0" borderId="14" xfId="0" applyFont="1" applyBorder="1" applyAlignment="1" applyProtection="1">
      <alignment horizontal="center" vertical="top" wrapText="1"/>
      <protection locked="0"/>
    </xf>
    <xf numFmtId="0" fontId="26" fillId="0" borderId="15" xfId="0" applyFont="1" applyBorder="1" applyAlignment="1" applyProtection="1">
      <alignment horizontal="center" vertical="top" wrapText="1"/>
      <protection locked="0"/>
    </xf>
    <xf numFmtId="0" fontId="26" fillId="0" borderId="72" xfId="0" applyFont="1" applyBorder="1" applyAlignment="1" applyProtection="1">
      <alignment horizontal="center" vertical="top" wrapText="1"/>
      <protection locked="0"/>
    </xf>
    <xf numFmtId="0" fontId="26" fillId="0" borderId="28" xfId="0" applyFont="1" applyBorder="1" applyAlignment="1" applyProtection="1">
      <alignment horizontal="center" vertical="top" wrapText="1"/>
      <protection locked="0"/>
    </xf>
    <xf numFmtId="0" fontId="26" fillId="0" borderId="45" xfId="0" applyFont="1" applyBorder="1" applyAlignment="1" applyProtection="1">
      <alignment horizontal="center" vertical="top" wrapText="1"/>
      <protection locked="0"/>
    </xf>
    <xf numFmtId="0" fontId="26" fillId="0" borderId="48" xfId="0" applyFont="1" applyBorder="1" applyAlignment="1" applyProtection="1">
      <alignment horizontal="center" vertical="top" wrapText="1"/>
      <protection locked="0"/>
    </xf>
    <xf numFmtId="0" fontId="26" fillId="0" borderId="8" xfId="0" applyFont="1" applyBorder="1" applyAlignment="1" applyProtection="1">
      <alignment horizontal="center" vertical="top" wrapText="1"/>
      <protection locked="0"/>
    </xf>
    <xf numFmtId="0" fontId="26" fillId="0" borderId="9" xfId="0" applyFont="1" applyBorder="1" applyAlignment="1" applyProtection="1">
      <alignment horizontal="center" vertical="top" wrapText="1"/>
      <protection locked="0"/>
    </xf>
    <xf numFmtId="0" fontId="26" fillId="0" borderId="10" xfId="0" applyFont="1" applyBorder="1" applyAlignment="1" applyProtection="1">
      <alignment horizontal="center" vertical="top" wrapText="1"/>
      <protection locked="0"/>
    </xf>
    <xf numFmtId="0" fontId="26" fillId="0" borderId="6" xfId="0" applyFont="1" applyBorder="1" applyAlignment="1" applyProtection="1">
      <alignment horizontal="center" vertical="top" wrapText="1"/>
      <protection locked="0"/>
    </xf>
    <xf numFmtId="0" fontId="26" fillId="0" borderId="1" xfId="0" applyFont="1" applyBorder="1" applyAlignment="1" applyProtection="1">
      <alignment horizontal="center" vertical="top" wrapText="1"/>
      <protection locked="0"/>
    </xf>
    <xf numFmtId="0" fontId="26" fillId="0" borderId="7" xfId="0" applyFont="1" applyBorder="1" applyAlignment="1" applyProtection="1">
      <alignment horizontal="center" vertical="top" wrapText="1"/>
      <protection locked="0"/>
    </xf>
  </cellXfs>
  <cellStyles count="7">
    <cellStyle name="Normal" xfId="0" builtinId="0"/>
    <cellStyle name="Normal 2" xfId="1" xr:uid="{00000000-0005-0000-0000-000002000000}"/>
    <cellStyle name="Normal 3" xfId="2" xr:uid="{00000000-0005-0000-0000-000003000000}"/>
    <cellStyle name="Normal 3 2" xfId="4" xr:uid="{00000000-0005-0000-0000-000004000000}"/>
    <cellStyle name="Normal 4" xfId="3" xr:uid="{00000000-0005-0000-0000-000005000000}"/>
    <cellStyle name="Normal 5" xfId="5" xr:uid="{00000000-0005-0000-0000-000006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icbfgob-my.sharepoint.com/personal/angela_martinez_icbf_gov_co/Documents/Actividades_2024/15.%20Aseguramiento/1.%20PJ%20y%20LF/6.%20Instrumentos%20Apoyo%20Familiar/2.%20Instrumento%20Licencias_Modalidad%20Externado%20Jornada%20Completa_SRD.xlsx" TargetMode="External"/><Relationship Id="rId2" Type="http://schemas.microsoft.com/office/2019/04/relationships/externalLinkLongPath" Target="/personal/angela_martinez_icbf_gov_co/Documents/Actividades_2024/15.%20Aseguramiento/1.%20PJ%20y%20LF/6.%20Instrumentos%20Apoyo%20Familiar/1.%20Programaci&#243;n%20Amalia/2.%20Instrumento%20Licencias_Modalidad%20Externado%20Jornada%20Completa_SRD.xlsx?E6FBD649" TargetMode="External"/><Relationship Id="rId1" Type="http://schemas.openxmlformats.org/officeDocument/2006/relationships/externalLinkPath" Target="file:///\\E6FBD649\2.%20Instrumento%20Licencias_Modalidad%20Externado%20Jornada%20Completa_SRD.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carlos.cuervo\OneDrive%20-%20Instituto%20Colombiano%20de%20Bienestar%20Familiar\2024\Instructivos%20para%20consolidar\apoyo%20psicosocial%20y%20psicologico%20especializado\Licencias\10.%20Intervenci&#243;n%20de%20Apoyo%20Psicosocial%20financiero.xlsx" TargetMode="External"/><Relationship Id="rId2" Type="http://schemas.microsoft.com/office/2019/04/relationships/externalLinkLongPath" Target="/personal/angela_martinez_icbf_gov_co/Documents/Actividades_2024/15.%20Aseguramiento/1.%20PJ%20y%20LF/6.%20Instrumentos%20Apoyo%20Familiar/1.%20Programaci&#243;n%20Amalia/10.%20Intervenci&#243;n%20de%20Apoyo%20Psicosocial%20financiero.xlsx?E6FBD649" TargetMode="External"/><Relationship Id="rId1" Type="http://schemas.openxmlformats.org/officeDocument/2006/relationships/externalLinkPath" Target="file:///\\E6FBD649\10.%20Intervenci&#243;n%20de%20Apoyo%20Psicosocial%20financier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ngela.martinez\AppData\Local\Microsoft\Windows\INetCache\Content.Outlook\YLKBID32\Intervenci&#243;n%20de%20apoyo%20psicosocial.xlsx" TargetMode="External"/><Relationship Id="rId1" Type="http://schemas.openxmlformats.org/officeDocument/2006/relationships/externalLinkPath" Target="/Users/angela.martinez/AppData/Local/Microsoft/Windows/INetCache/Content.Outlook/YLKBID32/Intervenci&#243;n%20de%20apoyo%20psico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 Instrucciones"/>
      <sheetName val="1. Comp Legal"/>
      <sheetName val="2. Comp Financiero"/>
      <sheetName val="3. Comp Atención Psicosocial"/>
      <sheetName val="4. Comp Talento Humano"/>
      <sheetName val="5. Comp Infraestructura"/>
      <sheetName val="6. Comp Nutrición - LFI "/>
      <sheetName val="6. Comp Nutrición - LFID."/>
      <sheetName val="6. Comp Nutrición - Tercerizado"/>
      <sheetName val="7. Resumen Componente"/>
    </sheetNames>
    <sheetDataSet>
      <sheetData sheetId="0"/>
      <sheetData sheetId="1" refreshError="1"/>
      <sheetData sheetId="2">
        <row r="78">
          <cell r="G78" t="e">
            <v>#REF!</v>
          </cell>
        </row>
      </sheetData>
      <sheetData sheetId="3">
        <row r="38">
          <cell r="G38">
            <v>0</v>
          </cell>
        </row>
      </sheetData>
      <sheetData sheetId="4">
        <row r="77">
          <cell r="G77">
            <v>0.99999976000000013</v>
          </cell>
        </row>
      </sheetData>
      <sheetData sheetId="5">
        <row r="174">
          <cell r="G174" t="e">
            <v>#REF!</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 Instrucciones"/>
      <sheetName val="1. Comp Legal"/>
      <sheetName val="2. Comp Financiero"/>
      <sheetName val="3. Comp Psicosocial PIYC"/>
      <sheetName val="4. Comp Talento Humano"/>
      <sheetName val="5. Comp Infraestructura"/>
      <sheetName val="6. Comp Nutrición - LFI"/>
      <sheetName val="7. Comp Nutrición - LFID."/>
      <sheetName val="8. Comp Nutrición - Tercerizado"/>
      <sheetName val="9. Resumen Componente"/>
    </sheetNames>
    <sheetDataSet>
      <sheetData sheetId="0">
        <row r="22">
          <cell r="A22" t="str">
            <v>Cumple</v>
          </cell>
        </row>
        <row r="23">
          <cell r="A23" t="str">
            <v>No Cumple</v>
          </cell>
        </row>
        <row r="24">
          <cell r="A24" t="str">
            <v>No Aplica</v>
          </cell>
        </row>
      </sheetData>
      <sheetData sheetId="1">
        <row r="5">
          <cell r="B5"/>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Instrucciones"/>
      <sheetName val="1. Comp Legal"/>
      <sheetName val="2. Comp Financiero"/>
      <sheetName val="3. Comp Psicosocial PIYC"/>
      <sheetName val="4. Comp Talento Humano"/>
      <sheetName val="5. Comp Infraestructura"/>
      <sheetName val="6. Comp Nutrición - LFI"/>
      <sheetName val="7. Comp Nutrición - LFID."/>
      <sheetName val="8. Comp Nutrición - Tercerizado"/>
      <sheetName val="9. Resumen Componente"/>
    </sheetNames>
    <sheetDataSet>
      <sheetData sheetId="0">
        <row r="22">
          <cell r="A22" t="str">
            <v>Cumple</v>
          </cell>
        </row>
        <row r="23">
          <cell r="A23" t="str">
            <v>No Cumple</v>
          </cell>
        </row>
        <row r="24">
          <cell r="A24" t="str">
            <v>No Aplica</v>
          </cell>
        </row>
      </sheetData>
      <sheetData sheetId="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4D52-7048-48B4-9A27-FD0CB5170892}">
  <sheetPr>
    <tabColor rgb="FF00B0F0"/>
  </sheetPr>
  <dimension ref="A1:G73"/>
  <sheetViews>
    <sheetView tabSelected="1" zoomScaleNormal="100" zoomScaleSheetLayoutView="80" zoomScalePageLayoutView="55" workbookViewId="0">
      <selection activeCell="H13" sqref="H13"/>
    </sheetView>
  </sheetViews>
  <sheetFormatPr baseColWidth="10" defaultColWidth="11.42578125" defaultRowHeight="16.5"/>
  <cols>
    <col min="1" max="1" width="30.85546875" style="21" customWidth="1"/>
    <col min="2" max="2" width="21.5703125" style="22" customWidth="1"/>
    <col min="3" max="3" width="35.5703125" style="23" customWidth="1"/>
    <col min="4" max="4" width="56.85546875" style="22" customWidth="1"/>
    <col min="5" max="5" width="19" style="22" customWidth="1"/>
    <col min="6" max="6" width="35.28515625" style="24" customWidth="1"/>
    <col min="7" max="7" width="11.140625" style="24" customWidth="1"/>
    <col min="8" max="16384" width="11.42578125" style="1"/>
  </cols>
  <sheetData>
    <row r="1" spans="1:7" ht="17.25" thickBot="1">
      <c r="A1" s="105" t="s">
        <v>16</v>
      </c>
      <c r="B1" s="106"/>
      <c r="C1" s="106"/>
      <c r="D1" s="106"/>
      <c r="E1" s="106"/>
      <c r="F1" s="106"/>
      <c r="G1" s="107"/>
    </row>
    <row r="2" spans="1:7" ht="17.25" customHeight="1" thickBot="1">
      <c r="A2" s="108" t="s">
        <v>15</v>
      </c>
      <c r="B2" s="109"/>
      <c r="C2" s="109"/>
      <c r="D2" s="109"/>
      <c r="E2" s="109"/>
      <c r="F2" s="109"/>
      <c r="G2" s="110"/>
    </row>
    <row r="3" spans="1:7" s="2" customFormat="1" ht="17.25" thickBot="1">
      <c r="A3" s="111" t="s">
        <v>195</v>
      </c>
      <c r="B3" s="112"/>
      <c r="C3" s="112"/>
      <c r="D3" s="112"/>
      <c r="E3" s="112"/>
      <c r="F3" s="112"/>
      <c r="G3" s="113"/>
    </row>
    <row r="4" spans="1:7" s="2" customFormat="1" ht="17.25" thickBot="1">
      <c r="A4" s="114" t="s">
        <v>196</v>
      </c>
      <c r="B4" s="115"/>
      <c r="C4" s="115"/>
      <c r="D4" s="115"/>
      <c r="E4" s="115"/>
      <c r="F4" s="115"/>
      <c r="G4" s="116"/>
    </row>
    <row r="5" spans="1:7" s="42" customFormat="1" ht="138.75" customHeight="1">
      <c r="A5" s="117" t="s">
        <v>197</v>
      </c>
      <c r="B5" s="118"/>
      <c r="C5" s="118"/>
      <c r="D5" s="118"/>
      <c r="E5" s="118"/>
      <c r="F5" s="118"/>
      <c r="G5" s="119"/>
    </row>
    <row r="6" spans="1:7" s="43" customFormat="1" ht="155.25" customHeight="1">
      <c r="A6" s="120"/>
      <c r="B6" s="121"/>
      <c r="C6" s="121"/>
      <c r="D6" s="121"/>
      <c r="E6" s="121"/>
      <c r="F6" s="121"/>
      <c r="G6" s="122"/>
    </row>
    <row r="7" spans="1:7" s="43" customFormat="1" ht="218.25" customHeight="1">
      <c r="A7" s="120"/>
      <c r="B7" s="121"/>
      <c r="C7" s="121"/>
      <c r="D7" s="121"/>
      <c r="E7" s="121"/>
      <c r="F7" s="121"/>
      <c r="G7" s="122"/>
    </row>
    <row r="8" spans="1:7" s="43" customFormat="1" ht="144" customHeight="1">
      <c r="A8" s="123" t="s">
        <v>198</v>
      </c>
      <c r="B8" s="124"/>
      <c r="C8" s="124"/>
      <c r="D8" s="124"/>
      <c r="E8" s="124"/>
      <c r="F8" s="124"/>
      <c r="G8" s="125"/>
    </row>
    <row r="9" spans="1:7" s="43" customFormat="1" ht="141.75" customHeight="1" thickBot="1">
      <c r="A9" s="94" t="s">
        <v>199</v>
      </c>
      <c r="B9" s="95"/>
      <c r="C9" s="95"/>
      <c r="D9" s="95"/>
      <c r="E9" s="95"/>
      <c r="F9" s="95"/>
      <c r="G9" s="96"/>
    </row>
    <row r="10" spans="1:7" s="43" customFormat="1" ht="20.25" customHeight="1" thickBot="1">
      <c r="A10" s="97" t="s">
        <v>90</v>
      </c>
      <c r="B10" s="98"/>
      <c r="C10" s="98"/>
      <c r="D10" s="98"/>
      <c r="E10" s="98"/>
      <c r="F10" s="98"/>
      <c r="G10" s="99"/>
    </row>
    <row r="11" spans="1:7" s="43" customFormat="1" ht="20.25" customHeight="1" thickBot="1">
      <c r="A11" s="59" t="s">
        <v>91</v>
      </c>
      <c r="B11" s="100" t="s">
        <v>92</v>
      </c>
      <c r="C11" s="101"/>
      <c r="D11" s="101"/>
      <c r="E11" s="101"/>
      <c r="F11" s="101"/>
      <c r="G11" s="102"/>
    </row>
    <row r="12" spans="1:7" s="43" customFormat="1" ht="21" customHeight="1" thickBot="1">
      <c r="A12" s="60">
        <v>1</v>
      </c>
      <c r="B12" s="103" t="s">
        <v>200</v>
      </c>
      <c r="C12" s="103"/>
      <c r="D12" s="103"/>
      <c r="E12" s="103"/>
      <c r="F12" s="103"/>
      <c r="G12" s="104"/>
    </row>
    <row r="13" spans="1:7" s="43" customFormat="1" ht="14.25">
      <c r="A13" s="44"/>
    </row>
    <row r="14" spans="1:7" ht="24" customHeight="1"/>
    <row r="41" spans="1:1">
      <c r="A41" s="89" t="s">
        <v>381</v>
      </c>
    </row>
    <row r="42" spans="1:1">
      <c r="A42" s="89" t="s">
        <v>382</v>
      </c>
    </row>
    <row r="43" spans="1:1">
      <c r="A43" s="89" t="s">
        <v>383</v>
      </c>
    </row>
    <row r="44" spans="1:1">
      <c r="A44" s="89" t="s">
        <v>384</v>
      </c>
    </row>
    <row r="45" spans="1:1">
      <c r="A45" s="89" t="s">
        <v>385</v>
      </c>
    </row>
    <row r="46" spans="1:1">
      <c r="A46" s="89" t="s">
        <v>386</v>
      </c>
    </row>
    <row r="47" spans="1:1">
      <c r="A47" s="89" t="s">
        <v>387</v>
      </c>
    </row>
    <row r="48" spans="1:1">
      <c r="A48" s="89" t="s">
        <v>388</v>
      </c>
    </row>
    <row r="49" spans="1:1">
      <c r="A49" s="89" t="s">
        <v>389</v>
      </c>
    </row>
    <row r="50" spans="1:1">
      <c r="A50" s="89" t="s">
        <v>390</v>
      </c>
    </row>
    <row r="51" spans="1:1">
      <c r="A51" s="89" t="s">
        <v>391</v>
      </c>
    </row>
    <row r="52" spans="1:1">
      <c r="A52" s="89" t="s">
        <v>392</v>
      </c>
    </row>
    <row r="53" spans="1:1">
      <c r="A53" s="89" t="s">
        <v>393</v>
      </c>
    </row>
    <row r="54" spans="1:1">
      <c r="A54" s="89" t="s">
        <v>394</v>
      </c>
    </row>
    <row r="55" spans="1:1">
      <c r="A55" s="89" t="s">
        <v>395</v>
      </c>
    </row>
    <row r="56" spans="1:1">
      <c r="A56" s="89" t="s">
        <v>396</v>
      </c>
    </row>
    <row r="57" spans="1:1">
      <c r="A57" s="89" t="s">
        <v>397</v>
      </c>
    </row>
    <row r="58" spans="1:1">
      <c r="A58" s="89" t="s">
        <v>398</v>
      </c>
    </row>
    <row r="59" spans="1:1">
      <c r="A59" s="89" t="s">
        <v>399</v>
      </c>
    </row>
    <row r="60" spans="1:1">
      <c r="A60" s="89" t="s">
        <v>400</v>
      </c>
    </row>
    <row r="61" spans="1:1">
      <c r="A61" s="89" t="s">
        <v>401</v>
      </c>
    </row>
    <row r="62" spans="1:1">
      <c r="A62" s="89" t="s">
        <v>402</v>
      </c>
    </row>
    <row r="63" spans="1:1">
      <c r="A63" s="89" t="s">
        <v>403</v>
      </c>
    </row>
    <row r="64" spans="1:1">
      <c r="A64" s="89" t="s">
        <v>404</v>
      </c>
    </row>
    <row r="65" spans="1:1">
      <c r="A65" s="89" t="s">
        <v>405</v>
      </c>
    </row>
    <row r="66" spans="1:1">
      <c r="A66" s="89" t="s">
        <v>406</v>
      </c>
    </row>
    <row r="67" spans="1:1">
      <c r="A67" s="89" t="s">
        <v>407</v>
      </c>
    </row>
    <row r="68" spans="1:1">
      <c r="A68" s="89" t="s">
        <v>408</v>
      </c>
    </row>
    <row r="69" spans="1:1">
      <c r="A69" s="89" t="s">
        <v>409</v>
      </c>
    </row>
    <row r="70" spans="1:1">
      <c r="A70" s="89" t="s">
        <v>410</v>
      </c>
    </row>
    <row r="71" spans="1:1">
      <c r="A71" s="89" t="s">
        <v>411</v>
      </c>
    </row>
    <row r="72" spans="1:1">
      <c r="A72" s="89" t="s">
        <v>412</v>
      </c>
    </row>
    <row r="73" spans="1:1">
      <c r="A73" s="89" t="s">
        <v>413</v>
      </c>
    </row>
  </sheetData>
  <sheetProtection algorithmName="SHA-512" hashValue="Aoce+g22AOdsqgg+VkOBT47FK1YWyoa15bPCl61TxzdD98wTrLQu9tRwhYd8qPOH1ZIf/2BBSXSApf3SD2Exbw==" saltValue="iWy2VEhu1FOfwTzmKZVTJw==" spinCount="100000" sheet="1" objects="1" scenarios="1"/>
  <mergeCells count="10">
    <mergeCell ref="A9:G9"/>
    <mergeCell ref="A10:G10"/>
    <mergeCell ref="B11:G11"/>
    <mergeCell ref="B12:G12"/>
    <mergeCell ref="A1:G1"/>
    <mergeCell ref="A2:G2"/>
    <mergeCell ref="A3:G3"/>
    <mergeCell ref="A4:G4"/>
    <mergeCell ref="A5:G7"/>
    <mergeCell ref="A8:G8"/>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FUNCIONAMIENTO&amp;RIN57.IVC
29/07/2024
Versión 1
Página &amp;P de &amp;N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EA995-ADD8-4E9F-96AD-BC52C1176B86}">
  <sheetPr>
    <tabColor rgb="FF00B0F0"/>
  </sheetPr>
  <dimension ref="A1:G61"/>
  <sheetViews>
    <sheetView topLeftCell="A15" zoomScaleNormal="100" zoomScaleSheetLayoutView="80" zoomScalePageLayoutView="55" workbookViewId="0">
      <selection activeCell="H13" sqref="H13"/>
    </sheetView>
  </sheetViews>
  <sheetFormatPr baseColWidth="10" defaultColWidth="11.42578125" defaultRowHeight="16.5"/>
  <cols>
    <col min="1" max="1" width="30.85546875" style="21" customWidth="1"/>
    <col min="2" max="2" width="21.5703125" style="22" customWidth="1"/>
    <col min="3" max="3" width="35.5703125" style="23" customWidth="1"/>
    <col min="4" max="4" width="56.85546875" style="22" customWidth="1"/>
    <col min="5" max="5" width="20.5703125" style="22" bestFit="1" customWidth="1"/>
    <col min="6" max="6" width="35.28515625" style="24" customWidth="1"/>
    <col min="7" max="7" width="11.140625" style="71" customWidth="1"/>
    <col min="8" max="16384" width="11.42578125" style="1"/>
  </cols>
  <sheetData>
    <row r="1" spans="1:7" ht="17.25" thickBot="1">
      <c r="A1" s="105" t="s">
        <v>16</v>
      </c>
      <c r="B1" s="106"/>
      <c r="C1" s="106"/>
      <c r="D1" s="106"/>
      <c r="E1" s="106"/>
      <c r="F1" s="106"/>
      <c r="G1" s="107"/>
    </row>
    <row r="2" spans="1:7" ht="17.25" customHeight="1" thickBot="1">
      <c r="A2" s="108" t="s">
        <v>15</v>
      </c>
      <c r="B2" s="109"/>
      <c r="C2" s="109"/>
      <c r="D2" s="109"/>
      <c r="E2" s="109"/>
      <c r="F2" s="109"/>
      <c r="G2" s="110"/>
    </row>
    <row r="3" spans="1:7" s="2" customFormat="1" ht="17.25" thickBot="1">
      <c r="A3" s="111" t="s">
        <v>195</v>
      </c>
      <c r="B3" s="112"/>
      <c r="C3" s="112"/>
      <c r="D3" s="112"/>
      <c r="E3" s="112"/>
      <c r="F3" s="112"/>
      <c r="G3" s="113"/>
    </row>
    <row r="4" spans="1:7" s="2" customFormat="1" ht="17.25" thickBot="1">
      <c r="A4" s="114" t="s">
        <v>196</v>
      </c>
      <c r="B4" s="115"/>
      <c r="C4" s="115"/>
      <c r="D4" s="115"/>
      <c r="E4" s="115"/>
      <c r="F4" s="115"/>
      <c r="G4" s="116"/>
    </row>
    <row r="5" spans="1:7">
      <c r="A5" s="3" t="s">
        <v>17</v>
      </c>
      <c r="B5" s="179"/>
      <c r="C5" s="180"/>
      <c r="D5" s="180"/>
      <c r="E5" s="180"/>
      <c r="F5" s="180"/>
      <c r="G5" s="181"/>
    </row>
    <row r="6" spans="1:7">
      <c r="A6" s="4" t="s">
        <v>18</v>
      </c>
      <c r="B6" s="182"/>
      <c r="C6" s="183"/>
      <c r="D6" s="183"/>
      <c r="E6" s="183"/>
      <c r="F6" s="183"/>
      <c r="G6" s="184"/>
    </row>
    <row r="7" spans="1:7">
      <c r="A7" s="5" t="s">
        <v>1</v>
      </c>
      <c r="B7" s="165"/>
      <c r="C7" s="166"/>
      <c r="D7" s="166"/>
      <c r="E7" s="166"/>
      <c r="F7" s="166"/>
      <c r="G7" s="167"/>
    </row>
    <row r="8" spans="1:7">
      <c r="A8" s="5" t="s">
        <v>93</v>
      </c>
      <c r="B8" s="165"/>
      <c r="C8" s="166"/>
      <c r="D8" s="166"/>
      <c r="E8" s="166"/>
      <c r="F8" s="166"/>
      <c r="G8" s="167"/>
    </row>
    <row r="9" spans="1:7">
      <c r="A9" s="5" t="s">
        <v>22</v>
      </c>
      <c r="B9" s="185"/>
      <c r="C9" s="186"/>
      <c r="D9" s="186"/>
      <c r="E9" s="186"/>
      <c r="F9" s="186"/>
      <c r="G9" s="187"/>
    </row>
    <row r="10" spans="1:7">
      <c r="A10" s="5" t="s">
        <v>19</v>
      </c>
      <c r="B10" s="165"/>
      <c r="C10" s="166"/>
      <c r="D10" s="166"/>
      <c r="E10" s="166"/>
      <c r="F10" s="166"/>
      <c r="G10" s="167"/>
    </row>
    <row r="11" spans="1:7">
      <c r="A11" s="5" t="s">
        <v>12</v>
      </c>
      <c r="B11" s="165"/>
      <c r="C11" s="166"/>
      <c r="D11" s="166"/>
      <c r="E11" s="166"/>
      <c r="F11" s="166"/>
      <c r="G11" s="167"/>
    </row>
    <row r="12" spans="1:7" ht="20.25" customHeight="1">
      <c r="A12" s="61" t="s">
        <v>13</v>
      </c>
      <c r="B12" s="165"/>
      <c r="C12" s="166"/>
      <c r="D12" s="166"/>
      <c r="E12" s="166"/>
      <c r="F12" s="166"/>
      <c r="G12" s="167"/>
    </row>
    <row r="13" spans="1:7" ht="17.25" customHeight="1">
      <c r="A13" s="62" t="s">
        <v>201</v>
      </c>
      <c r="B13" s="165"/>
      <c r="C13" s="166"/>
      <c r="D13" s="166"/>
      <c r="E13" s="166"/>
      <c r="F13" s="166"/>
      <c r="G13" s="167"/>
    </row>
    <row r="14" spans="1:7" ht="33.75" thickBot="1">
      <c r="A14" s="6" t="s">
        <v>20</v>
      </c>
      <c r="B14" s="168"/>
      <c r="C14" s="169"/>
      <c r="D14" s="169"/>
      <c r="E14" s="169"/>
      <c r="F14" s="169"/>
      <c r="G14" s="170"/>
    </row>
    <row r="15" spans="1:7">
      <c r="A15" s="171" t="s">
        <v>202</v>
      </c>
      <c r="B15" s="172"/>
      <c r="C15" s="172"/>
      <c r="D15" s="172"/>
      <c r="E15" s="172"/>
      <c r="F15" s="172"/>
      <c r="G15" s="173"/>
    </row>
    <row r="16" spans="1:7" ht="34.5" customHeight="1">
      <c r="A16" s="174" t="s">
        <v>203</v>
      </c>
      <c r="B16" s="176" t="s">
        <v>2</v>
      </c>
      <c r="C16" s="176" t="s">
        <v>42</v>
      </c>
      <c r="D16" s="176" t="s">
        <v>43</v>
      </c>
      <c r="E16" s="175" t="s">
        <v>14</v>
      </c>
      <c r="F16" s="174" t="s">
        <v>0</v>
      </c>
      <c r="G16" s="174" t="s">
        <v>3</v>
      </c>
    </row>
    <row r="17" spans="1:7" ht="16.5" customHeight="1">
      <c r="A17" s="175"/>
      <c r="B17" s="177"/>
      <c r="C17" s="177"/>
      <c r="D17" s="177"/>
      <c r="E17" s="178"/>
      <c r="F17" s="174"/>
      <c r="G17" s="175"/>
    </row>
    <row r="18" spans="1:7" ht="39" customHeight="1">
      <c r="A18" s="161" t="s">
        <v>204</v>
      </c>
      <c r="B18" s="162" t="s">
        <v>205</v>
      </c>
      <c r="C18" s="162" t="s">
        <v>206</v>
      </c>
      <c r="D18" s="64" t="s">
        <v>207</v>
      </c>
      <c r="E18" s="8"/>
      <c r="F18" s="9"/>
      <c r="G18" s="65">
        <f>+IF(E18="cumple",0.02,IF(E18="No aplica",0.02,0))</f>
        <v>0</v>
      </c>
    </row>
    <row r="19" spans="1:7" ht="33">
      <c r="A19" s="161"/>
      <c r="B19" s="163"/>
      <c r="C19" s="163"/>
      <c r="D19" s="64" t="s">
        <v>208</v>
      </c>
      <c r="E19" s="8"/>
      <c r="F19" s="9"/>
      <c r="G19" s="65">
        <f>+IF(E19="cumple",0.01,IF(E19="No aplica",0.01,0))</f>
        <v>0</v>
      </c>
    </row>
    <row r="20" spans="1:7" ht="49.5">
      <c r="A20" s="161"/>
      <c r="B20" s="163"/>
      <c r="C20" s="163"/>
      <c r="D20" s="64" t="s">
        <v>209</v>
      </c>
      <c r="E20" s="8"/>
      <c r="F20" s="9"/>
      <c r="G20" s="65">
        <f t="shared" ref="G20:G23" si="0">+IF(E20="cumple",0.01,IF(E20="No aplica",0.01,0))</f>
        <v>0</v>
      </c>
    </row>
    <row r="21" spans="1:7" ht="49.5">
      <c r="A21" s="161"/>
      <c r="B21" s="163"/>
      <c r="C21" s="163"/>
      <c r="D21" s="64" t="s">
        <v>210</v>
      </c>
      <c r="E21" s="8"/>
      <c r="F21" s="9"/>
      <c r="G21" s="65">
        <f t="shared" si="0"/>
        <v>0</v>
      </c>
    </row>
    <row r="22" spans="1:7" ht="30.75" customHeight="1">
      <c r="A22" s="161"/>
      <c r="B22" s="163"/>
      <c r="C22" s="163"/>
      <c r="D22" s="64" t="s">
        <v>211</v>
      </c>
      <c r="E22" s="8"/>
      <c r="F22" s="9"/>
      <c r="G22" s="65">
        <f t="shared" si="0"/>
        <v>0</v>
      </c>
    </row>
    <row r="23" spans="1:7" ht="30.75" customHeight="1">
      <c r="A23" s="161"/>
      <c r="B23" s="163"/>
      <c r="C23" s="163"/>
      <c r="D23" s="63" t="s">
        <v>212</v>
      </c>
      <c r="E23" s="8"/>
      <c r="F23" s="9"/>
      <c r="G23" s="65">
        <f t="shared" si="0"/>
        <v>0</v>
      </c>
    </row>
    <row r="24" spans="1:7">
      <c r="A24" s="161"/>
      <c r="B24" s="150" t="s">
        <v>21</v>
      </c>
      <c r="C24" s="151"/>
      <c r="D24" s="151"/>
      <c r="E24" s="25" t="str" cm="1">
        <f t="array" ref="E24">IF(OR(E18:E23="No cumple"),"No cumple",IF(G24=0%,"","Cumple"))</f>
        <v/>
      </c>
      <c r="F24" s="10"/>
      <c r="G24" s="66">
        <f>SUM(G18:G23)</f>
        <v>0</v>
      </c>
    </row>
    <row r="25" spans="1:7" ht="49.5">
      <c r="A25" s="164" t="s">
        <v>213</v>
      </c>
      <c r="B25" s="56" t="s">
        <v>214</v>
      </c>
      <c r="C25" s="58" t="s">
        <v>215</v>
      </c>
      <c r="D25" s="67" t="s">
        <v>216</v>
      </c>
      <c r="E25" s="8"/>
      <c r="F25" s="9"/>
      <c r="G25" s="65">
        <f>+IF(E25="cumple",0.13,IF(E25="No aplica",0.13,0))</f>
        <v>0</v>
      </c>
    </row>
    <row r="26" spans="1:7">
      <c r="A26" s="154"/>
      <c r="B26" s="150" t="s">
        <v>21</v>
      </c>
      <c r="C26" s="151"/>
      <c r="D26" s="151"/>
      <c r="E26" s="25" t="str">
        <f>IF(OR(E25="No cumple"),"No cumple",IF(G26=0%,"","Cumple"))</f>
        <v/>
      </c>
      <c r="F26" s="10"/>
      <c r="G26" s="66">
        <f>SUM(G25)</f>
        <v>0</v>
      </c>
    </row>
    <row r="27" spans="1:7" ht="49.5">
      <c r="A27" s="152" t="s">
        <v>217</v>
      </c>
      <c r="B27" s="147" t="s">
        <v>218</v>
      </c>
      <c r="C27" s="149" t="s">
        <v>219</v>
      </c>
      <c r="D27" s="64" t="s">
        <v>220</v>
      </c>
      <c r="E27" s="8"/>
      <c r="F27" s="49"/>
      <c r="G27" s="65">
        <f t="shared" ref="G27" si="1">+IF(E27="cumple",0.01,IF(E27="No aplica",0.01,0))</f>
        <v>0</v>
      </c>
    </row>
    <row r="28" spans="1:7" ht="82.5">
      <c r="A28" s="153"/>
      <c r="B28" s="148"/>
      <c r="C28" s="149"/>
      <c r="D28" s="64" t="s">
        <v>221</v>
      </c>
      <c r="E28" s="8"/>
      <c r="F28" s="49"/>
      <c r="G28" s="65">
        <f>+IF(E28="cumple",0.09,IF(E28="No aplica",0.09,0))</f>
        <v>0</v>
      </c>
    </row>
    <row r="29" spans="1:7" ht="33">
      <c r="A29" s="153"/>
      <c r="B29" s="148"/>
      <c r="C29" s="149"/>
      <c r="D29" s="64" t="s">
        <v>222</v>
      </c>
      <c r="E29" s="8"/>
      <c r="F29" s="49"/>
      <c r="G29" s="65">
        <f t="shared" ref="G29:G30" si="2">+IF(E29="cumple",0.01,IF(E29="No aplica",0.01,0))</f>
        <v>0</v>
      </c>
    </row>
    <row r="30" spans="1:7" ht="33">
      <c r="A30" s="153"/>
      <c r="B30" s="148"/>
      <c r="C30" s="149"/>
      <c r="D30" s="64" t="s">
        <v>223</v>
      </c>
      <c r="E30" s="8"/>
      <c r="F30" s="49"/>
      <c r="G30" s="65">
        <f t="shared" si="2"/>
        <v>0</v>
      </c>
    </row>
    <row r="31" spans="1:7" ht="33">
      <c r="A31" s="153"/>
      <c r="B31" s="148"/>
      <c r="C31" s="149"/>
      <c r="D31" s="64" t="s">
        <v>224</v>
      </c>
      <c r="E31" s="8"/>
      <c r="F31" s="49"/>
      <c r="G31" s="65">
        <f>+IF(E31="cumple",0.03,IF(E31="No aplica",0.03,0))</f>
        <v>0</v>
      </c>
    </row>
    <row r="32" spans="1:7" ht="33">
      <c r="A32" s="153"/>
      <c r="B32" s="155"/>
      <c r="C32" s="149"/>
      <c r="D32" s="64" t="s">
        <v>225</v>
      </c>
      <c r="E32" s="8"/>
      <c r="F32" s="49"/>
      <c r="G32" s="65">
        <f t="shared" ref="G32" si="3">+IF(E32="cumple",0.01,IF(E32="No aplica",0.01,0))</f>
        <v>0</v>
      </c>
    </row>
    <row r="33" spans="1:7">
      <c r="A33" s="154"/>
      <c r="B33" s="150" t="s">
        <v>21</v>
      </c>
      <c r="C33" s="151"/>
      <c r="D33" s="151"/>
      <c r="E33" s="25" t="str" cm="1">
        <f t="array" ref="E33">IF(OR(E27:E32="No cumple"),"No cumple",IF(G33=0%,"","Cumple"))</f>
        <v/>
      </c>
      <c r="F33" s="10"/>
      <c r="G33" s="66">
        <f>SUM(G27:G32)</f>
        <v>0</v>
      </c>
    </row>
    <row r="34" spans="1:7" ht="49.5">
      <c r="A34" s="152" t="s">
        <v>226</v>
      </c>
      <c r="B34" s="147" t="s">
        <v>227</v>
      </c>
      <c r="C34" s="149" t="s">
        <v>228</v>
      </c>
      <c r="D34" s="64" t="s">
        <v>229</v>
      </c>
      <c r="E34" s="8"/>
      <c r="F34" s="49"/>
      <c r="G34" s="65">
        <f>+IF(E34="cumple",0.05,IF(E34="No aplica",0.05,0))</f>
        <v>0</v>
      </c>
    </row>
    <row r="35" spans="1:7" ht="33">
      <c r="A35" s="153"/>
      <c r="B35" s="148"/>
      <c r="C35" s="149"/>
      <c r="D35" s="64" t="s">
        <v>230</v>
      </c>
      <c r="E35" s="8"/>
      <c r="F35" s="49"/>
      <c r="G35" s="65">
        <f t="shared" ref="G35:G37" si="4">+IF(E35="cumple",0.01,IF(E35="No aplica",0.01,0))</f>
        <v>0</v>
      </c>
    </row>
    <row r="36" spans="1:7" ht="49.5">
      <c r="A36" s="153"/>
      <c r="B36" s="148"/>
      <c r="C36" s="149"/>
      <c r="D36" s="64" t="s">
        <v>231</v>
      </c>
      <c r="E36" s="8"/>
      <c r="F36" s="49"/>
      <c r="G36" s="65">
        <f t="shared" si="4"/>
        <v>0</v>
      </c>
    </row>
    <row r="37" spans="1:7" ht="33">
      <c r="A37" s="153"/>
      <c r="B37" s="155"/>
      <c r="C37" s="149"/>
      <c r="D37" s="64" t="s">
        <v>232</v>
      </c>
      <c r="E37" s="8"/>
      <c r="F37" s="49"/>
      <c r="G37" s="65">
        <f t="shared" si="4"/>
        <v>0</v>
      </c>
    </row>
    <row r="38" spans="1:7">
      <c r="A38" s="154"/>
      <c r="B38" s="150" t="s">
        <v>21</v>
      </c>
      <c r="C38" s="151"/>
      <c r="D38" s="151"/>
      <c r="E38" s="25" t="str" cm="1">
        <f t="array" ref="E38">IF(OR(E34:E37="No cumple"),"No cumple",IF(G38=0%,"","Cumple"))</f>
        <v/>
      </c>
      <c r="F38" s="10"/>
      <c r="G38" s="66">
        <f>SUM(G34:G37)</f>
        <v>0</v>
      </c>
    </row>
    <row r="39" spans="1:7" ht="49.5" customHeight="1">
      <c r="A39" s="152" t="s">
        <v>233</v>
      </c>
      <c r="B39" s="147" t="s">
        <v>234</v>
      </c>
      <c r="C39" s="149" t="s">
        <v>235</v>
      </c>
      <c r="D39" s="64" t="s">
        <v>236</v>
      </c>
      <c r="E39" s="8"/>
      <c r="F39" s="49"/>
      <c r="G39" s="65">
        <f>+IF(E39="cumple",0.05,IF(E39="No aplica",0.05,0))</f>
        <v>0</v>
      </c>
    </row>
    <row r="40" spans="1:7" ht="41.25" customHeight="1">
      <c r="A40" s="153"/>
      <c r="B40" s="148"/>
      <c r="C40" s="149"/>
      <c r="D40" s="64" t="s">
        <v>237</v>
      </c>
      <c r="E40" s="8"/>
      <c r="F40" s="49"/>
      <c r="G40" s="65">
        <f t="shared" ref="G40:G41" si="5">+IF(E40="cumple",0.01,IF(E40="No aplica",0.01,0))</f>
        <v>0</v>
      </c>
    </row>
    <row r="41" spans="1:7" ht="51" customHeight="1">
      <c r="A41" s="153"/>
      <c r="B41" s="155"/>
      <c r="C41" s="149"/>
      <c r="D41" s="64" t="s">
        <v>238</v>
      </c>
      <c r="E41" s="8"/>
      <c r="F41" s="49"/>
      <c r="G41" s="65">
        <f t="shared" si="5"/>
        <v>0</v>
      </c>
    </row>
    <row r="42" spans="1:7">
      <c r="A42" s="154"/>
      <c r="B42" s="150" t="s">
        <v>21</v>
      </c>
      <c r="C42" s="151"/>
      <c r="D42" s="151"/>
      <c r="E42" s="25" t="str" cm="1">
        <f t="array" ref="E42">IF(OR(E39:E41="No cumple"),"No cumple",IF(G42=0%,"","Cumple"))</f>
        <v/>
      </c>
      <c r="F42" s="10"/>
      <c r="G42" s="66">
        <f>SUM(G39:G41)</f>
        <v>0</v>
      </c>
    </row>
    <row r="43" spans="1:7" ht="111.75" customHeight="1">
      <c r="A43" s="156" t="s">
        <v>239</v>
      </c>
      <c r="B43" s="69" t="s">
        <v>240</v>
      </c>
      <c r="C43" s="69" t="s">
        <v>241</v>
      </c>
      <c r="D43" s="64" t="s">
        <v>242</v>
      </c>
      <c r="E43" s="8"/>
      <c r="F43" s="10"/>
      <c r="G43" s="65">
        <f>+IF(E43="cumple",0.04,IF(E43="No aplica",0.04,0))</f>
        <v>0</v>
      </c>
    </row>
    <row r="44" spans="1:7">
      <c r="A44" s="157"/>
      <c r="B44" s="150" t="s">
        <v>21</v>
      </c>
      <c r="C44" s="151"/>
      <c r="D44" s="151"/>
      <c r="E44" s="25" t="str">
        <f>IF(OR(E43="No cumple"),"No cumple",IF(G44=0%,"","Cumple"))</f>
        <v/>
      </c>
      <c r="F44" s="10"/>
      <c r="G44" s="66">
        <f>+G43</f>
        <v>0</v>
      </c>
    </row>
    <row r="45" spans="1:7" ht="50.25" customHeight="1">
      <c r="A45" s="144" t="s">
        <v>243</v>
      </c>
      <c r="B45" s="147" t="s">
        <v>244</v>
      </c>
      <c r="C45" s="149" t="s">
        <v>245</v>
      </c>
      <c r="D45" s="64" t="s">
        <v>246</v>
      </c>
      <c r="E45" s="8"/>
      <c r="F45" s="49"/>
      <c r="G45" s="65">
        <f>+IF(E45="cumple",0.1,IF(E45="No aplica",0.1,0))</f>
        <v>0</v>
      </c>
    </row>
    <row r="46" spans="1:7" ht="38.25" customHeight="1">
      <c r="A46" s="145"/>
      <c r="B46" s="148"/>
      <c r="C46" s="149"/>
      <c r="D46" s="64" t="s">
        <v>247</v>
      </c>
      <c r="E46" s="8"/>
      <c r="F46" s="49"/>
      <c r="G46" s="65">
        <f>+IF(E46="cumple",0.1,IF(E46="No aplica",0.1,0))</f>
        <v>0</v>
      </c>
    </row>
    <row r="47" spans="1:7">
      <c r="A47" s="146"/>
      <c r="B47" s="150" t="s">
        <v>21</v>
      </c>
      <c r="C47" s="151"/>
      <c r="D47" s="151"/>
      <c r="E47" s="25" t="str" cm="1">
        <f t="array" ref="E47">IF(OR(E45:E46="No cumple"),"No cumple",IF(G47=0%,"","Cumple"))</f>
        <v/>
      </c>
      <c r="F47" s="10"/>
      <c r="G47" s="66">
        <f>SUM(G45:G46)</f>
        <v>0</v>
      </c>
    </row>
    <row r="48" spans="1:7" ht="40.5" customHeight="1">
      <c r="A48" s="152" t="s">
        <v>248</v>
      </c>
      <c r="B48" s="147" t="s">
        <v>249</v>
      </c>
      <c r="C48" s="149" t="s">
        <v>250</v>
      </c>
      <c r="D48" s="64" t="s">
        <v>251</v>
      </c>
      <c r="E48" s="8"/>
      <c r="F48" s="8" t="s">
        <v>4</v>
      </c>
      <c r="G48" s="65">
        <f>+IF(E48="cumple",0.03,IF(E48="No aplica",0.03,0))</f>
        <v>0</v>
      </c>
    </row>
    <row r="49" spans="1:7" ht="37.5" customHeight="1">
      <c r="A49" s="153"/>
      <c r="B49" s="155"/>
      <c r="C49" s="149"/>
      <c r="D49" s="64" t="s">
        <v>252</v>
      </c>
      <c r="E49" s="8"/>
      <c r="F49" s="8"/>
      <c r="G49" s="65">
        <f>+IF(E49="cumple",0.03,IF(E49="No aplica",0.03,0))</f>
        <v>0</v>
      </c>
    </row>
    <row r="50" spans="1:7">
      <c r="A50" s="154"/>
      <c r="B50" s="150" t="s">
        <v>21</v>
      </c>
      <c r="C50" s="151"/>
      <c r="D50" s="151"/>
      <c r="E50" s="25" t="str" cm="1">
        <f t="array" ref="E50">IF(OR(E48:E49="No cumple"),"No cumple",IF(G50=0%,"","Cumple"))</f>
        <v/>
      </c>
      <c r="F50" s="10"/>
      <c r="G50" s="66">
        <f>SUM(G48:G49)</f>
        <v>0</v>
      </c>
    </row>
    <row r="51" spans="1:7" ht="128.25" customHeight="1">
      <c r="A51" s="156" t="s">
        <v>253</v>
      </c>
      <c r="B51" s="69" t="s">
        <v>254</v>
      </c>
      <c r="C51" s="27" t="s">
        <v>255</v>
      </c>
      <c r="D51" s="64" t="s">
        <v>256</v>
      </c>
      <c r="E51" s="8"/>
      <c r="F51" s="10"/>
      <c r="G51" s="65">
        <f>+IF(E51="cumple",0.05,IF(E51="No aplica",0.05,0))</f>
        <v>0</v>
      </c>
    </row>
    <row r="52" spans="1:7">
      <c r="A52" s="157"/>
      <c r="B52" s="150" t="s">
        <v>21</v>
      </c>
      <c r="C52" s="151"/>
      <c r="D52" s="151"/>
      <c r="E52" s="25" t="str">
        <f>IF(OR(E51="No cumple"),"No cumple",IF(E51="No Aplica","No aplica",IF(G52=0%,"","Cumple")))</f>
        <v/>
      </c>
      <c r="F52" s="10"/>
      <c r="G52" s="66">
        <f>+G51</f>
        <v>0</v>
      </c>
    </row>
    <row r="53" spans="1:7" ht="99">
      <c r="A53" s="152" t="s">
        <v>257</v>
      </c>
      <c r="B53" s="68" t="s">
        <v>258</v>
      </c>
      <c r="C53" s="45" t="s">
        <v>259</v>
      </c>
      <c r="D53" s="64" t="s">
        <v>260</v>
      </c>
      <c r="E53" s="8"/>
      <c r="F53" s="49" t="s">
        <v>4</v>
      </c>
      <c r="G53" s="65">
        <f>+IF(E53="cumple",0.14,IF(E53="No aplica",0.14,0))</f>
        <v>0</v>
      </c>
    </row>
    <row r="54" spans="1:7" ht="17.25" thickBot="1">
      <c r="A54" s="154"/>
      <c r="B54" s="150" t="s">
        <v>21</v>
      </c>
      <c r="C54" s="151"/>
      <c r="D54" s="151"/>
      <c r="E54" s="25" t="str">
        <f>IF(OR(E53="No cumple"),"No cumple",IF(G54=0%,"","Cumple"))</f>
        <v/>
      </c>
      <c r="F54" s="10"/>
      <c r="G54" s="66">
        <f>SUM(G53)</f>
        <v>0</v>
      </c>
    </row>
    <row r="55" spans="1:7" ht="17.25" thickBot="1">
      <c r="A55" s="158" t="s">
        <v>5</v>
      </c>
      <c r="B55" s="159"/>
      <c r="C55" s="159"/>
      <c r="D55" s="159"/>
      <c r="E55" s="159"/>
      <c r="F55" s="160"/>
      <c r="G55" s="70">
        <f>+G54+G52+G50+G47+G44+G42+G38+G33+G26+G24</f>
        <v>0</v>
      </c>
    </row>
    <row r="56" spans="1:7" ht="85.5" customHeight="1" thickBot="1">
      <c r="A56" s="141" t="s">
        <v>261</v>
      </c>
      <c r="B56" s="142"/>
      <c r="C56" s="142"/>
      <c r="D56" s="142"/>
      <c r="E56" s="142"/>
      <c r="F56" s="142"/>
      <c r="G56" s="143"/>
    </row>
    <row r="57" spans="1:7" ht="17.25" thickBot="1">
      <c r="A57" s="129" t="s">
        <v>10</v>
      </c>
      <c r="B57" s="130"/>
      <c r="C57" s="130"/>
      <c r="D57" s="130"/>
      <c r="E57" s="130"/>
      <c r="F57" s="130"/>
      <c r="G57" s="131"/>
    </row>
    <row r="58" spans="1:7" ht="17.25" thickBot="1">
      <c r="A58" s="132" t="s">
        <v>8</v>
      </c>
      <c r="B58" s="133"/>
      <c r="C58" s="14" t="s">
        <v>6</v>
      </c>
      <c r="D58" s="13" t="s">
        <v>9</v>
      </c>
      <c r="E58" s="133" t="s">
        <v>7</v>
      </c>
      <c r="F58" s="133"/>
      <c r="G58" s="134"/>
    </row>
    <row r="59" spans="1:7">
      <c r="A59" s="135"/>
      <c r="B59" s="136"/>
      <c r="C59" s="16"/>
      <c r="D59" s="15"/>
      <c r="E59" s="136"/>
      <c r="F59" s="136"/>
      <c r="G59" s="137"/>
    </row>
    <row r="60" spans="1:7">
      <c r="A60" s="138"/>
      <c r="B60" s="139"/>
      <c r="C60" s="18"/>
      <c r="D60" s="17"/>
      <c r="E60" s="139"/>
      <c r="F60" s="139"/>
      <c r="G60" s="140"/>
    </row>
    <row r="61" spans="1:7" ht="17.25" thickBot="1">
      <c r="A61" s="126"/>
      <c r="B61" s="127"/>
      <c r="C61" s="20"/>
      <c r="D61" s="19"/>
      <c r="E61" s="127"/>
      <c r="F61" s="127"/>
      <c r="G61" s="128"/>
    </row>
  </sheetData>
  <sheetProtection algorithmName="SHA-512" hashValue="8Mee5P/llMDS1MX76+19R4/LmYA8O3eWqoQJsE2BfQG6AGqPgEH64WdhW685G5BPrDWgP6KuD5ytn2t1/Jkbqg==" saltValue="SsWy7tVAvaw5cV6+4fzCxw==" spinCount="100000" sheet="1" formatCells="0" formatColumns="0" formatRows="0" autoFilter="0"/>
  <autoFilter ref="A17:G58" xr:uid="{47A68971-74D6-4596-BC86-1E5C76D83494}"/>
  <mergeCells count="65">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A18:A24"/>
    <mergeCell ref="B18:B23"/>
    <mergeCell ref="C18:C23"/>
    <mergeCell ref="B24:D24"/>
    <mergeCell ref="A25:A26"/>
    <mergeCell ref="B26:D26"/>
    <mergeCell ref="A27:A33"/>
    <mergeCell ref="B27:B32"/>
    <mergeCell ref="C27:C32"/>
    <mergeCell ref="B33:D33"/>
    <mergeCell ref="A34:A38"/>
    <mergeCell ref="B34:B37"/>
    <mergeCell ref="C34:C37"/>
    <mergeCell ref="B38:D38"/>
    <mergeCell ref="A39:A42"/>
    <mergeCell ref="B39:B41"/>
    <mergeCell ref="C39:C41"/>
    <mergeCell ref="B42:D42"/>
    <mergeCell ref="A43:A44"/>
    <mergeCell ref="B44:D44"/>
    <mergeCell ref="A56:G56"/>
    <mergeCell ref="A45:A47"/>
    <mergeCell ref="B45:B46"/>
    <mergeCell ref="C45:C46"/>
    <mergeCell ref="B47:D47"/>
    <mergeCell ref="A48:A50"/>
    <mergeCell ref="B48:B49"/>
    <mergeCell ref="C48:C49"/>
    <mergeCell ref="B50:D50"/>
    <mergeCell ref="A51:A52"/>
    <mergeCell ref="B52:D52"/>
    <mergeCell ref="A53:A54"/>
    <mergeCell ref="B54:D54"/>
    <mergeCell ref="A55:F55"/>
    <mergeCell ref="A61:B61"/>
    <mergeCell ref="E61:G61"/>
    <mergeCell ref="A57:G57"/>
    <mergeCell ref="A58:B58"/>
    <mergeCell ref="E58:G58"/>
    <mergeCell ref="A59:B59"/>
    <mergeCell ref="E59:G59"/>
    <mergeCell ref="A60:B60"/>
    <mergeCell ref="E60:G60"/>
  </mergeCells>
  <conditionalFormatting sqref="G55">
    <cfRule type="dataBar" priority="1">
      <dataBar>
        <cfvo type="num" val="0"/>
        <cfvo type="num" val="1"/>
        <color rgb="FF638EC6"/>
      </dataBar>
      <extLst>
        <ext xmlns:x14="http://schemas.microsoft.com/office/spreadsheetml/2009/9/main" uri="{B025F937-C7B1-47D3-B67F-A62EFF666E3E}">
          <x14:id>{92FFC3FD-48B4-4309-A6D6-85BB151C6E02}</x14:id>
        </ext>
      </extLst>
    </cfRule>
  </conditionalFormatting>
  <dataValidations count="8">
    <dataValidation type="list" allowBlank="1" showInputMessage="1" showErrorMessage="1" sqref="E18:E23 E53 E34:E37 E39:E41 E45:E46 E25 E27:E32" xr:uid="{D025AD69-D6D6-4746-8EFD-F7E3DE369B77}">
      <formula1>"Cumple,No Cumple"</formula1>
    </dataValidation>
    <dataValidation type="list" allowBlank="1" showInputMessage="1" showErrorMessage="1" sqref="E43 E48:E49 E51" xr:uid="{9EAC58FF-57F3-4ED2-A960-2EA0B8121755}">
      <formula1>"Cumple,No Cumple,No Aplica"</formula1>
    </dataValidation>
    <dataValidation type="whole" allowBlank="1" showInputMessage="1" showErrorMessage="1" error="Ingrese solo números._x000a_Logitud 9 dIgitos." sqref="B9:G9" xr:uid="{22908310-5549-4350-A80C-F255E6E7A319}">
      <formula1>111111111</formula1>
      <formula2>999999999</formula2>
    </dataValidation>
    <dataValidation type="textLength" allowBlank="1" showInputMessage="1" showErrorMessage="1" sqref="B11:G12 B8:G8" xr:uid="{3EA64566-B56E-4964-B9E8-D60B6933B79C}">
      <formula1>2</formula1>
      <formula2>250</formula2>
    </dataValidation>
    <dataValidation type="date" allowBlank="1" showInputMessage="1" showErrorMessage="1" error="Formato fecha dd/mm/aaaa" sqref="B14:G14" xr:uid="{B5DECECF-1BEC-4169-8F86-877B94B81C73}">
      <formula1>45292</formula1>
      <formula2>46022</formula2>
    </dataValidation>
    <dataValidation type="date" allowBlank="1" showInputMessage="1" showErrorMessage="1" error="Formato fecha dd/mm/aaaa" sqref="B6:G6" xr:uid="{952D2016-0856-4333-8C00-AA669C7B4E40}">
      <formula1>40179</formula1>
      <formula2>46022</formula2>
    </dataValidation>
    <dataValidation type="whole" allowBlank="1" showInputMessage="1" showErrorMessage="1" error="Ingrese solo números" sqref="B5:G5" xr:uid="{CAAF9077-DC55-4720-8752-FE7ED7FA2477}">
      <formula1>1</formula1>
      <formula2>999999999</formula2>
    </dataValidation>
    <dataValidation type="whole" allowBlank="1" showInputMessage="1" showErrorMessage="1" error="Ingrese solo números" sqref="B13:G13" xr:uid="{20F5C466-0B1F-4748-BC94-50B5B21D6436}">
      <formula1>1</formula1>
      <formula2>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FUNCIONAMIENTO&amp;RIN57.IVC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92FFC3FD-48B4-4309-A6D6-85BB151C6E02}">
            <x14:dataBar minLength="0" maxLength="100" gradient="0">
              <x14:cfvo type="num">
                <xm:f>0</xm:f>
              </x14:cfvo>
              <x14:cfvo type="num">
                <xm:f>1</xm:f>
              </x14:cfvo>
              <x14:negativeFillColor rgb="FFFF0000"/>
              <x14:axisColor rgb="FF000000"/>
            </x14:dataBar>
          </x14:cfRule>
          <xm:sqref>G55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B1831AC-2309-4EAD-9350-30F5AF37B73B}">
          <x14:formula1>
            <xm:f>'0. Instrucciones'!$A$41:$A$73</xm:f>
          </x14:formula1>
          <xm:sqref>B7:G7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94B1-49BD-4852-8743-1C5DF03F2ACC}">
  <sheetPr>
    <tabColor rgb="FF00B0F0"/>
  </sheetPr>
  <dimension ref="A1:G84"/>
  <sheetViews>
    <sheetView zoomScaleNormal="100" zoomScaleSheetLayoutView="80" zoomScalePageLayoutView="55" workbookViewId="0">
      <selection activeCell="H13" sqref="H13"/>
    </sheetView>
  </sheetViews>
  <sheetFormatPr baseColWidth="10" defaultColWidth="11.42578125" defaultRowHeight="16.5"/>
  <cols>
    <col min="1" max="1" width="30.85546875" style="21" customWidth="1"/>
    <col min="2" max="2" width="21.5703125" style="22" customWidth="1"/>
    <col min="3" max="3" width="37" style="23" customWidth="1"/>
    <col min="4" max="4" width="56.85546875" style="22" customWidth="1"/>
    <col min="5" max="5" width="19" style="22" customWidth="1"/>
    <col min="6" max="6" width="35.28515625" style="24" customWidth="1"/>
    <col min="7" max="7" width="11.140625" style="24" customWidth="1"/>
    <col min="8" max="16384" width="11.42578125" style="1"/>
  </cols>
  <sheetData>
    <row r="1" spans="1:7" ht="17.25" thickBot="1">
      <c r="A1" s="105" t="s">
        <v>16</v>
      </c>
      <c r="B1" s="106"/>
      <c r="C1" s="106"/>
      <c r="D1" s="106"/>
      <c r="E1" s="106"/>
      <c r="F1" s="106"/>
      <c r="G1" s="107"/>
    </row>
    <row r="2" spans="1:7" ht="17.25" customHeight="1" thickBot="1">
      <c r="A2" s="108" t="s">
        <v>15</v>
      </c>
      <c r="B2" s="109"/>
      <c r="C2" s="109"/>
      <c r="D2" s="109"/>
      <c r="E2" s="109"/>
      <c r="F2" s="109"/>
      <c r="G2" s="110"/>
    </row>
    <row r="3" spans="1:7" s="2" customFormat="1" ht="17.25" thickBot="1">
      <c r="A3" s="111" t="s">
        <v>195</v>
      </c>
      <c r="B3" s="112"/>
      <c r="C3" s="112"/>
      <c r="D3" s="112"/>
      <c r="E3" s="112"/>
      <c r="F3" s="112"/>
      <c r="G3" s="113"/>
    </row>
    <row r="4" spans="1:7" s="2" customFormat="1" ht="17.25" thickBot="1">
      <c r="A4" s="114" t="s">
        <v>71</v>
      </c>
      <c r="B4" s="115"/>
      <c r="C4" s="115"/>
      <c r="D4" s="115"/>
      <c r="E4" s="115"/>
      <c r="F4" s="115"/>
      <c r="G4" s="116"/>
    </row>
    <row r="5" spans="1:7">
      <c r="A5" s="3" t="s">
        <v>17</v>
      </c>
      <c r="B5" s="179"/>
      <c r="C5" s="180"/>
      <c r="D5" s="180"/>
      <c r="E5" s="180"/>
      <c r="F5" s="180"/>
      <c r="G5" s="181"/>
    </row>
    <row r="6" spans="1:7">
      <c r="A6" s="4" t="s">
        <v>18</v>
      </c>
      <c r="B6" s="182"/>
      <c r="C6" s="183"/>
      <c r="D6" s="183"/>
      <c r="E6" s="183"/>
      <c r="F6" s="183"/>
      <c r="G6" s="184"/>
    </row>
    <row r="7" spans="1:7">
      <c r="A7" s="5" t="s">
        <v>1</v>
      </c>
      <c r="B7" s="165"/>
      <c r="C7" s="166"/>
      <c r="D7" s="166"/>
      <c r="E7" s="166"/>
      <c r="F7" s="166"/>
      <c r="G7" s="167"/>
    </row>
    <row r="8" spans="1:7">
      <c r="A8" s="5" t="s">
        <v>93</v>
      </c>
      <c r="B8" s="165"/>
      <c r="C8" s="166"/>
      <c r="D8" s="166"/>
      <c r="E8" s="166"/>
      <c r="F8" s="166"/>
      <c r="G8" s="167"/>
    </row>
    <row r="9" spans="1:7">
      <c r="A9" s="5" t="s">
        <v>22</v>
      </c>
      <c r="B9" s="185"/>
      <c r="C9" s="186"/>
      <c r="D9" s="186"/>
      <c r="E9" s="186"/>
      <c r="F9" s="186"/>
      <c r="G9" s="187"/>
    </row>
    <row r="10" spans="1:7">
      <c r="A10" s="5" t="s">
        <v>19</v>
      </c>
      <c r="B10" s="165"/>
      <c r="C10" s="166"/>
      <c r="D10" s="166"/>
      <c r="E10" s="166"/>
      <c r="F10" s="166"/>
      <c r="G10" s="167"/>
    </row>
    <row r="11" spans="1:7">
      <c r="A11" s="5" t="s">
        <v>12</v>
      </c>
      <c r="B11" s="165"/>
      <c r="C11" s="166"/>
      <c r="D11" s="166"/>
      <c r="E11" s="166"/>
      <c r="F11" s="166"/>
      <c r="G11" s="167"/>
    </row>
    <row r="12" spans="1:7" ht="36.75" customHeight="1">
      <c r="A12" s="5" t="s">
        <v>13</v>
      </c>
      <c r="B12" s="165"/>
      <c r="C12" s="166"/>
      <c r="D12" s="166"/>
      <c r="E12" s="166"/>
      <c r="F12" s="166"/>
      <c r="G12" s="167"/>
    </row>
    <row r="13" spans="1:7" ht="18.75" customHeight="1">
      <c r="A13" s="35" t="s">
        <v>262</v>
      </c>
      <c r="B13" s="165"/>
      <c r="C13" s="166"/>
      <c r="D13" s="166"/>
      <c r="E13" s="166"/>
      <c r="F13" s="166"/>
      <c r="G13" s="167"/>
    </row>
    <row r="14" spans="1:7" ht="33.75" thickBot="1">
      <c r="A14" s="6" t="s">
        <v>20</v>
      </c>
      <c r="B14" s="168"/>
      <c r="C14" s="169"/>
      <c r="D14" s="169"/>
      <c r="E14" s="169"/>
      <c r="F14" s="169"/>
      <c r="G14" s="170"/>
    </row>
    <row r="15" spans="1:7">
      <c r="A15" s="171" t="s">
        <v>94</v>
      </c>
      <c r="B15" s="172"/>
      <c r="C15" s="172"/>
      <c r="D15" s="172"/>
      <c r="E15" s="172"/>
      <c r="F15" s="172"/>
      <c r="G15" s="173"/>
    </row>
    <row r="16" spans="1:7" ht="34.5" customHeight="1">
      <c r="A16" s="174" t="s">
        <v>95</v>
      </c>
      <c r="B16" s="176" t="s">
        <v>2</v>
      </c>
      <c r="C16" s="176" t="s">
        <v>42</v>
      </c>
      <c r="D16" s="176" t="s">
        <v>96</v>
      </c>
      <c r="E16" s="175" t="s">
        <v>14</v>
      </c>
      <c r="F16" s="174" t="s">
        <v>0</v>
      </c>
      <c r="G16" s="174" t="s">
        <v>3</v>
      </c>
    </row>
    <row r="17" spans="1:7" ht="16.5" customHeight="1">
      <c r="A17" s="175"/>
      <c r="B17" s="177"/>
      <c r="C17" s="177"/>
      <c r="D17" s="177"/>
      <c r="E17" s="178"/>
      <c r="F17" s="174"/>
      <c r="G17" s="175"/>
    </row>
    <row r="18" spans="1:7" ht="85.5" customHeight="1">
      <c r="A18" s="188" t="s">
        <v>97</v>
      </c>
      <c r="B18" s="188" t="s">
        <v>98</v>
      </c>
      <c r="C18" s="191" t="s">
        <v>99</v>
      </c>
      <c r="D18" s="45" t="s">
        <v>100</v>
      </c>
      <c r="E18" s="8"/>
      <c r="F18" s="9"/>
      <c r="G18" s="46">
        <f>+IF(E18="cumple",0.0125,IF(E18="No aplica",0.0125,0))</f>
        <v>0</v>
      </c>
    </row>
    <row r="19" spans="1:7" ht="56.25" customHeight="1">
      <c r="A19" s="189"/>
      <c r="B19" s="189"/>
      <c r="C19" s="192"/>
      <c r="D19" s="45" t="s">
        <v>101</v>
      </c>
      <c r="E19" s="8"/>
      <c r="F19" s="9"/>
      <c r="G19" s="46">
        <f t="shared" ref="G19:G21" si="0">+IF(E19="cumple",0.0125,IF(E19="No aplica",0.0125,0))</f>
        <v>0</v>
      </c>
    </row>
    <row r="20" spans="1:7" ht="47.25" customHeight="1">
      <c r="A20" s="189"/>
      <c r="B20" s="189"/>
      <c r="C20" s="193"/>
      <c r="D20" s="45" t="s">
        <v>102</v>
      </c>
      <c r="E20" s="8"/>
      <c r="F20" s="9"/>
      <c r="G20" s="46">
        <f t="shared" si="0"/>
        <v>0</v>
      </c>
    </row>
    <row r="21" spans="1:7" ht="49.5">
      <c r="A21" s="189"/>
      <c r="B21" s="189"/>
      <c r="C21" s="45" t="s">
        <v>103</v>
      </c>
      <c r="D21" s="45" t="s">
        <v>104</v>
      </c>
      <c r="E21" s="8"/>
      <c r="F21" s="9"/>
      <c r="G21" s="46">
        <f t="shared" si="0"/>
        <v>0</v>
      </c>
    </row>
    <row r="22" spans="1:7">
      <c r="A22" s="190"/>
      <c r="B22" s="150" t="s">
        <v>21</v>
      </c>
      <c r="C22" s="151"/>
      <c r="D22" s="151"/>
      <c r="E22" s="25" t="str" cm="1">
        <f t="array" ref="E22">IF(OR(E18:E21="No cumple"),"No cumple",IF(G22=0%,"","Cumple"))</f>
        <v/>
      </c>
      <c r="F22" s="10"/>
      <c r="G22" s="47">
        <f>SUM(G18:G21)</f>
        <v>0</v>
      </c>
    </row>
    <row r="23" spans="1:7" ht="82.5">
      <c r="A23" s="156" t="s">
        <v>105</v>
      </c>
      <c r="B23" s="195" t="s">
        <v>106</v>
      </c>
      <c r="C23" s="197" t="s">
        <v>107</v>
      </c>
      <c r="D23" s="45" t="s">
        <v>108</v>
      </c>
      <c r="E23" s="8"/>
      <c r="F23" s="49"/>
      <c r="G23" s="46">
        <f>+IF(E23="cumple",0.0166667,IF(E23="No aplica",0.01666667,0))</f>
        <v>0</v>
      </c>
    </row>
    <row r="24" spans="1:7" ht="49.5">
      <c r="A24" s="194"/>
      <c r="B24" s="196"/>
      <c r="C24" s="198"/>
      <c r="D24" s="45" t="s">
        <v>109</v>
      </c>
      <c r="E24" s="8"/>
      <c r="F24" s="49"/>
      <c r="G24" s="46">
        <f t="shared" ref="G24:G25" si="1">+IF(E24="cumple",0.0166667,IF(E24="No aplica",0.01666667,0))</f>
        <v>0</v>
      </c>
    </row>
    <row r="25" spans="1:7" ht="49.5">
      <c r="A25" s="194"/>
      <c r="B25" s="196"/>
      <c r="C25" s="45" t="s">
        <v>110</v>
      </c>
      <c r="D25" s="45" t="s">
        <v>111</v>
      </c>
      <c r="E25" s="8"/>
      <c r="F25" s="49"/>
      <c r="G25" s="46">
        <f t="shared" si="1"/>
        <v>0</v>
      </c>
    </row>
    <row r="26" spans="1:7">
      <c r="A26" s="157"/>
      <c r="B26" s="150" t="s">
        <v>21</v>
      </c>
      <c r="C26" s="151"/>
      <c r="D26" s="151"/>
      <c r="E26" s="25" t="str" cm="1">
        <f t="array" ref="E26">IF(OR(E23:E25="No cumple"),"No cumple",IF(G26=0%,"","Cumple"))</f>
        <v/>
      </c>
      <c r="F26" s="10"/>
      <c r="G26" s="47">
        <f>SUM(G23:G25)</f>
        <v>0</v>
      </c>
    </row>
    <row r="27" spans="1:7" ht="106.5" customHeight="1">
      <c r="A27" s="156" t="s">
        <v>112</v>
      </c>
      <c r="B27" s="195" t="s">
        <v>113</v>
      </c>
      <c r="C27" s="197" t="s">
        <v>114</v>
      </c>
      <c r="D27" s="45" t="s">
        <v>115</v>
      </c>
      <c r="E27" s="8"/>
      <c r="F27" s="49"/>
      <c r="G27" s="46">
        <f t="shared" ref="G27:G29" si="2">+IF(E27="cumple",0.0166667,IF(E27="No aplica",0.01666667,0))</f>
        <v>0</v>
      </c>
    </row>
    <row r="28" spans="1:7" ht="49.5">
      <c r="A28" s="194"/>
      <c r="B28" s="196"/>
      <c r="C28" s="198"/>
      <c r="D28" s="45" t="s">
        <v>116</v>
      </c>
      <c r="E28" s="8"/>
      <c r="F28" s="49"/>
      <c r="G28" s="46">
        <f t="shared" si="2"/>
        <v>0</v>
      </c>
    </row>
    <row r="29" spans="1:7" ht="49.5">
      <c r="A29" s="194"/>
      <c r="B29" s="196"/>
      <c r="C29" s="45" t="s">
        <v>117</v>
      </c>
      <c r="D29" s="45" t="s">
        <v>118</v>
      </c>
      <c r="E29" s="8"/>
      <c r="F29" s="49"/>
      <c r="G29" s="46">
        <f t="shared" si="2"/>
        <v>0</v>
      </c>
    </row>
    <row r="30" spans="1:7">
      <c r="A30" s="157"/>
      <c r="B30" s="150" t="s">
        <v>21</v>
      </c>
      <c r="C30" s="151"/>
      <c r="D30" s="151"/>
      <c r="E30" s="25" t="str" cm="1">
        <f t="array" ref="E30">IF(OR(E27:E29="No cumple"),"No cumple",IF(G30=0%,"","Cumple"))</f>
        <v/>
      </c>
      <c r="F30" s="10"/>
      <c r="G30" s="47">
        <f>SUM(G27:G29)</f>
        <v>0</v>
      </c>
    </row>
    <row r="31" spans="1:7" ht="66">
      <c r="A31" s="156" t="s">
        <v>119</v>
      </c>
      <c r="B31" s="195" t="s">
        <v>120</v>
      </c>
      <c r="C31" s="45" t="s">
        <v>121</v>
      </c>
      <c r="D31" s="45" t="s">
        <v>122</v>
      </c>
      <c r="E31" s="8"/>
      <c r="F31" s="49"/>
      <c r="G31" s="46">
        <f>+IF(E31="cumple",0.025,IF(E31="No aplica",0.025,0))</f>
        <v>0</v>
      </c>
    </row>
    <row r="32" spans="1:7" ht="49.5">
      <c r="A32" s="194"/>
      <c r="B32" s="196"/>
      <c r="C32" s="45" t="s">
        <v>123</v>
      </c>
      <c r="D32" s="45" t="s">
        <v>124</v>
      </c>
      <c r="E32" s="8"/>
      <c r="F32" s="49"/>
      <c r="G32" s="46">
        <f>+IF(E32="cumple",0.025,IF(E32="No aplica",0.025,0))</f>
        <v>0</v>
      </c>
    </row>
    <row r="33" spans="1:7">
      <c r="A33" s="157"/>
      <c r="B33" s="150" t="s">
        <v>21</v>
      </c>
      <c r="C33" s="151"/>
      <c r="D33" s="151"/>
      <c r="E33" s="25" t="str" cm="1">
        <f t="array" ref="E33">IF(OR(E31:E32="No cumple"),"No cumple",IF(G33=0%,"","Cumple"))</f>
        <v/>
      </c>
      <c r="F33" s="10"/>
      <c r="G33" s="47">
        <f>SUM(G31:G32)</f>
        <v>0</v>
      </c>
    </row>
    <row r="34" spans="1:7" ht="89.25" customHeight="1">
      <c r="A34" s="156" t="s">
        <v>125</v>
      </c>
      <c r="B34" s="199" t="s">
        <v>126</v>
      </c>
      <c r="C34" s="45" t="s">
        <v>127</v>
      </c>
      <c r="D34" s="45" t="s">
        <v>345</v>
      </c>
      <c r="E34" s="8"/>
      <c r="F34" s="49"/>
      <c r="G34" s="46">
        <f t="shared" ref="G34:G35" si="3">+IF(E34="cumple",0.025,IF(E34="No aplica",0.025,0))</f>
        <v>0</v>
      </c>
    </row>
    <row r="35" spans="1:7" ht="62.25" customHeight="1">
      <c r="A35" s="194"/>
      <c r="B35" s="200"/>
      <c r="C35" s="45" t="s">
        <v>128</v>
      </c>
      <c r="D35" s="45" t="s">
        <v>346</v>
      </c>
      <c r="E35" s="8"/>
      <c r="F35" s="9"/>
      <c r="G35" s="46">
        <f t="shared" si="3"/>
        <v>0</v>
      </c>
    </row>
    <row r="36" spans="1:7">
      <c r="A36" s="157"/>
      <c r="B36" s="150" t="s">
        <v>21</v>
      </c>
      <c r="C36" s="151"/>
      <c r="D36" s="151"/>
      <c r="E36" s="25" t="str" cm="1">
        <f t="array" ref="E36">IF(OR(E34:E35="No cumple"),"No cumple",IF(G36=0%,"","Cumple"))</f>
        <v/>
      </c>
      <c r="F36" s="10"/>
      <c r="G36" s="47">
        <f>SUM(G34:G35)</f>
        <v>0</v>
      </c>
    </row>
    <row r="37" spans="1:7" ht="103.5" customHeight="1">
      <c r="A37" s="156" t="s">
        <v>129</v>
      </c>
      <c r="B37" s="195" t="s">
        <v>130</v>
      </c>
      <c r="C37" s="45" t="s">
        <v>131</v>
      </c>
      <c r="D37" s="45" t="s">
        <v>132</v>
      </c>
      <c r="E37" s="8"/>
      <c r="F37" s="49"/>
      <c r="G37" s="46">
        <f t="shared" ref="G37:G38" si="4">+IF(E37="cumple",0.025,IF(E37="No aplica",0.025,0))</f>
        <v>0</v>
      </c>
    </row>
    <row r="38" spans="1:7" ht="54.75" customHeight="1">
      <c r="A38" s="194"/>
      <c r="B38" s="196"/>
      <c r="C38" s="45" t="s">
        <v>133</v>
      </c>
      <c r="D38" s="45" t="s">
        <v>134</v>
      </c>
      <c r="E38" s="8"/>
      <c r="F38" s="49"/>
      <c r="G38" s="46">
        <f t="shared" si="4"/>
        <v>0</v>
      </c>
    </row>
    <row r="39" spans="1:7">
      <c r="A39" s="157"/>
      <c r="B39" s="150" t="s">
        <v>21</v>
      </c>
      <c r="C39" s="151"/>
      <c r="D39" s="151"/>
      <c r="E39" s="25" t="str" cm="1">
        <f t="array" ref="E39">IF(OR(E37:E38="No cumple"),"No cumple",IF(G39=0%,"","Cumple"))</f>
        <v/>
      </c>
      <c r="F39" s="10"/>
      <c r="G39" s="47">
        <f>SUM(G37:G38)</f>
        <v>0</v>
      </c>
    </row>
    <row r="40" spans="1:7" ht="101.25" customHeight="1">
      <c r="A40" s="156" t="s">
        <v>135</v>
      </c>
      <c r="B40" s="195" t="s">
        <v>136</v>
      </c>
      <c r="C40" s="197" t="s">
        <v>137</v>
      </c>
      <c r="D40" s="45" t="s">
        <v>347</v>
      </c>
      <c r="E40" s="8"/>
      <c r="F40" s="8" t="s">
        <v>4</v>
      </c>
      <c r="G40" s="46">
        <f t="shared" ref="G40:G41" si="5">+IF(E40="cumple",0.025,IF(E40="No aplica",0.025,0))</f>
        <v>0</v>
      </c>
    </row>
    <row r="41" spans="1:7" ht="56.25" customHeight="1">
      <c r="A41" s="194"/>
      <c r="B41" s="201"/>
      <c r="C41" s="198"/>
      <c r="D41" s="45" t="s">
        <v>348</v>
      </c>
      <c r="E41" s="8"/>
      <c r="F41" s="8"/>
      <c r="G41" s="46">
        <f t="shared" si="5"/>
        <v>0</v>
      </c>
    </row>
    <row r="42" spans="1:7">
      <c r="A42" s="157"/>
      <c r="B42" s="150" t="s">
        <v>21</v>
      </c>
      <c r="C42" s="151"/>
      <c r="D42" s="151"/>
      <c r="E42" s="25" t="str" cm="1">
        <f t="array" ref="E42">IF(OR(E40:E41="No cumple"),"No cumple",IF(G42=0%,"","Cumple"))</f>
        <v/>
      </c>
      <c r="F42" s="10"/>
      <c r="G42" s="47">
        <f>SUM(G40:G41)</f>
        <v>0</v>
      </c>
    </row>
    <row r="43" spans="1:7" ht="91.5" customHeight="1">
      <c r="A43" s="156" t="s">
        <v>138</v>
      </c>
      <c r="B43" s="50" t="s">
        <v>139</v>
      </c>
      <c r="C43" s="45" t="s">
        <v>140</v>
      </c>
      <c r="D43" s="45" t="s">
        <v>141</v>
      </c>
      <c r="E43" s="8"/>
      <c r="F43" s="49" t="s">
        <v>4</v>
      </c>
      <c r="G43" s="46">
        <f>+IF(E43="cumple",0.05,IF(E43="No aplica",0.05,0))</f>
        <v>0</v>
      </c>
    </row>
    <row r="44" spans="1:7">
      <c r="A44" s="194"/>
      <c r="B44" s="150" t="s">
        <v>21</v>
      </c>
      <c r="C44" s="151"/>
      <c r="D44" s="151"/>
      <c r="E44" s="25" t="str">
        <f>IF(OR(E43="No cumple"),"No cumple",IF(G44=0%,"","Cumple"))</f>
        <v/>
      </c>
      <c r="F44" s="10"/>
      <c r="G44" s="47">
        <f>SUM(G43)</f>
        <v>0</v>
      </c>
    </row>
    <row r="45" spans="1:7" ht="42" customHeight="1">
      <c r="A45" s="156" t="s">
        <v>142</v>
      </c>
      <c r="B45" s="199" t="s">
        <v>143</v>
      </c>
      <c r="C45" s="197" t="s">
        <v>144</v>
      </c>
      <c r="D45" s="28" t="s">
        <v>145</v>
      </c>
      <c r="E45" s="8"/>
      <c r="F45" s="49" t="s">
        <v>4</v>
      </c>
      <c r="G45" s="46">
        <f t="shared" ref="G45:G47" si="6">+IF(E45="cumple",0.0166667,IF(E45="No aplica",0.01666667,0))</f>
        <v>0</v>
      </c>
    </row>
    <row r="46" spans="1:7" ht="67.5" customHeight="1">
      <c r="A46" s="194"/>
      <c r="B46" s="202"/>
      <c r="C46" s="198"/>
      <c r="D46" s="45" t="s">
        <v>146</v>
      </c>
      <c r="E46" s="8"/>
      <c r="F46" s="9"/>
      <c r="G46" s="46">
        <f t="shared" si="6"/>
        <v>0</v>
      </c>
    </row>
    <row r="47" spans="1:7" ht="33">
      <c r="A47" s="194"/>
      <c r="B47" s="200"/>
      <c r="C47" s="45" t="s">
        <v>147</v>
      </c>
      <c r="D47" s="28" t="s">
        <v>148</v>
      </c>
      <c r="E47" s="8"/>
      <c r="F47" s="9"/>
      <c r="G47" s="46">
        <f t="shared" si="6"/>
        <v>0</v>
      </c>
    </row>
    <row r="48" spans="1:7">
      <c r="A48" s="157"/>
      <c r="B48" s="150" t="s">
        <v>21</v>
      </c>
      <c r="C48" s="151"/>
      <c r="D48" s="151"/>
      <c r="E48" s="25" t="str" cm="1">
        <f t="array" ref="E48">IF(OR(E45:E47="No cumple"),"No cumple",IF(G48=0%,"","Cumple"))</f>
        <v/>
      </c>
      <c r="F48" s="10"/>
      <c r="G48" s="47">
        <f>SUM(G45:G47)</f>
        <v>0</v>
      </c>
    </row>
    <row r="49" spans="1:7" s="24" customFormat="1" ht="113.25" customHeight="1">
      <c r="A49" s="156" t="s">
        <v>149</v>
      </c>
      <c r="B49" s="51" t="s">
        <v>150</v>
      </c>
      <c r="C49" s="45" t="s">
        <v>151</v>
      </c>
      <c r="D49" s="28" t="s">
        <v>152</v>
      </c>
      <c r="E49" s="8"/>
      <c r="F49" s="52" t="s">
        <v>4</v>
      </c>
      <c r="G49" s="46">
        <f>+IF(E49="cumple",0.05,IF(E49="No aplica",0.05,0))</f>
        <v>0</v>
      </c>
    </row>
    <row r="50" spans="1:7" ht="17.25" customHeight="1">
      <c r="A50" s="194"/>
      <c r="B50" s="203" t="s">
        <v>21</v>
      </c>
      <c r="C50" s="203"/>
      <c r="D50" s="203"/>
      <c r="E50" s="25" t="str">
        <f>IF(OR(E49="No cumple"),"No cumple",IF(G50=0%,"","Cumple"))</f>
        <v/>
      </c>
      <c r="F50" s="12"/>
      <c r="G50" s="47">
        <f>SUM(G49)</f>
        <v>0</v>
      </c>
    </row>
    <row r="51" spans="1:7" ht="82.5">
      <c r="A51" s="204" t="s">
        <v>153</v>
      </c>
      <c r="B51" s="26" t="s">
        <v>154</v>
      </c>
      <c r="C51" s="28" t="s">
        <v>155</v>
      </c>
      <c r="D51" s="45" t="s">
        <v>156</v>
      </c>
      <c r="E51" s="8"/>
      <c r="F51" s="52" t="s">
        <v>4</v>
      </c>
      <c r="G51" s="46">
        <f>+IF(E51="cumple",0.05,IF(E51="No aplica",0.05,0))</f>
        <v>0</v>
      </c>
    </row>
    <row r="52" spans="1:7">
      <c r="A52" s="205"/>
      <c r="B52" s="203" t="s">
        <v>21</v>
      </c>
      <c r="C52" s="203"/>
      <c r="D52" s="203"/>
      <c r="E52" s="25" t="str">
        <f>IF(OR(E51="No cumple"),"No cumple",IF(G52=0%,"","Cumple"))</f>
        <v/>
      </c>
      <c r="F52" s="12"/>
      <c r="G52" s="47">
        <f>SUM(G51)</f>
        <v>0</v>
      </c>
    </row>
    <row r="53" spans="1:7" ht="43.5" customHeight="1">
      <c r="A53" s="206" t="s">
        <v>157</v>
      </c>
      <c r="B53" s="208" t="s">
        <v>158</v>
      </c>
      <c r="C53" s="197" t="s">
        <v>159</v>
      </c>
      <c r="D53" s="45" t="s">
        <v>160</v>
      </c>
      <c r="E53" s="8"/>
      <c r="F53" s="52" t="s">
        <v>4</v>
      </c>
      <c r="G53" s="46">
        <f>+IF(E53="cumple",0.025,IF(E53="No aplica",0.025,0))</f>
        <v>0</v>
      </c>
    </row>
    <row r="54" spans="1:7" ht="38.25" customHeight="1">
      <c r="A54" s="207"/>
      <c r="B54" s="208"/>
      <c r="C54" s="198"/>
      <c r="D54" s="45" t="s">
        <v>161</v>
      </c>
      <c r="E54" s="8"/>
      <c r="F54" s="53"/>
      <c r="G54" s="46">
        <f>+IF(E54="cumple",0.025,IF(E54="No aplica",0.025,0))</f>
        <v>0</v>
      </c>
    </row>
    <row r="55" spans="1:7">
      <c r="A55" s="207"/>
      <c r="B55" s="203" t="s">
        <v>21</v>
      </c>
      <c r="C55" s="203"/>
      <c r="D55" s="203"/>
      <c r="E55" s="25" t="str" cm="1">
        <f t="array" ref="E55">IF(OR(E53:E54="No cumple"),"No cumple",IF(G55=0%,"","Cumple"))</f>
        <v/>
      </c>
      <c r="F55" s="12"/>
      <c r="G55" s="47">
        <f>SUM(G53:G54)</f>
        <v>0</v>
      </c>
    </row>
    <row r="56" spans="1:7" ht="82.5">
      <c r="A56" s="206" t="s">
        <v>162</v>
      </c>
      <c r="B56" s="41" t="s">
        <v>163</v>
      </c>
      <c r="C56" s="45" t="s">
        <v>164</v>
      </c>
      <c r="D56" s="45" t="s">
        <v>165</v>
      </c>
      <c r="E56" s="8"/>
      <c r="F56" s="52" t="s">
        <v>4</v>
      </c>
      <c r="G56" s="46">
        <f>+IF(E56="cumple",0.05,IF(E56="No aplica",0.05,0))</f>
        <v>0</v>
      </c>
    </row>
    <row r="57" spans="1:7">
      <c r="A57" s="207"/>
      <c r="B57" s="203" t="s">
        <v>21</v>
      </c>
      <c r="C57" s="203"/>
      <c r="D57" s="203"/>
      <c r="E57" s="25" t="str">
        <f>IF(OR(E56="No cumple"),"No cumple",IF(G57=0%,"","Cumple"))</f>
        <v/>
      </c>
      <c r="F57" s="12"/>
      <c r="G57" s="47">
        <f>SUM(G56)</f>
        <v>0</v>
      </c>
    </row>
    <row r="58" spans="1:7" ht="181.5">
      <c r="A58" s="206" t="s">
        <v>166</v>
      </c>
      <c r="B58" s="209" t="s">
        <v>167</v>
      </c>
      <c r="C58" s="28" t="s">
        <v>168</v>
      </c>
      <c r="D58" s="45" t="s">
        <v>349</v>
      </c>
      <c r="E58" s="8"/>
      <c r="F58" s="52" t="s">
        <v>4</v>
      </c>
      <c r="G58" s="46">
        <f t="shared" ref="G58:G60" si="7">+IF(E58="cumple",0.0166667,IF(E58="No aplica",0.01666667,0))</f>
        <v>0</v>
      </c>
    </row>
    <row r="59" spans="1:7" ht="52.5" customHeight="1">
      <c r="A59" s="207"/>
      <c r="B59" s="209"/>
      <c r="C59" s="210" t="s">
        <v>169</v>
      </c>
      <c r="D59" s="28" t="s">
        <v>350</v>
      </c>
      <c r="E59" s="8"/>
      <c r="F59" s="53"/>
      <c r="G59" s="46">
        <f t="shared" si="7"/>
        <v>0</v>
      </c>
    </row>
    <row r="60" spans="1:7" ht="66">
      <c r="A60" s="207"/>
      <c r="B60" s="209"/>
      <c r="C60" s="211"/>
      <c r="D60" s="28" t="s">
        <v>170</v>
      </c>
      <c r="E60" s="8"/>
      <c r="F60" s="53"/>
      <c r="G60" s="46">
        <f t="shared" si="7"/>
        <v>0</v>
      </c>
    </row>
    <row r="61" spans="1:7">
      <c r="A61" s="207"/>
      <c r="B61" s="203" t="s">
        <v>21</v>
      </c>
      <c r="C61" s="203"/>
      <c r="D61" s="203"/>
      <c r="E61" s="25" t="str" cm="1">
        <f t="array" ref="E61">IF(OR(E58:E60="No cumple"),"No cumple",IF(G61=0%,"","Cumple"))</f>
        <v/>
      </c>
      <c r="F61" s="12"/>
      <c r="G61" s="47">
        <f>SUM(G58:G60)</f>
        <v>0</v>
      </c>
    </row>
    <row r="62" spans="1:7" ht="82.5" customHeight="1">
      <c r="A62" s="206" t="s">
        <v>171</v>
      </c>
      <c r="B62" s="212" t="s">
        <v>172</v>
      </c>
      <c r="C62" s="212" t="s">
        <v>173</v>
      </c>
      <c r="D62" s="28" t="s">
        <v>174</v>
      </c>
      <c r="E62" s="8"/>
      <c r="F62" s="52" t="s">
        <v>4</v>
      </c>
      <c r="G62" s="46">
        <f>+IF(E62="cumple",0.025,IF(E62="No aplica",0.025,0))</f>
        <v>0</v>
      </c>
    </row>
    <row r="63" spans="1:7" ht="48.75" customHeight="1">
      <c r="A63" s="207"/>
      <c r="B63" s="213"/>
      <c r="C63" s="213"/>
      <c r="D63" s="48" t="s">
        <v>175</v>
      </c>
      <c r="E63" s="8"/>
      <c r="F63" s="53"/>
      <c r="G63" s="46">
        <f>+IF(E63="cumple",0.025,IF(E63="No aplica",0.025,0))</f>
        <v>0</v>
      </c>
    </row>
    <row r="64" spans="1:7">
      <c r="A64" s="207"/>
      <c r="B64" s="203" t="s">
        <v>21</v>
      </c>
      <c r="C64" s="203"/>
      <c r="D64" s="203"/>
      <c r="E64" s="25" t="str" cm="1">
        <f t="array" ref="E64">IF(OR(E62:E63="No cumple"),"No cumple",IF(G64=0%,"","Cumple"))</f>
        <v/>
      </c>
      <c r="F64" s="12"/>
      <c r="G64" s="47">
        <f>SUM(G62:G63)</f>
        <v>0</v>
      </c>
    </row>
    <row r="65" spans="1:7" ht="48.75" customHeight="1">
      <c r="A65" s="214" t="s">
        <v>176</v>
      </c>
      <c r="B65" s="212" t="s">
        <v>172</v>
      </c>
      <c r="C65" s="212" t="s">
        <v>177</v>
      </c>
      <c r="D65" s="45" t="s">
        <v>178</v>
      </c>
      <c r="E65" s="8"/>
      <c r="F65" s="12"/>
      <c r="G65" s="46">
        <f>+IF(E65="cumple",0.016666667,IF(E65="No aplica",0.016666667,0))</f>
        <v>0</v>
      </c>
    </row>
    <row r="66" spans="1:7" ht="38.25" customHeight="1">
      <c r="A66" s="205"/>
      <c r="B66" s="216"/>
      <c r="C66" s="216"/>
      <c r="D66" s="45" t="s">
        <v>179</v>
      </c>
      <c r="E66" s="8"/>
      <c r="F66" s="12"/>
      <c r="G66" s="46">
        <f t="shared" ref="G66:G70" si="8">+IF(E66="cumple",0.016666667,IF(E66="No aplica",0.016666667,0))</f>
        <v>0</v>
      </c>
    </row>
    <row r="67" spans="1:7" ht="49.5">
      <c r="A67" s="205"/>
      <c r="B67" s="216"/>
      <c r="C67" s="216"/>
      <c r="D67" s="45" t="s">
        <v>180</v>
      </c>
      <c r="E67" s="8"/>
      <c r="F67" s="12"/>
      <c r="G67" s="46">
        <f t="shared" si="8"/>
        <v>0</v>
      </c>
    </row>
    <row r="68" spans="1:7" ht="66">
      <c r="A68" s="205"/>
      <c r="B68" s="216"/>
      <c r="C68" s="216"/>
      <c r="D68" s="45" t="s">
        <v>181</v>
      </c>
      <c r="E68" s="8"/>
      <c r="F68" s="12"/>
      <c r="G68" s="46">
        <f t="shared" si="8"/>
        <v>0</v>
      </c>
    </row>
    <row r="69" spans="1:7" ht="99">
      <c r="A69" s="205"/>
      <c r="B69" s="216"/>
      <c r="C69" s="216"/>
      <c r="D69" s="45" t="s">
        <v>182</v>
      </c>
      <c r="E69" s="8"/>
      <c r="F69" s="12"/>
      <c r="G69" s="46">
        <f t="shared" si="8"/>
        <v>0</v>
      </c>
    </row>
    <row r="70" spans="1:7" ht="39" customHeight="1">
      <c r="A70" s="205"/>
      <c r="B70" s="213"/>
      <c r="C70" s="213"/>
      <c r="D70" s="51" t="s">
        <v>183</v>
      </c>
      <c r="E70" s="8"/>
      <c r="F70" s="52" t="s">
        <v>4</v>
      </c>
      <c r="G70" s="46">
        <f t="shared" si="8"/>
        <v>0</v>
      </c>
    </row>
    <row r="71" spans="1:7">
      <c r="A71" s="215"/>
      <c r="B71" s="203" t="s">
        <v>21</v>
      </c>
      <c r="C71" s="203"/>
      <c r="D71" s="203"/>
      <c r="E71" s="25" t="str" cm="1">
        <f t="array" ref="E71">IF(OR(E65:E70="No cumple"),"No cumple",IF(G71=0%,"","Cumple"))</f>
        <v/>
      </c>
      <c r="F71" s="12"/>
      <c r="G71" s="47">
        <f>SUM(G65:G70)</f>
        <v>0</v>
      </c>
    </row>
    <row r="72" spans="1:7" ht="115.5">
      <c r="A72" s="206" t="s">
        <v>184</v>
      </c>
      <c r="B72" s="54" t="s">
        <v>172</v>
      </c>
      <c r="C72" s="45" t="s">
        <v>185</v>
      </c>
      <c r="D72" s="45" t="s">
        <v>186</v>
      </c>
      <c r="E72" s="8"/>
      <c r="F72" s="52" t="s">
        <v>4</v>
      </c>
      <c r="G72" s="46">
        <f>+IF(E72="cumple",0.05,IF(E72="No aplica",0.05,0))</f>
        <v>0</v>
      </c>
    </row>
    <row r="73" spans="1:7">
      <c r="A73" s="207"/>
      <c r="B73" s="217" t="s">
        <v>21</v>
      </c>
      <c r="C73" s="217"/>
      <c r="D73" s="217"/>
      <c r="E73" s="25" t="str">
        <f>IF(OR(E72="No cumple"),"No cumple",IF(G73=0%,"","Cumple"))</f>
        <v/>
      </c>
      <c r="F73" s="12"/>
      <c r="G73" s="47">
        <f>SUM(G72)</f>
        <v>0</v>
      </c>
    </row>
    <row r="74" spans="1:7" ht="115.5">
      <c r="A74" s="206" t="s">
        <v>187</v>
      </c>
      <c r="B74" s="54" t="s">
        <v>188</v>
      </c>
      <c r="C74" s="45" t="s">
        <v>189</v>
      </c>
      <c r="D74" s="45" t="s">
        <v>190</v>
      </c>
      <c r="E74" s="8"/>
      <c r="F74" s="52" t="s">
        <v>4</v>
      </c>
      <c r="G74" s="46">
        <f>+IF(E74="cumple",0.05,IF(E74="No aplica",0.05,0))</f>
        <v>0</v>
      </c>
    </row>
    <row r="75" spans="1:7">
      <c r="A75" s="207"/>
      <c r="B75" s="217" t="s">
        <v>21</v>
      </c>
      <c r="C75" s="217"/>
      <c r="D75" s="217"/>
      <c r="E75" s="25" t="str">
        <f>IF(OR(E74="No cumple"),"No cumple",IF(G75=0%,"","Cumple"))</f>
        <v/>
      </c>
      <c r="F75" s="12"/>
      <c r="G75" s="47">
        <f>SUM(G74)</f>
        <v>0</v>
      </c>
    </row>
    <row r="76" spans="1:7" ht="115.5">
      <c r="A76" s="206" t="s">
        <v>191</v>
      </c>
      <c r="B76" s="54" t="s">
        <v>192</v>
      </c>
      <c r="C76" s="45" t="s">
        <v>193</v>
      </c>
      <c r="D76" s="28" t="s">
        <v>194</v>
      </c>
      <c r="E76" s="8"/>
      <c r="F76" s="52" t="s">
        <v>4</v>
      </c>
      <c r="G76" s="46">
        <f>+IF(E76="cumple",0.05,IF(E76="No aplica",0.05,0))</f>
        <v>0</v>
      </c>
    </row>
    <row r="77" spans="1:7" ht="17.25" thickBot="1">
      <c r="A77" s="207"/>
      <c r="B77" s="218" t="s">
        <v>21</v>
      </c>
      <c r="C77" s="218"/>
      <c r="D77" s="218"/>
      <c r="E77" s="25" t="str">
        <f>IF(OR(E76="No cumple"),"No cumple",IF(G77=0%,"","Cumple"))</f>
        <v/>
      </c>
      <c r="F77" s="12"/>
      <c r="G77" s="47">
        <f>SUM(G76)</f>
        <v>0</v>
      </c>
    </row>
    <row r="78" spans="1:7" ht="17.25" thickBot="1">
      <c r="A78" s="158" t="s">
        <v>5</v>
      </c>
      <c r="B78" s="159"/>
      <c r="C78" s="159"/>
      <c r="D78" s="159"/>
      <c r="E78" s="159"/>
      <c r="F78" s="160"/>
      <c r="G78" s="55">
        <f>+G22+G26+G30+G33+G36+G39+G42+G44+G48+G50+G52+G55+G57+G61+G64+G71+G73+G75+G77</f>
        <v>0</v>
      </c>
    </row>
    <row r="79" spans="1:7" ht="85.5" customHeight="1" thickBot="1">
      <c r="A79" s="141" t="s">
        <v>261</v>
      </c>
      <c r="B79" s="142"/>
      <c r="C79" s="142"/>
      <c r="D79" s="142"/>
      <c r="E79" s="142"/>
      <c r="F79" s="142"/>
      <c r="G79" s="143"/>
    </row>
    <row r="80" spans="1:7" ht="17.25" thickBot="1">
      <c r="A80" s="129" t="s">
        <v>10</v>
      </c>
      <c r="B80" s="130"/>
      <c r="C80" s="130"/>
      <c r="D80" s="130"/>
      <c r="E80" s="130"/>
      <c r="F80" s="130"/>
      <c r="G80" s="131"/>
    </row>
    <row r="81" spans="1:7" ht="17.25" thickBot="1">
      <c r="A81" s="132" t="s">
        <v>8</v>
      </c>
      <c r="B81" s="133"/>
      <c r="C81" s="14" t="s">
        <v>6</v>
      </c>
      <c r="D81" s="13" t="s">
        <v>9</v>
      </c>
      <c r="E81" s="133" t="s">
        <v>7</v>
      </c>
      <c r="F81" s="133"/>
      <c r="G81" s="134"/>
    </row>
    <row r="82" spans="1:7">
      <c r="A82" s="135"/>
      <c r="B82" s="136"/>
      <c r="C82" s="16"/>
      <c r="D82" s="15"/>
      <c r="E82" s="136"/>
      <c r="F82" s="136"/>
      <c r="G82" s="137"/>
    </row>
    <row r="83" spans="1:7">
      <c r="A83" s="138"/>
      <c r="B83" s="139"/>
      <c r="C83" s="18"/>
      <c r="D83" s="17"/>
      <c r="E83" s="139"/>
      <c r="F83" s="139"/>
      <c r="G83" s="140"/>
    </row>
    <row r="84" spans="1:7" ht="17.25" thickBot="1">
      <c r="A84" s="126"/>
      <c r="B84" s="127"/>
      <c r="C84" s="20"/>
      <c r="D84" s="19"/>
      <c r="E84" s="127"/>
      <c r="F84" s="127"/>
      <c r="G84" s="128"/>
    </row>
  </sheetData>
  <sheetProtection algorithmName="SHA-512" hashValue="HQ6OjWxZaQ7lo+fvmSZ8fbqc1mprUBcSd8+EUoVRRaciq/AXbBG2ZKrZQe9nYP+fKy8yTSonDsTUoQKQtrNwsg==" saltValue="1bPYkXfsnElei8kwuLLzHg==" spinCount="100000" sheet="1" objects="1" scenarios="1"/>
  <autoFilter ref="A17:G81" xr:uid="{47A68971-74D6-4596-BC86-1E5C76D83494}"/>
  <mergeCells count="92">
    <mergeCell ref="A83:B83"/>
    <mergeCell ref="E83:G83"/>
    <mergeCell ref="A84:B84"/>
    <mergeCell ref="E84:G84"/>
    <mergeCell ref="A78:F78"/>
    <mergeCell ref="A79:G79"/>
    <mergeCell ref="A80:G80"/>
    <mergeCell ref="A81:B81"/>
    <mergeCell ref="E81:G81"/>
    <mergeCell ref="A82:B82"/>
    <mergeCell ref="E82:G82"/>
    <mergeCell ref="A72:A73"/>
    <mergeCell ref="B73:D73"/>
    <mergeCell ref="A74:A75"/>
    <mergeCell ref="B75:D75"/>
    <mergeCell ref="A76:A77"/>
    <mergeCell ref="B77:D77"/>
    <mergeCell ref="A62:A64"/>
    <mergeCell ref="B62:B63"/>
    <mergeCell ref="C62:C63"/>
    <mergeCell ref="B64:D64"/>
    <mergeCell ref="A65:A71"/>
    <mergeCell ref="B65:B70"/>
    <mergeCell ref="C65:C70"/>
    <mergeCell ref="B71:D71"/>
    <mergeCell ref="A56:A57"/>
    <mergeCell ref="B57:D57"/>
    <mergeCell ref="A58:A61"/>
    <mergeCell ref="B58:B60"/>
    <mergeCell ref="C59:C60"/>
    <mergeCell ref="B61:D61"/>
    <mergeCell ref="A49:A50"/>
    <mergeCell ref="B50:D50"/>
    <mergeCell ref="A51:A52"/>
    <mergeCell ref="B52:D52"/>
    <mergeCell ref="A53:A55"/>
    <mergeCell ref="B53:B54"/>
    <mergeCell ref="C53:C54"/>
    <mergeCell ref="B55:D55"/>
    <mergeCell ref="A43:A44"/>
    <mergeCell ref="B44:D44"/>
    <mergeCell ref="A45:A48"/>
    <mergeCell ref="B45:B47"/>
    <mergeCell ref="C45:C46"/>
    <mergeCell ref="B48:D48"/>
    <mergeCell ref="A37:A39"/>
    <mergeCell ref="B37:B38"/>
    <mergeCell ref="B39:D39"/>
    <mergeCell ref="A40:A42"/>
    <mergeCell ref="B40:B41"/>
    <mergeCell ref="C40:C41"/>
    <mergeCell ref="B42:D42"/>
    <mergeCell ref="A31:A33"/>
    <mergeCell ref="B31:B32"/>
    <mergeCell ref="B33:D33"/>
    <mergeCell ref="A34:A36"/>
    <mergeCell ref="B34:B35"/>
    <mergeCell ref="B36:D36"/>
    <mergeCell ref="A23:A26"/>
    <mergeCell ref="B23:B25"/>
    <mergeCell ref="C23:C24"/>
    <mergeCell ref="B26:D26"/>
    <mergeCell ref="A27:A30"/>
    <mergeCell ref="B27:B29"/>
    <mergeCell ref="C27:C28"/>
    <mergeCell ref="B30:D30"/>
    <mergeCell ref="F16:F17"/>
    <mergeCell ref="G16:G17"/>
    <mergeCell ref="A18:A22"/>
    <mergeCell ref="B18:B21"/>
    <mergeCell ref="C18:C20"/>
    <mergeCell ref="B22:D22"/>
    <mergeCell ref="A16:A17"/>
    <mergeCell ref="B16:B17"/>
    <mergeCell ref="C16:C17"/>
    <mergeCell ref="D16:D17"/>
    <mergeCell ref="E16:E17"/>
    <mergeCell ref="B13:G13"/>
    <mergeCell ref="B14:G14"/>
    <mergeCell ref="A15:G15"/>
    <mergeCell ref="B12:G12"/>
    <mergeCell ref="A1:G1"/>
    <mergeCell ref="A2:G2"/>
    <mergeCell ref="A3:G3"/>
    <mergeCell ref="A4:G4"/>
    <mergeCell ref="B5:G5"/>
    <mergeCell ref="B6:G6"/>
    <mergeCell ref="B7:G7"/>
    <mergeCell ref="B8:G8"/>
    <mergeCell ref="B9:G9"/>
    <mergeCell ref="B10:G10"/>
    <mergeCell ref="B11:G11"/>
  </mergeCells>
  <conditionalFormatting sqref="G78">
    <cfRule type="dataBar" priority="1">
      <dataBar>
        <cfvo type="num" val="0"/>
        <cfvo type="num" val="1"/>
        <color rgb="FF638EC6"/>
      </dataBar>
      <extLst>
        <ext xmlns:x14="http://schemas.microsoft.com/office/spreadsheetml/2009/9/main" uri="{B025F937-C7B1-47D3-B67F-A62EFF666E3E}">
          <x14:id>{E5B8D6C2-7FE4-4042-AA9E-506FBC0DAB0C}</x14:id>
        </ext>
      </extLst>
    </cfRule>
  </conditionalFormatting>
  <dataValidations count="7">
    <dataValidation type="list" allowBlank="1" showInputMessage="1" showErrorMessage="1" sqref="E34:E35 E74 E18:E21 E23:E25 E27:E29 E31:E32 E43 E58:E60 E72 E37:E38 E40:E41 E45:E47 E49 E51 E53:E54 E56 E62:E63 E65:E70 E76" xr:uid="{469B8AC5-8205-4528-ABF5-06E61D1C5781}">
      <formula1>"Cumple,No Cumple,No Aplica"</formula1>
    </dataValidation>
    <dataValidation type="whole" allowBlank="1" showInputMessage="1" showErrorMessage="1" error="Ingrese solo números" sqref="B13:G13" xr:uid="{37131860-D52F-47DB-821F-A866F4D97EE0}">
      <formula1>1</formula1>
      <formula2>9999</formula2>
    </dataValidation>
    <dataValidation type="whole" allowBlank="1" showInputMessage="1" showErrorMessage="1" error="Ingrese solo números" sqref="B5:G5" xr:uid="{75C20A7C-C49C-4E70-ABDD-D28DEA1D164A}">
      <formula1>1</formula1>
      <formula2>999999999</formula2>
    </dataValidation>
    <dataValidation type="date" allowBlank="1" showInputMessage="1" showErrorMessage="1" error="Formato fecha dd/mm/aaaa" sqref="B6:G6" xr:uid="{CF0B84C2-522B-4C26-A533-8742EAB7EA15}">
      <formula1>40179</formula1>
      <formula2>46022</formula2>
    </dataValidation>
    <dataValidation type="date" allowBlank="1" showInputMessage="1" showErrorMessage="1" error="Formato fecha dd/mm/aaaa" sqref="B14:G14" xr:uid="{E46B2848-F9D4-426E-8C7E-4DB4422F5666}">
      <formula1>45292</formula1>
      <formula2>46022</formula2>
    </dataValidation>
    <dataValidation type="textLength" allowBlank="1" showInputMessage="1" showErrorMessage="1" sqref="B11:G12 B8:G8" xr:uid="{CA647661-EE42-4F33-9D32-8F396EEBF0AD}">
      <formula1>2</formula1>
      <formula2>250</formula2>
    </dataValidation>
    <dataValidation type="whole" allowBlank="1" showInputMessage="1" showErrorMessage="1" error="Ingrese solo números._x000a_Logitud 9 dIgitos." sqref="B9:G9" xr:uid="{E4A34062-9E66-4ACA-958A-73EB6093D10E}">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FUNCIONAMIENTO&amp;RIN57.IVC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E5B8D6C2-7FE4-4042-AA9E-506FBC0DAB0C}">
            <x14:dataBar minLength="0" maxLength="100" gradient="0">
              <x14:cfvo type="num">
                <xm:f>0</xm:f>
              </x14:cfvo>
              <x14:cfvo type="num">
                <xm:f>1</xm:f>
              </x14:cfvo>
              <x14:negativeFillColor rgb="FFFF0000"/>
              <x14:axisColor rgb="FF000000"/>
            </x14:dataBar>
          </x14:cfRule>
          <xm:sqref>G78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A378441-C2CC-4F06-BE31-09D696945A26}">
          <x14:formula1>
            <xm:f>'0. Instrucciones'!$A$41:$A$73</xm:f>
          </x14:formula1>
          <xm:sqref>B7:G7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AED8-0837-47D3-A5D9-0A1F37B4B553}">
  <sheetPr>
    <tabColor rgb="FF00B0F0"/>
  </sheetPr>
  <dimension ref="A1:G43"/>
  <sheetViews>
    <sheetView topLeftCell="A14" zoomScaleNormal="100" zoomScaleSheetLayoutView="80" zoomScalePageLayoutView="55" workbookViewId="0">
      <selection activeCell="H13" sqref="H13"/>
    </sheetView>
  </sheetViews>
  <sheetFormatPr baseColWidth="10" defaultColWidth="11.42578125" defaultRowHeight="16.5"/>
  <cols>
    <col min="1" max="1" width="30.85546875" style="21" customWidth="1"/>
    <col min="2" max="2" width="27.28515625" style="22" customWidth="1"/>
    <col min="3" max="3" width="35.5703125" style="23" customWidth="1"/>
    <col min="4" max="4" width="56.85546875" style="22" customWidth="1"/>
    <col min="5" max="5" width="17.140625" style="22" customWidth="1"/>
    <col min="6" max="6" width="31.28515625" style="24" customWidth="1"/>
    <col min="7" max="7" width="11.140625" style="24" customWidth="1"/>
    <col min="8" max="16384" width="11.42578125" style="1"/>
  </cols>
  <sheetData>
    <row r="1" spans="1:7" ht="17.25" thickBot="1">
      <c r="A1" s="105" t="s">
        <v>16</v>
      </c>
      <c r="B1" s="106"/>
      <c r="C1" s="106"/>
      <c r="D1" s="106"/>
      <c r="E1" s="106"/>
      <c r="F1" s="106"/>
      <c r="G1" s="107"/>
    </row>
    <row r="2" spans="1:7" ht="17.25" customHeight="1" thickBot="1">
      <c r="A2" s="108" t="s">
        <v>15</v>
      </c>
      <c r="B2" s="109"/>
      <c r="C2" s="109"/>
      <c r="D2" s="109"/>
      <c r="E2" s="109"/>
      <c r="F2" s="109"/>
      <c r="G2" s="110"/>
    </row>
    <row r="3" spans="1:7" s="2" customFormat="1" ht="17.25" thickBot="1">
      <c r="A3" s="111" t="s">
        <v>195</v>
      </c>
      <c r="B3" s="112"/>
      <c r="C3" s="112"/>
      <c r="D3" s="112"/>
      <c r="E3" s="112"/>
      <c r="F3" s="112"/>
      <c r="G3" s="113"/>
    </row>
    <row r="4" spans="1:7" s="2" customFormat="1" ht="17.25" thickBot="1">
      <c r="A4" s="114" t="s">
        <v>196</v>
      </c>
      <c r="B4" s="115"/>
      <c r="C4" s="115"/>
      <c r="D4" s="115"/>
      <c r="E4" s="115"/>
      <c r="F4" s="115"/>
      <c r="G4" s="116"/>
    </row>
    <row r="5" spans="1:7">
      <c r="A5" s="3" t="s">
        <v>17</v>
      </c>
      <c r="B5" s="179"/>
      <c r="C5" s="180"/>
      <c r="D5" s="180"/>
      <c r="E5" s="180"/>
      <c r="F5" s="180"/>
      <c r="G5" s="181"/>
    </row>
    <row r="6" spans="1:7">
      <c r="A6" s="4" t="s">
        <v>18</v>
      </c>
      <c r="B6" s="182"/>
      <c r="C6" s="183"/>
      <c r="D6" s="183"/>
      <c r="E6" s="183"/>
      <c r="F6" s="183"/>
      <c r="G6" s="184"/>
    </row>
    <row r="7" spans="1:7">
      <c r="A7" s="5" t="s">
        <v>1</v>
      </c>
      <c r="B7" s="165"/>
      <c r="C7" s="166"/>
      <c r="D7" s="166"/>
      <c r="E7" s="166"/>
      <c r="F7" s="166"/>
      <c r="G7" s="167"/>
    </row>
    <row r="8" spans="1:7">
      <c r="A8" s="5" t="s">
        <v>93</v>
      </c>
      <c r="B8" s="165"/>
      <c r="C8" s="166"/>
      <c r="D8" s="166"/>
      <c r="E8" s="166"/>
      <c r="F8" s="166"/>
      <c r="G8" s="167"/>
    </row>
    <row r="9" spans="1:7">
      <c r="A9" s="5" t="s">
        <v>22</v>
      </c>
      <c r="B9" s="185"/>
      <c r="C9" s="186"/>
      <c r="D9" s="186"/>
      <c r="E9" s="186"/>
      <c r="F9" s="186"/>
      <c r="G9" s="187"/>
    </row>
    <row r="10" spans="1:7">
      <c r="A10" s="5" t="s">
        <v>19</v>
      </c>
      <c r="B10" s="165"/>
      <c r="C10" s="166"/>
      <c r="D10" s="166"/>
      <c r="E10" s="166"/>
      <c r="F10" s="166"/>
      <c r="G10" s="167"/>
    </row>
    <row r="11" spans="1:7">
      <c r="A11" s="5" t="s">
        <v>12</v>
      </c>
      <c r="B11" s="165"/>
      <c r="C11" s="166"/>
      <c r="D11" s="166"/>
      <c r="E11" s="166"/>
      <c r="F11" s="166"/>
      <c r="G11" s="167"/>
    </row>
    <row r="12" spans="1:7" ht="32.25" customHeight="1">
      <c r="A12" s="5" t="s">
        <v>13</v>
      </c>
      <c r="B12" s="165"/>
      <c r="C12" s="166"/>
      <c r="D12" s="166"/>
      <c r="E12" s="166"/>
      <c r="F12" s="166"/>
      <c r="G12" s="167"/>
    </row>
    <row r="13" spans="1:7" ht="18.75" customHeight="1">
      <c r="A13" s="35" t="s">
        <v>262</v>
      </c>
      <c r="B13" s="165"/>
      <c r="C13" s="166"/>
      <c r="D13" s="166"/>
      <c r="E13" s="166"/>
      <c r="F13" s="166"/>
      <c r="G13" s="167"/>
    </row>
    <row r="14" spans="1:7" ht="33.75" thickBot="1">
      <c r="A14" s="6" t="s">
        <v>20</v>
      </c>
      <c r="B14" s="168"/>
      <c r="C14" s="169"/>
      <c r="D14" s="169"/>
      <c r="E14" s="169"/>
      <c r="F14" s="169"/>
      <c r="G14" s="170"/>
    </row>
    <row r="15" spans="1:7">
      <c r="A15" s="171" t="s">
        <v>263</v>
      </c>
      <c r="B15" s="172"/>
      <c r="C15" s="172"/>
      <c r="D15" s="172"/>
      <c r="E15" s="172"/>
      <c r="F15" s="172"/>
      <c r="G15" s="173"/>
    </row>
    <row r="16" spans="1:7" ht="34.5" customHeight="1">
      <c r="A16" s="223" t="s">
        <v>264</v>
      </c>
      <c r="B16" s="223" t="s">
        <v>2</v>
      </c>
      <c r="C16" s="223" t="s">
        <v>265</v>
      </c>
      <c r="D16" s="223" t="s">
        <v>43</v>
      </c>
      <c r="E16" s="223" t="s">
        <v>14</v>
      </c>
      <c r="F16" s="223" t="s">
        <v>0</v>
      </c>
      <c r="G16" s="223" t="s">
        <v>3</v>
      </c>
    </row>
    <row r="17" spans="1:7" ht="16.5" customHeight="1">
      <c r="A17" s="223"/>
      <c r="B17" s="223"/>
      <c r="C17" s="223"/>
      <c r="D17" s="223"/>
      <c r="E17" s="223"/>
      <c r="F17" s="223"/>
      <c r="G17" s="223"/>
    </row>
    <row r="18" spans="1:7" ht="35.25" customHeight="1">
      <c r="A18" s="161" t="s">
        <v>266</v>
      </c>
      <c r="B18" s="212" t="s">
        <v>267</v>
      </c>
      <c r="C18" s="212" t="s">
        <v>268</v>
      </c>
      <c r="D18" s="64" t="s">
        <v>269</v>
      </c>
      <c r="E18" s="8"/>
      <c r="F18" s="9"/>
      <c r="G18" s="65">
        <f>+IF(E18="cumple",0.00833333,IF(E18="No aplica",0.00833333,0))</f>
        <v>0</v>
      </c>
    </row>
    <row r="19" spans="1:7" ht="33">
      <c r="A19" s="161"/>
      <c r="B19" s="216"/>
      <c r="C19" s="216"/>
      <c r="D19" s="64" t="s">
        <v>270</v>
      </c>
      <c r="E19" s="8"/>
      <c r="F19" s="9"/>
      <c r="G19" s="65">
        <f t="shared" ref="G19:G23" si="0">+IF(E19="cumple",0.00833333,IF(E19="No aplica",0.00833333,0))</f>
        <v>0</v>
      </c>
    </row>
    <row r="20" spans="1:7" ht="33" customHeight="1">
      <c r="A20" s="161"/>
      <c r="B20" s="216"/>
      <c r="C20" s="216"/>
      <c r="D20" s="64" t="s">
        <v>271</v>
      </c>
      <c r="E20" s="8"/>
      <c r="F20" s="9"/>
      <c r="G20" s="65">
        <f t="shared" si="0"/>
        <v>0</v>
      </c>
    </row>
    <row r="21" spans="1:7" ht="33">
      <c r="A21" s="161"/>
      <c r="B21" s="216"/>
      <c r="C21" s="216"/>
      <c r="D21" s="64" t="s">
        <v>272</v>
      </c>
      <c r="E21" s="8"/>
      <c r="F21" s="9"/>
      <c r="G21" s="65">
        <f t="shared" si="0"/>
        <v>0</v>
      </c>
    </row>
    <row r="22" spans="1:7" ht="30.75" customHeight="1">
      <c r="A22" s="161"/>
      <c r="B22" s="216"/>
      <c r="C22" s="216"/>
      <c r="D22" s="64" t="s">
        <v>273</v>
      </c>
      <c r="E22" s="8"/>
      <c r="F22" s="9"/>
      <c r="G22" s="65">
        <f t="shared" si="0"/>
        <v>0</v>
      </c>
    </row>
    <row r="23" spans="1:7" ht="30.75" customHeight="1">
      <c r="A23" s="161"/>
      <c r="B23" s="213"/>
      <c r="C23" s="213"/>
      <c r="D23" s="64" t="s">
        <v>274</v>
      </c>
      <c r="E23" s="8"/>
      <c r="F23" s="9"/>
      <c r="G23" s="65">
        <f t="shared" si="0"/>
        <v>0</v>
      </c>
    </row>
    <row r="24" spans="1:7">
      <c r="A24" s="161"/>
      <c r="B24" s="150" t="s">
        <v>21</v>
      </c>
      <c r="C24" s="151"/>
      <c r="D24" s="151"/>
      <c r="E24" s="25" t="str" cm="1">
        <f t="array" ref="E24">IF(OR(E18:E23="No cumple"),"No cumple",IF(G24=0%,"","Cumple"))</f>
        <v/>
      </c>
      <c r="F24" s="10"/>
      <c r="G24" s="66">
        <f>SUM(G18:G23)</f>
        <v>0</v>
      </c>
    </row>
    <row r="25" spans="1:7" ht="78.75" customHeight="1">
      <c r="A25" s="152" t="s">
        <v>275</v>
      </c>
      <c r="B25" s="148" t="s">
        <v>276</v>
      </c>
      <c r="C25" s="220" t="s">
        <v>277</v>
      </c>
      <c r="D25" s="64" t="s">
        <v>278</v>
      </c>
      <c r="E25" s="8"/>
      <c r="F25" s="49"/>
      <c r="G25" s="65">
        <f>+IF(E25="cumple",0.16666667,IF(E25="No aplica",0.16666667,0))</f>
        <v>0</v>
      </c>
    </row>
    <row r="26" spans="1:7" ht="105.75" customHeight="1">
      <c r="A26" s="153"/>
      <c r="B26" s="148"/>
      <c r="C26" s="221"/>
      <c r="D26" s="64" t="s">
        <v>378</v>
      </c>
      <c r="E26" s="8"/>
      <c r="F26" s="49"/>
      <c r="G26" s="65">
        <f t="shared" ref="G26:G27" si="1">+IF(E26="cumple",0.16666667,IF(E26="No aplica",0.16666667,0))</f>
        <v>0</v>
      </c>
    </row>
    <row r="27" spans="1:7" ht="74.25" customHeight="1">
      <c r="A27" s="153"/>
      <c r="B27" s="148"/>
      <c r="C27" s="222"/>
      <c r="D27" s="64" t="s">
        <v>279</v>
      </c>
      <c r="E27" s="8"/>
      <c r="F27" s="49"/>
      <c r="G27" s="65">
        <f t="shared" si="1"/>
        <v>0</v>
      </c>
    </row>
    <row r="28" spans="1:7">
      <c r="A28" s="154"/>
      <c r="B28" s="150" t="s">
        <v>21</v>
      </c>
      <c r="C28" s="151"/>
      <c r="D28" s="151"/>
      <c r="E28" s="25" t="str" cm="1">
        <f t="array" ref="E28">IF(OR(E25:E27="No cumple"),"No cumple",IF(G28=0%,"","Cumple"))</f>
        <v/>
      </c>
      <c r="F28" s="10"/>
      <c r="G28" s="72">
        <f>SUM(G25:G27)</f>
        <v>0</v>
      </c>
    </row>
    <row r="29" spans="1:7" ht="92.25" customHeight="1">
      <c r="A29" s="152" t="s">
        <v>280</v>
      </c>
      <c r="B29" s="147" t="s">
        <v>281</v>
      </c>
      <c r="C29" s="149" t="s">
        <v>282</v>
      </c>
      <c r="D29" s="64" t="s">
        <v>283</v>
      </c>
      <c r="E29" s="8"/>
      <c r="F29" s="49"/>
      <c r="G29" s="65">
        <f>+IF(E29="cumple",0.0875,IF(E29="No aplica",0.0875,0))</f>
        <v>0</v>
      </c>
    </row>
    <row r="30" spans="1:7" ht="87" customHeight="1">
      <c r="A30" s="153"/>
      <c r="B30" s="148"/>
      <c r="C30" s="149"/>
      <c r="D30" s="64" t="s">
        <v>379</v>
      </c>
      <c r="E30" s="8"/>
      <c r="F30" s="49"/>
      <c r="G30" s="65">
        <f t="shared" ref="G30:G32" si="2">+IF(E30="cumple",0.0875,IF(E30="No aplica",0.0875,0))</f>
        <v>0</v>
      </c>
    </row>
    <row r="31" spans="1:7" ht="69" customHeight="1">
      <c r="A31" s="153"/>
      <c r="B31" s="148"/>
      <c r="C31" s="149"/>
      <c r="D31" s="64" t="s">
        <v>284</v>
      </c>
      <c r="E31" s="8"/>
      <c r="F31" s="49"/>
      <c r="G31" s="65">
        <f t="shared" si="2"/>
        <v>0</v>
      </c>
    </row>
    <row r="32" spans="1:7" ht="59.25" customHeight="1">
      <c r="A32" s="153"/>
      <c r="B32" s="155"/>
      <c r="C32" s="149"/>
      <c r="D32" s="64" t="s">
        <v>285</v>
      </c>
      <c r="E32" s="8"/>
      <c r="F32" s="49"/>
      <c r="G32" s="65">
        <f t="shared" si="2"/>
        <v>0</v>
      </c>
    </row>
    <row r="33" spans="1:7">
      <c r="A33" s="154"/>
      <c r="B33" s="150" t="s">
        <v>21</v>
      </c>
      <c r="C33" s="151"/>
      <c r="D33" s="151"/>
      <c r="E33" s="25" t="str" cm="1">
        <f t="array" ref="E33">IF(OR(E29:E32="No cumple"),"No cumple",IF(G33=0%,"","Cumple"))</f>
        <v/>
      </c>
      <c r="F33" s="10"/>
      <c r="G33" s="72">
        <f>SUM(G29:G32)</f>
        <v>0</v>
      </c>
    </row>
    <row r="34" spans="1:7" ht="82.5" customHeight="1">
      <c r="A34" s="152" t="s">
        <v>286</v>
      </c>
      <c r="B34" s="147" t="s">
        <v>287</v>
      </c>
      <c r="C34" s="149" t="s">
        <v>288</v>
      </c>
      <c r="D34" s="73" t="s">
        <v>289</v>
      </c>
      <c r="E34" s="8"/>
      <c r="F34" s="49"/>
      <c r="G34" s="65">
        <f>+IF(E34="cumple",0.05,IF(E34="No aplica",0.05,0))</f>
        <v>0</v>
      </c>
    </row>
    <row r="35" spans="1:7" ht="119.25" customHeight="1">
      <c r="A35" s="153"/>
      <c r="B35" s="148"/>
      <c r="C35" s="149"/>
      <c r="D35" s="63" t="s">
        <v>380</v>
      </c>
      <c r="E35" s="8"/>
      <c r="F35" s="49"/>
      <c r="G35" s="65">
        <f>+IF(E35="cumple",0.05,IF(E35="No aplica",0.05,0))</f>
        <v>0</v>
      </c>
    </row>
    <row r="36" spans="1:7" ht="17.25" thickBot="1">
      <c r="A36" s="153"/>
      <c r="B36" s="219" t="s">
        <v>21</v>
      </c>
      <c r="C36" s="203"/>
      <c r="D36" s="203"/>
      <c r="E36" s="25" t="str" cm="1">
        <f t="array" ref="E36">IF(OR(E34:E35="No cumple"),"No cumple",IF(G36=0%,"","Cumple"))</f>
        <v/>
      </c>
      <c r="F36" s="12"/>
      <c r="G36" s="74">
        <f>SUM(G34:G35)</f>
        <v>0</v>
      </c>
    </row>
    <row r="37" spans="1:7" ht="17.25" thickBot="1">
      <c r="A37" s="158" t="s">
        <v>5</v>
      </c>
      <c r="B37" s="159"/>
      <c r="C37" s="159"/>
      <c r="D37" s="159"/>
      <c r="E37" s="159"/>
      <c r="F37" s="160"/>
      <c r="G37" s="75">
        <f>+G24+G28+G33+G36</f>
        <v>0</v>
      </c>
    </row>
    <row r="38" spans="1:7" ht="85.5" customHeight="1" thickBot="1">
      <c r="A38" s="141" t="s">
        <v>290</v>
      </c>
      <c r="B38" s="142"/>
      <c r="C38" s="142"/>
      <c r="D38" s="142"/>
      <c r="E38" s="142"/>
      <c r="F38" s="142"/>
      <c r="G38" s="143"/>
    </row>
    <row r="39" spans="1:7" ht="17.25" thickBot="1">
      <c r="A39" s="129" t="s">
        <v>10</v>
      </c>
      <c r="B39" s="130"/>
      <c r="C39" s="130"/>
      <c r="D39" s="130"/>
      <c r="E39" s="130"/>
      <c r="F39" s="130"/>
      <c r="G39" s="131"/>
    </row>
    <row r="40" spans="1:7" ht="17.25" thickBot="1">
      <c r="A40" s="132" t="s">
        <v>8</v>
      </c>
      <c r="B40" s="133"/>
      <c r="C40" s="14" t="s">
        <v>6</v>
      </c>
      <c r="D40" s="13" t="s">
        <v>9</v>
      </c>
      <c r="E40" s="133" t="s">
        <v>7</v>
      </c>
      <c r="F40" s="133"/>
      <c r="G40" s="134"/>
    </row>
    <row r="41" spans="1:7">
      <c r="A41" s="135"/>
      <c r="B41" s="136"/>
      <c r="C41" s="16"/>
      <c r="D41" s="15"/>
      <c r="E41" s="136"/>
      <c r="F41" s="136"/>
      <c r="G41" s="137"/>
    </row>
    <row r="42" spans="1:7">
      <c r="A42" s="138"/>
      <c r="B42" s="139"/>
      <c r="C42" s="18"/>
      <c r="D42" s="17"/>
      <c r="E42" s="139"/>
      <c r="F42" s="139"/>
      <c r="G42" s="140"/>
    </row>
    <row r="43" spans="1:7" ht="17.25" thickBot="1">
      <c r="A43" s="126"/>
      <c r="B43" s="127"/>
      <c r="C43" s="20"/>
      <c r="D43" s="19"/>
      <c r="E43" s="127"/>
      <c r="F43" s="127"/>
      <c r="G43" s="128"/>
    </row>
  </sheetData>
  <sheetProtection algorithmName="SHA-512" hashValue="6oKEZmHUO+9oXA9CX6VFx+7lo1gMaREtWXlZ+4pJpo8SvfmfUZc6huKy4AahrrX873d+D8bs9f6yScpGzAd+gQ==" saltValue="n5+Tvx3QBqVqp/lWkgME9g==" spinCount="100000" sheet="1" formatCells="0" formatColumns="0" formatRows="0" autoFilter="0"/>
  <autoFilter ref="A17:G40" xr:uid="{47A68971-74D6-4596-BC86-1E5C76D83494}"/>
  <mergeCells count="49">
    <mergeCell ref="A18:A24"/>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B18:B23"/>
    <mergeCell ref="C18:C23"/>
    <mergeCell ref="B24:D24"/>
    <mergeCell ref="A29:A33"/>
    <mergeCell ref="B29:B32"/>
    <mergeCell ref="C29:C32"/>
    <mergeCell ref="B33:D33"/>
    <mergeCell ref="A25:A28"/>
    <mergeCell ref="B25:B27"/>
    <mergeCell ref="C25:C27"/>
    <mergeCell ref="B28:D28"/>
    <mergeCell ref="A34:A36"/>
    <mergeCell ref="B34:B35"/>
    <mergeCell ref="C34:C35"/>
    <mergeCell ref="B36:D36"/>
    <mergeCell ref="A42:B42"/>
    <mergeCell ref="E42:G42"/>
    <mergeCell ref="A43:B43"/>
    <mergeCell ref="E43:G43"/>
    <mergeCell ref="A37:F37"/>
    <mergeCell ref="A38:G38"/>
    <mergeCell ref="A39:G39"/>
    <mergeCell ref="A40:B40"/>
    <mergeCell ref="E40:G40"/>
    <mergeCell ref="A41:B41"/>
    <mergeCell ref="E41:G41"/>
  </mergeCells>
  <conditionalFormatting sqref="G37">
    <cfRule type="dataBar" priority="1">
      <dataBar>
        <cfvo type="num" val="0"/>
        <cfvo type="num" val="1"/>
        <color rgb="FF638EC6"/>
      </dataBar>
      <extLst>
        <ext xmlns:x14="http://schemas.microsoft.com/office/spreadsheetml/2009/9/main" uri="{B025F937-C7B1-47D3-B67F-A62EFF666E3E}">
          <x14:id>{30B28E87-2F73-418B-A2EF-8E6B3DA73F3E}</x14:id>
        </ext>
      </extLst>
    </cfRule>
  </conditionalFormatting>
  <dataValidations count="7">
    <dataValidation type="whole" allowBlank="1" showInputMessage="1" showErrorMessage="1" error="Ingrese solo números" sqref="B13:G13" xr:uid="{0BE17445-2129-444A-BEBF-F2A166D079FD}">
      <formula1>1</formula1>
      <formula2>9999</formula2>
    </dataValidation>
    <dataValidation type="whole" allowBlank="1" showInputMessage="1" showErrorMessage="1" error="Ingrese solo números" sqref="B5:G5" xr:uid="{248ADCA6-607F-48BF-BF60-901DD619899F}">
      <formula1>1</formula1>
      <formula2>999999999</formula2>
    </dataValidation>
    <dataValidation type="date" allowBlank="1" showInputMessage="1" showErrorMessage="1" error="Formato fecha dd/mm/aaaa" sqref="B6:G6" xr:uid="{249380A5-5675-4AB3-A0E1-03B0E944F713}">
      <formula1>40179</formula1>
      <formula2>46022</formula2>
    </dataValidation>
    <dataValidation type="date" allowBlank="1" showInputMessage="1" showErrorMessage="1" error="Formato fecha dd/mm/aaaa" sqref="B14:G14" xr:uid="{AC507CAD-7B9A-4672-A1D3-A8FEE89EFBDA}">
      <formula1>45292</formula1>
      <formula2>46022</formula2>
    </dataValidation>
    <dataValidation type="textLength" allowBlank="1" showInputMessage="1" showErrorMessage="1" sqref="B11:G12 B8:G8" xr:uid="{CFFF42F7-9DA9-4B12-BEC0-B0A6CC813240}">
      <formula1>2</formula1>
      <formula2>250</formula2>
    </dataValidation>
    <dataValidation type="whole" allowBlank="1" showInputMessage="1" showErrorMessage="1" error="Ingrese solo números._x000a_Logitud 9 dIgitos." sqref="B9:G9" xr:uid="{39EEA87C-17B9-490D-9EAE-13B2AC310EB1}">
      <formula1>111111111</formula1>
      <formula2>999999999</formula2>
    </dataValidation>
    <dataValidation type="list" allowBlank="1" showInputMessage="1" showErrorMessage="1" sqref="E18:E23 E25:E27 E29:E32 E34:E35" xr:uid="{FAE8AAE3-5DE7-4463-A856-A419E4EA52AA}">
      <formula1>"Cumple,No Cumple"</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FUNCIONAMIENTO&amp;RIN57.IVC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30B28E87-2F73-418B-A2EF-8E6B3DA73F3E}">
            <x14:dataBar minLength="0" maxLength="100" gradient="0">
              <x14:cfvo type="num">
                <xm:f>0</xm:f>
              </x14:cfvo>
              <x14:cfvo type="num">
                <xm:f>1</xm:f>
              </x14:cfvo>
              <x14:negativeFillColor rgb="FFFF0000"/>
              <x14:axisColor rgb="FF000000"/>
            </x14:dataBar>
          </x14:cfRule>
          <xm:sqref>G37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8ACE8E7-0C16-4322-9E80-496D38F1EDA1}">
          <x14:formula1>
            <xm:f>'0. Instrucciones'!$A$41:$A$73</xm:f>
          </x14:formula1>
          <xm:sqref>B7:G7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37699-244E-44A0-AE55-5FA9D1A62464}">
  <sheetPr>
    <tabColor rgb="FF00B0F0"/>
  </sheetPr>
  <dimension ref="A1:G63"/>
  <sheetViews>
    <sheetView zoomScaleNormal="100" zoomScaleSheetLayoutView="80" zoomScalePageLayoutView="55" workbookViewId="0">
      <selection activeCell="H13" sqref="H13"/>
    </sheetView>
  </sheetViews>
  <sheetFormatPr baseColWidth="10" defaultColWidth="11.42578125" defaultRowHeight="16.5"/>
  <cols>
    <col min="1" max="1" width="30.85546875" style="21" customWidth="1"/>
    <col min="2" max="2" width="25.5703125" style="22" customWidth="1"/>
    <col min="3" max="3" width="35.5703125" style="23" customWidth="1"/>
    <col min="4" max="4" width="52.140625" style="22" customWidth="1"/>
    <col min="5" max="5" width="14.85546875" style="22" customWidth="1"/>
    <col min="6" max="6" width="35.28515625" style="24" customWidth="1"/>
    <col min="7" max="7" width="9.5703125" style="24" customWidth="1"/>
    <col min="8" max="16384" width="11.42578125" style="1"/>
  </cols>
  <sheetData>
    <row r="1" spans="1:7" ht="17.25" thickBot="1">
      <c r="A1" s="105" t="s">
        <v>16</v>
      </c>
      <c r="B1" s="106"/>
      <c r="C1" s="106"/>
      <c r="D1" s="106"/>
      <c r="E1" s="106"/>
      <c r="F1" s="106"/>
      <c r="G1" s="107"/>
    </row>
    <row r="2" spans="1:7" ht="17.25" customHeight="1" thickBot="1">
      <c r="A2" s="108" t="s">
        <v>15</v>
      </c>
      <c r="B2" s="109"/>
      <c r="C2" s="109"/>
      <c r="D2" s="109"/>
      <c r="E2" s="109"/>
      <c r="F2" s="109"/>
      <c r="G2" s="110"/>
    </row>
    <row r="3" spans="1:7" s="2" customFormat="1" ht="17.25" thickBot="1">
      <c r="A3" s="111" t="s">
        <v>195</v>
      </c>
      <c r="B3" s="112"/>
      <c r="C3" s="112"/>
      <c r="D3" s="112"/>
      <c r="E3" s="112"/>
      <c r="F3" s="112"/>
      <c r="G3" s="113"/>
    </row>
    <row r="4" spans="1:7" s="2" customFormat="1" ht="17.25" thickBot="1">
      <c r="A4" s="114" t="s">
        <v>71</v>
      </c>
      <c r="B4" s="115"/>
      <c r="C4" s="115"/>
      <c r="D4" s="115"/>
      <c r="E4" s="115"/>
      <c r="F4" s="115"/>
      <c r="G4" s="116"/>
    </row>
    <row r="5" spans="1:7">
      <c r="A5" s="3" t="s">
        <v>17</v>
      </c>
      <c r="B5" s="179"/>
      <c r="C5" s="180"/>
      <c r="D5" s="180"/>
      <c r="E5" s="180"/>
      <c r="F5" s="180"/>
      <c r="G5" s="181"/>
    </row>
    <row r="6" spans="1:7">
      <c r="A6" s="4" t="s">
        <v>18</v>
      </c>
      <c r="B6" s="182"/>
      <c r="C6" s="183"/>
      <c r="D6" s="183"/>
      <c r="E6" s="183"/>
      <c r="F6" s="183"/>
      <c r="G6" s="184"/>
    </row>
    <row r="7" spans="1:7">
      <c r="A7" s="5" t="s">
        <v>1</v>
      </c>
      <c r="B7" s="165"/>
      <c r="C7" s="166"/>
      <c r="D7" s="166"/>
      <c r="E7" s="166"/>
      <c r="F7" s="166"/>
      <c r="G7" s="167"/>
    </row>
    <row r="8" spans="1:7">
      <c r="A8" s="5" t="s">
        <v>93</v>
      </c>
      <c r="B8" s="165"/>
      <c r="C8" s="166"/>
      <c r="D8" s="166"/>
      <c r="E8" s="166"/>
      <c r="F8" s="166"/>
      <c r="G8" s="167"/>
    </row>
    <row r="9" spans="1:7">
      <c r="A9" s="5" t="s">
        <v>22</v>
      </c>
      <c r="B9" s="185"/>
      <c r="C9" s="186"/>
      <c r="D9" s="186"/>
      <c r="E9" s="186"/>
      <c r="F9" s="186"/>
      <c r="G9" s="187"/>
    </row>
    <row r="10" spans="1:7">
      <c r="A10" s="5" t="s">
        <v>19</v>
      </c>
      <c r="B10" s="165"/>
      <c r="C10" s="166"/>
      <c r="D10" s="166"/>
      <c r="E10" s="166"/>
      <c r="F10" s="166"/>
      <c r="G10" s="167"/>
    </row>
    <row r="11" spans="1:7">
      <c r="A11" s="5" t="s">
        <v>12</v>
      </c>
      <c r="B11" s="165"/>
      <c r="C11" s="166"/>
      <c r="D11" s="166"/>
      <c r="E11" s="166"/>
      <c r="F11" s="166"/>
      <c r="G11" s="167"/>
    </row>
    <row r="12" spans="1:7" ht="35.25" customHeight="1">
      <c r="A12" s="5" t="s">
        <v>13</v>
      </c>
      <c r="B12" s="165"/>
      <c r="C12" s="166"/>
      <c r="D12" s="166"/>
      <c r="E12" s="166"/>
      <c r="F12" s="166"/>
      <c r="G12" s="167"/>
    </row>
    <row r="13" spans="1:7" ht="18.75" customHeight="1">
      <c r="A13" s="35" t="s">
        <v>262</v>
      </c>
      <c r="B13" s="165"/>
      <c r="C13" s="166"/>
      <c r="D13" s="166"/>
      <c r="E13" s="166"/>
      <c r="F13" s="166"/>
      <c r="G13" s="167"/>
    </row>
    <row r="14" spans="1:7" ht="33.75" thickBot="1">
      <c r="A14" s="6" t="s">
        <v>20</v>
      </c>
      <c r="B14" s="168"/>
      <c r="C14" s="169"/>
      <c r="D14" s="169"/>
      <c r="E14" s="169"/>
      <c r="F14" s="169"/>
      <c r="G14" s="170"/>
    </row>
    <row r="15" spans="1:7">
      <c r="A15" s="171" t="s">
        <v>291</v>
      </c>
      <c r="B15" s="172"/>
      <c r="C15" s="172"/>
      <c r="D15" s="172"/>
      <c r="E15" s="172"/>
      <c r="F15" s="172"/>
      <c r="G15" s="173"/>
    </row>
    <row r="16" spans="1:7" ht="34.5" customHeight="1">
      <c r="A16" s="174" t="s">
        <v>292</v>
      </c>
      <c r="B16" s="176" t="s">
        <v>2</v>
      </c>
      <c r="C16" s="176" t="s">
        <v>42</v>
      </c>
      <c r="D16" s="176" t="s">
        <v>43</v>
      </c>
      <c r="E16" s="175" t="s">
        <v>14</v>
      </c>
      <c r="F16" s="174" t="s">
        <v>0</v>
      </c>
      <c r="G16" s="174" t="s">
        <v>3</v>
      </c>
    </row>
    <row r="17" spans="1:7" ht="16.5" customHeight="1">
      <c r="A17" s="175"/>
      <c r="B17" s="177"/>
      <c r="C17" s="177"/>
      <c r="D17" s="177"/>
      <c r="E17" s="178"/>
      <c r="F17" s="174"/>
      <c r="G17" s="175"/>
    </row>
    <row r="18" spans="1:7" ht="66">
      <c r="A18" s="234" t="s">
        <v>293</v>
      </c>
      <c r="B18" s="235" t="s">
        <v>294</v>
      </c>
      <c r="C18" s="156" t="s">
        <v>333</v>
      </c>
      <c r="D18" s="28" t="s">
        <v>351</v>
      </c>
      <c r="E18" s="8"/>
      <c r="F18" s="9"/>
      <c r="G18" s="76">
        <f>+IF(E18="cumple",0.0357142,IF(E18="No aplica",0.0357142,0))</f>
        <v>0</v>
      </c>
    </row>
    <row r="19" spans="1:7">
      <c r="A19" s="234"/>
      <c r="B19" s="236"/>
      <c r="C19" s="194"/>
      <c r="D19" s="77" t="s">
        <v>295</v>
      </c>
      <c r="E19" s="8"/>
      <c r="F19" s="9"/>
      <c r="G19" s="76">
        <f t="shared" ref="G19:G24" si="0">+IF(E19="cumple",0.0357142,IF(E19="No aplica",0.0357142,0))</f>
        <v>0</v>
      </c>
    </row>
    <row r="20" spans="1:7">
      <c r="A20" s="234"/>
      <c r="B20" s="236"/>
      <c r="C20" s="194"/>
      <c r="D20" s="77" t="s">
        <v>296</v>
      </c>
      <c r="E20" s="8"/>
      <c r="F20" s="9"/>
      <c r="G20" s="76">
        <f t="shared" si="0"/>
        <v>0</v>
      </c>
    </row>
    <row r="21" spans="1:7" ht="33">
      <c r="A21" s="234"/>
      <c r="B21" s="236"/>
      <c r="C21" s="194"/>
      <c r="D21" s="77" t="s">
        <v>297</v>
      </c>
      <c r="E21" s="8"/>
      <c r="F21" s="9"/>
      <c r="G21" s="76">
        <f t="shared" si="0"/>
        <v>0</v>
      </c>
    </row>
    <row r="22" spans="1:7">
      <c r="A22" s="234"/>
      <c r="B22" s="236"/>
      <c r="C22" s="194"/>
      <c r="D22" s="77" t="s">
        <v>298</v>
      </c>
      <c r="E22" s="8"/>
      <c r="F22" s="9"/>
      <c r="G22" s="76">
        <f t="shared" si="0"/>
        <v>0</v>
      </c>
    </row>
    <row r="23" spans="1:7">
      <c r="A23" s="234"/>
      <c r="B23" s="236"/>
      <c r="C23" s="194"/>
      <c r="D23" s="77" t="s">
        <v>299</v>
      </c>
      <c r="E23" s="8"/>
      <c r="F23" s="9"/>
      <c r="G23" s="76">
        <f t="shared" si="0"/>
        <v>0</v>
      </c>
    </row>
    <row r="24" spans="1:7" ht="70.5" customHeight="1">
      <c r="A24" s="234"/>
      <c r="B24" s="237"/>
      <c r="C24" s="57" t="s">
        <v>334</v>
      </c>
      <c r="D24" s="28" t="s">
        <v>300</v>
      </c>
      <c r="E24" s="8"/>
      <c r="F24" s="9"/>
      <c r="G24" s="76">
        <f t="shared" si="0"/>
        <v>0</v>
      </c>
    </row>
    <row r="25" spans="1:7">
      <c r="A25" s="234"/>
      <c r="B25" s="150" t="s">
        <v>21</v>
      </c>
      <c r="C25" s="151"/>
      <c r="D25" s="151"/>
      <c r="E25" s="25" t="str" cm="1">
        <f t="array" ref="E25">IF(OR(E18:E24="No cumple"),"No cumple",IF(G25=0%,"","Cumple"))</f>
        <v/>
      </c>
      <c r="F25" s="10"/>
      <c r="G25" s="90">
        <f>SUM(G18:G24)</f>
        <v>0</v>
      </c>
    </row>
    <row r="26" spans="1:7" ht="49.5">
      <c r="A26" s="152" t="s">
        <v>301</v>
      </c>
      <c r="B26" s="199" t="s">
        <v>302</v>
      </c>
      <c r="C26" s="28" t="s">
        <v>303</v>
      </c>
      <c r="D26" s="28" t="s">
        <v>304</v>
      </c>
      <c r="E26" s="8"/>
      <c r="F26" s="10"/>
      <c r="G26" s="76">
        <f>+IF(E26="cumple",0.0192307,IF(E26="No aplica",0.0192307,0))</f>
        <v>0</v>
      </c>
    </row>
    <row r="27" spans="1:7" ht="115.5">
      <c r="A27" s="153"/>
      <c r="B27" s="202"/>
      <c r="C27" s="224" t="s">
        <v>305</v>
      </c>
      <c r="D27" s="28" t="s">
        <v>352</v>
      </c>
      <c r="E27" s="8"/>
      <c r="F27" s="49"/>
      <c r="G27" s="76">
        <f t="shared" ref="G27:G38" si="1">+IF(E27="cumple",0.0192307,IF(E27="No aplica",0.0192307,0))</f>
        <v>0</v>
      </c>
    </row>
    <row r="28" spans="1:7">
      <c r="A28" s="153"/>
      <c r="B28" s="202"/>
      <c r="C28" s="225"/>
      <c r="D28" s="28" t="s">
        <v>306</v>
      </c>
      <c r="E28" s="8"/>
      <c r="F28" s="49"/>
      <c r="G28" s="76">
        <f t="shared" si="1"/>
        <v>0</v>
      </c>
    </row>
    <row r="29" spans="1:7" ht="49.5">
      <c r="A29" s="153"/>
      <c r="B29" s="202"/>
      <c r="C29" s="225"/>
      <c r="D29" s="28" t="s">
        <v>307</v>
      </c>
      <c r="E29" s="8"/>
      <c r="F29" s="49"/>
      <c r="G29" s="76">
        <f t="shared" si="1"/>
        <v>0</v>
      </c>
    </row>
    <row r="30" spans="1:7" ht="49.5">
      <c r="A30" s="153"/>
      <c r="B30" s="202"/>
      <c r="C30" s="225"/>
      <c r="D30" s="28" t="s">
        <v>308</v>
      </c>
      <c r="E30" s="8"/>
      <c r="F30" s="49"/>
      <c r="G30" s="76">
        <f t="shared" si="1"/>
        <v>0</v>
      </c>
    </row>
    <row r="31" spans="1:7" ht="99">
      <c r="A31" s="153"/>
      <c r="B31" s="202"/>
      <c r="C31" s="225"/>
      <c r="D31" s="28" t="s">
        <v>309</v>
      </c>
      <c r="E31" s="8"/>
      <c r="F31" s="49"/>
      <c r="G31" s="76">
        <f t="shared" si="1"/>
        <v>0</v>
      </c>
    </row>
    <row r="32" spans="1:7" ht="49.5">
      <c r="A32" s="153"/>
      <c r="B32" s="202"/>
      <c r="C32" s="225"/>
      <c r="D32" s="28" t="s">
        <v>310</v>
      </c>
      <c r="E32" s="8"/>
      <c r="F32" s="49"/>
      <c r="G32" s="76">
        <f t="shared" si="1"/>
        <v>0</v>
      </c>
    </row>
    <row r="33" spans="1:7" ht="85.5" customHeight="1">
      <c r="A33" s="153"/>
      <c r="B33" s="202"/>
      <c r="C33" s="224" t="s">
        <v>311</v>
      </c>
      <c r="D33" s="28" t="s">
        <v>335</v>
      </c>
      <c r="E33" s="8"/>
      <c r="F33" s="9"/>
      <c r="G33" s="76">
        <f t="shared" si="1"/>
        <v>0</v>
      </c>
    </row>
    <row r="34" spans="1:7" ht="32.25" customHeight="1">
      <c r="A34" s="153"/>
      <c r="B34" s="202"/>
      <c r="C34" s="225"/>
      <c r="D34" s="28" t="s">
        <v>312</v>
      </c>
      <c r="E34" s="8"/>
      <c r="F34" s="9"/>
      <c r="G34" s="76">
        <f t="shared" si="1"/>
        <v>0</v>
      </c>
    </row>
    <row r="35" spans="1:7" ht="30" customHeight="1">
      <c r="A35" s="153"/>
      <c r="B35" s="202"/>
      <c r="C35" s="225"/>
      <c r="D35" s="28" t="s">
        <v>313</v>
      </c>
      <c r="E35" s="8"/>
      <c r="F35" s="9"/>
      <c r="G35" s="76">
        <f t="shared" si="1"/>
        <v>0</v>
      </c>
    </row>
    <row r="36" spans="1:7" ht="51" customHeight="1">
      <c r="A36" s="153"/>
      <c r="B36" s="202"/>
      <c r="C36" s="225"/>
      <c r="D36" s="28" t="s">
        <v>314</v>
      </c>
      <c r="E36" s="8"/>
      <c r="F36" s="9"/>
      <c r="G36" s="76">
        <f t="shared" si="1"/>
        <v>0</v>
      </c>
    </row>
    <row r="37" spans="1:7" ht="52.5" customHeight="1">
      <c r="A37" s="153"/>
      <c r="B37" s="202"/>
      <c r="C37" s="225"/>
      <c r="D37" s="28" t="s">
        <v>315</v>
      </c>
      <c r="E37" s="8"/>
      <c r="F37" s="9"/>
      <c r="G37" s="76">
        <f t="shared" si="1"/>
        <v>0</v>
      </c>
    </row>
    <row r="38" spans="1:7" ht="49.5">
      <c r="A38" s="153"/>
      <c r="B38" s="202"/>
      <c r="C38" s="225"/>
      <c r="D38" s="28" t="s">
        <v>316</v>
      </c>
      <c r="E38" s="8"/>
      <c r="F38" s="9"/>
      <c r="G38" s="76">
        <f t="shared" si="1"/>
        <v>0</v>
      </c>
    </row>
    <row r="39" spans="1:7">
      <c r="A39" s="154"/>
      <c r="B39" s="150" t="s">
        <v>21</v>
      </c>
      <c r="C39" s="151"/>
      <c r="D39" s="151"/>
      <c r="E39" s="25" t="str" cm="1">
        <f t="array" ref="E39">IF(OR(E26:E38="No cumple"),"No cumple",IF(G39=0%,"","Cumple"))</f>
        <v/>
      </c>
      <c r="F39" s="10"/>
      <c r="G39" s="90">
        <f>SUM(G26:G38)</f>
        <v>0</v>
      </c>
    </row>
    <row r="40" spans="1:7" ht="89.25" customHeight="1">
      <c r="A40" s="152" t="s">
        <v>317</v>
      </c>
      <c r="B40" s="232" t="s">
        <v>302</v>
      </c>
      <c r="C40" s="210" t="s">
        <v>318</v>
      </c>
      <c r="D40" s="28" t="s">
        <v>354</v>
      </c>
      <c r="E40" s="8"/>
      <c r="F40" s="49"/>
      <c r="G40" s="46">
        <f>+IF(E40="cumple",0.0625,IF(E40="No aplica",0.05,0))</f>
        <v>0</v>
      </c>
    </row>
    <row r="41" spans="1:7" ht="77.25" customHeight="1">
      <c r="A41" s="153"/>
      <c r="B41" s="233"/>
      <c r="C41" s="211"/>
      <c r="D41" s="28" t="s">
        <v>319</v>
      </c>
      <c r="E41" s="8"/>
      <c r="F41" s="9"/>
      <c r="G41" s="46">
        <f>+IF(E41="cumple",0.0625,IF(E41="No aplica",0.05,0))</f>
        <v>0</v>
      </c>
    </row>
    <row r="42" spans="1:7">
      <c r="A42" s="154"/>
      <c r="B42" s="150" t="s">
        <v>21</v>
      </c>
      <c r="C42" s="151"/>
      <c r="D42" s="151"/>
      <c r="E42" s="25" t="str" cm="1">
        <f t="array" ref="E42">IF(OR(E40:E41="No cumple"),"No cumple",IF(G42=0%,"","Cumple"))</f>
        <v/>
      </c>
      <c r="F42" s="10"/>
      <c r="G42" s="78">
        <f>SUM(G40:G41)</f>
        <v>0</v>
      </c>
    </row>
    <row r="43" spans="1:7" ht="66.75" customHeight="1">
      <c r="A43" s="152" t="s">
        <v>320</v>
      </c>
      <c r="B43" s="199" t="s">
        <v>321</v>
      </c>
      <c r="C43" s="210" t="s">
        <v>322</v>
      </c>
      <c r="D43" s="28" t="s">
        <v>323</v>
      </c>
      <c r="E43" s="8"/>
      <c r="F43" s="10"/>
      <c r="G43" s="46">
        <f t="shared" ref="G43:G44" si="2">+IF(E43="cumple",0.0625,IF(E43="No aplica",0.05,0))</f>
        <v>0</v>
      </c>
    </row>
    <row r="44" spans="1:7" ht="98.25" customHeight="1">
      <c r="A44" s="153"/>
      <c r="B44" s="200"/>
      <c r="C44" s="211"/>
      <c r="D44" s="28" t="s">
        <v>324</v>
      </c>
      <c r="E44" s="8"/>
      <c r="F44" s="49"/>
      <c r="G44" s="46">
        <f t="shared" si="2"/>
        <v>0</v>
      </c>
    </row>
    <row r="45" spans="1:7">
      <c r="A45" s="154"/>
      <c r="B45" s="150" t="s">
        <v>21</v>
      </c>
      <c r="C45" s="151"/>
      <c r="D45" s="151"/>
      <c r="E45" s="25" t="str" cm="1">
        <f t="array" ref="E45">IF(OR(E43:E44="No cumple"),"No cumple",IF(G45=0%,"","Cumple"))</f>
        <v/>
      </c>
      <c r="F45" s="10"/>
      <c r="G45" s="90">
        <f>SUM(G43:G44)</f>
        <v>0</v>
      </c>
    </row>
    <row r="46" spans="1:7" ht="66">
      <c r="A46" s="152" t="s">
        <v>325</v>
      </c>
      <c r="B46" s="199" t="s">
        <v>321</v>
      </c>
      <c r="C46" s="224" t="s">
        <v>326</v>
      </c>
      <c r="D46" s="79" t="s">
        <v>353</v>
      </c>
      <c r="E46" s="8"/>
      <c r="F46" s="10"/>
      <c r="G46" s="46">
        <f t="shared" ref="G46:G48" si="3">+IF(E46="cumple",0.03125,IF(E46="No aplica",0.03125,0))</f>
        <v>0</v>
      </c>
    </row>
    <row r="47" spans="1:7" ht="34.5" customHeight="1">
      <c r="A47" s="153"/>
      <c r="B47" s="202"/>
      <c r="C47" s="225"/>
      <c r="D47" s="77" t="s">
        <v>327</v>
      </c>
      <c r="E47" s="8"/>
      <c r="F47" s="10"/>
      <c r="G47" s="46">
        <f t="shared" si="3"/>
        <v>0</v>
      </c>
    </row>
    <row r="48" spans="1:7" ht="31.5" customHeight="1">
      <c r="A48" s="153"/>
      <c r="B48" s="202"/>
      <c r="C48" s="225"/>
      <c r="D48" s="77" t="s">
        <v>328</v>
      </c>
      <c r="E48" s="8"/>
      <c r="F48" s="10"/>
      <c r="G48" s="46">
        <f t="shared" si="3"/>
        <v>0</v>
      </c>
    </row>
    <row r="49" spans="1:7" ht="33" customHeight="1">
      <c r="A49" s="153"/>
      <c r="B49" s="200"/>
      <c r="C49" s="226"/>
      <c r="D49" s="77" t="s">
        <v>329</v>
      </c>
      <c r="E49" s="8"/>
      <c r="F49" s="49"/>
      <c r="G49" s="46">
        <f>+IF(E49="cumple",0.03125,IF(E49="No aplica",0.03125,0))</f>
        <v>0</v>
      </c>
    </row>
    <row r="50" spans="1:7">
      <c r="A50" s="154"/>
      <c r="B50" s="150" t="s">
        <v>21</v>
      </c>
      <c r="C50" s="151"/>
      <c r="D50" s="151"/>
      <c r="E50" s="25" t="str" cm="1">
        <f t="array" ref="E50">IF(OR(E46:E49="No cumple"),"No cumple",IF(G50=0%,"","Cumple"))</f>
        <v/>
      </c>
      <c r="F50" s="10"/>
      <c r="G50" s="78">
        <f>SUM(G46:G49)</f>
        <v>0</v>
      </c>
    </row>
    <row r="51" spans="1:7" ht="66">
      <c r="A51" s="227" t="s">
        <v>330</v>
      </c>
      <c r="B51" s="208" t="s">
        <v>321</v>
      </c>
      <c r="C51" s="224" t="s">
        <v>331</v>
      </c>
      <c r="D51" s="7" t="s">
        <v>332</v>
      </c>
      <c r="E51" s="8"/>
      <c r="F51" s="49"/>
      <c r="G51" s="46">
        <f>+IF(E51="cumple",0.025,IF(E51="No aplica",0.1,0))</f>
        <v>0</v>
      </c>
    </row>
    <row r="52" spans="1:7" ht="34.5" customHeight="1">
      <c r="A52" s="228"/>
      <c r="B52" s="208"/>
      <c r="C52" s="225"/>
      <c r="D52" s="77" t="s">
        <v>327</v>
      </c>
      <c r="E52" s="8"/>
      <c r="F52" s="10"/>
      <c r="G52" s="46">
        <f t="shared" ref="G52:G55" si="4">+IF(E52="cumple",0.025,IF(E52="No aplica",0.1,0))</f>
        <v>0</v>
      </c>
    </row>
    <row r="53" spans="1:7" ht="31.5" customHeight="1">
      <c r="A53" s="228"/>
      <c r="B53" s="208"/>
      <c r="C53" s="225"/>
      <c r="D53" s="77" t="s">
        <v>328</v>
      </c>
      <c r="E53" s="8"/>
      <c r="F53" s="10"/>
      <c r="G53" s="46">
        <f t="shared" si="4"/>
        <v>0</v>
      </c>
    </row>
    <row r="54" spans="1:7" ht="33" customHeight="1">
      <c r="A54" s="228"/>
      <c r="B54" s="208"/>
      <c r="C54" s="225"/>
      <c r="D54" s="77" t="s">
        <v>329</v>
      </c>
      <c r="E54" s="8"/>
      <c r="F54" s="10"/>
      <c r="G54" s="46">
        <f t="shared" si="4"/>
        <v>0</v>
      </c>
    </row>
    <row r="55" spans="1:7" ht="49.5" customHeight="1">
      <c r="A55" s="228"/>
      <c r="B55" s="208"/>
      <c r="C55" s="226"/>
      <c r="D55" s="77" t="s">
        <v>355</v>
      </c>
      <c r="E55" s="8"/>
      <c r="F55" s="49"/>
      <c r="G55" s="46">
        <f t="shared" si="4"/>
        <v>0</v>
      </c>
    </row>
    <row r="56" spans="1:7" ht="17.25" thickBot="1">
      <c r="A56" s="154"/>
      <c r="B56" s="229" t="s">
        <v>21</v>
      </c>
      <c r="C56" s="230"/>
      <c r="D56" s="231"/>
      <c r="E56" s="25" t="str" cm="1">
        <f t="array" ref="E56">IF(OR(E51:E55="No cumple"),"No cumple",IF(G56=0%,"","Cumple"))</f>
        <v/>
      </c>
      <c r="F56" s="10"/>
      <c r="G56" s="78">
        <f>SUM(G51:G55)</f>
        <v>0</v>
      </c>
    </row>
    <row r="57" spans="1:7" ht="17.25" thickBot="1">
      <c r="A57" s="158" t="s">
        <v>5</v>
      </c>
      <c r="B57" s="159"/>
      <c r="C57" s="159"/>
      <c r="D57" s="159"/>
      <c r="E57" s="159"/>
      <c r="F57" s="160"/>
      <c r="G57" s="80">
        <f>+G25+G39+G42+G45+G50+G56</f>
        <v>0</v>
      </c>
    </row>
    <row r="58" spans="1:7" ht="85.5" customHeight="1" thickBot="1">
      <c r="A58" s="141" t="s">
        <v>261</v>
      </c>
      <c r="B58" s="142"/>
      <c r="C58" s="142"/>
      <c r="D58" s="142"/>
      <c r="E58" s="142"/>
      <c r="F58" s="142"/>
      <c r="G58" s="143"/>
    </row>
    <row r="59" spans="1:7" ht="17.25" thickBot="1">
      <c r="A59" s="129" t="s">
        <v>10</v>
      </c>
      <c r="B59" s="130"/>
      <c r="C59" s="130"/>
      <c r="D59" s="130"/>
      <c r="E59" s="130"/>
      <c r="F59" s="130"/>
      <c r="G59" s="131"/>
    </row>
    <row r="60" spans="1:7" ht="17.25" thickBot="1">
      <c r="A60" s="132" t="s">
        <v>8</v>
      </c>
      <c r="B60" s="133"/>
      <c r="C60" s="14" t="s">
        <v>6</v>
      </c>
      <c r="D60" s="13" t="s">
        <v>9</v>
      </c>
      <c r="E60" s="133" t="s">
        <v>7</v>
      </c>
      <c r="F60" s="133"/>
      <c r="G60" s="134"/>
    </row>
    <row r="61" spans="1:7">
      <c r="A61" s="135"/>
      <c r="B61" s="136"/>
      <c r="C61" s="16"/>
      <c r="D61" s="15"/>
      <c r="E61" s="136"/>
      <c r="F61" s="136"/>
      <c r="G61" s="137"/>
    </row>
    <row r="62" spans="1:7">
      <c r="A62" s="138"/>
      <c r="B62" s="139"/>
      <c r="C62" s="18"/>
      <c r="D62" s="17"/>
      <c r="E62" s="139"/>
      <c r="F62" s="139"/>
      <c r="G62" s="140"/>
    </row>
    <row r="63" spans="1:7" ht="17.25" thickBot="1">
      <c r="A63" s="126"/>
      <c r="B63" s="127"/>
      <c r="C63" s="20"/>
      <c r="D63" s="19"/>
      <c r="E63" s="127"/>
      <c r="F63" s="127"/>
      <c r="G63" s="128"/>
    </row>
  </sheetData>
  <sheetProtection algorithmName="SHA-512" hashValue="tFXmX2Y4bJMX641dvzewU7mmbhdGVn953L7gNCG1NSLGdxVxLWgbEOl8sTklLKOspVmUbGLzB065C0g+9TBd4g==" saltValue="L/cLqN4w/sIhajyWcNWecA==" spinCount="100000" sheet="1" objects="1" scenarios="1"/>
  <autoFilter ref="A17:G60" xr:uid="{47A68971-74D6-4596-BC86-1E5C76D83494}"/>
  <mergeCells count="58">
    <mergeCell ref="B12:G12"/>
    <mergeCell ref="A1:G1"/>
    <mergeCell ref="A2:G2"/>
    <mergeCell ref="A3:G3"/>
    <mergeCell ref="A4:G4"/>
    <mergeCell ref="B5:G5"/>
    <mergeCell ref="B6:G6"/>
    <mergeCell ref="B7:G7"/>
    <mergeCell ref="B8:G8"/>
    <mergeCell ref="B9:G9"/>
    <mergeCell ref="B10:G10"/>
    <mergeCell ref="B11:G11"/>
    <mergeCell ref="B13:G13"/>
    <mergeCell ref="B14:G14"/>
    <mergeCell ref="A15:G15"/>
    <mergeCell ref="A16:A17"/>
    <mergeCell ref="B16:B17"/>
    <mergeCell ref="C16:C17"/>
    <mergeCell ref="D16:D17"/>
    <mergeCell ref="E16:E17"/>
    <mergeCell ref="F16:F17"/>
    <mergeCell ref="G16:G17"/>
    <mergeCell ref="A18:A25"/>
    <mergeCell ref="B18:B24"/>
    <mergeCell ref="C18:C23"/>
    <mergeCell ref="B25:D25"/>
    <mergeCell ref="A26:A39"/>
    <mergeCell ref="B26:B38"/>
    <mergeCell ref="C27:C32"/>
    <mergeCell ref="C33:C38"/>
    <mergeCell ref="B39:D39"/>
    <mergeCell ref="A40:A42"/>
    <mergeCell ref="B40:B41"/>
    <mergeCell ref="C40:C41"/>
    <mergeCell ref="B42:D42"/>
    <mergeCell ref="A43:A45"/>
    <mergeCell ref="B43:B44"/>
    <mergeCell ref="C43:C44"/>
    <mergeCell ref="B45:D45"/>
    <mergeCell ref="A46:A50"/>
    <mergeCell ref="B46:B49"/>
    <mergeCell ref="C46:C49"/>
    <mergeCell ref="B50:D50"/>
    <mergeCell ref="A51:A56"/>
    <mergeCell ref="B51:B55"/>
    <mergeCell ref="C51:C55"/>
    <mergeCell ref="B56:D56"/>
    <mergeCell ref="A62:B62"/>
    <mergeCell ref="E62:G62"/>
    <mergeCell ref="A63:B63"/>
    <mergeCell ref="E63:G63"/>
    <mergeCell ref="A57:F57"/>
    <mergeCell ref="A58:G58"/>
    <mergeCell ref="A59:G59"/>
    <mergeCell ref="A60:B60"/>
    <mergeCell ref="E60:G60"/>
    <mergeCell ref="A61:B61"/>
    <mergeCell ref="E61:G61"/>
  </mergeCells>
  <conditionalFormatting sqref="G57">
    <cfRule type="dataBar" priority="1">
      <dataBar>
        <cfvo type="num" val="0"/>
        <cfvo type="num" val="1"/>
        <color rgb="FF638EC6"/>
      </dataBar>
      <extLst>
        <ext xmlns:x14="http://schemas.microsoft.com/office/spreadsheetml/2009/9/main" uri="{B025F937-C7B1-47D3-B67F-A62EFF666E3E}">
          <x14:id>{B8A97F29-EDED-4B07-82CC-F7267C46541B}</x14:id>
        </ext>
      </extLst>
    </cfRule>
  </conditionalFormatting>
  <dataValidations count="7">
    <dataValidation type="list" allowBlank="1" showInputMessage="1" showErrorMessage="1" sqref="E18:E24 E26:E38 E40:E41 E43:E44 E46:E49 E51:E55" xr:uid="{F1E89C78-C2A8-4901-8BCD-535B2F8AEDDA}">
      <formula1>"Cumple,No Cumple"</formula1>
    </dataValidation>
    <dataValidation type="whole" allowBlank="1" showInputMessage="1" showErrorMessage="1" error="Ingrese solo números" sqref="B13:G13" xr:uid="{6EB87F20-3FB8-415B-A14B-EE32F582772B}">
      <formula1>1</formula1>
      <formula2>9999</formula2>
    </dataValidation>
    <dataValidation type="whole" allowBlank="1" showInputMessage="1" showErrorMessage="1" error="Ingrese solo números" sqref="B5:G5" xr:uid="{8F167024-6D3F-4F22-9C6C-1B552759DA00}">
      <formula1>1</formula1>
      <formula2>999999999</formula2>
    </dataValidation>
    <dataValidation type="date" allowBlank="1" showInputMessage="1" showErrorMessage="1" error="Formato fecha dd/mm/aaaa" sqref="B6:G6" xr:uid="{FFE4BDEA-74A9-430C-B67B-2E620DF55705}">
      <formula1>40179</formula1>
      <formula2>46022</formula2>
    </dataValidation>
    <dataValidation type="date" allowBlank="1" showInputMessage="1" showErrorMessage="1" error="Formato fecha dd/mm/aaaa" sqref="B14:G14" xr:uid="{E3964EA4-97B6-4021-8D74-D52748691C30}">
      <formula1>45292</formula1>
      <formula2>46022</formula2>
    </dataValidation>
    <dataValidation type="textLength" allowBlank="1" showInputMessage="1" showErrorMessage="1" sqref="B11:G12 B8:G8" xr:uid="{B73BBCE4-83EB-4489-BC09-6AA5C34A8AED}">
      <formula1>2</formula1>
      <formula2>250</formula2>
    </dataValidation>
    <dataValidation type="whole" allowBlank="1" showInputMessage="1" showErrorMessage="1" error="Ingrese solo números._x000a_Logitud 9 dIgitos." sqref="B9:G9" xr:uid="{B972E2D6-2CF4-4CB7-8D75-3A60959C727F}">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FUNCIONAMIENTO&amp;RIN57.IVC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B8A97F29-EDED-4B07-82CC-F7267C46541B}">
            <x14:dataBar minLength="0" maxLength="100" gradient="0">
              <x14:cfvo type="num">
                <xm:f>0</xm:f>
              </x14:cfvo>
              <x14:cfvo type="num">
                <xm:f>1</xm:f>
              </x14:cfvo>
              <x14:negativeFillColor rgb="FFFF0000"/>
              <x14:axisColor rgb="FF000000"/>
            </x14:dataBar>
          </x14:cfRule>
          <xm:sqref>G57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F71FBD3-4AA0-465F-AFFB-5967A4D8EFAC}">
          <x14:formula1>
            <xm:f>'0. Instrucciones'!$A$41:$A$73</xm:f>
          </x14:formula1>
          <xm:sqref>B7:G7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B668-5091-48A9-83DC-BF969F31ED9F}">
  <sheetPr>
    <tabColor rgb="FF00B0F0"/>
  </sheetPr>
  <dimension ref="A1:G90"/>
  <sheetViews>
    <sheetView topLeftCell="A77" zoomScaleNormal="100" zoomScaleSheetLayoutView="80" zoomScalePageLayoutView="55" workbookViewId="0">
      <selection activeCell="H13" sqref="H13"/>
    </sheetView>
  </sheetViews>
  <sheetFormatPr baseColWidth="10" defaultColWidth="11.42578125" defaultRowHeight="16.5"/>
  <cols>
    <col min="1" max="1" width="28.140625" style="21" customWidth="1"/>
    <col min="2" max="2" width="21.5703125" style="22" customWidth="1"/>
    <col min="3" max="3" width="42.140625" style="23" customWidth="1"/>
    <col min="4" max="4" width="56.85546875" style="22" customWidth="1"/>
    <col min="5" max="5" width="19" style="22" customWidth="1"/>
    <col min="6" max="6" width="35.28515625" style="24" customWidth="1"/>
    <col min="7" max="7" width="11.140625" style="24" customWidth="1"/>
    <col min="8" max="16384" width="11.42578125" style="1"/>
  </cols>
  <sheetData>
    <row r="1" spans="1:7" ht="17.25" thickBot="1">
      <c r="A1" s="105" t="s">
        <v>16</v>
      </c>
      <c r="B1" s="106"/>
      <c r="C1" s="106"/>
      <c r="D1" s="106"/>
      <c r="E1" s="106"/>
      <c r="F1" s="106"/>
      <c r="G1" s="107"/>
    </row>
    <row r="2" spans="1:7" ht="17.25" customHeight="1" thickBot="1">
      <c r="A2" s="108" t="s">
        <v>15</v>
      </c>
      <c r="B2" s="109"/>
      <c r="C2" s="109"/>
      <c r="D2" s="109"/>
      <c r="E2" s="109"/>
      <c r="F2" s="109"/>
      <c r="G2" s="110"/>
    </row>
    <row r="3" spans="1:7" s="2" customFormat="1" ht="17.25" thickBot="1">
      <c r="A3" s="111" t="s">
        <v>72</v>
      </c>
      <c r="B3" s="112"/>
      <c r="C3" s="112"/>
      <c r="D3" s="112"/>
      <c r="E3" s="112"/>
      <c r="F3" s="112"/>
      <c r="G3" s="113"/>
    </row>
    <row r="4" spans="1:7" s="2" customFormat="1" ht="17.25" thickBot="1">
      <c r="A4" s="114" t="s">
        <v>71</v>
      </c>
      <c r="B4" s="115"/>
      <c r="C4" s="115"/>
      <c r="D4" s="115"/>
      <c r="E4" s="115"/>
      <c r="F4" s="115"/>
      <c r="G4" s="116"/>
    </row>
    <row r="5" spans="1:7">
      <c r="A5" s="3" t="s">
        <v>17</v>
      </c>
      <c r="B5" s="179"/>
      <c r="C5" s="180"/>
      <c r="D5" s="180"/>
      <c r="E5" s="180"/>
      <c r="F5" s="180"/>
      <c r="G5" s="181"/>
    </row>
    <row r="6" spans="1:7" ht="33">
      <c r="A6" s="4" t="s">
        <v>18</v>
      </c>
      <c r="B6" s="182"/>
      <c r="C6" s="183"/>
      <c r="D6" s="183"/>
      <c r="E6" s="183"/>
      <c r="F6" s="183"/>
      <c r="G6" s="184"/>
    </row>
    <row r="7" spans="1:7">
      <c r="A7" s="5" t="s">
        <v>1</v>
      </c>
      <c r="B7" s="165"/>
      <c r="C7" s="166"/>
      <c r="D7" s="166"/>
      <c r="E7" s="166"/>
      <c r="F7" s="166"/>
      <c r="G7" s="167"/>
    </row>
    <row r="8" spans="1:7">
      <c r="A8" s="5" t="s">
        <v>11</v>
      </c>
      <c r="B8" s="165"/>
      <c r="C8" s="166"/>
      <c r="D8" s="166"/>
      <c r="E8" s="166"/>
      <c r="F8" s="166"/>
      <c r="G8" s="167"/>
    </row>
    <row r="9" spans="1:7">
      <c r="A9" s="5" t="s">
        <v>22</v>
      </c>
      <c r="B9" s="185"/>
      <c r="C9" s="186"/>
      <c r="D9" s="186"/>
      <c r="E9" s="186"/>
      <c r="F9" s="186"/>
      <c r="G9" s="187"/>
    </row>
    <row r="10" spans="1:7">
      <c r="A10" s="5" t="s">
        <v>19</v>
      </c>
      <c r="B10" s="165"/>
      <c r="C10" s="166"/>
      <c r="D10" s="166"/>
      <c r="E10" s="166"/>
      <c r="F10" s="166"/>
      <c r="G10" s="167"/>
    </row>
    <row r="11" spans="1:7">
      <c r="A11" s="5" t="s">
        <v>12</v>
      </c>
      <c r="B11" s="165"/>
      <c r="C11" s="166"/>
      <c r="D11" s="166"/>
      <c r="E11" s="166"/>
      <c r="F11" s="166"/>
      <c r="G11" s="167"/>
    </row>
    <row r="12" spans="1:7" ht="35.25" customHeight="1">
      <c r="A12" s="5" t="s">
        <v>13</v>
      </c>
      <c r="B12" s="165"/>
      <c r="C12" s="166"/>
      <c r="D12" s="166"/>
      <c r="E12" s="166"/>
      <c r="F12" s="166"/>
      <c r="G12" s="167"/>
    </row>
    <row r="13" spans="1:7" ht="18.75" customHeight="1">
      <c r="A13" s="35" t="s">
        <v>262</v>
      </c>
      <c r="B13" s="165"/>
      <c r="C13" s="166"/>
      <c r="D13" s="166"/>
      <c r="E13" s="166"/>
      <c r="F13" s="166"/>
      <c r="G13" s="167"/>
    </row>
    <row r="14" spans="1:7" ht="33.75" thickBot="1">
      <c r="A14" s="6" t="s">
        <v>20</v>
      </c>
      <c r="B14" s="168"/>
      <c r="C14" s="169"/>
      <c r="D14" s="169"/>
      <c r="E14" s="169"/>
      <c r="F14" s="169"/>
      <c r="G14" s="170"/>
    </row>
    <row r="15" spans="1:7">
      <c r="A15" s="171" t="s">
        <v>23</v>
      </c>
      <c r="B15" s="172"/>
      <c r="C15" s="172"/>
      <c r="D15" s="172"/>
      <c r="E15" s="172"/>
      <c r="F15" s="172"/>
      <c r="G15" s="173"/>
    </row>
    <row r="16" spans="1:7" ht="34.5" customHeight="1">
      <c r="A16" s="174" t="s">
        <v>360</v>
      </c>
      <c r="B16" s="176" t="s">
        <v>2</v>
      </c>
      <c r="C16" s="176" t="s">
        <v>42</v>
      </c>
      <c r="D16" s="176" t="s">
        <v>43</v>
      </c>
      <c r="E16" s="175" t="s">
        <v>14</v>
      </c>
      <c r="F16" s="174" t="s">
        <v>0</v>
      </c>
      <c r="G16" s="174" t="s">
        <v>3</v>
      </c>
    </row>
    <row r="17" spans="1:7" ht="16.5" customHeight="1">
      <c r="A17" s="175"/>
      <c r="B17" s="238"/>
      <c r="C17" s="238"/>
      <c r="D17" s="238"/>
      <c r="E17" s="178"/>
      <c r="F17" s="174"/>
      <c r="G17" s="175"/>
    </row>
    <row r="18" spans="1:7" ht="38.25" customHeight="1">
      <c r="A18" s="234" t="s">
        <v>25</v>
      </c>
      <c r="B18" s="234" t="s">
        <v>24</v>
      </c>
      <c r="C18" s="224" t="s">
        <v>64</v>
      </c>
      <c r="D18" s="11" t="s">
        <v>44</v>
      </c>
      <c r="E18" s="7"/>
      <c r="F18" s="9"/>
      <c r="G18" s="76">
        <f>+IF(E18="cumple",0.024,IF(E18="No aplica",0.024,0))</f>
        <v>0</v>
      </c>
    </row>
    <row r="19" spans="1:7" ht="22.5" customHeight="1">
      <c r="A19" s="234"/>
      <c r="B19" s="234"/>
      <c r="C19" s="225"/>
      <c r="D19" s="29" t="s">
        <v>65</v>
      </c>
      <c r="E19" s="7"/>
      <c r="F19" s="9"/>
      <c r="G19" s="76">
        <f t="shared" ref="G19:G23" si="0">+IF(E19="cumple",0.024,IF(E19="No aplica",0.024,0))</f>
        <v>0</v>
      </c>
    </row>
    <row r="20" spans="1:7" ht="19.5" customHeight="1">
      <c r="A20" s="234"/>
      <c r="B20" s="234"/>
      <c r="C20" s="225"/>
      <c r="D20" s="29" t="s">
        <v>361</v>
      </c>
      <c r="E20" s="7"/>
      <c r="F20" s="9"/>
      <c r="G20" s="76">
        <f t="shared" si="0"/>
        <v>0</v>
      </c>
    </row>
    <row r="21" spans="1:7" ht="21" customHeight="1">
      <c r="A21" s="234"/>
      <c r="B21" s="234"/>
      <c r="C21" s="225"/>
      <c r="D21" s="29" t="s">
        <v>362</v>
      </c>
      <c r="E21" s="7"/>
      <c r="F21" s="9"/>
      <c r="G21" s="76">
        <f t="shared" si="0"/>
        <v>0</v>
      </c>
    </row>
    <row r="22" spans="1:7" ht="66" customHeight="1">
      <c r="A22" s="234"/>
      <c r="B22" s="234"/>
      <c r="C22" s="225"/>
      <c r="D22" s="29" t="s">
        <v>356</v>
      </c>
      <c r="E22" s="7"/>
      <c r="F22" s="9"/>
      <c r="G22" s="76">
        <f t="shared" si="0"/>
        <v>0</v>
      </c>
    </row>
    <row r="23" spans="1:7" ht="33">
      <c r="A23" s="234"/>
      <c r="B23" s="234"/>
      <c r="C23" s="225"/>
      <c r="D23" s="29" t="s">
        <v>357</v>
      </c>
      <c r="E23" s="7"/>
      <c r="F23" s="9"/>
      <c r="G23" s="76">
        <f t="shared" si="0"/>
        <v>0</v>
      </c>
    </row>
    <row r="24" spans="1:7">
      <c r="A24" s="234"/>
      <c r="B24" s="151" t="s">
        <v>21</v>
      </c>
      <c r="C24" s="151"/>
      <c r="D24" s="151"/>
      <c r="E24" s="25" t="str" cm="1">
        <f t="array" ref="E24">IF(OR(E18:E23="No cumple"),"No cumple",IF(G24=0%,"","Cumple"))</f>
        <v/>
      </c>
      <c r="F24" s="10"/>
      <c r="G24" s="91">
        <f>SUM(G18:G23)</f>
        <v>0</v>
      </c>
    </row>
    <row r="25" spans="1:7" ht="33">
      <c r="A25" s="156" t="s">
        <v>26</v>
      </c>
      <c r="B25" s="195" t="s">
        <v>70</v>
      </c>
      <c r="C25" s="239" t="s">
        <v>45</v>
      </c>
      <c r="D25" s="29" t="s">
        <v>363</v>
      </c>
      <c r="E25" s="7"/>
      <c r="F25" s="9"/>
      <c r="G25" s="76">
        <f t="shared" ref="G25:G40" si="1">+IF(E25="cumple",0.006,IF(E25="No aplica",0.006,0))</f>
        <v>0</v>
      </c>
    </row>
    <row r="26" spans="1:7">
      <c r="A26" s="194"/>
      <c r="B26" s="196"/>
      <c r="C26" s="240"/>
      <c r="D26" s="29" t="s">
        <v>364</v>
      </c>
      <c r="E26" s="7"/>
      <c r="F26" s="9"/>
      <c r="G26" s="76">
        <f t="shared" si="1"/>
        <v>0</v>
      </c>
    </row>
    <row r="27" spans="1:7">
      <c r="A27" s="194"/>
      <c r="B27" s="196"/>
      <c r="C27" s="240"/>
      <c r="D27" s="29" t="s">
        <v>46</v>
      </c>
      <c r="E27" s="7"/>
      <c r="F27" s="9"/>
      <c r="G27" s="76">
        <f t="shared" si="1"/>
        <v>0</v>
      </c>
    </row>
    <row r="28" spans="1:7" ht="33">
      <c r="A28" s="194"/>
      <c r="B28" s="196"/>
      <c r="C28" s="240"/>
      <c r="D28" s="29" t="s">
        <v>47</v>
      </c>
      <c r="E28" s="7"/>
      <c r="F28" s="9"/>
      <c r="G28" s="76">
        <f>+IF(E28="cumple",0.007,IF(E28="No aplica",0.006,0))</f>
        <v>0</v>
      </c>
    </row>
    <row r="29" spans="1:7" ht="33">
      <c r="A29" s="194"/>
      <c r="B29" s="196"/>
      <c r="C29" s="240"/>
      <c r="D29" s="29" t="s">
        <v>48</v>
      </c>
      <c r="E29" s="7"/>
      <c r="F29" s="9"/>
      <c r="G29" s="76">
        <f t="shared" si="1"/>
        <v>0</v>
      </c>
    </row>
    <row r="30" spans="1:7">
      <c r="A30" s="194"/>
      <c r="B30" s="196"/>
      <c r="C30" s="240"/>
      <c r="D30" s="29" t="s">
        <v>49</v>
      </c>
      <c r="E30" s="7"/>
      <c r="F30" s="9"/>
      <c r="G30" s="76">
        <f t="shared" si="1"/>
        <v>0</v>
      </c>
    </row>
    <row r="31" spans="1:7" ht="33">
      <c r="A31" s="194"/>
      <c r="B31" s="196"/>
      <c r="C31" s="240"/>
      <c r="D31" s="29" t="s">
        <v>50</v>
      </c>
      <c r="E31" s="7"/>
      <c r="F31" s="9"/>
      <c r="G31" s="76">
        <f t="shared" si="1"/>
        <v>0</v>
      </c>
    </row>
    <row r="32" spans="1:7" ht="33">
      <c r="A32" s="194"/>
      <c r="B32" s="196"/>
      <c r="C32" s="240"/>
      <c r="D32" s="29" t="s">
        <v>51</v>
      </c>
      <c r="E32" s="7"/>
      <c r="F32" s="9"/>
      <c r="G32" s="76">
        <f t="shared" si="1"/>
        <v>0</v>
      </c>
    </row>
    <row r="33" spans="1:7" ht="33">
      <c r="A33" s="194"/>
      <c r="B33" s="196"/>
      <c r="C33" s="240"/>
      <c r="D33" s="29" t="s">
        <v>52</v>
      </c>
      <c r="E33" s="7"/>
      <c r="F33" s="9"/>
      <c r="G33" s="76">
        <f t="shared" si="1"/>
        <v>0</v>
      </c>
    </row>
    <row r="34" spans="1:7" ht="33">
      <c r="A34" s="194"/>
      <c r="B34" s="196"/>
      <c r="C34" s="240"/>
      <c r="D34" s="29" t="s">
        <v>53</v>
      </c>
      <c r="E34" s="7"/>
      <c r="F34" s="9"/>
      <c r="G34" s="76">
        <f t="shared" si="1"/>
        <v>0</v>
      </c>
    </row>
    <row r="35" spans="1:7" ht="33">
      <c r="A35" s="194"/>
      <c r="B35" s="196"/>
      <c r="C35" s="240"/>
      <c r="D35" s="29" t="s">
        <v>54</v>
      </c>
      <c r="E35" s="7"/>
      <c r="F35" s="9"/>
      <c r="G35" s="76">
        <f t="shared" si="1"/>
        <v>0</v>
      </c>
    </row>
    <row r="36" spans="1:7" ht="33">
      <c r="A36" s="194"/>
      <c r="B36" s="196"/>
      <c r="C36" s="240"/>
      <c r="D36" s="29" t="s">
        <v>55</v>
      </c>
      <c r="E36" s="7"/>
      <c r="F36" s="9"/>
      <c r="G36" s="76">
        <f t="shared" si="1"/>
        <v>0</v>
      </c>
    </row>
    <row r="37" spans="1:7" ht="33">
      <c r="A37" s="194"/>
      <c r="B37" s="196"/>
      <c r="C37" s="240"/>
      <c r="D37" s="29" t="s">
        <v>56</v>
      </c>
      <c r="E37" s="7"/>
      <c r="F37" s="9"/>
      <c r="G37" s="76">
        <f t="shared" si="1"/>
        <v>0</v>
      </c>
    </row>
    <row r="38" spans="1:7" ht="33">
      <c r="A38" s="194"/>
      <c r="B38" s="196"/>
      <c r="C38" s="240"/>
      <c r="D38" s="29" t="s">
        <v>57</v>
      </c>
      <c r="E38" s="7"/>
      <c r="F38" s="9"/>
      <c r="G38" s="76">
        <f t="shared" si="1"/>
        <v>0</v>
      </c>
    </row>
    <row r="39" spans="1:7" ht="33">
      <c r="A39" s="194"/>
      <c r="B39" s="196"/>
      <c r="C39" s="240"/>
      <c r="D39" s="29" t="s">
        <v>58</v>
      </c>
      <c r="E39" s="7"/>
      <c r="F39" s="9"/>
      <c r="G39" s="76">
        <f t="shared" si="1"/>
        <v>0</v>
      </c>
    </row>
    <row r="40" spans="1:7" ht="33">
      <c r="A40" s="194"/>
      <c r="B40" s="196"/>
      <c r="C40" s="240"/>
      <c r="D40" s="29" t="s">
        <v>85</v>
      </c>
      <c r="E40" s="7"/>
      <c r="F40" s="9"/>
      <c r="G40" s="76">
        <f t="shared" si="1"/>
        <v>0</v>
      </c>
    </row>
    <row r="41" spans="1:7" ht="148.5">
      <c r="A41" s="194"/>
      <c r="B41" s="196"/>
      <c r="C41" s="240"/>
      <c r="D41" s="29" t="s">
        <v>69</v>
      </c>
      <c r="E41" s="7"/>
      <c r="F41" s="9"/>
      <c r="G41" s="76">
        <f>+IF(E41="cumple",0.006,IF(E41="No aplica",0.006,0))</f>
        <v>0</v>
      </c>
    </row>
    <row r="42" spans="1:7" ht="33">
      <c r="A42" s="194"/>
      <c r="B42" s="196"/>
      <c r="C42" s="240"/>
      <c r="D42" s="29" t="s">
        <v>59</v>
      </c>
      <c r="E42" s="7"/>
      <c r="F42" s="9"/>
      <c r="G42" s="76">
        <f t="shared" ref="G42:G48" si="2">+IF(E42="cumple",0.006,IF(E42="No aplica",0.006,0))</f>
        <v>0</v>
      </c>
    </row>
    <row r="43" spans="1:7" ht="33">
      <c r="A43" s="194"/>
      <c r="B43" s="196"/>
      <c r="C43" s="240"/>
      <c r="D43" s="29" t="s">
        <v>60</v>
      </c>
      <c r="E43" s="7"/>
      <c r="F43" s="9"/>
      <c r="G43" s="76">
        <f t="shared" si="2"/>
        <v>0</v>
      </c>
    </row>
    <row r="44" spans="1:7" ht="49.5">
      <c r="A44" s="194"/>
      <c r="B44" s="196"/>
      <c r="C44" s="240"/>
      <c r="D44" s="29" t="s">
        <v>61</v>
      </c>
      <c r="E44" s="7"/>
      <c r="F44" s="9"/>
      <c r="G44" s="76">
        <f t="shared" si="2"/>
        <v>0</v>
      </c>
    </row>
    <row r="45" spans="1:7" ht="51" customHeight="1">
      <c r="A45" s="194"/>
      <c r="B45" s="196"/>
      <c r="C45" s="240"/>
      <c r="D45" s="29" t="s">
        <v>62</v>
      </c>
      <c r="E45" s="7"/>
      <c r="F45" s="9"/>
      <c r="G45" s="76">
        <f t="shared" si="2"/>
        <v>0</v>
      </c>
    </row>
    <row r="46" spans="1:7" ht="33">
      <c r="A46" s="194"/>
      <c r="B46" s="196"/>
      <c r="C46" s="240"/>
      <c r="D46" s="29" t="s">
        <v>63</v>
      </c>
      <c r="E46" s="7"/>
      <c r="F46" s="9"/>
      <c r="G46" s="76">
        <f t="shared" si="2"/>
        <v>0</v>
      </c>
    </row>
    <row r="47" spans="1:7" ht="35.25" customHeight="1">
      <c r="A47" s="194"/>
      <c r="B47" s="196"/>
      <c r="C47" s="240"/>
      <c r="D47" s="29" t="s">
        <v>86</v>
      </c>
      <c r="E47" s="7"/>
      <c r="F47" s="9"/>
      <c r="G47" s="76">
        <f t="shared" si="2"/>
        <v>0</v>
      </c>
    </row>
    <row r="48" spans="1:7" ht="54.75" customHeight="1">
      <c r="A48" s="194"/>
      <c r="B48" s="196"/>
      <c r="C48" s="240"/>
      <c r="D48" s="29" t="s">
        <v>87</v>
      </c>
      <c r="E48" s="7"/>
      <c r="F48" s="9"/>
      <c r="G48" s="76">
        <f t="shared" si="2"/>
        <v>0</v>
      </c>
    </row>
    <row r="49" spans="1:7">
      <c r="A49" s="157"/>
      <c r="B49" s="150" t="s">
        <v>21</v>
      </c>
      <c r="C49" s="151"/>
      <c r="D49" s="151"/>
      <c r="E49" s="25" t="str" cm="1">
        <f t="array" ref="E49">IF(OR(E25:E48="No cumple"),"No cumple",IF(G49=0%,"","Cumple"))</f>
        <v/>
      </c>
      <c r="F49" s="10"/>
      <c r="G49" s="92">
        <f>SUM(G25:G48)</f>
        <v>0</v>
      </c>
    </row>
    <row r="50" spans="1:7" ht="123" customHeight="1">
      <c r="A50" s="194" t="s">
        <v>74</v>
      </c>
      <c r="B50" s="37" t="s">
        <v>27</v>
      </c>
      <c r="C50" s="38" t="s">
        <v>66</v>
      </c>
      <c r="D50" s="29" t="s">
        <v>73</v>
      </c>
      <c r="E50" s="7"/>
      <c r="F50" s="9"/>
      <c r="G50" s="46">
        <f>+IF(E50="cumple",0.14,IF(E50="No aplica",0.14,0))</f>
        <v>0</v>
      </c>
    </row>
    <row r="51" spans="1:7">
      <c r="A51" s="157"/>
      <c r="B51" s="150" t="s">
        <v>21</v>
      </c>
      <c r="C51" s="151"/>
      <c r="D51" s="151"/>
      <c r="E51" s="25" t="str">
        <f>IF(OR(E50="No cumple"),"No cumple",IF(G51=0%,"","Cumple"))</f>
        <v/>
      </c>
      <c r="F51" s="10"/>
      <c r="G51" s="91">
        <f>G50</f>
        <v>0</v>
      </c>
    </row>
    <row r="52" spans="1:7" ht="29.25" customHeight="1">
      <c r="A52" s="156" t="s">
        <v>358</v>
      </c>
      <c r="B52" s="199" t="s">
        <v>359</v>
      </c>
      <c r="C52" s="241" t="s">
        <v>67</v>
      </c>
      <c r="D52" s="31" t="s">
        <v>40</v>
      </c>
      <c r="E52" s="7"/>
      <c r="F52" s="9"/>
      <c r="G52" s="76">
        <f t="shared" ref="G52:G75" si="3">+IF(E52="cumple",0.006,IF(E52="No aplica",0.006,0))</f>
        <v>0</v>
      </c>
    </row>
    <row r="53" spans="1:7">
      <c r="A53" s="194"/>
      <c r="B53" s="202"/>
      <c r="C53" s="242"/>
      <c r="D53" s="31" t="s">
        <v>28</v>
      </c>
      <c r="E53" s="7"/>
      <c r="F53" s="9"/>
      <c r="G53" s="76">
        <f t="shared" si="3"/>
        <v>0</v>
      </c>
    </row>
    <row r="54" spans="1:7">
      <c r="A54" s="194"/>
      <c r="B54" s="202"/>
      <c r="C54" s="242"/>
      <c r="D54" s="31" t="s">
        <v>29</v>
      </c>
      <c r="E54" s="7"/>
      <c r="F54" s="9"/>
      <c r="G54" s="76">
        <f t="shared" si="3"/>
        <v>0</v>
      </c>
    </row>
    <row r="55" spans="1:7">
      <c r="A55" s="194"/>
      <c r="B55" s="202"/>
      <c r="C55" s="242"/>
      <c r="D55" s="31" t="s">
        <v>30</v>
      </c>
      <c r="E55" s="7"/>
      <c r="F55" s="9"/>
      <c r="G55" s="76">
        <f t="shared" si="3"/>
        <v>0</v>
      </c>
    </row>
    <row r="56" spans="1:7">
      <c r="A56" s="194"/>
      <c r="B56" s="202"/>
      <c r="C56" s="242"/>
      <c r="D56" s="31" t="s">
        <v>31</v>
      </c>
      <c r="E56" s="7"/>
      <c r="F56" s="9"/>
      <c r="G56" s="76">
        <f t="shared" si="3"/>
        <v>0</v>
      </c>
    </row>
    <row r="57" spans="1:7">
      <c r="A57" s="194"/>
      <c r="B57" s="202"/>
      <c r="C57" s="243"/>
      <c r="D57" s="31" t="s">
        <v>32</v>
      </c>
      <c r="E57" s="7"/>
      <c r="F57" s="9"/>
      <c r="G57" s="76">
        <f t="shared" si="3"/>
        <v>0</v>
      </c>
    </row>
    <row r="58" spans="1:7" ht="32.25" customHeight="1">
      <c r="A58" s="194"/>
      <c r="B58" s="202"/>
      <c r="C58" s="244" t="s">
        <v>68</v>
      </c>
      <c r="D58" s="31" t="s">
        <v>33</v>
      </c>
      <c r="E58" s="7"/>
      <c r="F58" s="9"/>
      <c r="G58" s="76">
        <f t="shared" si="3"/>
        <v>0</v>
      </c>
    </row>
    <row r="59" spans="1:7" ht="28.15" customHeight="1">
      <c r="A59" s="194"/>
      <c r="B59" s="202"/>
      <c r="C59" s="244"/>
      <c r="D59" s="31" t="s">
        <v>34</v>
      </c>
      <c r="E59" s="7"/>
      <c r="F59" s="9"/>
      <c r="G59" s="76">
        <f t="shared" si="3"/>
        <v>0</v>
      </c>
    </row>
    <row r="60" spans="1:7" ht="30.6" customHeight="1">
      <c r="A60" s="194"/>
      <c r="B60" s="202"/>
      <c r="C60" s="244"/>
      <c r="D60" s="31" t="s">
        <v>35</v>
      </c>
      <c r="E60" s="7"/>
      <c r="F60" s="9"/>
      <c r="G60" s="76">
        <f t="shared" si="3"/>
        <v>0</v>
      </c>
    </row>
    <row r="61" spans="1:7" ht="49.5">
      <c r="A61" s="194"/>
      <c r="B61" s="202"/>
      <c r="C61" s="244"/>
      <c r="D61" s="31" t="s">
        <v>36</v>
      </c>
      <c r="E61" s="7"/>
      <c r="F61" s="9"/>
      <c r="G61" s="76">
        <f t="shared" si="3"/>
        <v>0</v>
      </c>
    </row>
    <row r="62" spans="1:7" ht="36.75" customHeight="1">
      <c r="A62" s="194"/>
      <c r="B62" s="202"/>
      <c r="C62" s="244"/>
      <c r="D62" s="31" t="s">
        <v>37</v>
      </c>
      <c r="E62" s="7"/>
      <c r="F62" s="9"/>
      <c r="G62" s="76">
        <f t="shared" si="3"/>
        <v>0</v>
      </c>
    </row>
    <row r="63" spans="1:7" ht="33">
      <c r="A63" s="194"/>
      <c r="B63" s="202"/>
      <c r="C63" s="244"/>
      <c r="D63" s="31" t="s">
        <v>41</v>
      </c>
      <c r="E63" s="7"/>
      <c r="F63" s="9"/>
      <c r="G63" s="76">
        <f t="shared" si="3"/>
        <v>0</v>
      </c>
    </row>
    <row r="64" spans="1:7" ht="33">
      <c r="A64" s="194"/>
      <c r="B64" s="202"/>
      <c r="C64" s="210" t="s">
        <v>82</v>
      </c>
      <c r="D64" s="29" t="s">
        <v>365</v>
      </c>
      <c r="E64" s="7"/>
      <c r="F64" s="9"/>
      <c r="G64" s="76">
        <f t="shared" si="3"/>
        <v>0</v>
      </c>
    </row>
    <row r="65" spans="1:7">
      <c r="A65" s="194"/>
      <c r="B65" s="202"/>
      <c r="C65" s="245"/>
      <c r="D65" s="29" t="s">
        <v>366</v>
      </c>
      <c r="E65" s="7"/>
      <c r="F65" s="9"/>
      <c r="G65" s="76">
        <f t="shared" si="3"/>
        <v>0</v>
      </c>
    </row>
    <row r="66" spans="1:7" ht="35.25" customHeight="1">
      <c r="A66" s="194"/>
      <c r="B66" s="202"/>
      <c r="C66" s="241" t="s">
        <v>83</v>
      </c>
      <c r="D66" s="32" t="s">
        <v>367</v>
      </c>
      <c r="E66" s="7"/>
      <c r="F66" s="9"/>
      <c r="G66" s="76">
        <f t="shared" si="3"/>
        <v>0</v>
      </c>
    </row>
    <row r="67" spans="1:7" ht="33">
      <c r="A67" s="194"/>
      <c r="B67" s="202"/>
      <c r="C67" s="242"/>
      <c r="D67" s="32" t="s">
        <v>368</v>
      </c>
      <c r="E67" s="7"/>
      <c r="F67" s="9"/>
      <c r="G67" s="76">
        <f t="shared" si="3"/>
        <v>0</v>
      </c>
    </row>
    <row r="68" spans="1:7">
      <c r="A68" s="194"/>
      <c r="B68" s="202"/>
      <c r="C68" s="242"/>
      <c r="D68" s="32" t="s">
        <v>369</v>
      </c>
      <c r="E68" s="7"/>
      <c r="F68" s="9"/>
      <c r="G68" s="76">
        <f t="shared" si="3"/>
        <v>0</v>
      </c>
    </row>
    <row r="69" spans="1:7" ht="31.5" customHeight="1">
      <c r="A69" s="194"/>
      <c r="B69" s="202"/>
      <c r="C69" s="246" t="s">
        <v>84</v>
      </c>
      <c r="D69" s="29" t="s">
        <v>370</v>
      </c>
      <c r="E69" s="7"/>
      <c r="F69" s="9"/>
      <c r="G69" s="76">
        <f t="shared" si="3"/>
        <v>0</v>
      </c>
    </row>
    <row r="70" spans="1:7" ht="33">
      <c r="A70" s="194"/>
      <c r="B70" s="202"/>
      <c r="C70" s="247"/>
      <c r="D70" s="28" t="s">
        <v>371</v>
      </c>
      <c r="E70" s="7"/>
      <c r="F70" s="9"/>
      <c r="G70" s="76">
        <f t="shared" si="3"/>
        <v>0</v>
      </c>
    </row>
    <row r="71" spans="1:7" ht="33">
      <c r="A71" s="194"/>
      <c r="B71" s="202"/>
      <c r="C71" s="247"/>
      <c r="D71" s="28" t="s">
        <v>372</v>
      </c>
      <c r="E71" s="7"/>
      <c r="F71" s="9"/>
      <c r="G71" s="76">
        <f t="shared" si="3"/>
        <v>0</v>
      </c>
    </row>
    <row r="72" spans="1:7" ht="33">
      <c r="A72" s="194"/>
      <c r="B72" s="202"/>
      <c r="C72" s="247"/>
      <c r="D72" s="28" t="s">
        <v>373</v>
      </c>
      <c r="E72" s="7"/>
      <c r="F72" s="9"/>
      <c r="G72" s="76">
        <f t="shared" si="3"/>
        <v>0</v>
      </c>
    </row>
    <row r="73" spans="1:7" ht="35.450000000000003" customHeight="1">
      <c r="A73" s="194"/>
      <c r="B73" s="202"/>
      <c r="C73" s="247"/>
      <c r="D73" s="28" t="s">
        <v>374</v>
      </c>
      <c r="E73" s="7"/>
      <c r="F73" s="9"/>
      <c r="G73" s="76">
        <f t="shared" si="3"/>
        <v>0</v>
      </c>
    </row>
    <row r="74" spans="1:7" ht="49.5">
      <c r="A74" s="194"/>
      <c r="B74" s="202"/>
      <c r="C74" s="247"/>
      <c r="D74" s="28" t="s">
        <v>375</v>
      </c>
      <c r="E74" s="7"/>
      <c r="F74" s="9"/>
      <c r="G74" s="76">
        <f t="shared" si="3"/>
        <v>0</v>
      </c>
    </row>
    <row r="75" spans="1:7" ht="49.5">
      <c r="A75" s="194"/>
      <c r="B75" s="202"/>
      <c r="C75" s="247"/>
      <c r="D75" s="28" t="s">
        <v>376</v>
      </c>
      <c r="E75" s="7"/>
      <c r="F75" s="9"/>
      <c r="G75" s="76">
        <f t="shared" si="3"/>
        <v>0</v>
      </c>
    </row>
    <row r="76" spans="1:7">
      <c r="A76" s="157"/>
      <c r="B76" s="150" t="s">
        <v>21</v>
      </c>
      <c r="C76" s="151"/>
      <c r="D76" s="151"/>
      <c r="E76" s="25" t="str" cm="1">
        <f t="array" ref="E76">IF(OR(E52:E75="No cumple"),"No cumple",IF(G76=0%,"","Cumple"))</f>
        <v/>
      </c>
      <c r="F76" s="10"/>
      <c r="G76" s="91">
        <f>SUM(G52:G75)</f>
        <v>0</v>
      </c>
    </row>
    <row r="77" spans="1:7" ht="148.5">
      <c r="A77" s="248" t="s">
        <v>75</v>
      </c>
      <c r="B77" s="36" t="s">
        <v>38</v>
      </c>
      <c r="C77" s="27" t="s">
        <v>76</v>
      </c>
      <c r="D77" s="26" t="s">
        <v>77</v>
      </c>
      <c r="E77" s="7"/>
      <c r="F77" s="30"/>
      <c r="G77" s="46">
        <f>+IF(E77="cumple",0.14,IF(E77="No aplica",0.14,0))</f>
        <v>0</v>
      </c>
    </row>
    <row r="78" spans="1:7" ht="27" customHeight="1">
      <c r="A78" s="249"/>
      <c r="B78" s="219" t="s">
        <v>21</v>
      </c>
      <c r="C78" s="203"/>
      <c r="D78" s="203"/>
      <c r="E78" s="25" t="str">
        <f>IF(OR(E77="No cumple"),"No cumple",IF(G78=0%,"","Cumple"))</f>
        <v/>
      </c>
      <c r="F78" s="30"/>
      <c r="G78" s="93">
        <f>G77</f>
        <v>0</v>
      </c>
    </row>
    <row r="79" spans="1:7" ht="70.5" customHeight="1">
      <c r="A79" s="156" t="s">
        <v>78</v>
      </c>
      <c r="B79" s="199" t="s">
        <v>39</v>
      </c>
      <c r="C79" s="212" t="s">
        <v>79</v>
      </c>
      <c r="D79" s="28" t="s">
        <v>88</v>
      </c>
      <c r="E79" s="7"/>
      <c r="F79" s="10"/>
      <c r="G79" s="46">
        <f>+IF(E79="cumple",0.0714,IF(E79="No aplica",0.714,0))</f>
        <v>0</v>
      </c>
    </row>
    <row r="80" spans="1:7" ht="34.5" customHeight="1">
      <c r="A80" s="194"/>
      <c r="B80" s="200"/>
      <c r="C80" s="213"/>
      <c r="D80" s="28" t="s">
        <v>377</v>
      </c>
      <c r="E80" s="7"/>
      <c r="F80" s="9" t="s">
        <v>4</v>
      </c>
      <c r="G80" s="46">
        <f>+IF(E80="cumple",0.0714,IF(E80="No aplica",0.714,0))</f>
        <v>0</v>
      </c>
    </row>
    <row r="81" spans="1:7" ht="27" customHeight="1">
      <c r="A81" s="194"/>
      <c r="B81" s="219" t="s">
        <v>21</v>
      </c>
      <c r="C81" s="203"/>
      <c r="D81" s="203"/>
      <c r="E81" s="25" t="str" cm="1">
        <f t="array" ref="E81">IF(OR(E79:E80="No cumple"),"No cumple",IF(G81=0%,"","Cumple"))</f>
        <v/>
      </c>
      <c r="F81" s="12"/>
      <c r="G81" s="91">
        <f>SUM(G79:G80)</f>
        <v>0</v>
      </c>
    </row>
    <row r="82" spans="1:7" ht="132">
      <c r="A82" s="234" t="s">
        <v>80</v>
      </c>
      <c r="B82" s="33" t="s">
        <v>39</v>
      </c>
      <c r="C82" s="26" t="s">
        <v>81</v>
      </c>
      <c r="D82" s="26" t="s">
        <v>89</v>
      </c>
      <c r="E82" s="7"/>
      <c r="F82" s="39" t="s">
        <v>4</v>
      </c>
      <c r="G82" s="46">
        <f>+IF(E82="cumple",0.14,IF(E82="No aplica",0.14,0))</f>
        <v>0</v>
      </c>
    </row>
    <row r="83" spans="1:7">
      <c r="A83" s="234"/>
      <c r="B83" s="151" t="s">
        <v>21</v>
      </c>
      <c r="C83" s="151"/>
      <c r="D83" s="151"/>
      <c r="E83" s="25" t="str">
        <f>IF(OR(E82="No cumple"),"No cumple",IF(G83=0%,"","Cumple"))</f>
        <v/>
      </c>
      <c r="F83" s="40"/>
      <c r="G83" s="91">
        <f>SUM(G82)</f>
        <v>0</v>
      </c>
    </row>
    <row r="84" spans="1:7" ht="17.25" thickBot="1">
      <c r="A84" s="250" t="s">
        <v>5</v>
      </c>
      <c r="B84" s="251"/>
      <c r="C84" s="251"/>
      <c r="D84" s="251"/>
      <c r="E84" s="251"/>
      <c r="F84" s="252"/>
      <c r="G84" s="34">
        <f>G83+G81+G78+G76+G51+G49+G24</f>
        <v>0</v>
      </c>
    </row>
    <row r="85" spans="1:7" ht="85.5" customHeight="1" thickBot="1">
      <c r="A85" s="141" t="s">
        <v>261</v>
      </c>
      <c r="B85" s="142"/>
      <c r="C85" s="142"/>
      <c r="D85" s="142"/>
      <c r="E85" s="142"/>
      <c r="F85" s="142"/>
      <c r="G85" s="143"/>
    </row>
    <row r="86" spans="1:7" ht="17.25" thickBot="1">
      <c r="A86" s="129" t="s">
        <v>10</v>
      </c>
      <c r="B86" s="130"/>
      <c r="C86" s="130"/>
      <c r="D86" s="130"/>
      <c r="E86" s="130"/>
      <c r="F86" s="130"/>
      <c r="G86" s="131"/>
    </row>
    <row r="87" spans="1:7" ht="17.25" thickBot="1">
      <c r="A87" s="132" t="s">
        <v>8</v>
      </c>
      <c r="B87" s="133"/>
      <c r="C87" s="14" t="s">
        <v>6</v>
      </c>
      <c r="D87" s="13" t="s">
        <v>9</v>
      </c>
      <c r="E87" s="133" t="s">
        <v>7</v>
      </c>
      <c r="F87" s="133"/>
      <c r="G87" s="134"/>
    </row>
    <row r="88" spans="1:7">
      <c r="A88" s="135"/>
      <c r="B88" s="136"/>
      <c r="C88" s="16"/>
      <c r="D88" s="15"/>
      <c r="E88" s="136"/>
      <c r="F88" s="136"/>
      <c r="G88" s="137"/>
    </row>
    <row r="89" spans="1:7">
      <c r="A89" s="138"/>
      <c r="B89" s="139"/>
      <c r="C89" s="18"/>
      <c r="D89" s="17"/>
      <c r="E89" s="139"/>
      <c r="F89" s="139"/>
      <c r="G89" s="140"/>
    </row>
    <row r="90" spans="1:7" ht="17.25" thickBot="1">
      <c r="A90" s="126"/>
      <c r="B90" s="127"/>
      <c r="C90" s="20"/>
      <c r="D90" s="19"/>
      <c r="E90" s="127"/>
      <c r="F90" s="127"/>
      <c r="G90" s="128"/>
    </row>
  </sheetData>
  <sheetProtection algorithmName="SHA-512" hashValue="EjsHxt9YD+OafUYa+k68wVQ+l1Xl2z4g858sF8N5ggSOkADJBU9j+xa6rvlrp2PWn/i46s+ELRsvzm42eKlU6Q==" saltValue="wQK0e4pEgYXFvnYn1uCHEg==" spinCount="100000" sheet="1" objects="1" scenarios="1" formatCells="0" formatColumns="0" autoFilter="0"/>
  <autoFilter ref="A17:G87" xr:uid="{47A68971-74D6-4596-BC86-1E5C76D83494}"/>
  <mergeCells count="59">
    <mergeCell ref="A88:B88"/>
    <mergeCell ref="E88:G88"/>
    <mergeCell ref="A89:B89"/>
    <mergeCell ref="E89:G89"/>
    <mergeCell ref="A90:B90"/>
    <mergeCell ref="E90:G90"/>
    <mergeCell ref="A87:B87"/>
    <mergeCell ref="E87:G87"/>
    <mergeCell ref="A77:A78"/>
    <mergeCell ref="B78:D78"/>
    <mergeCell ref="A79:A81"/>
    <mergeCell ref="B79:B80"/>
    <mergeCell ref="C79:C80"/>
    <mergeCell ref="B81:D81"/>
    <mergeCell ref="A82:A83"/>
    <mergeCell ref="B83:D83"/>
    <mergeCell ref="A84:F84"/>
    <mergeCell ref="A85:G85"/>
    <mergeCell ref="A86:G86"/>
    <mergeCell ref="A50:A51"/>
    <mergeCell ref="B51:D51"/>
    <mergeCell ref="A52:A76"/>
    <mergeCell ref="B52:B75"/>
    <mergeCell ref="C52:C57"/>
    <mergeCell ref="C58:C63"/>
    <mergeCell ref="C64:C65"/>
    <mergeCell ref="C66:C68"/>
    <mergeCell ref="C69:C75"/>
    <mergeCell ref="B76:D76"/>
    <mergeCell ref="A18:A24"/>
    <mergeCell ref="B18:B23"/>
    <mergeCell ref="C18:C23"/>
    <mergeCell ref="B24:D24"/>
    <mergeCell ref="A25:A49"/>
    <mergeCell ref="B25:B48"/>
    <mergeCell ref="C25:C48"/>
    <mergeCell ref="B49:D49"/>
    <mergeCell ref="B13:G13"/>
    <mergeCell ref="B14:G14"/>
    <mergeCell ref="A15:G15"/>
    <mergeCell ref="A16:A17"/>
    <mergeCell ref="B16:B17"/>
    <mergeCell ref="C16:C17"/>
    <mergeCell ref="D16:D17"/>
    <mergeCell ref="E16:E17"/>
    <mergeCell ref="F16:F17"/>
    <mergeCell ref="G16:G17"/>
    <mergeCell ref="B12:G12"/>
    <mergeCell ref="A1:G1"/>
    <mergeCell ref="A2:G2"/>
    <mergeCell ref="A3:G3"/>
    <mergeCell ref="A4:G4"/>
    <mergeCell ref="B5:G5"/>
    <mergeCell ref="B6:G6"/>
    <mergeCell ref="B7:G7"/>
    <mergeCell ref="B8:G8"/>
    <mergeCell ref="B9:G9"/>
    <mergeCell ref="B10:G10"/>
    <mergeCell ref="B11:G11"/>
  </mergeCells>
  <conditionalFormatting sqref="G84">
    <cfRule type="dataBar" priority="1">
      <dataBar>
        <cfvo type="num" val="0"/>
        <cfvo type="num" val="1"/>
        <color rgb="FF638EC6"/>
      </dataBar>
      <extLst>
        <ext xmlns:x14="http://schemas.microsoft.com/office/spreadsheetml/2009/9/main" uri="{B025F937-C7B1-47D3-B67F-A62EFF666E3E}">
          <x14:id>{5517699E-60F4-4C43-B280-7270EEE9D25E}</x14:id>
        </ext>
      </extLst>
    </cfRule>
  </conditionalFormatting>
  <dataValidations count="8">
    <dataValidation type="list" allowBlank="1" showInputMessage="1" showErrorMessage="1" sqref="E41" xr:uid="{92CBBE9D-727D-49C2-80DC-D0EA3A09849E}">
      <formula1>"Cumple,No Cumple,No Aplica"</formula1>
    </dataValidation>
    <dataValidation type="list" allowBlank="1" showInputMessage="1" showErrorMessage="1" sqref="E18:E23 E25:E40 E42:E48 E50 E52:E75 E77 E79:E80 E82" xr:uid="{7578E215-763C-4E1E-B4F8-9283A284E98C}">
      <formula1>"Cumple,No Cumple"</formula1>
    </dataValidation>
    <dataValidation type="whole" allowBlank="1" showInputMessage="1" showErrorMessage="1" error="Ingrese solo números" sqref="B13:G13" xr:uid="{99FE90EC-EACE-44B9-B9D0-C107E2DD4306}">
      <formula1>1</formula1>
      <formula2>9999</formula2>
    </dataValidation>
    <dataValidation type="whole" allowBlank="1" showInputMessage="1" showErrorMessage="1" error="Ingrese solo números" sqref="B5:G5" xr:uid="{376390E4-228B-4260-82A7-0760778C2BDD}">
      <formula1>1</formula1>
      <formula2>999999999</formula2>
    </dataValidation>
    <dataValidation type="date" allowBlank="1" showInputMessage="1" showErrorMessage="1" error="Formato fecha dd/mm/aaaa" sqref="B6:G6" xr:uid="{A96D25E7-69EF-43DA-98E4-09A24B4136D2}">
      <formula1>40179</formula1>
      <formula2>46022</formula2>
    </dataValidation>
    <dataValidation type="date" allowBlank="1" showInputMessage="1" showErrorMessage="1" error="Formato fecha dd/mm/aaaa" sqref="B14:G14" xr:uid="{81CF63D2-6948-476F-9239-2A0F46AC1E6F}">
      <formula1>45292</formula1>
      <formula2>46022</formula2>
    </dataValidation>
    <dataValidation type="textLength" allowBlank="1" showInputMessage="1" showErrorMessage="1" sqref="B11:G12 B8:G8" xr:uid="{F70BCFFD-31AE-4965-82DF-6ACC2973D491}">
      <formula1>2</formula1>
      <formula2>250</formula2>
    </dataValidation>
    <dataValidation type="whole" allowBlank="1" showInputMessage="1" showErrorMessage="1" error="Ingrese solo números._x000a_Logitud 9 dIgitos." sqref="B9:G9" xr:uid="{927E47FF-6273-4A1E-B033-B046439D1A6C}">
      <formula1>111111111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FUNCIONAMIENTO&amp;RIN57.IVC
29/07/2024
Versión 1
Página &amp;P de &amp;N 
Clasificación de la Información
CLASIFICADA </oddHeader>
    <oddFooter>&amp;C&amp;"Tempus Sans ITC,Normal"&amp;G</oddFooter>
  </headerFooter>
  <legacyDrawingHF r:id="rId2"/>
  <extLst>
    <ext xmlns:x14="http://schemas.microsoft.com/office/spreadsheetml/2009/9/main" uri="{78C0D931-6437-407d-A8EE-F0AAD7539E65}">
      <x14:conditionalFormattings>
        <x14:conditionalFormatting xmlns:xm="http://schemas.microsoft.com/office/excel/2006/main">
          <x14:cfRule type="dataBar" id="{5517699E-60F4-4C43-B280-7270EEE9D25E}">
            <x14:dataBar minLength="0" maxLength="100" gradient="0">
              <x14:cfvo type="num">
                <xm:f>0</xm:f>
              </x14:cfvo>
              <x14:cfvo type="num">
                <xm:f>1</xm:f>
              </x14:cfvo>
              <x14:negativeFillColor rgb="FFFF0000"/>
              <x14:axisColor rgb="FF000000"/>
            </x14:dataBar>
          </x14:cfRule>
          <xm:sqref>G84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9A47537-0EC3-43CF-8F01-A9216134347F}">
          <x14:formula1>
            <xm:f>'0. Instrucciones'!$A$41:$A$73</xm:f>
          </x14:formula1>
          <xm:sqref>B7:G7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6D9EC-8103-439E-818B-AF40AB9D79D7}">
  <sheetPr>
    <tabColor rgb="FF00B0F0"/>
  </sheetPr>
  <dimension ref="A1:F29"/>
  <sheetViews>
    <sheetView zoomScaleNormal="100" zoomScaleSheetLayoutView="80" zoomScalePageLayoutView="55" workbookViewId="0">
      <selection activeCell="H13" sqref="H13"/>
    </sheetView>
  </sheetViews>
  <sheetFormatPr baseColWidth="10" defaultColWidth="11.42578125" defaultRowHeight="16.5"/>
  <cols>
    <col min="1" max="1" width="30.85546875" style="21" customWidth="1"/>
    <col min="2" max="2" width="27.5703125" style="22" customWidth="1"/>
    <col min="3" max="3" width="40.140625" style="23" customWidth="1"/>
    <col min="4" max="4" width="49.5703125" style="22" customWidth="1"/>
    <col min="5" max="5" width="19" style="22" customWidth="1"/>
    <col min="6" max="6" width="35.28515625" style="24" customWidth="1"/>
    <col min="7" max="16384" width="11.42578125" style="1"/>
  </cols>
  <sheetData>
    <row r="1" spans="1:6" ht="15.75" thickBot="1">
      <c r="A1" s="256" t="s">
        <v>16</v>
      </c>
      <c r="B1" s="257"/>
      <c r="C1" s="257"/>
      <c r="D1" s="257"/>
      <c r="E1" s="257"/>
      <c r="F1" s="258"/>
    </row>
    <row r="2" spans="1:6" ht="17.25" customHeight="1" thickBot="1">
      <c r="A2" s="259" t="s">
        <v>15</v>
      </c>
      <c r="B2" s="260"/>
      <c r="C2" s="260"/>
      <c r="D2" s="260"/>
      <c r="E2" s="260"/>
      <c r="F2" s="261"/>
    </row>
    <row r="3" spans="1:6" s="2" customFormat="1" ht="15.75" thickBot="1">
      <c r="A3" s="262" t="s">
        <v>195</v>
      </c>
      <c r="B3" s="263"/>
      <c r="C3" s="263"/>
      <c r="D3" s="263"/>
      <c r="E3" s="263"/>
      <c r="F3" s="264"/>
    </row>
    <row r="4" spans="1:6" s="2" customFormat="1" ht="15.75" thickBot="1">
      <c r="A4" s="265" t="s">
        <v>196</v>
      </c>
      <c r="B4" s="266"/>
      <c r="C4" s="266"/>
      <c r="D4" s="266"/>
      <c r="E4" s="266"/>
      <c r="F4" s="267"/>
    </row>
    <row r="5" spans="1:6" ht="15">
      <c r="A5" s="81" t="s">
        <v>17</v>
      </c>
      <c r="B5" s="268"/>
      <c r="C5" s="269"/>
      <c r="D5" s="269"/>
      <c r="E5" s="269"/>
      <c r="F5" s="270"/>
    </row>
    <row r="6" spans="1:6" ht="28.5">
      <c r="A6" s="82" t="s">
        <v>18</v>
      </c>
      <c r="B6" s="271"/>
      <c r="C6" s="272"/>
      <c r="D6" s="272"/>
      <c r="E6" s="272"/>
      <c r="F6" s="273"/>
    </row>
    <row r="7" spans="1:6" ht="15">
      <c r="A7" s="83" t="s">
        <v>1</v>
      </c>
      <c r="B7" s="271"/>
      <c r="C7" s="272"/>
      <c r="D7" s="272"/>
      <c r="E7" s="272"/>
      <c r="F7" s="273"/>
    </row>
    <row r="8" spans="1:6" ht="15">
      <c r="A8" s="83" t="s">
        <v>11</v>
      </c>
      <c r="B8" s="271"/>
      <c r="C8" s="272"/>
      <c r="D8" s="272"/>
      <c r="E8" s="272"/>
      <c r="F8" s="273"/>
    </row>
    <row r="9" spans="1:6" ht="15">
      <c r="A9" s="83" t="s">
        <v>22</v>
      </c>
      <c r="B9" s="271"/>
      <c r="C9" s="272"/>
      <c r="D9" s="272"/>
      <c r="E9" s="272"/>
      <c r="F9" s="273"/>
    </row>
    <row r="10" spans="1:6" ht="15">
      <c r="A10" s="83" t="s">
        <v>19</v>
      </c>
      <c r="B10" s="271"/>
      <c r="C10" s="272"/>
      <c r="D10" s="272"/>
      <c r="E10" s="272"/>
      <c r="F10" s="273"/>
    </row>
    <row r="11" spans="1:6" ht="28.5">
      <c r="A11" s="83" t="s">
        <v>12</v>
      </c>
      <c r="B11" s="271"/>
      <c r="C11" s="272"/>
      <c r="D11" s="272"/>
      <c r="E11" s="272"/>
      <c r="F11" s="273"/>
    </row>
    <row r="12" spans="1:6" ht="29.25" customHeight="1">
      <c r="A12" s="83" t="s">
        <v>13</v>
      </c>
      <c r="B12" s="253"/>
      <c r="C12" s="254"/>
      <c r="D12" s="254"/>
      <c r="E12" s="254"/>
      <c r="F12" s="255"/>
    </row>
    <row r="13" spans="1:6" ht="29.25" customHeight="1">
      <c r="A13" s="84" t="s">
        <v>336</v>
      </c>
      <c r="B13" s="253"/>
      <c r="C13" s="254"/>
      <c r="D13" s="254"/>
      <c r="E13" s="254"/>
      <c r="F13" s="255"/>
    </row>
    <row r="14" spans="1:6" ht="43.5" thickBot="1">
      <c r="A14" s="84" t="s">
        <v>20</v>
      </c>
      <c r="B14" s="274"/>
      <c r="C14" s="275"/>
      <c r="D14" s="275"/>
      <c r="E14" s="275"/>
      <c r="F14" s="276"/>
    </row>
    <row r="15" spans="1:6" customFormat="1" ht="15.75" thickBot="1">
      <c r="A15" s="277" t="s">
        <v>337</v>
      </c>
      <c r="B15" s="278"/>
      <c r="C15" s="279"/>
      <c r="D15" s="280" t="s">
        <v>338</v>
      </c>
      <c r="E15" s="281"/>
      <c r="F15" s="282"/>
    </row>
    <row r="16" spans="1:6" customFormat="1" ht="36.75" customHeight="1" thickBot="1">
      <c r="A16" s="283" t="s">
        <v>339</v>
      </c>
      <c r="B16" s="284"/>
      <c r="C16" s="285"/>
      <c r="D16" s="286">
        <f>+'1. Comp Legal'!G55</f>
        <v>0</v>
      </c>
      <c r="E16" s="287"/>
      <c r="F16" s="288"/>
    </row>
    <row r="17" spans="1:6" customFormat="1" ht="32.25" customHeight="1" thickBot="1">
      <c r="A17" s="289" t="s">
        <v>340</v>
      </c>
      <c r="B17" s="290"/>
      <c r="C17" s="291"/>
      <c r="D17" s="292">
        <f>+'2. Comp Financiero'!G78</f>
        <v>0</v>
      </c>
      <c r="E17" s="293"/>
      <c r="F17" s="294"/>
    </row>
    <row r="18" spans="1:6" customFormat="1" ht="42" customHeight="1" thickBot="1">
      <c r="A18" s="283" t="s">
        <v>341</v>
      </c>
      <c r="B18" s="284"/>
      <c r="C18" s="285"/>
      <c r="D18" s="295">
        <f>+'3. Comp Atención Psicosocial'!G37</f>
        <v>0</v>
      </c>
      <c r="E18" s="296"/>
      <c r="F18" s="297"/>
    </row>
    <row r="19" spans="1:6" customFormat="1" ht="45.75" customHeight="1" thickBot="1">
      <c r="A19" s="289" t="s">
        <v>342</v>
      </c>
      <c r="B19" s="290"/>
      <c r="C19" s="291"/>
      <c r="D19" s="295">
        <f>'4. Comp Talento Humano'!G57</f>
        <v>0</v>
      </c>
      <c r="E19" s="296"/>
      <c r="F19" s="297"/>
    </row>
    <row r="20" spans="1:6" customFormat="1" ht="42.75" customHeight="1" thickBot="1">
      <c r="A20" s="283" t="s">
        <v>343</v>
      </c>
      <c r="B20" s="284"/>
      <c r="C20" s="285"/>
      <c r="D20" s="295">
        <f>'5. Comp Infraestructura'!G84</f>
        <v>0</v>
      </c>
      <c r="E20" s="296"/>
      <c r="F20" s="297"/>
    </row>
    <row r="21" spans="1:6" ht="15.75" thickBot="1">
      <c r="A21" s="298" t="s">
        <v>344</v>
      </c>
      <c r="B21" s="299"/>
      <c r="C21" s="299"/>
      <c r="D21" s="299"/>
      <c r="E21" s="299"/>
      <c r="F21" s="300"/>
    </row>
    <row r="22" spans="1:6" ht="15.75" thickBot="1">
      <c r="A22" s="301" t="s">
        <v>8</v>
      </c>
      <c r="B22" s="302"/>
      <c r="C22" s="85" t="s">
        <v>6</v>
      </c>
      <c r="D22" s="85" t="s">
        <v>9</v>
      </c>
      <c r="E22" s="302" t="s">
        <v>7</v>
      </c>
      <c r="F22" s="303"/>
    </row>
    <row r="23" spans="1:6" ht="15">
      <c r="A23" s="304"/>
      <c r="B23" s="305"/>
      <c r="C23" s="86"/>
      <c r="D23" s="86"/>
      <c r="E23" s="305"/>
      <c r="F23" s="306"/>
    </row>
    <row r="24" spans="1:6" ht="15">
      <c r="A24" s="307"/>
      <c r="B24" s="308"/>
      <c r="C24" s="86"/>
      <c r="D24" s="86"/>
      <c r="E24" s="309"/>
      <c r="F24" s="310"/>
    </row>
    <row r="25" spans="1:6" ht="15">
      <c r="A25" s="307"/>
      <c r="B25" s="308"/>
      <c r="C25" s="86"/>
      <c r="D25" s="86"/>
      <c r="E25" s="309"/>
      <c r="F25" s="310"/>
    </row>
    <row r="26" spans="1:6" ht="15">
      <c r="A26" s="307"/>
      <c r="B26" s="308"/>
      <c r="C26" s="86"/>
      <c r="D26" s="86"/>
      <c r="E26" s="309"/>
      <c r="F26" s="310"/>
    </row>
    <row r="27" spans="1:6" ht="15">
      <c r="A27" s="307"/>
      <c r="B27" s="308"/>
      <c r="C27" s="86"/>
      <c r="D27" s="86"/>
      <c r="E27" s="309"/>
      <c r="F27" s="310"/>
    </row>
    <row r="28" spans="1:6" ht="15.75" thickBot="1">
      <c r="A28" s="314"/>
      <c r="B28" s="315"/>
      <c r="C28" s="87"/>
      <c r="D28" s="87"/>
      <c r="E28" s="315"/>
      <c r="F28" s="316"/>
    </row>
    <row r="29" spans="1:6" ht="15.75" thickBot="1">
      <c r="A29" s="311"/>
      <c r="B29" s="312"/>
      <c r="C29" s="88"/>
      <c r="D29" s="88"/>
      <c r="E29" s="312"/>
      <c r="F29" s="313"/>
    </row>
  </sheetData>
  <sheetProtection algorithmName="SHA-512" hashValue="B/6O+bxMiPBHPRsl4zpk/nnI6qxM8CVL6IjkNn/+1R8VLarAMcL8tvk8SaCT90AUt5eE+LRfGFlvexBuiYX+1g==" saltValue="B+nXaqIhGKH9ulEb4x5IyQ==" spinCount="100000" sheet="1" formatCells="0" formatColumns="0" formatRows="0" autoFilter="0"/>
  <mergeCells count="43">
    <mergeCell ref="A29:B29"/>
    <mergeCell ref="E29:F29"/>
    <mergeCell ref="A26:B26"/>
    <mergeCell ref="E26:F26"/>
    <mergeCell ref="A27:B27"/>
    <mergeCell ref="E27:F27"/>
    <mergeCell ref="A28:B28"/>
    <mergeCell ref="E28:F28"/>
    <mergeCell ref="A23:B23"/>
    <mergeCell ref="E23:F23"/>
    <mergeCell ref="A24:B24"/>
    <mergeCell ref="E24:F24"/>
    <mergeCell ref="A25:B25"/>
    <mergeCell ref="E25:F25"/>
    <mergeCell ref="A20:C20"/>
    <mergeCell ref="D20:F20"/>
    <mergeCell ref="A21:F21"/>
    <mergeCell ref="A22:B22"/>
    <mergeCell ref="E22:F22"/>
    <mergeCell ref="A17:C17"/>
    <mergeCell ref="D17:F17"/>
    <mergeCell ref="A18:C18"/>
    <mergeCell ref="D18:F18"/>
    <mergeCell ref="A19:C19"/>
    <mergeCell ref="D19:F19"/>
    <mergeCell ref="B13:F13"/>
    <mergeCell ref="B14:F14"/>
    <mergeCell ref="A15:C15"/>
    <mergeCell ref="D15:F15"/>
    <mergeCell ref="A16:C16"/>
    <mergeCell ref="D16:F16"/>
    <mergeCell ref="B12:F12"/>
    <mergeCell ref="A1:F1"/>
    <mergeCell ref="A2:F2"/>
    <mergeCell ref="A3:F3"/>
    <mergeCell ref="A4:F4"/>
    <mergeCell ref="B5:F5"/>
    <mergeCell ref="B6:F6"/>
    <mergeCell ref="B7:F7"/>
    <mergeCell ref="B8:F8"/>
    <mergeCell ref="B9:F9"/>
    <mergeCell ref="B10:F10"/>
    <mergeCell ref="B11:F11"/>
  </mergeCells>
  <dataValidations count="4">
    <dataValidation type="whole" allowBlank="1" showInputMessage="1" showErrorMessage="1" error="Ingrese solo números._x000a_Logitud 9 dIgitos." sqref="B9" xr:uid="{D5FBCC6E-A170-4787-8C2D-9B04C60269B1}">
      <formula1>111111111</formula1>
      <formula2>999999999</formula2>
    </dataValidation>
    <dataValidation type="textLength" allowBlank="1" showInputMessage="1" showErrorMessage="1" sqref="B8 B11:B12" xr:uid="{C3A1D383-56EF-4321-B146-681826B3C191}">
      <formula1>2</formula1>
      <formula2>250</formula2>
    </dataValidation>
    <dataValidation type="date" allowBlank="1" showInputMessage="1" showErrorMessage="1" error="Formato fecha dd/mm/aaaa" sqref="B6 B14" xr:uid="{2239C00B-244E-4B31-BD71-D66EAB2E893F}">
      <formula1>40179</formula1>
      <formula2>46022</formula2>
    </dataValidation>
    <dataValidation type="whole" allowBlank="1" showInputMessage="1" showErrorMessage="1" error="Ingrese solo números" sqref="B5 B13" xr:uid="{0E855917-7C28-4D29-A8B9-FCAB788B61EB}">
      <formula1>1</formula1>
      <formula2>999999999</formula2>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LICENCIAS DE FUNCIONAMIENTO&amp;RIN57.IVC
29/07/2024
Versión 1
Página &amp;P de &amp;N 
Clasificación de la Información
CLASIFICADA </oddHeader>
    <oddFooter>&amp;C&amp;"Tempus Sans ITC,Normal"&amp;G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0DD0F4F-7763-4475-8D59-681F258E3119}">
          <x14:formula1>
            <xm:f>'0. Instrucciones'!$A$41:$A$73</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Props1.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F61817-CB83-489F-BB50-20108FEF4F8F}">
  <ds:schemaRefs>
    <ds:schemaRef ds:uri="http://schemas.microsoft.com/sharepoint/v3/contenttype/forms"/>
  </ds:schemaRefs>
</ds:datastoreItem>
</file>

<file path=customXml/itemProps3.xml><?xml version="1.0" encoding="utf-8"?>
<ds:datastoreItem xmlns:ds="http://schemas.openxmlformats.org/officeDocument/2006/customXml" ds:itemID="{A98DC230-7527-4E41-B454-00AEFDDF6AC2}">
  <ds:schemaRefs>
    <ds:schemaRef ds:uri="07df56aa-f336-4b80-aa61-75267864e9e7"/>
    <ds:schemaRef ds:uri="http://schemas.microsoft.com/office/infopath/2007/PartnerControls"/>
    <ds:schemaRef ds:uri="http://purl.org/dc/terms/"/>
    <ds:schemaRef ds:uri="76ddc973-6f3e-458c-98dc-616d12e59db2"/>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0. Instrucciones</vt:lpstr>
      <vt:lpstr>1. Comp Legal</vt:lpstr>
      <vt:lpstr>2. Comp Financiero</vt:lpstr>
      <vt:lpstr>3. Comp Atención Psicosocial</vt:lpstr>
      <vt:lpstr>4. Comp Talento Humano</vt:lpstr>
      <vt:lpstr>5. Comp Infraestructura</vt:lpstr>
      <vt:lpstr>6. Resumen Componente</vt:lpstr>
      <vt:lpstr>'0. 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2024-07-29T20:08:07Z</cp:lastPrinted>
  <dcterms:created xsi:type="dcterms:W3CDTF">2015-02-20T20:19:06Z</dcterms:created>
  <dcterms:modified xsi:type="dcterms:W3CDTF">2024-07-29T20:08:13Z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