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126" documentId="13_ncr:1_{9CE83C87-27FC-4FA8-9C9A-4CA6B6359B0F}" xr6:coauthVersionLast="47" xr6:coauthVersionMax="47" xr10:uidLastSave="{CC263B88-0E1E-4DEA-99B5-8FF0B1B16D36}"/>
  <bookViews>
    <workbookView xWindow="-120" yWindow="-120" windowWidth="29040" windowHeight="15720" tabRatio="773" firstSheet="4" xr2:uid="{00000000-000D-0000-FFFF-FFFF00000000}"/>
  </bookViews>
  <sheets>
    <sheet name="0. Instrucciones" sheetId="92" r:id="rId1"/>
    <sheet name="1. Comp Legal" sheetId="93" r:id="rId2"/>
    <sheet name="2. Comp Financiero" sheetId="94" r:id="rId3"/>
    <sheet name="3. Comp Atención Psicosocial " sheetId="96" r:id="rId4"/>
    <sheet name="4. Comp Talento Humano" sheetId="95" r:id="rId5"/>
    <sheet name="5. Comp Infraestructura" sheetId="98" r:id="rId6"/>
    <sheet name="6. Comp Nutrición - LFI" sheetId="99" r:id="rId7"/>
    <sheet name="6. Comp Nutrición - LFID" sheetId="100" r:id="rId8"/>
    <sheet name="6. Comp Nutrición - Terc" sheetId="101" r:id="rId9"/>
    <sheet name="7. Resumen Componentes" sheetId="97" r:id="rId10"/>
  </sheets>
  <externalReferences>
    <externalReference r:id="rId11"/>
    <externalReference r:id="rId12"/>
    <externalReference r:id="rId13"/>
    <externalReference r:id="rId14"/>
  </externalReferences>
  <definedNames>
    <definedName name="_xlnm._FilterDatabase" localSheetId="1" hidden="1">'1. Comp Legal'!$A$17:$G$58</definedName>
    <definedName name="_xlnm._FilterDatabase" localSheetId="2" hidden="1">'2. Comp Financiero'!$A$17:$G$83</definedName>
    <definedName name="_xlnm._FilterDatabase" localSheetId="3" hidden="1">'3. Comp Atención Psicosocial '!$A$17:$G$41</definedName>
    <definedName name="_xlnm._FilterDatabase" localSheetId="4" hidden="1">'4. Comp Talento Humano'!$A$17:$G$82</definedName>
    <definedName name="_xlnm._FilterDatabase" localSheetId="5" hidden="1">'5. Comp Infraestructura'!$A$17:$G$250</definedName>
    <definedName name="_xlnm._FilterDatabase" localSheetId="6" hidden="1">'6. Comp Nutrición - LFI'!$A$17:$G$111</definedName>
    <definedName name="_xlnm._FilterDatabase" localSheetId="7" hidden="1">'6. Comp Nutrición - LFID'!$A$17:$G$94</definedName>
    <definedName name="_xlnm._FilterDatabase" localSheetId="8" hidden="1">'6. Comp Nutrición - Terc'!$A$17:$G$119</definedName>
    <definedName name="_xlnm.Print_Area" localSheetId="0">'0. Instrucciones'!$A$1:$G$12</definedName>
    <definedName name="cumple" localSheetId="1">'[1]0. Instrucciones'!#REF!</definedName>
    <definedName name="cumple" localSheetId="2">'[2]0. Instrucciones'!$A$22:$A$23</definedName>
    <definedName name="cumple" localSheetId="3">'[1]0. Instrucciones'!#REF!</definedName>
    <definedName name="cumple" localSheetId="4">'[2]0. Instrucciones'!$A$22:$A$23</definedName>
    <definedName name="cumple" localSheetId="5">'[3]0. Instrucciones'!#REF!</definedName>
    <definedName name="cumple" localSheetId="6">#REF!</definedName>
    <definedName name="cumple" localSheetId="7">#REF!</definedName>
    <definedName name="cumple" localSheetId="8">#REF!</definedName>
    <definedName name="cumple" localSheetId="9">'[4]0. Instrucciones'!#REF!</definedName>
    <definedName name="cumple">'0. Instrucciones'!#REF!</definedName>
    <definedName name="noaplica" localSheetId="1">'[1]0. Instrucciones'!#REF!</definedName>
    <definedName name="noaplica" localSheetId="3">'[1]0. Instrucciones'!#REF!</definedName>
    <definedName name="noaplica" localSheetId="5">'[3]0. Instrucciones'!#REF!</definedName>
    <definedName name="noaplica" localSheetId="6">#REF!</definedName>
    <definedName name="noaplica" localSheetId="7">#REF!</definedName>
    <definedName name="noaplica" localSheetId="8">#REF!</definedName>
    <definedName name="noaplica" localSheetId="9">'[4]0. Instrucciones'!#REF!</definedName>
    <definedName name="noaplica">'0. Instrucciones'!#REF!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95" l="1"/>
  <c r="G59" i="95"/>
  <c r="G58" i="95"/>
  <c r="G57" i="95"/>
  <c r="G56" i="95"/>
  <c r="G55" i="95"/>
  <c r="G54" i="95"/>
  <c r="G53" i="95"/>
  <c r="G52" i="95"/>
  <c r="G51" i="95"/>
  <c r="G50" i="95"/>
  <c r="G49" i="95"/>
  <c r="G48" i="95"/>
  <c r="G47" i="95"/>
  <c r="G46" i="95"/>
  <c r="G45" i="95"/>
  <c r="G44" i="95"/>
  <c r="G43" i="95"/>
  <c r="G42" i="95"/>
  <c r="G41" i="95"/>
  <c r="G40" i="95"/>
  <c r="G39" i="95"/>
  <c r="G38" i="95"/>
  <c r="G37" i="95"/>
  <c r="G36" i="95"/>
  <c r="G35" i="95"/>
  <c r="G34" i="95"/>
  <c r="G76" i="94"/>
  <c r="G47" i="94"/>
  <c r="G46" i="94"/>
  <c r="G45" i="94"/>
  <c r="G38" i="94"/>
  <c r="G35" i="94"/>
  <c r="G32" i="94"/>
  <c r="G29" i="94"/>
  <c r="G28" i="94"/>
  <c r="G25" i="94"/>
  <c r="G24" i="94"/>
  <c r="G21" i="94"/>
  <c r="G20" i="94"/>
  <c r="G19" i="94"/>
  <c r="G18" i="94"/>
  <c r="D19" i="97"/>
  <c r="G23" i="101"/>
  <c r="G26" i="101"/>
  <c r="G96" i="101"/>
  <c r="G95" i="101"/>
  <c r="G94" i="101"/>
  <c r="G93" i="101"/>
  <c r="G92" i="101"/>
  <c r="G91" i="101"/>
  <c r="G114" i="101"/>
  <c r="G113" i="101"/>
  <c r="G112" i="101"/>
  <c r="G111" i="101"/>
  <c r="G110" i="101"/>
  <c r="G109" i="101"/>
  <c r="G108" i="101"/>
  <c r="G107" i="101"/>
  <c r="G105" i="101"/>
  <c r="G104" i="101"/>
  <c r="G103" i="101"/>
  <c r="G102" i="101"/>
  <c r="G101" i="101"/>
  <c r="G100" i="101"/>
  <c r="G99" i="101"/>
  <c r="G98" i="101"/>
  <c r="G89" i="101"/>
  <c r="G88" i="101"/>
  <c r="G87" i="101"/>
  <c r="G86" i="101"/>
  <c r="G85" i="101"/>
  <c r="G84" i="101"/>
  <c r="G83" i="101"/>
  <c r="G82" i="101"/>
  <c r="G81" i="101"/>
  <c r="G80" i="101"/>
  <c r="G79" i="101"/>
  <c r="G78" i="101"/>
  <c r="G77" i="101"/>
  <c r="G76" i="101"/>
  <c r="G75" i="101"/>
  <c r="G74" i="101"/>
  <c r="G73" i="101"/>
  <c r="G71" i="101"/>
  <c r="G70" i="101"/>
  <c r="G69" i="101"/>
  <c r="G68" i="101"/>
  <c r="G67" i="101"/>
  <c r="G66" i="101"/>
  <c r="G65" i="101"/>
  <c r="G64" i="101"/>
  <c r="G63" i="101"/>
  <c r="G62"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3" i="101"/>
  <c r="G32" i="101"/>
  <c r="G31" i="101"/>
  <c r="G30" i="101"/>
  <c r="G29" i="101"/>
  <c r="G28" i="101"/>
  <c r="G27" i="101"/>
  <c r="G25" i="101"/>
  <c r="G24" i="101"/>
  <c r="G22" i="101"/>
  <c r="G21" i="101"/>
  <c r="G20" i="101"/>
  <c r="G19" i="101"/>
  <c r="G18" i="101"/>
  <c r="G89" i="100"/>
  <c r="G88" i="100"/>
  <c r="G87" i="100"/>
  <c r="G86" i="100"/>
  <c r="G85" i="100"/>
  <c r="G84" i="100"/>
  <c r="G83" i="100"/>
  <c r="G82" i="100"/>
  <c r="G81" i="100"/>
  <c r="G80" i="100"/>
  <c r="G79" i="100"/>
  <c r="G78" i="100"/>
  <c r="G77" i="100"/>
  <c r="G76" i="100"/>
  <c r="G75" i="100"/>
  <c r="G74" i="100"/>
  <c r="G73" i="100"/>
  <c r="G71" i="100"/>
  <c r="G70" i="100"/>
  <c r="G69" i="100"/>
  <c r="G68" i="100"/>
  <c r="G67" i="100"/>
  <c r="G66" i="100"/>
  <c r="G65" i="100"/>
  <c r="G64" i="100"/>
  <c r="G63" i="100"/>
  <c r="G62" i="100"/>
  <c r="G60" i="100"/>
  <c r="G59" i="100"/>
  <c r="G58" i="100"/>
  <c r="G57" i="100"/>
  <c r="G56" i="100"/>
  <c r="G55" i="100"/>
  <c r="G54" i="100"/>
  <c r="G53" i="100"/>
  <c r="G52" i="100"/>
  <c r="G51" i="100"/>
  <c r="G50" i="100"/>
  <c r="G49" i="100"/>
  <c r="G48" i="100"/>
  <c r="G47" i="100"/>
  <c r="G46" i="100"/>
  <c r="G45" i="100"/>
  <c r="G44" i="100"/>
  <c r="G43" i="100"/>
  <c r="G42" i="100"/>
  <c r="G41" i="100"/>
  <c r="G40" i="100"/>
  <c r="G39" i="100"/>
  <c r="G38" i="100"/>
  <c r="G37" i="100"/>
  <c r="G36" i="100"/>
  <c r="G35" i="100"/>
  <c r="G33" i="100"/>
  <c r="G32" i="100"/>
  <c r="G31" i="100"/>
  <c r="G30" i="100"/>
  <c r="G29" i="100"/>
  <c r="G28" i="100"/>
  <c r="G27" i="100"/>
  <c r="G26" i="100"/>
  <c r="G25" i="100"/>
  <c r="G24" i="100"/>
  <c r="G23" i="100"/>
  <c r="G22" i="100"/>
  <c r="G21" i="100"/>
  <c r="G20" i="100"/>
  <c r="G19" i="100"/>
  <c r="G18" i="100"/>
  <c r="G97" i="99"/>
  <c r="G96" i="99"/>
  <c r="G95" i="99"/>
  <c r="G94" i="99"/>
  <c r="G93" i="99"/>
  <c r="G92" i="99"/>
  <c r="G91" i="99"/>
  <c r="G53" i="99"/>
  <c r="G52" i="99"/>
  <c r="G50" i="99"/>
  <c r="G48" i="99"/>
  <c r="G46" i="99"/>
  <c r="G43" i="99"/>
  <c r="G42" i="99"/>
  <c r="G40" i="99"/>
  <c r="G77" i="99"/>
  <c r="G106" i="99"/>
  <c r="G105" i="99"/>
  <c r="G104" i="99"/>
  <c r="G103" i="99"/>
  <c r="G102" i="99"/>
  <c r="G101" i="99"/>
  <c r="G100" i="99"/>
  <c r="G99" i="99"/>
  <c r="G89" i="99"/>
  <c r="G88" i="99"/>
  <c r="G87" i="99"/>
  <c r="G86" i="99"/>
  <c r="G85" i="99"/>
  <c r="G84" i="99"/>
  <c r="G83" i="99"/>
  <c r="G82" i="99"/>
  <c r="G81" i="99"/>
  <c r="G80" i="99"/>
  <c r="G79" i="99"/>
  <c r="G78" i="99"/>
  <c r="G76" i="99"/>
  <c r="G75" i="99"/>
  <c r="G74" i="99"/>
  <c r="G73" i="99"/>
  <c r="G71" i="99"/>
  <c r="G70" i="99"/>
  <c r="G69" i="99"/>
  <c r="G68" i="99"/>
  <c r="G67" i="99"/>
  <c r="G66" i="99"/>
  <c r="G65" i="99"/>
  <c r="G64" i="99"/>
  <c r="G63" i="99"/>
  <c r="G62" i="99"/>
  <c r="G60" i="99"/>
  <c r="G59" i="99"/>
  <c r="G58" i="99"/>
  <c r="G57" i="99"/>
  <c r="G56" i="99"/>
  <c r="G55" i="99"/>
  <c r="G54" i="99"/>
  <c r="G51" i="99"/>
  <c r="G49" i="99"/>
  <c r="G47" i="99"/>
  <c r="G45" i="99"/>
  <c r="G44" i="99"/>
  <c r="G41" i="99"/>
  <c r="G39" i="99"/>
  <c r="G38" i="99"/>
  <c r="G37" i="99"/>
  <c r="G36" i="99"/>
  <c r="G35" i="99"/>
  <c r="G33" i="99"/>
  <c r="G32" i="99"/>
  <c r="G31" i="99"/>
  <c r="G30" i="99"/>
  <c r="G29" i="99"/>
  <c r="G28" i="99"/>
  <c r="G27" i="99"/>
  <c r="G26" i="99"/>
  <c r="G25" i="99"/>
  <c r="G24" i="99"/>
  <c r="G23" i="99"/>
  <c r="G22" i="99"/>
  <c r="G21" i="99"/>
  <c r="G20" i="99"/>
  <c r="G19" i="99"/>
  <c r="G18" i="99"/>
  <c r="G142" i="98"/>
  <c r="G141" i="98"/>
  <c r="G140" i="98"/>
  <c r="G139" i="98"/>
  <c r="G138" i="98"/>
  <c r="G137" i="98"/>
  <c r="G136" i="98"/>
  <c r="G135" i="98"/>
  <c r="G134" i="98"/>
  <c r="G133" i="98"/>
  <c r="G132" i="98"/>
  <c r="G131" i="98"/>
  <c r="G130" i="98"/>
  <c r="G129" i="98"/>
  <c r="G128" i="98"/>
  <c r="G127" i="98"/>
  <c r="G126" i="98"/>
  <c r="G125" i="98"/>
  <c r="G124" i="98"/>
  <c r="G123" i="98"/>
  <c r="G122" i="98"/>
  <c r="G121" i="98"/>
  <c r="G120" i="98"/>
  <c r="G119" i="98"/>
  <c r="G118" i="98"/>
  <c r="G117" i="98"/>
  <c r="G116" i="98"/>
  <c r="G115" i="98"/>
  <c r="G114" i="98"/>
  <c r="G113" i="98"/>
  <c r="G112" i="98"/>
  <c r="G111" i="98"/>
  <c r="G110" i="98"/>
  <c r="G109" i="98"/>
  <c r="G108" i="98"/>
  <c r="G107" i="98"/>
  <c r="G106" i="98"/>
  <c r="G105" i="98"/>
  <c r="G104" i="98"/>
  <c r="G103" i="98"/>
  <c r="G102" i="98"/>
  <c r="G101" i="98"/>
  <c r="G100" i="98"/>
  <c r="G99" i="98"/>
  <c r="G98" i="98"/>
  <c r="G97" i="98"/>
  <c r="G96" i="98"/>
  <c r="G95" i="98"/>
  <c r="G94" i="98"/>
  <c r="G93" i="98"/>
  <c r="G92" i="98"/>
  <c r="G91" i="98"/>
  <c r="G90" i="98"/>
  <c r="G89" i="98"/>
  <c r="G88" i="98"/>
  <c r="G87" i="98"/>
  <c r="G86" i="98"/>
  <c r="G85" i="98"/>
  <c r="G84" i="98"/>
  <c r="G83" i="98"/>
  <c r="G82" i="98"/>
  <c r="G81" i="98"/>
  <c r="G80" i="98"/>
  <c r="G79" i="98"/>
  <c r="G78" i="98"/>
  <c r="G77" i="98"/>
  <c r="G76" i="98"/>
  <c r="G75" i="98"/>
  <c r="G74" i="98"/>
  <c r="G73" i="98"/>
  <c r="G72" i="98"/>
  <c r="G71" i="98"/>
  <c r="G70" i="98"/>
  <c r="G69" i="98"/>
  <c r="G68" i="98"/>
  <c r="G67" i="98"/>
  <c r="G66" i="98"/>
  <c r="G65" i="98"/>
  <c r="G64" i="98"/>
  <c r="G63" i="98"/>
  <c r="G62" i="98"/>
  <c r="G30" i="98"/>
  <c r="G31" i="98"/>
  <c r="G32" i="98"/>
  <c r="G33" i="98"/>
  <c r="G34" i="98"/>
  <c r="G35" i="98"/>
  <c r="G36" i="98"/>
  <c r="G37" i="98"/>
  <c r="G38" i="98"/>
  <c r="G39" i="98"/>
  <c r="G40" i="98"/>
  <c r="G41" i="98"/>
  <c r="G42" i="98"/>
  <c r="G43" i="98"/>
  <c r="G44" i="98"/>
  <c r="G45" i="98"/>
  <c r="G46" i="98"/>
  <c r="G47" i="98"/>
  <c r="G48" i="98"/>
  <c r="G49" i="98"/>
  <c r="G50" i="98"/>
  <c r="G51" i="98"/>
  <c r="G52" i="98"/>
  <c r="G53" i="98"/>
  <c r="G54" i="98"/>
  <c r="G144" i="98"/>
  <c r="G245" i="98"/>
  <c r="G244" i="98"/>
  <c r="G243" i="98"/>
  <c r="G242" i="98"/>
  <c r="G241" i="98"/>
  <c r="G240" i="98"/>
  <c r="G239" i="98"/>
  <c r="G238" i="98"/>
  <c r="G237" i="98"/>
  <c r="G236" i="98"/>
  <c r="G235" i="98"/>
  <c r="G234" i="98"/>
  <c r="G233" i="98"/>
  <c r="G232" i="98"/>
  <c r="G231" i="98"/>
  <c r="G230" i="98"/>
  <c r="G229" i="98"/>
  <c r="G228" i="98"/>
  <c r="G227" i="98"/>
  <c r="G226" i="98"/>
  <c r="G225" i="98"/>
  <c r="G224" i="98"/>
  <c r="G223" i="98"/>
  <c r="G222" i="98"/>
  <c r="G221" i="98"/>
  <c r="G220" i="98"/>
  <c r="G219" i="98"/>
  <c r="G218" i="98"/>
  <c r="G217" i="98"/>
  <c r="G216" i="98"/>
  <c r="G215" i="98"/>
  <c r="G214" i="98"/>
  <c r="G213" i="98"/>
  <c r="G212" i="98"/>
  <c r="G211" i="98"/>
  <c r="G210" i="98"/>
  <c r="G209" i="98"/>
  <c r="G208" i="98"/>
  <c r="G207" i="98"/>
  <c r="G206" i="98"/>
  <c r="G205" i="98"/>
  <c r="G204" i="98"/>
  <c r="G203" i="98"/>
  <c r="G202" i="98"/>
  <c r="G201" i="98"/>
  <c r="G200" i="98"/>
  <c r="G199" i="98"/>
  <c r="G198" i="98"/>
  <c r="G197" i="98"/>
  <c r="G196" i="98"/>
  <c r="G195" i="98"/>
  <c r="G194" i="98"/>
  <c r="G193" i="98"/>
  <c r="G192" i="98"/>
  <c r="G191" i="98"/>
  <c r="G190" i="98"/>
  <c r="G189" i="98"/>
  <c r="G188" i="98"/>
  <c r="G186" i="98"/>
  <c r="G184" i="98"/>
  <c r="G185" i="98" s="1"/>
  <c r="E185" i="98" s="1" a="1"/>
  <c r="E185" i="98" s="1"/>
  <c r="G183" i="98"/>
  <c r="G181" i="98"/>
  <c r="G180" i="98"/>
  <c r="G179" i="98"/>
  <c r="G178" i="98"/>
  <c r="G177" i="98"/>
  <c r="G176" i="98"/>
  <c r="G175" i="98"/>
  <c r="G174" i="98"/>
  <c r="G173" i="98"/>
  <c r="G172" i="98"/>
  <c r="G171" i="98"/>
  <c r="G170" i="98"/>
  <c r="G169" i="98"/>
  <c r="G168" i="98"/>
  <c r="G167" i="98"/>
  <c r="G166" i="98"/>
  <c r="G165" i="98"/>
  <c r="G164" i="98"/>
  <c r="G163" i="98"/>
  <c r="G162" i="98"/>
  <c r="G161" i="98"/>
  <c r="G160" i="98"/>
  <c r="G159" i="98"/>
  <c r="G158" i="98"/>
  <c r="G157" i="98"/>
  <c r="G156" i="98"/>
  <c r="G155" i="98"/>
  <c r="G154" i="98"/>
  <c r="G153" i="98"/>
  <c r="G152" i="98"/>
  <c r="G151" i="98"/>
  <c r="G150" i="98"/>
  <c r="G149" i="98"/>
  <c r="G148" i="98"/>
  <c r="G60" i="98"/>
  <c r="G59" i="98"/>
  <c r="G58" i="98"/>
  <c r="G57" i="98"/>
  <c r="G56" i="98"/>
  <c r="G19" i="98"/>
  <c r="G20" i="98"/>
  <c r="G21" i="98"/>
  <c r="G22" i="98"/>
  <c r="G23" i="98"/>
  <c r="G24" i="98"/>
  <c r="G25" i="98"/>
  <c r="G26" i="98"/>
  <c r="G27" i="98"/>
  <c r="G28" i="98"/>
  <c r="G18" i="98"/>
  <c r="G31" i="96"/>
  <c r="G61" i="95" l="1"/>
  <c r="G246" i="98"/>
  <c r="E246" i="98" s="1" a="1"/>
  <c r="E246" i="98" s="1"/>
  <c r="G182" i="98"/>
  <c r="E182" i="98" s="1" a="1"/>
  <c r="E182" i="98" s="1"/>
  <c r="G29" i="98"/>
  <c r="G53" i="93" l="1"/>
  <c r="G115" i="101"/>
  <c r="G106" i="101"/>
  <c r="E106" i="101" a="1"/>
  <c r="E106" i="101" s="1"/>
  <c r="E115" i="101" s="1" a="1"/>
  <c r="E115" i="101" s="1"/>
  <c r="G97" i="101"/>
  <c r="E97" i="101" a="1"/>
  <c r="E97" i="101" s="1"/>
  <c r="G90" i="101"/>
  <c r="E90" i="101" a="1"/>
  <c r="E90" i="101" s="1"/>
  <c r="G72" i="101"/>
  <c r="E72" i="101" a="1"/>
  <c r="E72" i="101" s="1"/>
  <c r="G61" i="101"/>
  <c r="G34" i="101"/>
  <c r="E34" i="101" s="1" a="1"/>
  <c r="E34" i="101" s="1"/>
  <c r="G90" i="100"/>
  <c r="G91" i="100" s="1"/>
  <c r="E90" i="100" a="1"/>
  <c r="E90" i="100" s="1"/>
  <c r="G72" i="100"/>
  <c r="E72" i="100" a="1"/>
  <c r="E72" i="100" s="1"/>
  <c r="G61" i="100"/>
  <c r="E61" i="100" a="1"/>
  <c r="E61" i="100" s="1"/>
  <c r="G34" i="100"/>
  <c r="E34" i="100" s="1" a="1"/>
  <c r="E34" i="100" s="1"/>
  <c r="G107" i="99"/>
  <c r="E107" i="99" a="1"/>
  <c r="E107" i="99" s="1"/>
  <c r="G98" i="99"/>
  <c r="E98" i="99" a="1"/>
  <c r="E98" i="99" s="1"/>
  <c r="G90" i="99"/>
  <c r="G72" i="99"/>
  <c r="E72" i="99" a="1"/>
  <c r="E72" i="99" s="1"/>
  <c r="G61" i="99"/>
  <c r="E61" i="99" a="1"/>
  <c r="E61" i="99" s="1"/>
  <c r="G34" i="99"/>
  <c r="E61" i="101" l="1" a="1"/>
  <c r="E61" i="101" s="1"/>
  <c r="G116" i="101"/>
  <c r="D20" i="97" s="1"/>
  <c r="E90" i="99" a="1"/>
  <c r="E90" i="99" s="1"/>
  <c r="G108" i="99"/>
  <c r="E34" i="99" a="1"/>
  <c r="E34" i="99" s="1"/>
  <c r="G187" i="98"/>
  <c r="E187" i="98" s="1"/>
  <c r="G146" i="98"/>
  <c r="G147" i="98" s="1"/>
  <c r="E147" i="98" s="1"/>
  <c r="G145" i="98"/>
  <c r="E145" i="98" s="1"/>
  <c r="G143" i="98"/>
  <c r="E143" i="98" s="1" a="1"/>
  <c r="E143" i="98" s="1"/>
  <c r="G61" i="98"/>
  <c r="E61" i="98" s="1" a="1"/>
  <c r="E61" i="98" s="1"/>
  <c r="G55" i="98"/>
  <c r="E29" i="98" a="1"/>
  <c r="E29" i="98" s="1"/>
  <c r="G247" i="98" l="1"/>
  <c r="E55" i="98" a="1"/>
  <c r="E55" i="98" s="1"/>
  <c r="G19" i="96" l="1"/>
  <c r="G36" i="96"/>
  <c r="G35" i="96"/>
  <c r="G37" i="96" s="1"/>
  <c r="E37" i="96" s="1" a="1"/>
  <c r="E37" i="96" s="1"/>
  <c r="G33" i="96"/>
  <c r="G32" i="96"/>
  <c r="G29" i="96"/>
  <c r="G27" i="96"/>
  <c r="G26" i="96"/>
  <c r="G24" i="96"/>
  <c r="G23" i="96"/>
  <c r="G22" i="96"/>
  <c r="G21" i="96"/>
  <c r="G20" i="96"/>
  <c r="G30" i="96" l="1"/>
  <c r="E30" i="96" s="1" a="1"/>
  <c r="E30" i="96" s="1"/>
  <c r="G34" i="96"/>
  <c r="E34" i="96" s="1" a="1"/>
  <c r="E34" i="96" s="1"/>
  <c r="G25" i="96"/>
  <c r="E25" i="96" a="1"/>
  <c r="E25" i="96" s="1"/>
  <c r="G38" i="96" l="1"/>
  <c r="D17" i="97" s="1"/>
  <c r="G77" i="95"/>
  <c r="G76" i="95"/>
  <c r="G75" i="95"/>
  <c r="G74" i="95"/>
  <c r="G73" i="95"/>
  <c r="G71" i="95"/>
  <c r="G70" i="95"/>
  <c r="G69" i="95"/>
  <c r="G68" i="95"/>
  <c r="G66" i="95"/>
  <c r="G65" i="95"/>
  <c r="G67" i="95" s="1"/>
  <c r="E67" i="95" s="1" a="1"/>
  <c r="E67" i="95" s="1"/>
  <c r="G63" i="95"/>
  <c r="G64" i="95" s="1"/>
  <c r="E64" i="95" s="1"/>
  <c r="G62" i="95"/>
  <c r="G32" i="95"/>
  <c r="G31" i="95"/>
  <c r="G30" i="95"/>
  <c r="G29" i="95"/>
  <c r="G28" i="95"/>
  <c r="G27" i="95"/>
  <c r="G26" i="95"/>
  <c r="G25" i="95"/>
  <c r="G24" i="95"/>
  <c r="G23" i="95"/>
  <c r="G22" i="95"/>
  <c r="G21" i="95"/>
  <c r="G20" i="95"/>
  <c r="G19" i="95"/>
  <c r="G78" i="94"/>
  <c r="G79" i="94" s="1"/>
  <c r="E79" i="94" s="1"/>
  <c r="G77" i="94"/>
  <c r="E77" i="94" s="1"/>
  <c r="G74" i="94"/>
  <c r="G75" i="94" s="1"/>
  <c r="E75" i="94" s="1"/>
  <c r="G72" i="94"/>
  <c r="G71" i="94"/>
  <c r="G70" i="94"/>
  <c r="G69" i="94"/>
  <c r="G68" i="94"/>
  <c r="G67" i="94"/>
  <c r="G73" i="94" s="1"/>
  <c r="E73" i="94" s="1" a="1"/>
  <c r="E73" i="94" s="1"/>
  <c r="G65" i="94"/>
  <c r="G64" i="94"/>
  <c r="G66" i="94" s="1"/>
  <c r="E66" i="94" s="1" a="1"/>
  <c r="E66" i="94" s="1"/>
  <c r="G62" i="94"/>
  <c r="G63" i="94" s="1"/>
  <c r="E63" i="94" s="1"/>
  <c r="G60" i="94"/>
  <c r="G59" i="94"/>
  <c r="G58" i="94"/>
  <c r="G61" i="94" s="1"/>
  <c r="E61" i="94" s="1" a="1"/>
  <c r="E61" i="94" s="1"/>
  <c r="G56" i="94"/>
  <c r="G57" i="94" s="1"/>
  <c r="E57" i="94" s="1"/>
  <c r="G54" i="94"/>
  <c r="G55" i="94" s="1"/>
  <c r="E55" i="94" s="1" a="1"/>
  <c r="E55" i="94" s="1"/>
  <c r="G53" i="94"/>
  <c r="G51" i="94"/>
  <c r="G52" i="94" s="1"/>
  <c r="E52" i="94" s="1"/>
  <c r="G49" i="94"/>
  <c r="G50" i="94" s="1"/>
  <c r="E50" i="94" s="1"/>
  <c r="G48" i="94"/>
  <c r="E48" i="94" s="1" a="1"/>
  <c r="E48" i="94" s="1"/>
  <c r="G43" i="94"/>
  <c r="G44" i="94" s="1"/>
  <c r="E44" i="94" s="1"/>
  <c r="G41" i="94"/>
  <c r="G40" i="94"/>
  <c r="G42" i="94" s="1"/>
  <c r="E42" i="94" s="1" a="1"/>
  <c r="E42" i="94" s="1"/>
  <c r="G37" i="94"/>
  <c r="G34" i="94"/>
  <c r="G31" i="94"/>
  <c r="G27" i="94"/>
  <c r="G23" i="94"/>
  <c r="G22" i="94"/>
  <c r="G39" i="94" l="1"/>
  <c r="E39" i="94" s="1" a="1"/>
  <c r="E39" i="94" s="1"/>
  <c r="G36" i="94"/>
  <c r="E36" i="94" s="1" a="1"/>
  <c r="E36" i="94" s="1"/>
  <c r="G33" i="94"/>
  <c r="E33" i="94" s="1" a="1"/>
  <c r="E33" i="94" s="1"/>
  <c r="G30" i="94"/>
  <c r="E30" i="94" s="1" a="1"/>
  <c r="E30" i="94" s="1"/>
  <c r="G26" i="94"/>
  <c r="E26" i="94" s="1" a="1"/>
  <c r="E26" i="94" s="1"/>
  <c r="E61" i="95" a="1"/>
  <c r="E61" i="95" s="1"/>
  <c r="G33" i="95"/>
  <c r="G78" i="95"/>
  <c r="E78" i="95" s="1" a="1"/>
  <c r="E78" i="95" s="1"/>
  <c r="G72" i="95"/>
  <c r="E72" i="95" s="1" a="1"/>
  <c r="E72" i="95" s="1"/>
  <c r="E33" i="95" a="1"/>
  <c r="E33" i="95" s="1"/>
  <c r="E22" i="94" a="1"/>
  <c r="E22" i="94" s="1"/>
  <c r="G80" i="94" l="1"/>
  <c r="D16" i="97" s="1"/>
  <c r="G79" i="95"/>
  <c r="D18" i="97" s="1"/>
  <c r="G54" i="93"/>
  <c r="G51" i="93"/>
  <c r="G52" i="93" s="1"/>
  <c r="E52" i="93" s="1"/>
  <c r="G49" i="93"/>
  <c r="G48" i="93"/>
  <c r="G46" i="93"/>
  <c r="G45" i="93"/>
  <c r="G43" i="93"/>
  <c r="G44" i="93" s="1"/>
  <c r="E44" i="93" s="1"/>
  <c r="G41" i="93"/>
  <c r="G40" i="93"/>
  <c r="G39" i="93"/>
  <c r="G37" i="93"/>
  <c r="G36" i="93"/>
  <c r="G35" i="93"/>
  <c r="G34" i="93"/>
  <c r="G32" i="93"/>
  <c r="G31" i="93"/>
  <c r="G30" i="93"/>
  <c r="G29" i="93"/>
  <c r="G28" i="93"/>
  <c r="G27" i="93"/>
  <c r="G25" i="93"/>
  <c r="G26" i="93" s="1"/>
  <c r="E26" i="93" s="1"/>
  <c r="G23" i="93"/>
  <c r="G22" i="93"/>
  <c r="G21" i="93"/>
  <c r="G20" i="93"/>
  <c r="G19" i="93"/>
  <c r="G18" i="93"/>
  <c r="G50" i="93" l="1"/>
  <c r="E50" i="93" s="1" a="1"/>
  <c r="E50" i="93" s="1"/>
  <c r="G47" i="93"/>
  <c r="E47" i="93" s="1" a="1"/>
  <c r="E47" i="93" s="1"/>
  <c r="E54" i="93"/>
  <c r="G33" i="93"/>
  <c r="E33" i="93" s="1" a="1"/>
  <c r="E33" i="93" s="1"/>
  <c r="G24" i="93"/>
  <c r="E24" i="93" s="1" a="1"/>
  <c r="E24" i="93" s="1"/>
  <c r="G42" i="93"/>
  <c r="E42" i="93" s="1" a="1"/>
  <c r="E42" i="93" s="1"/>
  <c r="G38" i="93"/>
  <c r="E38" i="93" s="1" a="1"/>
  <c r="E38" i="93" s="1"/>
  <c r="G55" i="93" l="1"/>
  <c r="D15" i="9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<sst xmlns="http://schemas.openxmlformats.org/spreadsheetml/2006/main" count="1324" uniqueCount="797">
  <si>
    <t>OBSERVACIONES</t>
  </si>
  <si>
    <t>Regional</t>
  </si>
  <si>
    <t>NORMATIVA</t>
  </si>
  <si>
    <t>% DE AVANCE</t>
  </si>
  <si>
    <t> </t>
  </si>
  <si>
    <t>PORCENTAJE DE CUMPLIMIENTO</t>
  </si>
  <si>
    <t xml:space="preserve">Profesión </t>
  </si>
  <si>
    <t xml:space="preserve">Firma </t>
  </si>
  <si>
    <t xml:space="preserve">Nombre   </t>
  </si>
  <si>
    <t xml:space="preserve">Cargo </t>
  </si>
  <si>
    <t xml:space="preserve">Firma de quién revisó el componente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</si>
  <si>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</si>
  <si>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</si>
  <si>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</si>
  <si>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</si>
  <si>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</si>
  <si>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</si>
  <si>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</si>
  <si>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</si>
  <si>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</si>
  <si>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</si>
  <si>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</si>
  <si>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</si>
  <si>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 xml:space="preserve">6.      COMPONENTE NUTRICIÓN </t>
  </si>
  <si>
    <t>6.1.5.1 Verifique que los nombres de las preparaciones estén completos, mencionando variedad del alimento, método de cocción, origen y corte del animal en caso de las carnes. </t>
  </si>
  <si>
    <t>6.2 Análisis de contenido nutricional</t>
  </si>
  <si>
    <t xml:space="preserve">6.1. Ciclo de Menús </t>
  </si>
  <si>
    <t>6.1.2.2 Verifique la adaptación de las preparaciones en el ciclo de menús de acuerdo al grupo etario</t>
  </si>
  <si>
    <t xml:space="preserve">6.1.3.2 Verifique que el ciclo de menús incluya la frecuencia de consumo semanal por grupo de alimentos. </t>
  </si>
  <si>
    <t>6.1.4.1 Verifique la inclusión de preparaciones propias y alimentos autóctonos en el ciclo de menús</t>
  </si>
  <si>
    <t>6.1.4.2 Revise la variedad y rotación de alimentos y preparaciones (no repetir alimentos o preparaciones más de una vez a la semana)*
* No aplica a lácteos y arroz</t>
  </si>
  <si>
    <t xml:space="preserve">6.1.6.2 Revise la inclusión de preparaciones variadas con AAVN dentro del ciclo de menús (máximo tres (3) bebidas con AAVN a la semana) </t>
  </si>
  <si>
    <t>6.2.6.3. Verifique que el valor del peso neto es la base con el cual se realizó el análisis químico de aporte nutricional</t>
  </si>
  <si>
    <t>6.2.6.1. Verifique que se registra el peso bruto del alimento, considerando la parte comestible y no comestible (incluyendo cáscara, semilla, hueso, entre otras), que se calcula con base en la parte comestible reportada en la TCAC.</t>
  </si>
  <si>
    <t xml:space="preserve">6.2.8.1. Verifique que se han registrado todos los ingredientes que se requieren para desarrollar la preparación. </t>
  </si>
  <si>
    <t>6.2.11.1 Confirme que el formato de análisis nutricional presenta un costo de los alimentos coherente a los costos promedio del mercado nacional y mantiene la trazabilidad en todos los documentos.</t>
  </si>
  <si>
    <t xml:space="preserve">6.2.12.2 Verifique el costeo total del menú </t>
  </si>
  <si>
    <t xml:space="preserve">6.3. Listas de intercambios </t>
  </si>
  <si>
    <t>6.3.2.1 Verifique que el nombre del grupo y subgrupo de alimentos al cual se hará referencia corresponden a las GABAs.</t>
  </si>
  <si>
    <t xml:space="preserve">6.3.4.1 Verifique que los alimentos registrados en las listas de intercambios estan de acuerdo con el grupo de alimentos al cual pertenecen </t>
  </si>
  <si>
    <t xml:space="preserve">6.4. Guía de Preparaciones. </t>
  </si>
  <si>
    <t>6.5. Plan de Saneamiento Básico</t>
  </si>
  <si>
    <t>6.6. Metrología</t>
  </si>
  <si>
    <t>6.7. Tercerizado</t>
  </si>
  <si>
    <t xml:space="preserve">CONDICIÓN DE CALIDAD </t>
  </si>
  <si>
    <t xml:space="preserve">VERIFICABLES </t>
  </si>
  <si>
    <t>6.2.1.1. Verifique  la presentación del formato de Análisis del contenido nutricional en los formatos vigentes  establecidos por el ICBF.</t>
  </si>
  <si>
    <t>6.2.1.3 Verifique que diligencia la totalidad de casillas según corresponda y que el formato no haya sido modificado.</t>
  </si>
  <si>
    <t>6.2.3.1 Verifique que el documento registra el grupo de edad, para el cual se esta realizando el análisis del contenido nutricional del ciclo de menús.</t>
  </si>
  <si>
    <t xml:space="preserve">6.1.1.1 Verifique la presentación del ciclo de menús, en los formatos vigentes establecidos por el ICBF. </t>
  </si>
  <si>
    <t>6.1.1 El formato diligenciado cumple con los siguientes verificables.</t>
  </si>
  <si>
    <t>REQUISITOS NUTRICIÓN</t>
  </si>
  <si>
    <t>6.1.1.3 Verifique que diligencia la totalidad de casillas según corresponda y que el formato no haya sido modificado.</t>
  </si>
  <si>
    <t>6.1.2 Los grupos de edad registrados en el ciclo de menús cumple con los siguientes verificables.</t>
  </si>
  <si>
    <t>6.1.2.1 Identifique que el ciclo de menús se ajusta a los grupos de edades contemplados en la modalidad, servicio y la PIYC.</t>
  </si>
  <si>
    <t>6.1.3. En la elaboración del ciclo de menús se utiliza la minuta patrón vigente y cumple con los siguientes verificables.</t>
  </si>
  <si>
    <t>6.1.3.1 Verifique el uso de la minuta patrón vigente en la elaboración de los ciclos de menús de acuerdo al grupo de edad establecido en la modalidad, servicio y la PIYC.</t>
  </si>
  <si>
    <t>6.1.4. El ciclo de menús incluye preparaciones variadas y cumple con los siguientes verificables.</t>
  </si>
  <si>
    <r>
      <t xml:space="preserve">6.1.7.1 Verifique que los alimentos incluidos en el ciclo de menús se encuentren acorde con las especificaciones o fichas técnicas de los alimentos emitidas por el ICBF.
</t>
    </r>
    <r>
      <rPr>
        <b/>
        <u/>
        <sz val="11"/>
        <color theme="1"/>
        <rFont val="Arial Narrow"/>
        <family val="2"/>
      </rPr>
      <t>Nota:</t>
    </r>
    <r>
      <rPr>
        <sz val="11"/>
        <color theme="1"/>
        <rFont val="Arial Narrow"/>
        <family val="2"/>
      </rPr>
      <t xml:space="preserve"> en caso de que la institución incluya alimentos propios del territorio que no cumplan con este requisito, deberá presentar una carta de compromiso de compras locales dirigida al jefe de la Oficina de Aseguramiento a la Calidad. *Memorando 2023190000000092713. </t>
    </r>
  </si>
  <si>
    <t>6.1.6. El ciclo de menús incluye preparaciones con alimentos de alto valor nutricional AAVN (Si aplica) y cumple con los siguientes verificables.</t>
  </si>
  <si>
    <t xml:space="preserve">6.1.7 Los alimentos incluidos en el ciclo de menús cuentan con ficha técnica emitida por el ICBF y cumple con el siguiente verificable. 
</t>
  </si>
  <si>
    <t xml:space="preserve">6.1.8 El ciclo de menús para aprobación se encuentra firmado por la OAC y la Institución, en formato PDF y cumple con el siguiente verificable. </t>
  </si>
  <si>
    <t xml:space="preserve">6.1.8.1. Identifique el nombre completo, tarjeta profesional y firma del Profesional Nutricionista Dietista quien elaboró. </t>
  </si>
  <si>
    <t>6.1.8.2. Verifique el nombre completo, tarjeta profesional y firma del Profesional Nutricionista Dietista de la OAC que aprobó.</t>
  </si>
  <si>
    <t>6.2.1. El formato de diligenciado cumple con los siguientes verificables.</t>
  </si>
  <si>
    <t xml:space="preserve">6.2.2. Los formatos de ciclo de menús y análisis del contenido nutricional concuerdan entre sí y cumple con el siguiente verificable. </t>
  </si>
  <si>
    <t>6.2.3 Cuentan con un documento de análisis de contenido nutricional para cada uno de los grupos de edad y cumple con los siguientes verificables.</t>
  </si>
  <si>
    <t>6.2.4 El formato de análisis del contenido nutricional incluye el tiempo de comida y cumple con el siguiente verificable.</t>
  </si>
  <si>
    <t>6.2.4.1 Confirme que se registra el nombre del tiempo de comida al cual se hace referencia.</t>
  </si>
  <si>
    <t>6.2.5 El formato de análisis de contenido nutricional fue elaborado teniendo en cuenta la Tabla de Composición de Alimentos Colombianos (TCAC) vigente y cumple con los siguientes verificables.</t>
  </si>
  <si>
    <t>6.2.5.2 Verifique que para los alimentos que no se encuentren en la TCAC, se referencia la fuente.</t>
  </si>
  <si>
    <t>6.2.5.1 Verifique que el análisis del contenido nutricional se realizó con base en la TCAC vigente.</t>
  </si>
  <si>
    <t>6.2.5.3 Identifique el registro del nombre del alimento completo y código según la TCAC vigente.</t>
  </si>
  <si>
    <t>6.2.6 El formato de análisis de contenido nutricional registra el peso bruto y neto del alimento y cumple con los siguientes verificables.</t>
  </si>
  <si>
    <t>6.2.7 Los gramajes incluidos en el formato de análisis del contenido nutricional dan cumplimiento a lo establecido en la minuta patrón por grupo etario y cumple con el siguiente verificable.</t>
  </si>
  <si>
    <t>6.2.8 El formato de análisis del contenido nutricional  reporta la totalidad de los ingredientes necesarios por preparación y cumple con lo siguientes verificables.</t>
  </si>
  <si>
    <t>6.2.8.2 Verifique la inclusión de la sal y la grasa necesarios para cada preparación.</t>
  </si>
  <si>
    <t xml:space="preserve">6.2.9 En el formato de análisis del contenido nutricional se analiza el aporte para Calorias y los siguientes nutrientes:  Proteína, Grasa, Carbohidratos, Vitamina A, Calcio, Hierro, Zinc y Sodio, y cumple con los siguientes verificables. </t>
  </si>
  <si>
    <t>6.2.10 En el formato de análisis del contenido nutricional, la unidad de compra se expresa en número de gramos o centímetros cúbicos y cumple con el siguiente verificable.</t>
  </si>
  <si>
    <t>6.2.10.1 Verifique el registro de la unidad de compra usual del alimento, expresada en gramos o centímetros cúbicos, de acuerdo con el ciclo de compras establecido.</t>
  </si>
  <si>
    <t>6.2.11 El formato de análisis del contenido nutricional incluye el registro del costo de la unidad de compra  y cumple con el siguiente verificable.</t>
  </si>
  <si>
    <t>6.2.12 El análisis del contenido nutricional incluye el registro del costo unitario y el costo total  y cumple con los siguientes verificables.</t>
  </si>
  <si>
    <t>6.3.2 Las listas de intercambios incluyen los nombres de los grupos y subgrupos de alimentos con base en las Guías Alimentarias Basadas en Alimentos para la Población Colombiana (GABAs) y cumple con el siguiente verificable.</t>
  </si>
  <si>
    <t>6.3.4 Los alimentos registrados en las listas de intercambios están de acuerdo con el grupo de alimentos al cual pertenecen y cumple con los siguientes verificables.</t>
  </si>
  <si>
    <t>6.4.2 La Guía de preparaciones incluye los grupos de edad y cumple con el siguiente verificable.</t>
  </si>
  <si>
    <t>6.4.2.1 Verifique la inclusión de los grupos de edad conforme con lo establecido en la modalidad, servicio y la PIYC.</t>
  </si>
  <si>
    <r>
      <t xml:space="preserve">6.4.4.1 Verifique el registro del tipo de preparación que reune las preparaciones que contiene la guía. </t>
    </r>
    <r>
      <rPr>
        <b/>
        <u/>
        <sz val="11"/>
        <color rgb="FF000000"/>
        <rFont val="Arial Narrow"/>
        <family val="2"/>
      </rPr>
      <t xml:space="preserve"> Ejemplo:</t>
    </r>
    <r>
      <rPr>
        <sz val="11"/>
        <color rgb="FF000000"/>
        <rFont val="Arial Narrow"/>
        <family val="2"/>
      </rPr>
      <t xml:space="preserve"> ensaladas calientes, arroces, carnes rojas, tubérculos, entre otros.
</t>
    </r>
  </si>
  <si>
    <t>6.4.4.2 Identifique que no se encuentren incluidos alimentos listos para el consumo o que solo requieren operaciones de limpieza y desinfección.</t>
  </si>
  <si>
    <t>6.4.4 En la Guía de preparaciones se incluye el tipo de preparación y cumple con los siguientes verificables.</t>
  </si>
  <si>
    <t>6.4.5.1 Verifique que se incluye la totalidad de los alimentos y preparaciones del ciclo de menús.</t>
  </si>
  <si>
    <t xml:space="preserve">6.4.6.1 Establezca el reporte de las unidades de medida establecidas para alimentos sólidos (gramos, libra, kilogramos) y para líquidos (centímetro cúbico, mililitro, litro).  En el uso de abreviaturas se debe utilizar el Sistema Internacional de Medidas. </t>
  </si>
  <si>
    <t>6.4.6 La Guía de preparaciones reporta las unidades de medida establecidas para alimentos sólidos y líquidos, y cumple con el siguiente verificable.</t>
  </si>
  <si>
    <t>6.4.7.1 Verifique el registro de los pesos brutos para un (1) beneficiario. </t>
  </si>
  <si>
    <t>6.4.7.2 Verifique el registro de la sumatoria de los pesos brutos (en gramos), para totalizar la cantidad de ingredientes que se utilizarán en la preparación.</t>
  </si>
  <si>
    <t>6.4.8 La guía de preparaciones enumera y describe el procedimiento para elaborar la preparación y cumple con los siguientes verificables.</t>
  </si>
  <si>
    <t xml:space="preserve">6.4.8.1 Identifique que se enumera y describe el procedimiento para realizar la preparación planeada, de acuerdo con la secuencia lógica de preparación, inciando con un verbo en infinitivo. </t>
  </si>
  <si>
    <t xml:space="preserve">6.4.8.2. Verifique que se especifique el paso en el cual se adiciona sal a la preparación.
</t>
  </si>
  <si>
    <t xml:space="preserve">6.3.5.1. Identifique el nombre completo, tarjeta profesional y firma del Profesional Nutricionista Dietista quien elaboró. </t>
  </si>
  <si>
    <t>6.3.5.2. Verifique el nombre completo, tarjeta profesional y firma del Profesional Nutricionista Dietista de la OAC que aprobó.</t>
  </si>
  <si>
    <t xml:space="preserve">6.4.9.1. Identifique el nombre completo, tarjeta profesional y firma del Profesional Nutricionista Dietista quien elaboró. </t>
  </si>
  <si>
    <t>6.4.9 La guía de preparaciones se encuentra firmada por la OAC y la Institución y cumple con los siguientes verificables.</t>
  </si>
  <si>
    <t>6.4.9.2. Verifique el nombre completo, tarjeta profesional y firma del Profesional Nutricionista Dietista de la OAC que aprobó.</t>
  </si>
  <si>
    <t xml:space="preserve">6.2.13 El análisis de contenido nutricional para aprobación se encuentra firmado por la OAC y la Institución, en formato PDF y cumple con el siguiente verificable. </t>
  </si>
  <si>
    <t xml:space="preserve">6.2.13.1. Identifique el nombre completo, tarjeta profesional y firma del Profesional Nutricionista Dietista quien elaboró. </t>
  </si>
  <si>
    <t>6.2.13.2. Verifique el nombre completo, tarjeta profesional y firma del Profesional Nutricionista Dietista de la OAC que aprobó.</t>
  </si>
  <si>
    <t xml:space="preserve">6.5.1 El documento de Plan de Saneamiento Básico cumple con los siguientes verificables.
</t>
  </si>
  <si>
    <r>
      <t>6.5.1.1 Verifique que el documento de Plan de Saneamiento Básico se envia en PDF e incluye u</t>
    </r>
    <r>
      <rPr>
        <sz val="11"/>
        <rFont val="Arial Narrow"/>
        <family val="2"/>
      </rPr>
      <t>na descripción que de cuenta de la ubicación del inmueble (zona urbana, rural o céntrica), esto con el fin de identificar en la sede operativa los diferentes riesgos por contaminación, abastecimiento de agua, entre otros y la adecuación del PSB a estos.</t>
    </r>
    <r>
      <rPr>
        <sz val="11"/>
        <color rgb="FF000000"/>
        <rFont val="Arial Narrow"/>
        <family val="2"/>
      </rPr>
      <t xml:space="preserve">
</t>
    </r>
  </si>
  <si>
    <t>6.4.1. El formato de diligenciado cumple con los siguientes verificables.</t>
  </si>
  <si>
    <t>6.4.1.1. Verifique  la presentación del formato de Guía de preparaciones en los formatos vigentes  establecidos por el ICBF.</t>
  </si>
  <si>
    <t>6.4.1.3 Verifique que diligencia la totalidad de casillas según corresponda y que el formato no haya sido modificado.</t>
  </si>
  <si>
    <t>6.5.2. El Plan de Saneamiento Básico contiene los cuatro (4) programas y el plan de capacitación, y cumple con los siguientes verificables.</t>
  </si>
  <si>
    <t>6.5.2.1 Verifique que el Programa de Limpieza y Desinfección cuente con introducción, objetivos y alcance, glosario o definiciones, marco teórico (que incluyan entre otros aspectos que incluya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 como- productos y materiales y quien, entre otros) y formatos o fichas de verificación de los procedimientos realizados, fichas técnicas de los productos empleados en el desarrollo del programa y plan de contingencia.</t>
  </si>
  <si>
    <r>
      <t xml:space="preserve">6.5.2.2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 xml:space="preserve">Nota: </t>
    </r>
    <r>
      <rPr>
        <sz val="11"/>
        <color rgb="FF000000"/>
        <rFont val="Arial Narrow"/>
        <family val="2"/>
      </rPr>
      <t>La fumigación debe realizarse de acuerdo con lo establecido por la empresa contratada para tal fin.</t>
    </r>
  </si>
  <si>
    <t>6.5.3. El Plan de Saneamiento cuenta con los anexos y cumple con el siguiente verificable.</t>
  </si>
  <si>
    <t xml:space="preserve">6.5.3.1. Revise si relacionan los anexos los cuales deben estar debidamente identificados y numerados. </t>
  </si>
  <si>
    <t>6.6.1 Cuenta con los instrumentos para la toma de medidas antropométricas y cumple con los siguientes verificables.</t>
  </si>
  <si>
    <t>6.6.2 Cuenta con los instrumentos para la medición en el servicio de alimentos y cumple con los siguientes verificables.</t>
  </si>
  <si>
    <t>6.6.3 Cuenta con los equipos para el adecuado almacenamiento de los alimentos y cumple con los siguientes verificables.</t>
  </si>
  <si>
    <t>6.7.2  Concepto Sanitario Favorable vigente cumple con el siguiente verificable.</t>
  </si>
  <si>
    <t>6.7.2.1 Verifque que se cuente con el Concepto Sanitario Favorable vigente del lugar donde se preparan o distribuyen los alimentos, expedido por la entidad territorial de salud.</t>
  </si>
  <si>
    <t>6.7.5 El transporte de los alimentos cumple con los siguientes verificables.</t>
  </si>
  <si>
    <t>6.3.1.1. Verifique  la presentación del formato de lista de intercambios en los formatos vigentes  establecidos por el ICBF.</t>
  </si>
  <si>
    <t>6.3.1.3 Verifique que diligencia la totalidad de casillas según corresponda y que el formato no haya sido modificado.</t>
  </si>
  <si>
    <t>6.4.7  La Guía de preparaciones incluye el reporte de peso bruto y cumple con los siguientes verificables.</t>
  </si>
  <si>
    <t xml:space="preserve">Capacidad Instalada </t>
  </si>
  <si>
    <t>VERIFICABLES</t>
  </si>
  <si>
    <t>CENTRO DE EMERGENCIA</t>
  </si>
  <si>
    <r>
      <t xml:space="preserve">Para el diligenciento de este instrumento, por favor tener en cuenta la siguiente información: 
</t>
    </r>
    <r>
      <rPr>
        <b/>
        <sz val="11"/>
        <color theme="1"/>
        <rFont val="Arial Narrow"/>
        <family val="2"/>
      </rPr>
      <t xml:space="preserve">1.  </t>
    </r>
    <r>
      <rPr>
        <b/>
        <u/>
        <sz val="11"/>
        <color theme="1"/>
        <rFont val="Arial Narrow"/>
        <family val="2"/>
      </rPr>
      <t>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sz val="11"/>
        <color theme="1"/>
        <rFont val="Arial Narrow"/>
        <family val="2"/>
      </rPr>
      <t xml:space="preserve">2.	</t>
    </r>
    <r>
      <rPr>
        <b/>
        <u/>
        <sz val="11"/>
        <color theme="1"/>
        <rFont val="Arial Narrow"/>
        <family val="2"/>
      </rPr>
      <t>Contenido del instrumento:</t>
    </r>
    <r>
      <rPr>
        <sz val="11"/>
        <color theme="1"/>
        <rFont val="Arial Narrow"/>
        <family val="2"/>
      </rPr>
      <t xml:space="preserve">
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sz val="11"/>
        <color theme="1"/>
        <rFont val="Arial Narrow"/>
        <family val="2"/>
      </rPr>
      <t xml:space="preserve">3.	</t>
    </r>
    <r>
      <rPr>
        <b/>
        <u/>
        <sz val="11"/>
        <color theme="1"/>
        <rFont val="Arial Narrow"/>
        <family val="2"/>
      </rPr>
      <t xml:space="preserve">Orientaciones para el diligenciamiento: </t>
    </r>
    <r>
      <rPr>
        <sz val="11"/>
        <color theme="1"/>
        <rFont val="Arial Narrow"/>
        <family val="2"/>
      </rPr>
      <t xml:space="preserve">
3.1.      En cada uno de los componentes diligenciar las filas del 5 al 13, teniendo en cuenta lo siguiente: 
3.1.1.   No. de radicado: relacione el número del radicado generado por el aplicativo OACOnline
3.1.2.   Fecha del radicado del trámite: relacione la fecha exacta del Radicado. 
3.1.3.   Regional: relacione el nombre de la Dirección Regional, en la cual, se brindará la modalidad/servicio. 
3.1.4.   Nombre de la institución: relacione el nombre de la institución, la cual, esta solicitando el trámite de Licencia de Funcionamiento, de acuerdo como se relacione en el acto administrativo de la Personería Jurídica. 
3.1.5.   Nit: relacione el número de identificación de la institución, el cual, es entregado por el acto administrativo de la Personería Jurídica. 
3.1.6.   Población: relacionar la población a atender que tiene establecida la PIYC. 
3.1.7.   Dirección de la sede administrativa: relacionar la nomenclatura, localidad, barrio, corregimiento y/o vereda, municipio y/o ciudad y departamento en donde se encuentra ubicada la sede administrativa de acuerdo a como se relaciona en el oficio de solicitud. 
3.1.8.   Dirección de la sede operativa: relacionar la nomenclatura, localidad, barrio, corregimiento y/o vereda, municipio y/o ciudad y departamento en donde se encuentra ubicada la sede operativa de acuerdo a como se relaciona en el oficio de solicitud.  
3.1.9.   Fecha de verificación por parte del profesional: relacione la fecha con día, mes y año de cuando se realiza la verificación por parte del profesional. </t>
    </r>
  </si>
  <si>
    <r>
      <rPr>
        <b/>
        <sz val="11"/>
        <color theme="1"/>
        <rFont val="Arial Narrow"/>
        <family val="2"/>
      </rPr>
      <t>4</t>
    </r>
    <r>
      <rPr>
        <sz val="11"/>
        <color theme="1"/>
        <rFont val="Arial Narrow"/>
        <family val="2"/>
      </rPr>
      <t xml:space="preserve">. </t>
    </r>
    <r>
      <rPr>
        <b/>
        <u/>
        <sz val="11"/>
        <color theme="1"/>
        <rFont val="Arial Narrow"/>
        <family val="2"/>
      </rPr>
      <t>En cada una de las columnas encontrará la siguiente información:</t>
    </r>
    <r>
      <rPr>
        <sz val="11"/>
        <color theme="1"/>
        <rFont val="Arial Narrow"/>
        <family val="2"/>
      </rPr>
      <t xml:space="preserve">
</t>
    </r>
    <r>
      <rPr>
        <b/>
        <sz val="11"/>
        <color theme="1"/>
        <rFont val="Arial Narrow"/>
        <family val="2"/>
      </rPr>
      <t xml:space="preserve">Columna A: </t>
    </r>
    <r>
      <rPr>
        <sz val="11"/>
        <color theme="1"/>
        <rFont val="Arial Narrow"/>
        <family val="2"/>
      </rPr>
      <t xml:space="preserve">   Los requisitos de cada uno de los componentes.
</t>
    </r>
    <r>
      <rPr>
        <b/>
        <sz val="11"/>
        <color theme="1"/>
        <rFont val="Arial Narrow"/>
        <family val="2"/>
      </rPr>
      <t xml:space="preserve">Columna B: </t>
    </r>
    <r>
      <rPr>
        <sz val="11"/>
        <color theme="1"/>
        <rFont val="Arial Narrow"/>
        <family val="2"/>
      </rPr>
      <t xml:space="preserve">   La normativa vigente, la cual rige a los requisitos. 
</t>
    </r>
    <r>
      <rPr>
        <b/>
        <sz val="11"/>
        <color theme="1"/>
        <rFont val="Arial Narrow"/>
        <family val="2"/>
      </rPr>
      <t xml:space="preserve">Columna C:  </t>
    </r>
    <r>
      <rPr>
        <sz val="11"/>
        <color theme="1"/>
        <rFont val="Arial Narrow"/>
        <family val="2"/>
      </rPr>
      <t xml:space="preserve">  La(s) condiciones de calidad que sustenta  los requisitos.  
</t>
    </r>
    <r>
      <rPr>
        <b/>
        <sz val="11"/>
        <color theme="1"/>
        <rFont val="Arial Narrow"/>
        <family val="2"/>
      </rPr>
      <t xml:space="preserve">Columna D:  </t>
    </r>
    <r>
      <rPr>
        <sz val="11"/>
        <color theme="1"/>
        <rFont val="Arial Narrow"/>
        <family val="2"/>
      </rPr>
      <t xml:space="preserve">  Los verificables, que permiten dar cumplimiento a las condiciones de calidad. 
</t>
    </r>
    <r>
      <rPr>
        <b/>
        <sz val="11"/>
        <color theme="1"/>
        <rFont val="Arial Narrow"/>
        <family val="2"/>
      </rPr>
      <t xml:space="preserve">Columna E:  </t>
    </r>
    <r>
      <rPr>
        <sz val="11"/>
        <color theme="1"/>
        <rFont val="Arial Narrow"/>
        <family val="2"/>
      </rPr>
      <t xml:space="preserve">   Desplegable con las opciones "Cumple", "No Cumple" y "No Aplica", el cual diligenciará, según el resultado de la revisión del verificable. 
</t>
    </r>
    <r>
      <rPr>
        <b/>
        <sz val="11"/>
        <color theme="1"/>
        <rFont val="Arial Narrow"/>
        <family val="2"/>
      </rPr>
      <t xml:space="preserve">Columna F:  </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sz val="11"/>
        <color theme="1"/>
        <rFont val="Arial Narrow"/>
        <family val="2"/>
      </rPr>
      <t xml:space="preserve">Columna G: </t>
    </r>
    <r>
      <rPr>
        <sz val="11"/>
        <color theme="1"/>
        <rFont val="Arial Narrow"/>
        <family val="2"/>
      </rPr>
      <t xml:space="preserve">   Encontrar el porcentaje (%) de cumplimiento por cada uno de los verificables, que la sumatoria de cada uno de ellos permitirá evidenciar el cumplimiento de la condición de calidad. </t>
    </r>
  </si>
  <si>
    <t xml:space="preserve">Poblaciones establecidas en el Manual Operativo. </t>
  </si>
  <si>
    <t>Código</t>
  </si>
  <si>
    <t>Población</t>
  </si>
  <si>
    <t xml:space="preserve">MODALIDADES DE UBICACIÓN INICIAL </t>
  </si>
  <si>
    <t xml:space="preserve">CENTRO DE EMERGENCIA </t>
  </si>
  <si>
    <t>Niñas, niños y adolescentes de 6 a 18 años, con Proceso Administrativo de Restablecimiento de Derechos.</t>
  </si>
  <si>
    <t>Nombre de la institución</t>
  </si>
  <si>
    <t xml:space="preserve">1.      COMPONENTE LEGAL </t>
  </si>
  <si>
    <t xml:space="preserve">REQUISITOS LEGALES </t>
  </si>
  <si>
    <t>1.1. Oficio de solicitud para el otorgamiento de Licencia de Funcionamiento.</t>
  </si>
  <si>
    <t xml:space="preserve">
Política de operación 3.3 del Procedimiento para Solicitudes de Licencias de Funcionamiento Inicial de las modalidades de los Programas de Protección y Promoción y Prevención. Versión 9 de fecha 13/07/2023.</t>
  </si>
  <si>
    <t xml:space="preserve">1.1.1. El oficio de solicitud para el otorgamiento de la Licencia de Funcionamiento cumple con los siguiente verificables. </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</si>
  <si>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</si>
  <si>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</si>
  <si>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</si>
  <si>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</si>
  <si>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</si>
  <si>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</si>
  <si>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1.2. Personería Jurídica vigente. </t>
  </si>
  <si>
    <t>Resolución 3899 de 2010.  Artículo 15, Numeral 1</t>
  </si>
  <si>
    <t xml:space="preserve">1.2.1. La Personería Jurídica cumple con el siguiente verificable. </t>
  </si>
  <si>
    <t>1.2.1.1. Revise el acto administrativo que otorga o reconoce Personería Jurídica y verifique si corresponde a la institución interesada en el desarrollo de la modalidad o servicio.</t>
  </si>
  <si>
    <t xml:space="preserve">
1.3. Estatutos vigentes 
</t>
  </si>
  <si>
    <t xml:space="preserve">Resolución 3899 de 2010. Artículo 7, numeral 2 y  artículo 15, numeral 2 </t>
  </si>
  <si>
    <t xml:space="preserve">1.3.1. Los estatutos  cumplen con los siguientes verificables.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</si>
  <si>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</si>
  <si>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</si>
  <si>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</si>
  <si>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 xml:space="preserve">1.3.1.4. Verifique dentro de los estatutos los términos de duración y las establecidas para la disolución anticipada de la institución. </t>
  </si>
  <si>
    <t>1.3.1.5. Verifique dentro de los estatutos las facultades y obligaciones de los orgános administrativos establecidos.</t>
  </si>
  <si>
    <t>1.3.1.6. Identifiique el quorum decisiorio y régimen de mayorías establecido para la toma de decisiones.</t>
  </si>
  <si>
    <t xml:space="preserve">1.4. Documentos del Representante Legal vigentes. </t>
  </si>
  <si>
    <t xml:space="preserve">Resolución 3899 de 2010. Artículo 15, Numeral 3.  </t>
  </si>
  <si>
    <t xml:space="preserve">1.4.1. Los documentos del Representante Legal vigentes cumplen con los siguientes verificables. </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</si>
  <si>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</si>
  <si>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</si>
  <si>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</si>
  <si>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</si>
  <si>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1.5. Documentos de la conformación de la Junta Directiva. </t>
  </si>
  <si>
    <t>Resolución 3899 de 2010.  Artículo 15, numeral 5</t>
  </si>
  <si>
    <t xml:space="preserve">1.5.1. Los documentos de la conformación de la junta directiva cumplen con los siguientes verificables. </t>
  </si>
  <si>
    <t>1.5.1.1. Verifique el documento mediante el cual se realiza el nombramiento de los miembros de junta directiva, consejo de fundadores o quien haga sus veces.</t>
  </si>
  <si>
    <t>1.5.1.2. Revise las cartas de aceptación de los miembros elegidos para el cargo previsto en el nombramiento o elección.</t>
  </si>
  <si>
    <t>1.5.1.3. Verifique las copias de los documentos de identificación de los miembros de la junta directiva, consejo de fundadores o quien haga sus veces.</t>
  </si>
  <si>
    <t>1.6. Licencia de Funcionamiento de Educación.</t>
  </si>
  <si>
    <t xml:space="preserve">Resolución 3899 de 2010. Artículo 17, numeral 2. </t>
  </si>
  <si>
    <t xml:space="preserve">1.6.1. La Licencia de Funcionamiento de Educación, cumple con los siguientes verificables. </t>
  </si>
  <si>
    <t>1.6.1.1. Revise si la modalidad para la cual se esta solicitando licencia de funcionamiento, incluye el desarrollo directo del servicio de educación, en caso de aplicar revise si la Licencia de Funcionamiento, autorización, contrato o convenio según el caso, fue otorgada por la entidad competente para prestar los servicios de educación".</t>
  </si>
  <si>
    <t xml:space="preserve">1.7. Antecedentes 
</t>
  </si>
  <si>
    <t xml:space="preserve">Resolución 3899 de 2010. Artículo 15, numeral 6.  </t>
  </si>
  <si>
    <t xml:space="preserve">1.7.1. Cuantan con los antecedentes y cumplen con los siguientes verificables. </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</si>
  <si>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</si>
  <si>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</si>
  <si>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 xml:space="preserve">1.8. Uso de Piscina </t>
  </si>
  <si>
    <t>Decreto 2171 de fecha 10 de junio de 2009.</t>
  </si>
  <si>
    <t xml:space="preserve">1.8.1. Si cuenta con piscina, cumple con los siguientes verificables. </t>
  </si>
  <si>
    <t>1.8.1.1. Revise el documento donde se evidencie el concepto higiénico sanitario y que el mismo sea favorable.</t>
  </si>
  <si>
    <t>1.8.1.2. Verifique el documento de normas de uso para la piscina presentada.</t>
  </si>
  <si>
    <t>1.9. Certificados de experiencia de la institución en la atención de niñas, niños y adolescentes con discapacidad. (Aplica solamente para la modalidad "De tú a tú").</t>
  </si>
  <si>
    <t>Manual Operativo Modalidad De Tú a Tú, versión 4 de fecha 22 de octubre de 2021. Capítulo 8 Requisitos para la operación. Numeral 8.2 Requisitos de Experiencia.</t>
  </si>
  <si>
    <t xml:space="preserve">1.9.1. El certificado de experiencia de la institución para la atención de niñas, niños y adolescentes con discapacidad, cumple con los siguientes verificables. </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</si>
  <si>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</si>
  <si>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1.10. Documentos de verificación de la propiedad o entrega del inmueble donde se desarrollará la modalidad. </t>
  </si>
  <si>
    <t xml:space="preserve">Resolución 3899 de 2010. Numeral 13.4, artículo 13. </t>
  </si>
  <si>
    <t xml:space="preserve">1.10.1. Los documentos de verificación de la propiedad o entrega del inmueble, cumple con el siguiente verificable. </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</si>
  <si>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</si>
  <si>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 xml:space="preserve">Observaciones Generales y Resultado de Cumplimiento:   </t>
  </si>
  <si>
    <t xml:space="preserve">2.      COMPONENTE FINANCIERO </t>
  </si>
  <si>
    <t>REQUISITOS FINANCIERO</t>
  </si>
  <si>
    <t>2.1. Declaración de Renta y/o de Ingresos y patrimonio junto con formulario de pago (si aplica)</t>
  </si>
  <si>
    <t>Estatuto Tributario artículo 574; Resolución 3899 de 2010, artículo 16, numeral 7 adicionado por el artículo 5, resolución 8282 de 2017</t>
  </si>
  <si>
    <t xml:space="preserve">2.1.1.  La declaración de renta cumple con los siguientes verificables.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</si>
  <si>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</si>
  <si>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2.1.1.2. Valide la recepción de la declaración de renta a través del acuse electrónico (casilla 997) y la revisión de la marca de agua "Recibido".</t>
  </si>
  <si>
    <t>2.1.1.3. Verifique que los valores conciliados coincidan con los valores de la declaración de renta.</t>
  </si>
  <si>
    <t xml:space="preserve">2.1.2. Si la declaración de renta genera saldo a pagar, cumple con el siguiente verificable. </t>
  </si>
  <si>
    <t>2.1.2.1. Verifique que cualquier saldo a pagar haya sido cancelado según los medios de pago aceptados por la DIAN (formulario de pago 490)</t>
  </si>
  <si>
    <t>Estatuto Tributario artículo 575; Resolución 3899 de 2010, artículo 16, numeral 7 adicionado por el artículo 5, resolución 8282 de 2017</t>
  </si>
  <si>
    <t xml:space="preserve">2.2.1.  Las declaraciones de IVA cumple con los siguientes verificables. </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</si>
  <si>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</si>
  <si>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</si>
  <si>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</si>
  <si>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</si>
  <si>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 Declaración de retención en la fuente del año anterior y de los periodos correspondientes al año en curso junto con recibo de pago. </t>
  </si>
  <si>
    <t>Estatuto Tributario artículo 576; Resolución 3899 de 2010, artículo 16, numeral 7 adicionado por el artículo 5, resolución 8282 de 2017.</t>
  </si>
  <si>
    <t xml:space="preserve">2.3.1.  Las declaraciones de retención en la fuente cumple con los siguientes verificables. </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</si>
  <si>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indicando los periodos y el fundamento legal según el Estatuto Tributario.</t>
  </si>
  <si>
    <t>2.3.1.2. Valide la recepción de las declaraciones de retención en la fuente a través del acuse electrónico (casilla 997) y la revisión de la marca de agua "Recibido".</t>
  </si>
  <si>
    <t xml:space="preserve">2.3.2. Si la declaración de retención en la fuente genera saldo a pagar, cumple con el siguiente verificable. </t>
  </si>
  <si>
    <t>2.3.2.1. Verifique que cualquier saldo a pagar haya sido cancelado según los medios de pago aceptados por la DIAN (formulario de pago 490)</t>
  </si>
  <si>
    <t>2.4. Declaración del Impuesto de Timbre.</t>
  </si>
  <si>
    <t>Estatuto Tributario artículo 577, Resolución 3899 de 2010, artículo 16, numeral 7 adicionado por el artículo 5, resolución 8282 de 2017</t>
  </si>
  <si>
    <t xml:space="preserve">2.4.1. Las declaraciones de retención del impuesto de timbre cumple con el siguiente verificable. </t>
  </si>
  <si>
    <t>2.4.1.1. Verifique la información de la declaración del impuesto de timbre del año anterior y los periodos del año fiscal en curso (si aplica). En caso de no estar obligado, solicite certificado suscrito por el contador público o revisor fiscal (si aplica).</t>
  </si>
  <si>
    <t xml:space="preserve">2.4.2. Si la declaración de impuesto de timbre genera saldo a pagar, cumple con el siguiente verificable. </t>
  </si>
  <si>
    <t>2.4.2.1. Confirmar que cualquier saldo a pagar del impuesto de timbre haya sido cancelado.</t>
  </si>
  <si>
    <t xml:space="preserve">2.5. Declaración bimestral o anual del Impuesto de Industria y Comercio junto con el soporte de pago. </t>
  </si>
  <si>
    <t>Estatuto Tributario artículo 578, Estatuto de Rentas Municipales de donde pretende prestar el servicio; Resolución 3899 de 2010, artículo 16, numeral 7 adicionado por el artículo 5, resolución 8282 de 2017</t>
  </si>
  <si>
    <t xml:space="preserve">2.5.1. Las declaraciones del impuesto de industria y comercio, cumple con el siguiente verificable. </t>
  </si>
  <si>
    <t xml:space="preserve">2.5.2. Si la declaración de impuesto de industria y comercio genera saldo a pagar, cumple con el siguiente verificable. </t>
  </si>
  <si>
    <t>2.6. Declaración de impuesto predial y vehicular vigente.</t>
  </si>
  <si>
    <t>Estatuto Tributario artículo 579; Resolución 3899 de 2010, artículo 16, numeral 7 adicionado por el artículo 5, resolución 8282 de 2017</t>
  </si>
  <si>
    <t xml:space="preserve">2.6.1. Las declaraciones de los impuestos predial y vehicular, cumple con el siguiente verificable. </t>
  </si>
  <si>
    <t>2.6.1.1. Verifique las declaraciones de los impuestos predial y vehicular del año anterior y los periodos del año fiscal en curso (si aplica). En caso de no estar obligado, remitir certificado suscrito por el contador público o revisor fiscal (si aplica). (municipio donde presta el servicio).</t>
  </si>
  <si>
    <t xml:space="preserve">2.6.2. Si la declaración de impuesto predial y/o vehicular genera saldo a pagar, cumple con el siguiente verificable. </t>
  </si>
  <si>
    <t xml:space="preserve">2.6.2.1. Verifique que cualquier saldo a pagar en las declaraciones del impuesto predial y/o vehicular hayan sido cancelado según los medios de pago aceptados por la entidad territorial correspondiente. </t>
  </si>
  <si>
    <t>2.7. Registro Único Tributario RUT completo</t>
  </si>
  <si>
    <t>Artículo 555-2. Registro único tributario – RUT estatuto tributario y articulo 16 de la Resolución 3899 de 2010.</t>
  </si>
  <si>
    <t xml:space="preserve">2.7.1. El Registro Único Tributario debe estar completo y cumple con los siguientes verificables. </t>
  </si>
  <si>
    <t>2.8. Certificar que cuentan con los recursos financieros y fuentes de sostenimiento para la prestación del servicio.</t>
  </si>
  <si>
    <t>Resolución 3899 de 2010, artículo 16, numeral 1</t>
  </si>
  <si>
    <t xml:space="preserve">2.8.1. La certificación de recursos financieros y fuentes de sostenimiento, cumple con el siguiente verificable. </t>
  </si>
  <si>
    <t>2.8.1.1. Verifique que la certificación esté suscrita por representante legal y/o revisor fiscal (si aplica). Corroboré que dicha información contraste frente al resultado de la evaluación de los estados  financieros, el presupuesto aprobado y los requisitos para la modalidad solicitada.</t>
  </si>
  <si>
    <t>2.9.  Cuando se trate de fundaciones deberá anexarse certificación de los bienes afectados.</t>
  </si>
  <si>
    <t>Resolución 3899 de 2010, artículo 16, numeral 2</t>
  </si>
  <si>
    <r>
      <t xml:space="preserve">2.9.1. La certificación de bienes afectados cumple con los siguientes verificables.
</t>
    </r>
    <r>
      <rPr>
        <b/>
        <u/>
        <sz val="11"/>
        <color rgb="FF000000"/>
        <rFont val="Arial Narrow"/>
        <family val="2"/>
      </rPr>
      <t xml:space="preserve">Nota: </t>
    </r>
    <r>
      <rPr>
        <sz val="11"/>
        <color rgb="FF000000"/>
        <rFont val="Arial Narrow"/>
        <family val="2"/>
      </rPr>
      <t xml:space="preserve">aplica solamente para Fundaciones. </t>
    </r>
  </si>
  <si>
    <t>2.9.1.1. Verifique certificación de bienes afectados suscrita por representante legal y revisor fiscal.</t>
  </si>
  <si>
    <r>
      <t xml:space="preserve">2.9.1.2. Identifique que la certificación relacione los bienes que la institución pone a disposición para la prestación del servicio. 
</t>
    </r>
    <r>
      <rPr>
        <b/>
        <u/>
        <sz val="11"/>
        <color rgb="FF000000"/>
        <rFont val="Arial Narrow"/>
        <family val="2"/>
      </rPr>
      <t xml:space="preserve">Nota: </t>
    </r>
    <r>
      <rPr>
        <sz val="11"/>
        <color rgb="FF000000"/>
        <rFont val="Arial Narrow"/>
        <family val="2"/>
      </rPr>
      <t>los bienes afectados no hayan sufrido ninguna afectación anteriormente.</t>
    </r>
  </si>
  <si>
    <t xml:space="preserve">2.9.2. El libro auxiliar contable cumple con el siguiente verificable. </t>
  </si>
  <si>
    <t xml:space="preserve">2.9.2.1. Identifique que los libros auxiliares reflejen los bienes y las cifras certificadas por el representante legal y revisor fiscal. </t>
  </si>
  <si>
    <t xml:space="preserve">2.10. Certificación de que la institución  lleva la contabilidad por programa o por modalidad. </t>
  </si>
  <si>
    <t>Resolución 3899 de 2010, artículo 16, numeral 3</t>
  </si>
  <si>
    <t xml:space="preserve">2.10.1.  La certificación suscrita por el revisor fiscal (si aplica) y/o contador, cumple con el siguiente verificable. </t>
  </si>
  <si>
    <r>
      <t xml:space="preserve">2.10.1.1. Identifique que la certificación manifieste que la institución lleva contabilidad separada por sede. 
</t>
    </r>
    <r>
      <rPr>
        <b/>
        <u/>
        <sz val="11"/>
        <rFont val="Arial Narrow"/>
        <family val="2"/>
      </rPr>
      <t>Nota:</t>
    </r>
    <r>
      <rPr>
        <sz val="11"/>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t>
    </r>
  </si>
  <si>
    <t xml:space="preserve">2.11.  Certificación de compromiso de recursos </t>
  </si>
  <si>
    <t>Resolución 3899 de 2010, artículo 16, numeral 4</t>
  </si>
  <si>
    <t xml:space="preserve">2.11.1. La  certificación de compromiso de recursos, cumple con el siguiente verificable. </t>
  </si>
  <si>
    <t xml:space="preserve">2.11.1.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</si>
  <si>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  Presupuesto aprobado </t>
  </si>
  <si>
    <t>Resolución 3899 de 2010, artículo 16, numeral 5</t>
  </si>
  <si>
    <t xml:space="preserve">2..12.1. El presupuesto de la institución cumple con los siguientes verificables. </t>
  </si>
  <si>
    <t xml:space="preserve">2.12.1. Identifique que el presupuesto aportado corresponda al general de la institución y no solo para la solicitud de licencia. </t>
  </si>
  <si>
    <t>2.12.2. Verifique que el presupuesto fue aprobado en asamblea general acorde a como se define en sus estatutos.</t>
  </si>
  <si>
    <t xml:space="preserve">2.13. Certificación de destinación de recursos. </t>
  </si>
  <si>
    <t>Resolución 3899 de 2010, artículo 16, numeral 6</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</si>
  <si>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</si>
  <si>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</si>
  <si>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</si>
  <si>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Resolución 3899 de 2010, artículo 16, parágrafo
Resolución 973 del 23 de diciembre de 2015, Artículo 26 actualización de información</t>
  </si>
  <si>
    <r>
      <t xml:space="preserve">2.14.1. La certificación del Auditor Externo, cumple con el siguiente verificable. 
</t>
    </r>
    <r>
      <rPr>
        <b/>
        <u/>
        <sz val="11"/>
        <rFont val="Arial Narrow"/>
        <family val="2"/>
      </rPr>
      <t>Nota:</t>
    </r>
    <r>
      <rPr>
        <b/>
        <sz val="11"/>
        <rFont val="Arial Narrow"/>
        <family val="2"/>
      </rPr>
      <t xml:space="preserve"> </t>
    </r>
    <r>
      <rPr>
        <sz val="11"/>
        <rFont val="Arial Narrow"/>
        <family val="2"/>
      </rPr>
      <t>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</si>
  <si>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</si>
  <si>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</si>
  <si>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2.15. Certificación para modalidades de ubicación inicial y de acogimiento residencial.</t>
  </si>
  <si>
    <t>Manual operativo modalidades y servicio para la atención de niñas, niños y adolescentes, con proceso administrativo de establecimiento de derechos restablecimiento de derechos, numeral 3.2 Dotación</t>
  </si>
  <si>
    <t xml:space="preserve">2.15.1 La certificación para modalidades de ubicación inicial y de acogimiento residencial, cumple con el siguiente verificable. </t>
  </si>
  <si>
    <t>2.15.1.1. Identifique que la certificación este suscrita por el Representante Legal y contador, en la cual se especifique que dispone de los recursos para la adquisición de los elementos de la dotación básica.</t>
  </si>
  <si>
    <t>2.16. Manual de políticas contables debidamente aprobado.</t>
  </si>
  <si>
    <t>Ley 222 de 1995 Articulo 37, Decreto 2420 y 2496 de 2015 Normas de contabilidad de información financiera y de aseguramiento de información.</t>
  </si>
  <si>
    <t xml:space="preserve">2.16.1.  El manual de políticas contables, cumple con los siguientes verificables. </t>
  </si>
  <si>
    <t xml:space="preserve">2.16.1.1.  Identifique que la institución cuente con un manual de políticas contables según el grupo NIIF al que pertenezca. </t>
  </si>
  <si>
    <t>2.16.1.2. Verifique que las políticas contables estén aprobadas por el máximo órgano administrativo o la gerencia.</t>
  </si>
  <si>
    <t>2.17. Conjunto completo de Estados Financieros comparativos (si aplica) junto con el acta de aprobación</t>
  </si>
  <si>
    <t xml:space="preserve">2.17.1. El conjunto completo de estados financieros bajo NIIF, cumple con los siguientes verificables. </t>
  </si>
  <si>
    <t>2.17.1.1. Identifique que como mínimo el estado de situación financiera incluya las partidas que presenten los importes de activo, pasivo y patrimonio.</t>
  </si>
  <si>
    <t xml:space="preserve">2.17.1.2. Verifique que el estado de resultado único o integral contenga todas las partidas de ingresos y gastos reconocidas durante el periodo. </t>
  </si>
  <si>
    <t>2.17.1.3.  Verifique que el estado de cambios en el patrimonio coincida con el estado de situación financiera del periodo en que se informa.</t>
  </si>
  <si>
    <t>2.17.1.4.  Verifique que el estado de flujos de efectivo muestre los flujos de efectivo habidos durante el periodo sobre el que se informa, clasificados por actividades de operación, actividades de inversión y actividades de financiación.</t>
  </si>
  <si>
    <t>2.17.1.5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</si>
  <si>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2.17.1.6. Verifique que la institución cuente con acta de aprobación de los estados financieros.</t>
  </si>
  <si>
    <t>2.18. Certificación a los Estados Financieros</t>
  </si>
  <si>
    <t>2.18.1. La certificación de los Estados Financieros cumple con el siguiente verificable.</t>
  </si>
  <si>
    <t>2.18.1.1.  Verifique que la certificación esté suscrita por el representante legal y el contador público de la institución sobre la veracidad de las afirmaciones contenidas en los Estados Financiero conforme a sus reglamentos y la Ley.</t>
  </si>
  <si>
    <t>2.19. Dictamen de los Estados Financieros (si aplica)</t>
  </si>
  <si>
    <t>Decreto 2420 y 2496 de 2015 Normas de contabilidad, de información financiera y de aseguramiento de información. Código de Comercio Capítulo Vlll</t>
  </si>
  <si>
    <t>2.19.1. El dictamen de los estados financieros, cumple con el siguiente verificable. (Si aplica).</t>
  </si>
  <si>
    <t>2.19.1.1. Verifique que el dictamen suscrito por la revisoría fiscal,  contenga la opinión de la situación de los estados financieros sobre los que informa la institución en cumplimiento de la norma.</t>
  </si>
  <si>
    <t>2.20. Balance de Comprobación</t>
  </si>
  <si>
    <t>Decreto 2420 y 2496 de 2015 Normas de contabilidad, de información financiera y de aseguramiento de información. Código de Comercio Artículo 19</t>
  </si>
  <si>
    <t>2.20.1.  El balance de comprobación cumple con el siguiente verificable.</t>
  </si>
  <si>
    <t>2.20.1.1. Identifique que correspondan a la información reportada en el balance de prueba emitido desde el sistema de información (solicitar balance de prueba del año anterior y desde el 01 de enero hasta el último mes vencido).</t>
  </si>
  <si>
    <t>2.2. Declaración bimestral y/o cuatrimestral del impuesto a las ventas del año anterior y de los periodos correspondientes al año en curso junto con formulario de pago (si aplica).</t>
  </si>
  <si>
    <t>4.      COMPONENTE TALENTO HUMANO</t>
  </si>
  <si>
    <t>REQUISITOS TALENTO HUMANO</t>
  </si>
  <si>
    <t xml:space="preserve">4.1. Listado de Talento Humano: propuesto por la institución de acuerdo con la estructura operativa de la modalidad y la población. </t>
  </si>
  <si>
    <r>
      <t xml:space="preserve">Auxiliar administrativo: </t>
    </r>
    <r>
      <rPr>
        <sz val="11"/>
        <rFont val="Arial Narrow"/>
        <family val="2"/>
      </rPr>
      <t xml:space="preserve">TC X Unidad </t>
    </r>
  </si>
  <si>
    <r>
      <rPr>
        <b/>
        <sz val="11"/>
        <rFont val="Arial Narrow"/>
        <family val="2"/>
      </rPr>
      <t>Portero:</t>
    </r>
    <r>
      <rPr>
        <sz val="11"/>
        <rFont val="Arial Narrow"/>
        <family val="2"/>
      </rPr>
      <t xml:space="preserve"> TC X unidad</t>
    </r>
  </si>
  <si>
    <t xml:space="preserve">4.1.2.1.  Verifique los datos del personal propuesto por la institución, incluyendo el nombre completo, número de documento de identidad, fecha de expedición del mismo y tiempo de dedicación. </t>
  </si>
  <si>
    <t>4.2. Hojas de vida</t>
  </si>
  <si>
    <t>MANUAL OPERATIVO MODALIDADES Y SERVICIO PARA LA ATENCIÓN DE LAS NIÑAS, LOS NIÑOS Y  LOS ADOLESCENTES, CON PROCESO ADMINISTRATIVO DE  RESTABLECIMIENTO DE DERECHO. Versión 2 del 8 de julio de 2022.  
Numeral 3.3. Talento humano 
Tabla 11. Centro de Emergencia
Numeral 3.3. Talento Humano. Aspectos para tener en cuenta 
Guía Técnica del Componrnte de Alimentación y Nutrición para los Programas y Proyectos Misionales del ICBF. Versión 5, Talento humano, Perfil del personal manipulador de alimentos</t>
  </si>
  <si>
    <t xml:space="preserve">4.2.1. La hoja de vida contiene el siguiente verificable. </t>
  </si>
  <si>
    <t>4.2.1.1. Verifique el resumen de la trayectoria académica, profesional, personal y laboral del talento humano. Así mismo, verifique la identidad del mismo.</t>
  </si>
  <si>
    <t xml:space="preserve">4.2.2. La hoja de vida incluye los soportes que respalden el ejercicio de la profesión según el cargo y cumple los siguientes verificables. </t>
  </si>
  <si>
    <r>
      <rPr>
        <b/>
        <sz val="11"/>
        <rFont val="Arial Narrow"/>
        <family val="2"/>
      </rPr>
      <t>Auxiliar administrativo:</t>
    </r>
    <r>
      <rPr>
        <sz val="11"/>
        <rFont val="Arial Narrow"/>
        <family val="2"/>
      </rPr>
      <t xml:space="preserve"> mínimo formación de bachiller</t>
    </r>
  </si>
  <si>
    <r>
      <rPr>
        <b/>
        <sz val="11"/>
        <rFont val="Arial Narrow"/>
        <family val="2"/>
      </rPr>
      <t>Profesional en psicología:</t>
    </r>
    <r>
      <rPr>
        <sz val="11"/>
        <rFont val="Arial Narrow"/>
        <family val="2"/>
      </rPr>
      <t xml:space="preserve"> título profesional otorgado por una institución universitaria, tarjeta profesional y certificado de antecedentes profesionales y el registro RETHUS. </t>
    </r>
  </si>
  <si>
    <r>
      <rPr>
        <b/>
        <sz val="11"/>
        <rFont val="Arial Narrow"/>
        <family val="2"/>
      </rPr>
      <t xml:space="preserve">Profesional en trabajo social o desarrollo familiar: </t>
    </r>
    <r>
      <rPr>
        <sz val="11"/>
        <rFont val="Arial Narrow"/>
        <family val="2"/>
      </rPr>
      <t xml:space="preserve"> título profesional otorgado por una institución universitaria y tarjeta profesional</t>
    </r>
  </si>
  <si>
    <r>
      <rPr>
        <b/>
        <sz val="11"/>
        <rFont val="Arial Narrow"/>
        <family val="2"/>
      </rPr>
      <t>Profesional en nutrición y dietética:</t>
    </r>
    <r>
      <rPr>
        <sz val="11"/>
        <rFont val="Arial Narrow"/>
        <family val="2"/>
      </rPr>
      <t xml:space="preserve"> título profesional otorgado por una institución universitaria, tarjeta profesional y registro RETHUS.</t>
    </r>
  </si>
  <si>
    <r>
      <rPr>
        <b/>
        <sz val="11"/>
        <rFont val="Arial Narrow"/>
        <family val="2"/>
      </rPr>
      <t>Profesional de área:</t>
    </r>
    <r>
      <rPr>
        <sz val="11"/>
        <rFont val="Arial Narrow"/>
        <family val="2"/>
      </rPr>
      <t xml:space="preserve"> título otorgado por una institución universitaria o de educación superior y tarjeta profesional (para las profesiones que están reglamentadas por ley) </t>
    </r>
  </si>
  <si>
    <r>
      <rPr>
        <b/>
        <sz val="11"/>
        <rFont val="Arial Narrow"/>
        <family val="2"/>
      </rPr>
      <t xml:space="preserve">Instructor de taller: </t>
    </r>
    <r>
      <rPr>
        <sz val="11"/>
        <rFont val="Arial Narrow"/>
        <family val="2"/>
      </rPr>
      <t>educación formal o no forma</t>
    </r>
  </si>
  <si>
    <r>
      <rPr>
        <b/>
        <sz val="11"/>
        <rFont val="Arial Narrow"/>
        <family val="2"/>
      </rPr>
      <t xml:space="preserve">Auxiliar de enfermería: </t>
    </r>
    <r>
      <rPr>
        <sz val="11"/>
        <rFont val="Arial Narrow"/>
        <family val="2"/>
      </rPr>
      <t xml:space="preserve">técnico o tecnólogo en enfermería y RETHUS. </t>
    </r>
  </si>
  <si>
    <r>
      <rPr>
        <b/>
        <sz val="11"/>
        <rFont val="Arial Narrow"/>
        <family val="2"/>
      </rPr>
      <t xml:space="preserve">Formador Diurno: </t>
    </r>
    <r>
      <rPr>
        <sz val="11"/>
        <rFont val="Arial Narrow"/>
        <family val="2"/>
      </rPr>
      <t>mínimo formación de bachiller (Se debe contar con el tiempo de dedicación establecido según número de cupos, de domingo a domingo)</t>
    </r>
  </si>
  <si>
    <r>
      <rPr>
        <b/>
        <sz val="11"/>
        <rFont val="Arial Narrow"/>
        <family val="2"/>
      </rPr>
      <t xml:space="preserve">Formador Nocturno: </t>
    </r>
    <r>
      <rPr>
        <sz val="11"/>
        <rFont val="Arial Narrow"/>
        <family val="2"/>
      </rPr>
      <t>mínimo formación de bachiller (Se debe contar con el tiempo de dedicación establecido según número de cupos, de domingo a domingo)</t>
    </r>
  </si>
  <si>
    <r>
      <rPr>
        <b/>
        <sz val="11"/>
        <rFont val="Arial Narrow"/>
        <family val="2"/>
      </rPr>
      <t xml:space="preserve">Servicios generales: </t>
    </r>
    <r>
      <rPr>
        <sz val="11"/>
        <rFont val="Arial Narrow"/>
        <family val="2"/>
      </rPr>
      <t xml:space="preserve"> nivel educativo mínimo grado noveno de educación básica secundaria. Donde se dificulte la consecución del manipulador de alimentos con el nivel educativo requerido en este ítem, se exigiría: Nivel educativo mínimo educación básica primaria completa. Además, deberá tener certificación de capacitación en manipulación de alimentos, con máximo un año de expedición.</t>
    </r>
  </si>
  <si>
    <r>
      <rPr>
        <b/>
        <sz val="11"/>
        <rFont val="Arial Narrow"/>
        <family val="2"/>
      </rPr>
      <t xml:space="preserve">Cocinero: </t>
    </r>
    <r>
      <rPr>
        <sz val="11"/>
        <rFont val="Arial Narrow"/>
        <family val="2"/>
      </rPr>
      <t>nivel educativo mínimo grado noveno de educación básica secundaria. Donde se dificulte la consecución del manipulador de alimentos con el nivel educativo requerido en este ítem, se exigiría: Nivel educativo mínimo educación básica primaria completa. Además, deberá tener certificación de capacitación en manipulación de alimentos, con máximo un año de expedición.</t>
    </r>
  </si>
  <si>
    <r>
      <rPr>
        <b/>
        <sz val="11"/>
        <rFont val="Arial Narrow"/>
        <family val="2"/>
      </rPr>
      <t xml:space="preserve">Portero: </t>
    </r>
    <r>
      <rPr>
        <sz val="11"/>
        <rFont val="Arial Narrow"/>
        <family val="2"/>
      </rPr>
      <t>Se debe contar con el tiempo de dedicación establecido según número de cupos, de domingo a domingo</t>
    </r>
  </si>
  <si>
    <t xml:space="preserve">4.2.3 La hoja de vida cuenta con los soportes de experiencia laboral acorde con el perfil para el cargo y cymple con los siguientes verificables. </t>
  </si>
  <si>
    <r>
      <t xml:space="preserve">4.2.3.1. Identifique que la documentación laboral que demuestre la experiencia necesaria de acuerdo con el perfil solicitado.
</t>
    </r>
    <r>
      <rPr>
        <b/>
        <sz val="11"/>
        <rFont val="Arial Narrow"/>
        <family val="2"/>
      </rPr>
      <t>Coordinador:</t>
    </r>
    <r>
      <rPr>
        <sz val="11"/>
        <rFont val="Arial Narrow"/>
        <family val="2"/>
      </rPr>
      <t xml:space="preserve"> 2 años de experiencia rofesional certificada en la
implementación o desarrollo de programas, proyectos o servicios de protección integral.</t>
    </r>
  </si>
  <si>
    <r>
      <rPr>
        <b/>
        <sz val="11"/>
        <rFont val="Arial Narrow"/>
        <family val="2"/>
      </rPr>
      <t xml:space="preserve">Auxiliar administrativo: </t>
    </r>
    <r>
      <rPr>
        <sz val="11"/>
        <rFont val="Arial Narrow"/>
        <family val="2"/>
      </rPr>
      <t>experiencia relacionada con área administrativa</t>
    </r>
  </si>
  <si>
    <r>
      <rPr>
        <b/>
        <sz val="11"/>
        <rFont val="Arial Narrow"/>
        <family val="2"/>
      </rPr>
      <t>Profesional en psicología:</t>
    </r>
    <r>
      <rPr>
        <sz val="11"/>
        <rFont val="Arial Narrow"/>
        <family val="2"/>
      </rPr>
      <t xml:space="preserve"> 1 año de experiencia profesional certificada en programas, proyectos o servicios de protección integral</t>
    </r>
  </si>
  <si>
    <r>
      <rPr>
        <b/>
        <sz val="11"/>
        <rFont val="Arial Narrow"/>
        <family val="2"/>
      </rPr>
      <t>Profesional en trabajo social o desarrollo familiar:</t>
    </r>
    <r>
      <rPr>
        <sz val="11"/>
        <rFont val="Arial Narrow"/>
        <family val="2"/>
      </rPr>
      <t xml:space="preserve"> 1 año de experiencia profesional certificada en programas, proyectos o servicios de protección integral.</t>
    </r>
  </si>
  <si>
    <r>
      <rPr>
        <b/>
        <sz val="11"/>
        <rFont val="Arial Narrow"/>
        <family val="2"/>
      </rPr>
      <t>Profesional en nutrición y dietética:</t>
    </r>
    <r>
      <rPr>
        <sz val="11"/>
        <rFont val="Arial Narrow"/>
        <family val="2"/>
      </rPr>
      <t xml:space="preserve"> 6 de meses de experiencia profesional certificada en la implementación o desarrollo de programas, proyectos o servicios de protección integral.</t>
    </r>
  </si>
  <si>
    <r>
      <rPr>
        <b/>
        <sz val="11"/>
        <rFont val="Arial Narrow"/>
        <family val="2"/>
      </rPr>
      <t>Profesional de área:</t>
    </r>
    <r>
      <rPr>
        <sz val="11"/>
        <rFont val="Arial Narrow"/>
        <family val="2"/>
      </rPr>
      <t xml:space="preserve"> 1 año de experiencia profesional certificada en programas, proyectos o servicios de protección integral.</t>
    </r>
  </si>
  <si>
    <r>
      <rPr>
        <b/>
        <sz val="11"/>
        <rFont val="Arial Narrow"/>
        <family val="2"/>
      </rPr>
      <t xml:space="preserve">Instructor de taller: </t>
    </r>
    <r>
      <rPr>
        <sz val="11"/>
        <rFont val="Arial Narrow"/>
        <family val="2"/>
      </rPr>
      <t>1 año de experiencia</t>
    </r>
  </si>
  <si>
    <r>
      <rPr>
        <b/>
        <sz val="11"/>
        <rFont val="Arial Narrow"/>
        <family val="2"/>
      </rPr>
      <t xml:space="preserve">Auxiliar de enfermería: </t>
    </r>
    <r>
      <rPr>
        <sz val="11"/>
        <rFont val="Arial Narrow"/>
        <family val="2"/>
      </rPr>
      <t>1 año de experiencia  laboral en el tema.</t>
    </r>
  </si>
  <si>
    <r>
      <rPr>
        <b/>
        <sz val="11"/>
        <rFont val="Arial Narrow"/>
        <family val="2"/>
      </rPr>
      <t xml:space="preserve">Formador Diurno: </t>
    </r>
    <r>
      <rPr>
        <sz val="11"/>
        <rFont val="Arial Narrow"/>
        <family val="2"/>
      </rPr>
      <t>1 año de experiencia laboral específica en la población atendida.</t>
    </r>
  </si>
  <si>
    <r>
      <rPr>
        <b/>
        <sz val="11"/>
        <rFont val="Arial Narrow"/>
        <family val="2"/>
      </rPr>
      <t xml:space="preserve">Formador Nocturno: </t>
    </r>
    <r>
      <rPr>
        <sz val="11"/>
        <rFont val="Arial Narrow"/>
        <family val="2"/>
      </rPr>
      <t>1 año de experiencia laboral específica en la población atendida.</t>
    </r>
  </si>
  <si>
    <r>
      <rPr>
        <b/>
        <sz val="11"/>
        <rFont val="Arial Narrow"/>
        <family val="2"/>
      </rPr>
      <t>Servicios generales: e</t>
    </r>
    <r>
      <rPr>
        <sz val="11"/>
        <rFont val="Arial Narrow"/>
        <family val="2"/>
      </rPr>
      <t xml:space="preserve">xperiencia especifica mínima de un año. </t>
    </r>
  </si>
  <si>
    <r>
      <rPr>
        <b/>
        <sz val="11"/>
        <rFont val="Arial Narrow"/>
        <family val="2"/>
      </rPr>
      <t>Cocinero: e</t>
    </r>
    <r>
      <rPr>
        <sz val="11"/>
        <rFont val="Arial Narrow"/>
        <family val="2"/>
      </rPr>
      <t xml:space="preserve">xperiencia especifica mínima de un año. 
</t>
    </r>
    <r>
      <rPr>
        <b/>
        <u/>
        <sz val="11"/>
        <rFont val="Arial Narrow"/>
        <family val="2"/>
      </rPr>
      <t xml:space="preserve">Nota: </t>
    </r>
    <r>
      <rPr>
        <sz val="11"/>
        <rFont val="Arial Narrow"/>
        <family val="2"/>
      </rPr>
      <t>donde se dificulte la consecución del manipulador de alimentos con el nivel educativo requerido en este ítem, se exigiría: Experiencia especifica mínima de tres años.</t>
    </r>
  </si>
  <si>
    <r>
      <rPr>
        <b/>
        <sz val="11"/>
        <rFont val="Arial Narrow"/>
        <family val="2"/>
      </rPr>
      <t>Portero: e</t>
    </r>
    <r>
      <rPr>
        <sz val="11"/>
        <rFont val="Arial Narrow"/>
        <family val="2"/>
      </rPr>
      <t xml:space="preserve">xperiencia especifica mínima de un año. </t>
    </r>
  </si>
  <si>
    <t>4.3. Manual de Funciones</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</si>
  <si>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</si>
  <si>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 xml:space="preserve">4.3.1 El manual de funciones cumple con los siguiente verificables. </t>
  </si>
  <si>
    <t xml:space="preserve">4.3.1.2. Verifique que las funciones para cada cargo se ajusten a lo contemplado en el perfil para la modalidad. </t>
  </si>
  <si>
    <t>4.4. Plan de Selección</t>
  </si>
  <si>
    <t xml:space="preserve">4.4.1 El plan de selección del talento humano cumple con los siguientes verificables. </t>
  </si>
  <si>
    <t xml:space="preserve">4.4.1.1. Verifique el proceso para la selección del personal. </t>
  </si>
  <si>
    <t>4.4.1.2. Identifique que contenga la indicación explicita de la verificación de antecedentes  fiscales, disciplinarios, judiciales, medidas correctivas, medidas correctivas y consulta de inhabilidades por delitos sexuales.</t>
  </si>
  <si>
    <t>4.5. Plan de Inducción</t>
  </si>
  <si>
    <t xml:space="preserve">4.5.1 El plan de inducción cumple con los siguientes verificables. </t>
  </si>
  <si>
    <t>Manual operativo</t>
  </si>
  <si>
    <t>Minuta contractual</t>
  </si>
  <si>
    <t>Propuesta de Implementación y Cualificación.</t>
  </si>
  <si>
    <t>4.6. Plan de Formación y Capacitación</t>
  </si>
  <si>
    <t xml:space="preserve">4.6.1 El plan de formación y capacitación cumple con los siguientes verificables. </t>
  </si>
  <si>
    <t>4.6.1.1. Verifique que el plan de formación y capacitación contemple:
Lineamientos técnicos</t>
  </si>
  <si>
    <t>Manual operativo modalidades y servicio para la atención de las niñas, los niños y los adolescentes, con proceso administrativo de Restablecimiento de derechos. Versión 2 del 8 de julio de 2022.  
Numeral 3.3. Talento humano 
Tabla 11. Centro de Emergencia</t>
  </si>
  <si>
    <r>
      <t xml:space="preserve">4.1.1. El listado del talento humano para la modalidad Centro de Emergencia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</si>
  <si>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t xml:space="preserve">6.1.6.2 Revise la inclusión de preparaciones variadas con AAVN dentro del ciclo de menús (máximo tres (3) bebidas con AAVN a la semana). </t>
  </si>
  <si>
    <t>CONDICIÓN DE CALIDAD</t>
  </si>
  <si>
    <r>
      <t xml:space="preserve">6.3.4.2 Identifique que se registra el nombre del alimento (según denominación de la TCAC) por el que puede realizar el intercambio de acuerdo con el grupo de alimentos al que pertenece, teniendo en cuenta el gramaje en el tiempo de comida, su participaciòn en la preparaciòn y aporte nutricional.
</t>
    </r>
    <r>
      <rPr>
        <b/>
        <u/>
        <sz val="11"/>
        <color theme="1"/>
        <rFont val="Arial Narrow"/>
        <family val="2"/>
      </rPr>
      <t>Nota:</t>
    </r>
    <r>
      <rPr>
        <sz val="11"/>
        <color theme="1"/>
        <rFont val="Arial Narrow"/>
        <family val="2"/>
      </rPr>
      <t xml:space="preserve"> un mismo alimento puede tener varios intercambios.</t>
    </r>
  </si>
  <si>
    <t>6.1.4.1 Verifique la inclusión de preparaciones propias y alimentos autóctonos en el ciclo de menús.</t>
  </si>
  <si>
    <t>6.1.6.1 Revise que el ciclo de menús incluya AAVN en la frecuencia establecida en la minuta patrón.</t>
  </si>
  <si>
    <t>6.1.6.2 Revise la inclusión de preparaciones variadas con AAVN dentro del ciclo de menús (máximo tres (3) bebidas con AAVN a la semana).</t>
  </si>
  <si>
    <t>6.2.6.3. Verifique que el valor del peso neto es la base con el cual se realizó el análisis químico de aporte nutricional.</t>
  </si>
  <si>
    <r>
      <t xml:space="preserve">6.2.9.3 Verifique que el porcentaje de cubrimiento del dia para calorías, proteínas, grasa y carbohidratos se ajuste a un porcentaje entre 100 y 105% y no exceda el UL para los micronutrientes.
</t>
    </r>
    <r>
      <rPr>
        <b/>
        <u/>
        <sz val="11"/>
        <color theme="1"/>
        <rFont val="Arial Narrow"/>
        <family val="2"/>
      </rPr>
      <t>Nota:</t>
    </r>
    <r>
      <rPr>
        <b/>
        <sz val="11"/>
        <color theme="1"/>
        <rFont val="Arial Narrow"/>
        <family val="2"/>
      </rPr>
      <t xml:space="preserve"> </t>
    </r>
    <r>
      <rPr>
        <sz val="11"/>
        <color theme="1"/>
        <rFont val="Arial Narrow"/>
        <family val="2"/>
      </rPr>
      <t xml:space="preserve">el porcentaje de cubrimiento del dia se refiere al porcentaje del aporte nutricional del menú ofrecido en el día, con respecto al aporte de la minuta patrón establecida por grupo de edad. </t>
    </r>
  </si>
  <si>
    <t>Capacidad Instalada</t>
  </si>
  <si>
    <t>REQUISITOS PSICOSOCIAL</t>
  </si>
  <si>
    <t xml:space="preserve">CONDICIONES DE CALIDAD </t>
  </si>
  <si>
    <t xml:space="preserve">3.1. Portada </t>
  </si>
  <si>
    <t>Lineamiento Técnico para la Implementación del Modelo de Atención, dirigido a los niños, las niñas y los adolescentes en las modalidades de restablecimiento de derechos. Versión 1. Anexo 3. Página 61. Literal B</t>
  </si>
  <si>
    <t xml:space="preserve">3.1.1. La portada cumple con los siguientes verificables. </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</si>
  <si>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</si>
  <si>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</si>
  <si>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</si>
  <si>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</si>
  <si>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</si>
  <si>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</si>
  <si>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3.2. Propuesta de Implementación</t>
  </si>
  <si>
    <t xml:space="preserve">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de Atención para el desarrollo y fortalecimiento de los proyectos de vida, de los niños, niñas, adolescentes y jóvenes atendidos en los servicios de protección del ICBF. Versión 3. Númeral 8.5. Proceso de Atención.  </t>
  </si>
  <si>
    <t xml:space="preserve">3.2.1. La propuesta de implementación cumple con los siguientes verificables. </t>
  </si>
  <si>
    <t xml:space="preserve">3.3. Propuesta de Cualificación </t>
  </si>
  <si>
    <t>3.4. Fuentes de verificación y/o evidencias.</t>
  </si>
  <si>
    <t xml:space="preserve">Lineamiento Técnico para la Implementación del Modelo de Atención, dirigido a los niños, las niñas y los adolescentes en las modalidades de restablecimiento de derechos. Versión 1. Anexo 3. Página 63. </t>
  </si>
  <si>
    <t xml:space="preserve">3.4.1. La PIYC cumple con los siguientes verificables.  </t>
  </si>
  <si>
    <t xml:space="preserve">3.4.1.1. Identifique que cuentan con las formatos u otros, que permitan  el desarrollo de lo planteado, dirigido a: 
* Niño, niña y adolescente
* Familia o red vincular de apoyo
* Gestiones con sectores o servicios </t>
  </si>
  <si>
    <t xml:space="preserve">Observaciones Generales y Resultado de Cumplimiento: </t>
  </si>
  <si>
    <t xml:space="preserve">3.2.1.1. Identifique si cuenta con los niveles: 
* Microsistema: la niña, el niño y el adolescente
* Miso sistema: familia y/o red vincular 
* Exo sistema: sectores y servicios </t>
  </si>
  <si>
    <t>3.2.1.2. Revise si cuenta con las acciones mínimas a abordar por nivel: 
* Identificación de afectaciones, Realizar proceso de acogida, Identificación y prevención de conductas asociadas y Promoción de hábitos de vida saludable.
* Identificación de entornos protectores y de factores de riesgo, Análisis del contexto familiar y red vincular, Brindar herramientas básicas a la familia y/red vincular para el afrontamiento de los factores de riesgo, y Prevención de conductas asociadas.
* Identificación de redes de apoyo sociales, comunitarias e interinstitucionales en el departamento donde funciona la modalidad.
Brindar orientación a la familia y/o red vincular frente a la existencia y forma de vinculación de redes en su contexto y domicilio.</t>
  </si>
  <si>
    <t xml:space="preserve">3.2.1.3. Identifique las estrategías o metodología de cómo se lograría alcanzar los resultados esperados. </t>
  </si>
  <si>
    <t xml:space="preserve">3.3.1. La propuesta de cualificación cumple con los siguiente verificables. </t>
  </si>
  <si>
    <t xml:space="preserve">3.2.1.4. Identifique que cuenta con los resultados esperados teniendo en cuenta las estrategías implementadas por cada acción desarrollada. </t>
  </si>
  <si>
    <t xml:space="preserve">3.3.1.2. Observe si cuenta con el nivel de mejoramiento continuo que le permita identificar alertas frente al desarrollo de la modalidad e identifique sy relaciona acciones de mejora de acuerdo con las alertas identificadas, que conlleven al fortalecimiento en la prestación del servicio y en el proceso de atención. </t>
  </si>
  <si>
    <t>3.3.1.3. Identifique si establece espacios para la participación de las niñas, los niños, los adolescentes y sus familias, donde puedan expresar sus percepciones y opinión en relación con la permanencia en la modalidad e identificación de la percepción de la niña, el niño, el adolescente y su familia, al momento del egreso.</t>
  </si>
  <si>
    <t xml:space="preserve">3.3.1.1. Identifique si cumple con los criterios de cualificación del talento humano, que se encuentran establecidos en el Lineamientos Manual operativo y  las guías en referencia a la atención en conductas asociadas de la población atendida en primeros auxilios emocionales. </t>
  </si>
  <si>
    <t xml:space="preserve">Lineamiento Técnico para la Implementación del Modelo de Atención, dirigido a los niños, las niñas y los adolescentes en las modalidades de restablecimiento de derechos. Versión 1 del 27/07/2021. Página 62. literal D , entre Anexo 3 y Página 61.                                
Memorando de la Subdirección de Restablecimiento de Derechos No. 19271 del 26 de octubre de 2021 de SRD.
Memorando de la Subdirección de Restablecimiento de Derechos No. 64933 del 18 de mayo de 2023 de SRD
Guía de orientaciones para la seguridad y prevención de situaciones de riesgo v7. </t>
  </si>
  <si>
    <t xml:space="preserve">Observaciones Generales y Resultado de Cumplimiento:  </t>
  </si>
  <si>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a situaciones adicionales que se requiera para la aprobación del componente.
5.2.       Diligencie y firme la hoja que corresponde a su componente. 
5.3.       Oculte en la hoja correspondiente a su componente, la columna "G" del % de avance y entregué al líder del trámite la hoja correspondiente a su componente en formato PDF que incluya las columnas restantes.
5.4.       Enviar a través de correo electrónico el formato PDF consolidado de los componentes verificados y la hoja de Resumen de los Componentes a la institución. </t>
    </r>
  </si>
  <si>
    <t>COMPONENTE</t>
  </si>
  <si>
    <t>CUMPLE / NO CUMPLE</t>
  </si>
  <si>
    <t>Legal</t>
  </si>
  <si>
    <t>Financiero</t>
  </si>
  <si>
    <t xml:space="preserve">Atención Psicosocial </t>
  </si>
  <si>
    <t xml:space="preserve">Talento Humano </t>
  </si>
  <si>
    <t>Infraestructura</t>
  </si>
  <si>
    <t xml:space="preserve">Nutrición </t>
  </si>
  <si>
    <t xml:space="preserve">Firma de quienes revisaron los componentes </t>
  </si>
  <si>
    <t>3.      COMPONENTE  ATENCIÓN PSICOSOCIAL</t>
  </si>
  <si>
    <r>
      <rPr>
        <b/>
        <u/>
        <sz val="11"/>
        <color rgb="FF000000"/>
        <rFont val="Arial Narrow"/>
        <family val="2"/>
      </rPr>
      <t>Nota:</t>
    </r>
    <r>
      <rPr>
        <b/>
        <sz val="11"/>
        <color rgb="FF000000"/>
        <rFont val="Arial Narrow"/>
        <family val="2"/>
      </rPr>
      <t xml:space="preserve"> * TC: </t>
    </r>
    <r>
      <rPr>
        <sz val="11"/>
        <color rgb="FF000000"/>
        <rFont val="Arial Narrow"/>
        <family val="2"/>
      </rPr>
      <t xml:space="preserve">Tiempo completo;    * </t>
    </r>
    <r>
      <rPr>
        <b/>
        <sz val="11"/>
        <color rgb="FF000000"/>
        <rFont val="Arial Narrow"/>
        <family val="2"/>
      </rPr>
      <t>MT:</t>
    </r>
    <r>
      <rPr>
        <sz val="11"/>
        <color rgb="FF000000"/>
        <rFont val="Arial Narrow"/>
        <family val="2"/>
      </rPr>
      <t xml:space="preserve"> Medio tiempo;    *</t>
    </r>
    <r>
      <rPr>
        <b/>
        <sz val="11"/>
        <color rgb="FF000000"/>
        <rFont val="Arial Narrow"/>
        <family val="2"/>
      </rPr>
      <t>C:</t>
    </r>
    <r>
      <rPr>
        <sz val="11"/>
        <color rgb="FF000000"/>
        <rFont val="Arial Narrow"/>
        <family val="2"/>
      </rPr>
      <t xml:space="preserve"> Cupo </t>
    </r>
  </si>
  <si>
    <r>
      <t xml:space="preserve">Psicólogo: </t>
    </r>
    <r>
      <rPr>
        <sz val="11"/>
        <rFont val="Arial Narrow"/>
        <family val="2"/>
      </rPr>
      <t>1.5 TC X 50</t>
    </r>
    <r>
      <rPr>
        <b/>
        <sz val="11"/>
        <rFont val="Arial Narrow"/>
        <family val="2"/>
      </rPr>
      <t xml:space="preserve"> </t>
    </r>
    <r>
      <rPr>
        <sz val="11"/>
        <rFont val="Arial Narrow"/>
        <family val="2"/>
      </rPr>
      <t>C</t>
    </r>
  </si>
  <si>
    <r>
      <rPr>
        <b/>
        <sz val="11"/>
        <rFont val="Arial Narrow"/>
        <family val="2"/>
      </rPr>
      <t xml:space="preserve">Trabajador social o profesional en Desarrollo familiar: </t>
    </r>
    <r>
      <rPr>
        <sz val="11"/>
        <rFont val="Arial Narrow"/>
        <family val="2"/>
      </rPr>
      <t>1.5 TC X 50 C</t>
    </r>
  </si>
  <si>
    <r>
      <rPr>
        <b/>
        <sz val="11"/>
        <rFont val="Arial Narrow"/>
        <family val="2"/>
      </rPr>
      <t xml:space="preserve">Nutricionista dietista: </t>
    </r>
    <r>
      <rPr>
        <sz val="11"/>
        <rFont val="Arial Narrow"/>
        <family val="2"/>
      </rPr>
      <t>MT X 50 C</t>
    </r>
  </si>
  <si>
    <r>
      <rPr>
        <b/>
        <sz val="11"/>
        <rFont val="Arial Narrow"/>
        <family val="2"/>
      </rPr>
      <t xml:space="preserve">Profesional de área: </t>
    </r>
    <r>
      <rPr>
        <sz val="11"/>
        <rFont val="Arial Narrow"/>
        <family val="2"/>
      </rPr>
      <t>MT X 50 C</t>
    </r>
  </si>
  <si>
    <r>
      <rPr>
        <b/>
        <sz val="11"/>
        <rFont val="Arial Narrow"/>
        <family val="2"/>
      </rPr>
      <t xml:space="preserve">Instructor de taller: </t>
    </r>
    <r>
      <rPr>
        <sz val="11"/>
        <rFont val="Arial Narrow"/>
        <family val="2"/>
      </rPr>
      <t>MT X 50 C</t>
    </r>
  </si>
  <si>
    <r>
      <rPr>
        <b/>
        <sz val="11"/>
        <rFont val="Arial Narrow"/>
        <family val="2"/>
      </rPr>
      <t xml:space="preserve">Auxiliar de enfermería: </t>
    </r>
    <r>
      <rPr>
        <sz val="11"/>
        <rFont val="Arial Narrow"/>
        <family val="2"/>
      </rPr>
      <t>MT X 50 C</t>
    </r>
  </si>
  <si>
    <r>
      <rPr>
        <b/>
        <sz val="11"/>
        <rFont val="Arial Narrow"/>
        <family val="2"/>
      </rPr>
      <t xml:space="preserve">Formador diurno: </t>
    </r>
    <r>
      <rPr>
        <sz val="11"/>
        <rFont val="Arial Narrow"/>
        <family val="2"/>
      </rPr>
      <t>2TC X 50 C</t>
    </r>
  </si>
  <si>
    <r>
      <rPr>
        <b/>
        <sz val="11"/>
        <rFont val="Arial Narrow"/>
        <family val="2"/>
      </rPr>
      <t xml:space="preserve">Formador nocturno: </t>
    </r>
    <r>
      <rPr>
        <sz val="11"/>
        <rFont val="Arial Narrow"/>
        <family val="2"/>
      </rPr>
      <t>1TC X 50 C</t>
    </r>
  </si>
  <si>
    <r>
      <rPr>
        <b/>
        <sz val="11"/>
        <rFont val="Arial Narrow"/>
        <family val="2"/>
      </rPr>
      <t xml:space="preserve">Servicios generales: </t>
    </r>
    <r>
      <rPr>
        <sz val="11"/>
        <rFont val="Arial Narrow"/>
        <family val="2"/>
      </rPr>
      <t>TC X 50 C</t>
    </r>
  </si>
  <si>
    <r>
      <rPr>
        <b/>
        <sz val="11"/>
        <rFont val="Arial Narrow"/>
        <family val="2"/>
      </rPr>
      <t>Cocinero:</t>
    </r>
    <r>
      <rPr>
        <sz val="11"/>
        <rFont val="Arial Narrow"/>
        <family val="2"/>
      </rPr>
      <t xml:space="preserve"> TC X 50 C</t>
    </r>
  </si>
  <si>
    <t xml:space="preserve">4.1.2 El listado del talento humano relaciona los profesionales requeridos a contratar y cumple con el siguiente verificable. </t>
  </si>
  <si>
    <t>2.5.1.1. Verifique la información de las declaraciones del impuesto de industria y comercio año anterior y los periodos del año fiscal en curso (si aplica). En caso de no estar obligado, solicite certificado suscrito por el contador público o revisor fiscal (si aplica).</t>
  </si>
  <si>
    <t xml:space="preserve">2.5.2.1. Verifique que cualquier saldo a pagar en las declaraciones de industria y comercio hayan sido cancelado según los medios de pago aceptados por la entidad territorial correspondiente. </t>
  </si>
  <si>
    <t>2.7.1.1. Verifique que el RUT contenga información del Representante Legal y Revisor Fiscal (Si aplica) actualmente designados, así como la información de los socios y/o miembros que componen la junta directiva. Así mismo, verifique las responsabilidades tributarias de los impuestos de IVA, retención en la fuente, retención timbre nacional e impuesto al consumo.</t>
  </si>
  <si>
    <t>2.7.1.2.. Identifique que figure la responsabilidad 04 para el régimen tributario especial y/o 06 obligados a declarar ingresos y patrimonio, en caso contrario, solicite la actualización del mismo.</t>
  </si>
  <si>
    <t>2.14.1.1. Verifique que la certificación exprese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</si>
  <si>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 xml:space="preserve">2.14.2.1. Identifique que el revisor fiscal o auditor externo cuente con título profesional como contador público, tarjeta profesional y cédula de ciudadanía. </t>
  </si>
  <si>
    <r>
      <t xml:space="preserve">4.1.1.1. Verifique que la institución cumpla con la proporcionalidad y perfiles del talento humano acorde  con la tabla para la modalidad Centro de Emergencia: 
</t>
    </r>
    <r>
      <rPr>
        <b/>
        <sz val="11"/>
        <rFont val="Arial Narrow"/>
        <family val="2"/>
      </rPr>
      <t>Coordinador:</t>
    </r>
    <r>
      <rPr>
        <sz val="11"/>
        <rFont val="Arial Narrow"/>
        <family val="2"/>
      </rPr>
      <t xml:space="preserve"> TC X Unidad </t>
    </r>
  </si>
  <si>
    <r>
      <t xml:space="preserve">4.2.2.1. Verifique los documentos que respalden el ejercicio profesional, como la tarjeta profesional (Si aplica), el título universitario o el acta de grado, así como los antecedentes profesionales (Si aplica), documento de identidad y  registro RETHUS en los cargos correspondientes, según sea aplicable.
</t>
    </r>
    <r>
      <rPr>
        <b/>
        <sz val="11"/>
        <rFont val="Arial Narrow"/>
        <family val="2"/>
      </rPr>
      <t>Coordinador:</t>
    </r>
    <r>
      <rPr>
        <sz val="11"/>
        <rFont val="Arial Narrow"/>
        <family val="2"/>
      </rPr>
      <t xml:space="preserve"> mayor de 30 años con título profesional otorgado por una institución universitaria.</t>
    </r>
  </si>
  <si>
    <t xml:space="preserve">4.5.1.1. Verifique que el plan de inducción contenga las temáticas: 
Lineamientos técnicos
</t>
  </si>
  <si>
    <t>4.3.1.1. Verifique que el manual de funciones establezca las tareas y responsabilidades de cada uno de los perfiles definidos para la modalidad.</t>
  </si>
  <si>
    <t xml:space="preserve">4.6.1.2. Identifique que el plan de formación esté elaborado de forma detallada, teniendo en cuenta los diferentes perfiles del talento humano. </t>
  </si>
  <si>
    <t xml:space="preserve">5.      COMPONENTE INFRAESTRUCTURA </t>
  </si>
  <si>
    <t>REQUISITOS INFRAESTRUCTURA</t>
  </si>
  <si>
    <t xml:space="preserve">5.1. Infraestructura Física
</t>
  </si>
  <si>
    <t xml:space="preserve">Manual Operativo Modalidades y Servicio para la atención de niñas, niños y adolescentes, con Proceso Administrativo de Restablecimiento de Derechos. V2.   Numeral 3.1.1 literal a. pàgina 26. </t>
  </si>
  <si>
    <t>5.1.1. La infraestructura física cumple con los siguientes verificables.</t>
  </si>
  <si>
    <t xml:space="preserve">5.1.1.1.  Verifique que la institución cuenta con una planta física para brindar el servicio a la población atendida bajo la modalidad. </t>
  </si>
  <si>
    <t>5.1.1.2. Identifique si la infestructura tiene el servicio de acueducto</t>
  </si>
  <si>
    <t>5.1.1.3. Observe que la infestructura cuenta con alcantarillado</t>
  </si>
  <si>
    <t>5.1.1.4. Verifique que la infraestructura cuenta con el servicio de gas</t>
  </si>
  <si>
    <t>5.1.1.5. Verifique que la infrestructura cuenta con energía electríca</t>
  </si>
  <si>
    <t>5.1.1.6. Corrobore que los dormitorios se encuentran separados por etapa de curso de vida.</t>
  </si>
  <si>
    <t xml:space="preserve">5.1.1.7. Corrobore que los dormitorios que son para uso de usuarios a partir de los 6 años se encuentran separados por sexo. </t>
  </si>
  <si>
    <t xml:space="preserve">5.1.1.8. Verifique que los baños se encuentran diferenciados por sexo. </t>
  </si>
  <si>
    <t xml:space="preserve">5.1.1.10. Idenfique si los baños permiten el acceso a usuarios con discapacidad y que cuente con los apoyos requeridos para su uso. </t>
  </si>
  <si>
    <t>5.1.1.11. Verifique que las cerraduras de los espacios no tengan seguro ni por dentro ni por fuera.</t>
  </si>
  <si>
    <t>5.2. Condiciones locativas</t>
  </si>
  <si>
    <t>Manual Operativo Modalidades y Servicio para la atención de niñas, niños y adolescentes, con Proceso Administrativo de Restablecimiento de Derechos. V2. Tabla 4 numeral 1.
Ley 1209 del 2008. Decreto 2171 del 2009  
Resolución 4113 del 2012</t>
  </si>
  <si>
    <t xml:space="preserve">5.2.1.1. Verifique que todos los espacios se encuentran en óptimo estado de aseo. </t>
  </si>
  <si>
    <t>5.2.1.2. Verifique que el inmueble no presenta goteras.</t>
  </si>
  <si>
    <t xml:space="preserve">5.2.1.3. Verifique que el inmueble no presenta grietas. </t>
  </si>
  <si>
    <t xml:space="preserve">5.2.1.4. Identifique que las ventanas están limpias, seguras y sin vidrios rotos. </t>
  </si>
  <si>
    <t xml:space="preserve">5.2.1.5. Verifique que las puertas son seguras y con buen mantenimiento. </t>
  </si>
  <si>
    <t xml:space="preserve">5.2.1.6. Verifique que el inmueble no presenta humedad. </t>
  </si>
  <si>
    <t xml:space="preserve">5.2.1.7. Observe que los pisos sean seguros, no resbalosos y sin grietas. </t>
  </si>
  <si>
    <t xml:space="preserve">5.2.1.8. Verifique que el inmueble cuente con  ventilación e iluminación natural. </t>
  </si>
  <si>
    <t xml:space="preserve">5.2.1.9. Identifique que en el inmueble no presente olores fuertes o desagradables. </t>
  </si>
  <si>
    <t xml:space="preserve">5.2.1.10. Observe que los baños cuenten con un adecuado sistema de agua y ventilación. </t>
  </si>
  <si>
    <t xml:space="preserve">5.2.1.11. Verifique que los sanitarios se encuentran en perfecto estado. </t>
  </si>
  <si>
    <t xml:space="preserve">5.2.1.12. Establezca que los espejos del inmueble estén en perfecto estado. </t>
  </si>
  <si>
    <t xml:space="preserve">5.2.1.13. Verifique que todos los bombillos sean ahorradores de energía. </t>
  </si>
  <si>
    <t xml:space="preserve">5.2.1.14. Observe que la infraestructura cuenta con la señalización de acuerdo con normatividad vigente. </t>
  </si>
  <si>
    <t xml:space="preserve">5.2.1.15. Verifique que las escaleras cuenten con pasamanos o barandas no escalables. </t>
  </si>
  <si>
    <t xml:space="preserve">5.2.1.16. Si el inmueble presenta balcones identifique que tengan protección. </t>
  </si>
  <si>
    <t xml:space="preserve">5.2.1.17. Si el inmueble cuenta con aljibes, albercas y depósitos de agua o piscina verifique que cuenten con protección. Para las psicinas debe estar bajo la normativa vigente:
* 	Cerramiento al o en el estanque o estructura similar de piscina
*  	Alarma de agua o detector de inmersión.
*  	Normas de uso.
*  	Flotadores circulares con cuerda y un bastón con gancho.
* Señalizar de formar visible con claridad la profundidad máxima de la piscina. </t>
  </si>
  <si>
    <t xml:space="preserve">5.2.1.18. Verifique que los cables cuentan con protección y no estan al alcance de los usuarios. </t>
  </si>
  <si>
    <t xml:space="preserve">5.2.1.19. Observe que los techos sean seguro, sin riesgos. (Caida, desprendimientos o humedad). </t>
  </si>
  <si>
    <t xml:space="preserve">5.2.1.20. Identifique que los extintores deben tener carga vigente y estar ubicados de acuerdo con la normatividad vigente y no represente riesgo para los usuarios. </t>
  </si>
  <si>
    <t xml:space="preserve">5.2.1.21. Verifique que las tomas eléctricas cuenten con tapas protectoras, cableado fijado adecuadamente, sin enchufes o tornillos sueltos, sin cables pelados o expuestos al calor o la humedad. </t>
  </si>
  <si>
    <t>5.2.1.22. Observe que la ambientación o decoración sea agradable y cálida para la acogida y atención de los usuarios.</t>
  </si>
  <si>
    <t xml:space="preserve">5.2.1.23. Observe que no hayan cámaras ubicadas en dormitorios ni baños. </t>
  </si>
  <si>
    <t xml:space="preserve">5.2.1.24. Verifique que el inmueble cuenta con el diseño del aviso de atenciones en PDF, enviado por el ICBF. </t>
  </si>
  <si>
    <t>5.2.1.25. Identique que el inmueble cuente con un espacio para el almacenamiento de sustancias químicas usadas durante las actividades de mantenimiento, limpieza y desinfección.</t>
  </si>
  <si>
    <t xml:space="preserve">5.3. Proporcionalidad de los Espacios
</t>
  </si>
  <si>
    <t>Manual Operativo Modalidades y Servicio para la atención de niñas, niños y adolescentes, con Proceso Administrativo de Restablecimiento de Derechos. V2. Tabla 5  numeral 1  Página 28.</t>
  </si>
  <si>
    <t>5.3.1. El inmueble cumple con la capacidad instalada de acuerdo a la proporcionalidad de los espacios y con los siguientes verificable.</t>
  </si>
  <si>
    <r>
      <t xml:space="preserve">5.3.1.1.  Verifique que el área de los dormitorios cumple con mínimo 3 m2 por usuario, donde el área incluye la cama, el armario, la mesa de noche y el espacio de circulación. 
</t>
    </r>
    <r>
      <rPr>
        <b/>
        <u/>
        <sz val="11"/>
        <rFont val="Arial Narrow"/>
        <family val="2"/>
      </rPr>
      <t>Nota:</t>
    </r>
    <r>
      <rPr>
        <sz val="11"/>
        <rFont val="Arial Narrow"/>
        <family val="2"/>
      </rPr>
      <t xml:space="preserve"> para la toma de la capacidad instalada, es con base en el espacio de los dormitorios. 
</t>
    </r>
    <r>
      <rPr>
        <b/>
        <u/>
        <sz val="11"/>
        <rFont val="Arial Narrow"/>
        <family val="2"/>
      </rPr>
      <t>Nota:</t>
    </r>
    <r>
      <rPr>
        <sz val="11"/>
        <rFont val="Arial Narrow"/>
        <family val="2"/>
      </rPr>
      <t xml:space="preserve"> la medición de la capacidad instalada en dormitorios debe ser calculada de forma independiente para cada dormitorio. </t>
    </r>
  </si>
  <si>
    <r>
      <t xml:space="preserve">5.3.1.2. Si el armario o closet se ubica por fuera de los dormotorios, verifique que esta área no se encuentra incluida dentro del espacio calculado por usuario para el dormitorio. 
</t>
    </r>
    <r>
      <rPr>
        <b/>
        <u/>
        <sz val="11"/>
        <rFont val="Arial Narrow"/>
        <family val="2"/>
      </rPr>
      <t>Nota:</t>
    </r>
    <r>
      <rPr>
        <sz val="11"/>
        <rFont val="Arial Narrow"/>
        <family val="2"/>
      </rPr>
      <t xml:space="preserve"> no se incluye en la capacidad instalada.</t>
    </r>
  </si>
  <si>
    <t xml:space="preserve">5.3.1.3. Si en el servicio se presta atención a población de mujeres gestantes y en periodo de lactancia verificar que en el dormitorio cuente con los 3m2 adicionales para cada uno (la mujer gestante, el niño recién nacido y el hijo e hija acompañante). </t>
  </si>
  <si>
    <t>5.3.1.4. Si en el servicio se presta atención a población de mujeres gestantes y en periodo de lactancia, población con discapacidad o menores de 6 años verifique que no son instaladas en camarotes.</t>
  </si>
  <si>
    <t xml:space="preserve">5.3.1.5. Verifique que el área del aula o salón sea mínimo de 1.50 m2 por usuario atendido. </t>
  </si>
  <si>
    <t xml:space="preserve">5.4. Dotación institucional y  Áreas. 
(La porporcionalidad de los elementos de la dotación institucional corresponde por cada 50 cupos)
</t>
  </si>
  <si>
    <t>Manual Operativo Modalidades y Servicio para la atención de niñas, niños y adolescentes, con Proceso Administrativo de Restablecimiento de Derechos. V2. Tabla 6  Página 29, pie de página 38.
Guía técnica del componente de alimentación y nutrición para los programas y proyectos misionales del ICBF Versión 5. 4.7.2.1</t>
  </si>
  <si>
    <t>5.4.1. El espacio de la oficina cumple con los siguientes verificables.</t>
  </si>
  <si>
    <t xml:space="preserve">5.4.1.1.  Verifique que la infraestructura cuenta con el espacio de oficina </t>
  </si>
  <si>
    <t xml:space="preserve">5.4.1.2. Observe que la oficina cuenta con un computador </t>
  </si>
  <si>
    <t xml:space="preserve">5.4.1.3. Identifique que la oficina cuenta con una impresora </t>
  </si>
  <si>
    <t xml:space="preserve">5.4.1.4. Verifique que la oficina cuenta con un teléfono </t>
  </si>
  <si>
    <t xml:space="preserve">5.4.1.5. Observe que la oficina cuenta con un escritorio </t>
  </si>
  <si>
    <t xml:space="preserve">5.4.1.6. Verifique que la oficina cuente con tres sillas </t>
  </si>
  <si>
    <t>5.4.2. El espacio para la atención cumple con los siguientes verificables.</t>
  </si>
  <si>
    <t xml:space="preserve">5.4.2.1.  Identique que la infraestructura cuente con el espacio para la atención. </t>
  </si>
  <si>
    <t>5.4.2.2. Verifique que el espacio para la atención cuenta con un archivador</t>
  </si>
  <si>
    <t>5.4.2.3. Observe que el espacion para la atención cuenta con un escritorio</t>
  </si>
  <si>
    <t>5.4.2.4. Idenfique que el espacio para la atención cuenta con un botiquin, el cual, no debe contar con medicamentos recetados y termometros de mercurio.</t>
  </si>
  <si>
    <t xml:space="preserve">5.4.2.5. Verifique que el botiquin cuenta con los elementos exigidos por el sector salud de acuerdo al departamento y la normatividad aplicable. </t>
  </si>
  <si>
    <t>5.4.2.6. Verifique que el espacion para la atención cuenta con tres sillas.</t>
  </si>
  <si>
    <t>5.4.3. La cocina y el comedor cumplen con los siguientes verificables.</t>
  </si>
  <si>
    <t>5.4.3.1. Verifique que la infraestructura cuente con cocina y comedor</t>
  </si>
  <si>
    <t>5.4.3.2. Observe que el servicio de alimentación esté ubicado en un espacio separado del área de atención de los usuarios.</t>
  </si>
  <si>
    <t>5.4.3.3. Verifique que todas las áreas del servicio de alimentación estén delimitadas visualmente, con avisos alusivos al lugar.</t>
  </si>
  <si>
    <t>5.4.3.4. Verifique que la ubicación de los servicios de alimentación estén aislada de lugares que representen un riesgo de contaminación para los productos.</t>
  </si>
  <si>
    <t xml:space="preserve">5.4.3.5. Verifique que los accesos y alrededores estén limpios, libres de acumulación de basuras y apartado de la generación de polvo, estancamiento de aguas, suciedades, plagas u otras fuentes de contaminación para los alimentos. </t>
  </si>
  <si>
    <t xml:space="preserve">5.4.3.6. Verifique que la infraestructura cuenta con el espacio suficiente para el manejo de los equipos disponibles, la circulación de las personas, el traslado de materiales o productos y que esté construida de manera que facilite las operaciones de limpieza, desinfección y mantenimiento. </t>
  </si>
  <si>
    <t>5.4.3.7. Observe si los ambientes están ubicados, según la secuencia lógica del proceso, desde la recepción hasta la distribución final de los alimentos.</t>
  </si>
  <si>
    <t xml:space="preserve">5.4.3.8. Observe que los servicios sanitarios estén limpios. </t>
  </si>
  <si>
    <t>5.4.3.9. Verifique que las instalaciones cuenten con un espacio de vestuario y zona de lavamanos señalizado de acuerdo a la normatividad vigente.</t>
  </si>
  <si>
    <t>5.4.3.10. Constatar que los pisos estén construidos con materiales que no generen sustancias o contaminantes tóxicos, sean resistentes, no porosos, impermeables, no absorbentes ni deslizantes y con acabados libres de grietas.</t>
  </si>
  <si>
    <t xml:space="preserve">5.4.3.11. Verifique que el sistema de tuberías y drenajes permite la salida rápida y efectiva de las aguas residuales producidas en el servicio y que los drenajes de piso cuentan con rejilla. </t>
  </si>
  <si>
    <t xml:space="preserve">5.4.3.13. Corrobore que los techos eviten la acumulación de suciedad, condensación, formación de hongos y mohos, desprendimiento superficial y que sean de fácil limpieza y mantenimiento. </t>
  </si>
  <si>
    <t xml:space="preserve">5.4.3.14. Corrobore que las ventanas u otras aberturas eviten la acumulación de polvo, suciedad y facilite la limpieza y que aquellas que se comuniquen con el ambiente exterior estén provistas por mallas anti-insectos u otro material que sea de fácil limpieza y buena conservación que impida la entrada de éstos y de roedores.
 </t>
  </si>
  <si>
    <t xml:space="preserve">5.4.3.15. Verifique que las puertas tengan superficie lisa, sean resistentes, no absorbentes y de suficiente amplitud procurando que la abertura entre la puerta exterior y el piso no sea mayor a 1 cm. </t>
  </si>
  <si>
    <t xml:space="preserve">5.4.3.16. Observe que las escaleras, rampas o plataformas no  dificulten la limpieza del lugar que causen contaminación de los alimentos; y que eviten la acumulación de suciedad, minimizando la condensación, el desarrollo de hongos y mohos y el descamado superficial. </t>
  </si>
  <si>
    <t xml:space="preserve">5.4.3.17. Observe que las instalaciones eléctricas, mecánicas y de prevención de incendios no tengan un acabado que impida la acumulación de suciedades o el albergue de plagas. </t>
  </si>
  <si>
    <t xml:space="preserve">5.4.3.18. Observe que  la iluminación debe ser adecuada y suficiente, ya sea natural o artificial con rejilla de protección. </t>
  </si>
  <si>
    <t xml:space="preserve">5.4.3.19. Corrobore que las áreas de elaboración estén ventiladas de manera directa o indirecta por sistemas que no contribuyan a la contaminación de los alimentos o a la incomodidad del personal. </t>
  </si>
  <si>
    <t xml:space="preserve">5.4.3.20. Verifique que las aberturas que se utilicen para ventilación deben estar protegidas con mallas de material no corrosivo y de fácil limpieza y reparación. </t>
  </si>
  <si>
    <t xml:space="preserve">5.4.3.21. Verifique que los drenajes de piso cuentan con rejilla </t>
  </si>
  <si>
    <t xml:space="preserve">5.4.4. La despensa cumple con los siguientes verificables.
 </t>
  </si>
  <si>
    <t xml:space="preserve">5.4.4.1. Identifique que la infraestructura cuenta con despensa para la recepción de los alimentos. </t>
  </si>
  <si>
    <t>5.4.4.2. Verifique que la despensa cuenta con un estantes y cinco canastas para almacenar.</t>
  </si>
  <si>
    <t>5.4.4.3.  Corrobore que la despensa cumple con todas las condiciones mínimas generales del servicio de alimentación en cuanto a pisos, paredes, techos, ventanas, puertas, ventilación e iluminación.</t>
  </si>
  <si>
    <t xml:space="preserve">5.4.5. El espacio para la sala amiga de la lactancia materna, cumple con los siguientes verificables.
</t>
  </si>
  <si>
    <t xml:space="preserve">5.4.5.1. Observe que la infraestructura cuenta con un espacio para la sala amiga, si atiende a niñas y niños menores de 2 años de edad, mujeres gestantes o en periodo de lactancia. </t>
  </si>
  <si>
    <t xml:space="preserve">5.4.5.2. Verifique que la sala amiga de la lactancia materna cuenta con un estante o mesa. </t>
  </si>
  <si>
    <t>5.4.5.3. Observe que la sala amiga de la lactancia materna cuenta con una silla.</t>
  </si>
  <si>
    <t>5.4.5.4. Verifique que la sala amiga de la lactancia materna cuenta con un lavaplatos.</t>
  </si>
  <si>
    <t>5.4.5.5. Corrobore que la sala amiga de la lactancia esté ubicada en un lugar privado, cómodo y salubre para la extracción y conservación de la leche materna.</t>
  </si>
  <si>
    <t>5.4.5.6. Observe que el entorno de la sala amiga de la lactancia  no presenta problemas de polución, ruido, humedad u otras condiciones de inseguridad para la salud.</t>
  </si>
  <si>
    <t>5.4.5.7. Verifique que la sala amiga de la lactancia materna esté alejada de lugares de disposición de residuos, basuras, riesgo de presencia de artrópodos y roedores, en general, o focos de insalubridad e inseguridad ambiental.</t>
  </si>
  <si>
    <t xml:space="preserve">5.4.5.8. Observe que la sala amiga de la lactancia materna esté señalizada y se conservarse limpia y ordenada. </t>
  </si>
  <si>
    <t>5.4.5.9. Corrobore que la sala amiga de la lactancia materna debe contar con ventilación natural o artificial para garantizar la renovación periódica del aire y el bienestar de las madres asistentes a la sala.</t>
  </si>
  <si>
    <t>5.4.5.10. Observe que la sala amiga de la lactancia materna cuente con condiciones de iluminación natural o artificial que no produzca reflejos ni deslumbramientos.</t>
  </si>
  <si>
    <t>5.4.5.11. Verifique que los pisos, las paredes o muros de la sala amiga de la lactancia materna sean de fácil limpieza y desinfección.</t>
  </si>
  <si>
    <t>5.4.5.12. Verifique que la sala amiga de la lactancia materna cuente con un área de lavado de manos preferiblemente dentro del espacio de promoción de la lactancia materna o en lugar cercano a las instalaciones de la misma.</t>
  </si>
  <si>
    <t>5.4.5.13. La sala amiga de la lactancia materna cuenta con un mesón o mesa de apoyo de fácil limpieza y desinfección, para soporte de los utensilios y frascos.</t>
  </si>
  <si>
    <t>5.4.5.14. La sala amiga de la lactancia materna cuenta con instalaciones eléctricas que permitan la correcta conexión y seguridad de equipos como nevera.</t>
  </si>
  <si>
    <t xml:space="preserve">5.4.6.  El espacio para lavanderia, cumple con los siguientes verificables. </t>
  </si>
  <si>
    <t>5.4.6.1 Verifique que la infraestructura cuenta con espacio para la  lavandería.</t>
  </si>
  <si>
    <t>5.4.6.2.  Identifique que la lavanderia tiene espacio para mínimo 3 lavaderos o lavadoras, por cada 50 usuarios.</t>
  </si>
  <si>
    <t>5.4.6.3. Verifique que la lavandería cuenta con un tendedero.</t>
  </si>
  <si>
    <t>5.4.7. Las aulas, cumple con los siguientes verificables.</t>
  </si>
  <si>
    <t>5.4.7.1. Identifique que el aula cuenta con una silla o pupitre por usuario.</t>
  </si>
  <si>
    <t>5.4.7.2. Observe que el aula cuenta con un tablero.</t>
  </si>
  <si>
    <t xml:space="preserve">
5.4.7.3.  Verifique que el aula cuenta con biblioteca física o virtual.
</t>
  </si>
  <si>
    <t>5.4.8.  Los talleres, cumple con los siguientes verificables.</t>
  </si>
  <si>
    <t>5.4.8.1. Verifique que la infraestructura cuenta con espacio de taller.</t>
  </si>
  <si>
    <t>5.4.8.2. Verificar el espacio de taller de acuerdo con lo establecido en la  PIYC.</t>
  </si>
  <si>
    <t>5.4.9. El espacio de cuidados auxiliares, cumple con los siguientes verificables.</t>
  </si>
  <si>
    <t>5.4.9.1. Verifique  que la infraestructura cuenta con un área diferenciada para cuidados auxiliares.</t>
  </si>
  <si>
    <t>5.4.9.2. Identifique que el área de cuidados auxiliares cuenta con cama.</t>
  </si>
  <si>
    <t>5.4.9.3. Observe que el área de cuidados auxiliares cuenta con mesa de noche.</t>
  </si>
  <si>
    <r>
      <t xml:space="preserve">5.4.10. Los baños cumple con los siguientes verificables.
</t>
    </r>
    <r>
      <rPr>
        <b/>
        <u/>
        <sz val="11"/>
        <rFont val="Arial Narrow"/>
        <family val="2"/>
      </rPr>
      <t>Nota:</t>
    </r>
    <r>
      <rPr>
        <sz val="11"/>
        <rFont val="Arial Narrow"/>
        <family val="2"/>
      </rPr>
      <t xml:space="preserve"> los cuales deben ser proporcionales a la capacidad instalada.</t>
    </r>
  </si>
  <si>
    <t xml:space="preserve">5.4.10.1. Identifique que la infraestructura cuenta con cinco (5) sanitarios por cada 50 usuarios.  </t>
  </si>
  <si>
    <t xml:space="preserve">5.4.10.2. Observe que la infraestructura cuenta con tres (3) orinales para hombres (Cuando se atienda).   </t>
  </si>
  <si>
    <t xml:space="preserve">5.4.10.3.  Verifique si la infraestructura cuenta con tres (3) lavamanos por cada 50 usuarios. </t>
  </si>
  <si>
    <t xml:space="preserve">5.4.10.4.  Observe que la infraestructura cuenta con cinco (5) duchas por cada 50 usuarios. </t>
  </si>
  <si>
    <t xml:space="preserve">5.4.10.5. Verifique que la infraestructura cuenta con cinco (5) espejos por cada 50 usuarios. </t>
  </si>
  <si>
    <t>5.4.11.  El salón múltiple, cumple con los siguientes verificables.</t>
  </si>
  <si>
    <t>5.4.11.1. Identifique si la infraestructura cuenta con salón múltiple</t>
  </si>
  <si>
    <t>5.4.11.2.  Verifique si el salón múltiple cuenta con silla por usuario</t>
  </si>
  <si>
    <t>5.4.11.3. Observe si el salón múltiple cuenta con sonido</t>
  </si>
  <si>
    <t xml:space="preserve">5.4.11.4. Verifique si el salón múltiple cuenta con tres (3) mesas </t>
  </si>
  <si>
    <t xml:space="preserve">5.4.11.5. Observe si el salón múltiple cuenta con pantalla o tablero </t>
  </si>
  <si>
    <t>5.4.12. La zona de recreo, cumple con los siguientes verificables.</t>
  </si>
  <si>
    <t>5.4.12.1. Identifique que la infraestructura cuenta con zona de recreo al aire libre.</t>
  </si>
  <si>
    <t>5.4.12.2. Si no cuenta con zona propia de recreo al aire libre, verifique si los usuarios tienen acceso a espacios recreativos al aire libre cercanos.</t>
  </si>
  <si>
    <t xml:space="preserve">5.4.12.3. Identifique que la zona de recreo al aire libre cuenta con un juegos de parque y cuatro (4) bancas. </t>
  </si>
  <si>
    <t>5.4.13. El espacio de manejo de residuos, cumple con los siguientes verificables.</t>
  </si>
  <si>
    <t xml:space="preserve">5.4.13.1. Observe que la infraestructura cuente con el espacio de manejo de residuos. </t>
  </si>
  <si>
    <t>5.4.13.2. Verifique que el área de manejo de residuos cuente con un (1) espacio para almacenar</t>
  </si>
  <si>
    <t>5.4.13.3. Identifique si el área de manejo de residuos cuenta con tres (3) canecas marcadas.</t>
  </si>
  <si>
    <t>5.4.13.4. Verifique que los acabados del área de manejo de residuos sólidos permitan su fácil limpieza y desinfección.</t>
  </si>
  <si>
    <t>5.4.13.5. Corrobore que el área de manejo de residuos sólidos cuente ventilación tales como rejillas o ventanas</t>
  </si>
  <si>
    <t>5.4.13.6. Identifique que el área de manejo de residuos sólidos cuenta con un sistema de prevención y control de incendios, como extintores y suministro cercano de agua y drenaje</t>
  </si>
  <si>
    <t>5.5. Dotación dormitorios</t>
  </si>
  <si>
    <t>Manual Operativo Modalidades y Servicio para la atención de niñas, niños y adolescentes, con Proceso Administrativo de Restablecimiento de Derechos. V2. Tabla 6  Página 31. Nota 44.</t>
  </si>
  <si>
    <t>5.5.1.   La certificación para la dotación de dormitorios, cumple con el siguiente verificable.</t>
  </si>
  <si>
    <t>5.5.1.1. Verifique que la institución cuenta con la certificación emitida por el Representante Legal y contado, donde informe que dispone de los recursos para la adquisición de los elementos de la dotación de dormitorios.</t>
  </si>
  <si>
    <t>5.6. Dotación personal</t>
  </si>
  <si>
    <t>Manual Operativo Modalidades y Servicio para la atención de niñas, niños y adolescentes, con Proceso Administrativo de Restablecimiento de Derechos. V2. Tabla 6  Página 32</t>
  </si>
  <si>
    <t>5.6.1.   La certificación para la dotación personal cumple con el siguiente verificable.</t>
  </si>
  <si>
    <t xml:space="preserve">5.6.1.1. Identifique si la institución cuenta con la certificación emitida por el Representante Legal y contador donde informe que dispone de los recursos para la adquisición de los elementos de la dotación personal.  </t>
  </si>
  <si>
    <t>5.7. Dotación de higiene y aseo. 
* La dotación debe ser acorde a las particularidades de los usuarios (origen étnico, discapacidad, orientación de género, condición, características, entre otras)
* La cantidad de los elementos de la dotación de higiene y aseo personal debe ser acorde con los requerimientos y necesidades de cada niña, niño y adolescente.</t>
  </si>
  <si>
    <t>Manual Operativo Modalidades y Servicio para la atención de niñas, niños y adolescentes, con Proceso Administrativo de Restablecimiento de Derechos. V2. Tabla 10  Página 36</t>
  </si>
  <si>
    <t>5.7.1. La dotación de implementos de aseo e higiene personal y común para niñas y niños de cero (0) a dos (2) años, cumple con los siguientes verificables.</t>
  </si>
  <si>
    <t>5.7.1.1.  Verifique que cuentan con crema anti pañalitis de uso personal.</t>
  </si>
  <si>
    <t xml:space="preserve"> 5.7.1.2.  Identifique que cuentan con cepillo dental de uso personal.</t>
  </si>
  <si>
    <t xml:space="preserve"> 5.7.1.3.  Observe que tienen peinilla o cepillo de uso personal.</t>
  </si>
  <si>
    <t xml:space="preserve"> 5.7.1.4. Verifique que cuentan con bloqueador solar, de uso común.</t>
  </si>
  <si>
    <t xml:space="preserve"> 5.7.1.5.  Identifique que cuentan con champú, de uso común.</t>
  </si>
  <si>
    <t xml:space="preserve"> 5.7.1.6. Observe que cuentan con crema dental, de uso común.</t>
  </si>
  <si>
    <t xml:space="preserve"> 5.7.1.7.  Verifique que tienen papel higienico, de uso común.</t>
  </si>
  <si>
    <t xml:space="preserve"> 5.7.1.8.  Observe que cuentan con talco para pies, de uso común.</t>
  </si>
  <si>
    <t>5.7.2. La dotación de implementos de aseo e higiene personal y común para niñas y niños de tres (3) a once (11) años, cumple con los siguientes verificables.</t>
  </si>
  <si>
    <t>5.7.2.1.  Identifique que cuentan con cepillo dental de uso personal.</t>
  </si>
  <si>
    <t xml:space="preserve">5.7.2.2.  Verifique que cuentan con peinilla o cepillo de uso personal. </t>
  </si>
  <si>
    <t>5.7.2.3. Observe que cuentan con toallas higiénicas de uso personal.</t>
  </si>
  <si>
    <t>5.7.2.4.  Verifique que cuentan con crema para manos y cuerpo de uso común.</t>
  </si>
  <si>
    <t>5.7.2.5.  Identifique que tienen bloqueador solar, de uso común.</t>
  </si>
  <si>
    <t>5.7.2.6.  Observe que cuentan con champú, de uso común.</t>
  </si>
  <si>
    <t>5.7.2.7. Verifique que tienen crema dental, de uso común.</t>
  </si>
  <si>
    <t>5.7.2.8.  Identifique que cuentan con seda dental, de uso común.</t>
  </si>
  <si>
    <t>5.7.2.9.  Verifique que tienen  papel higienico, de uso común.</t>
  </si>
  <si>
    <t>5.7.2.10.  Identifique que tienen cepillo y betún para zapatos, de uso común.</t>
  </si>
  <si>
    <t>5.7.2.11.  Observe si cuentan con pañitos húmedos, de uso común.</t>
  </si>
  <si>
    <t xml:space="preserve">5.7.2.12.  Identifique si cuentan con  jabón líquido para cuerpo, de uso común. </t>
  </si>
  <si>
    <t>5.7.3. La dotación de implementos de aseo e higiene personal y común para niñas y niños de doce (12) a dieciocho (18) años, cumple con los siguientes verificables.</t>
  </si>
  <si>
    <t xml:space="preserve">5.7.3.1.  Observe si cuentan con cepillo dental de uso personal </t>
  </si>
  <si>
    <t xml:space="preserve">5.7.3.2.  Identifique si tienen peinilla o cepillo de uso personal. </t>
  </si>
  <si>
    <t>5.7.3.3.  Verifique si cuentan con maquina de afeitar de uso personal.</t>
  </si>
  <si>
    <t xml:space="preserve">5.7.3.4.  Identifique si cuentan con desodorante de uso personal </t>
  </si>
  <si>
    <t>5.7.3.5.  Observe si cuentan con toallas higiénicas de uso personal.</t>
  </si>
  <si>
    <t>5.7.3.6.  Verifique si cuentan con crema para manos y cuerpo de uso común.</t>
  </si>
  <si>
    <t>5.7.3.7.  Identifique si tienen bloqueador solar, de uso común.</t>
  </si>
  <si>
    <t>5.7.3.8.  Observe si cuentan con champú, de uso común.</t>
  </si>
  <si>
    <t>5.7.3.9.  Observe si cuentan  con crema dental, de uso común.</t>
  </si>
  <si>
    <t>5.7.3.10.  Verifique si cuentan con seda dental, de uso común.</t>
  </si>
  <si>
    <t xml:space="preserve">5.7.3.11.  Identifque si cuentan con papel higienico, de uso común </t>
  </si>
  <si>
    <t xml:space="preserve">5.7.3.12.  Identifique si cuentan con cepillo y betún para zapatos, de uso común. </t>
  </si>
  <si>
    <t>5.7.3.13.  Observe si cuentan con pañitos húmedos, de uso común.</t>
  </si>
  <si>
    <t xml:space="preserve">5.7.3.14.  Verifique si tienen  jabón líquido para cuerpo, de uso común. </t>
  </si>
  <si>
    <t>5.8. Dotación lúdico deportivo</t>
  </si>
  <si>
    <t>Manual Operativo Modalidades y Servicio para la atención de niñas, niños y adolescentes, con Proceso Administrativo de Restablecimiento de Derechos. V2.  Página 37</t>
  </si>
  <si>
    <t>5.8.1. La dotación lúdico deportiva, cumple con los siguientes verificables.</t>
  </si>
  <si>
    <t>5.8.1.1.  Verifique que la institución cuenta con la dotaciòn lùdico deportivo  de acuerdo con la edad de la población, que permitan dar cumplimiento a lo establecido en la Propuesta de Implementación y Cualificación (PIYC).</t>
  </si>
  <si>
    <t>5.8.1.2. Identifique que cuentan con medios audiovisuales.</t>
  </si>
  <si>
    <t>5.9. Dotación escolar y material pedagógico</t>
  </si>
  <si>
    <t>5.9.1. La dotación escolar y material pedagógico, cumple con los siguientes verificables.</t>
  </si>
  <si>
    <t>5.9.1.1. Verifique que la institución cuenta con los elementos escolares que son solicitados por la entidad educativa donde estudian los usuarios, así como el material pedagógico, el cual se requiere para el desarrollo de tareas escolares y actividades dentro de la modalidad.</t>
  </si>
  <si>
    <t>5.10. Dotación y menaje del servicio de alimento.</t>
  </si>
  <si>
    <t>5.10.1. Los equipos para el servicio de alimentación, cumple con los siguientes verificables.</t>
  </si>
  <si>
    <t>5.10.1.1. Verifique que el servicio de alimentación cuenta con estufa de combustible a gas, mínimo cuatro quemadores rápidos (opcional horno) según el número de usuarios.
* Hasta 50, 100, 200 y 300:1.</t>
  </si>
  <si>
    <t xml:space="preserve">5.10.1.2. Observe que el servicio de alimentación cuente dentro de los equipos con estufa enana de quemador rápido según el número de usuarios.
* Hasta 50:0 Hasta 100: 1 Hasta 200:0 y 300:2
</t>
  </si>
  <si>
    <t xml:space="preserve">5.10.1.3. Identifique que el servicio de alimentación cuente dentro de los equipos con estufa industrial a gas: preferiblemente con horno y regulador de temperatura, plancha asadora (opcional freidora y parrilla) mínimo con 6 quemadores (mínimo 2 rápidos) o 2 marmitas industriales según el número de usuarios.
* Hasta 50, 100 y 200:0 y Hasta 300:1
</t>
  </si>
  <si>
    <t xml:space="preserve">5.10.1.4. Verifique que el servicio de alimentación cuente dentro de los equipos con pipeta de gas (En ausencia de gas natural y ubicado en sitio seguro).según el número de usuarios.
* Hasta 50:1, Hasta 100:2, Hasta 200:3 y Hasta 300:3
</t>
  </si>
  <si>
    <t xml:space="preserve">5.10.1.5. Identifique que el servicio de alimentación cuente dentro de los equipos  con regulador de gas según el número de usuarios.
* Hasta 50:1, Hasta 100:2, Hasta 200:3 y Hasta 300:3
</t>
  </si>
  <si>
    <t xml:space="preserve">5.10.1.6. Verifique que el servicio de alimentación cuente dentro de los equipos con manguera de gas según el número de usuarios.
* Hasta 50:1, Hasta 100:2, Hasta 200:3 y Hasta 300:3
</t>
  </si>
  <si>
    <t>5.10.1.7. Identifique que el servicio de alimentación cuente dentro de los equipos con Nevera 12 pies ó 336 litros según el número de usuarios.
* Hasta 50:1 y Hasta 100:0, 200:0 y 300:0</t>
  </si>
  <si>
    <t>5.10.1.8. Observe que el servicio de alimentacióncuente dentro de los equipos con  Nevera 19 pies ó 442 litros según el número de usuarios.
* Hasta 50:0 y Hasta 100, 200 y 300:1</t>
  </si>
  <si>
    <t xml:space="preserve">5.10.1.9. Identifique que el servicio de alimentación cuente dentro de los equipos con congelador 1 puerta 5 pies - Capacidad 30 Kilos según el número de usuarios.
Hasta 50, 100, 200 y 300:1
</t>
  </si>
  <si>
    <t>5.10.1.10. Observe que el servicio de alimentación debe contar dentro de los equipos con congelador 1 puerta 7 pies - Capacidad 45 Kilos.
según el número de usuarios.
* Hasta 50,100:0 y  200, 300:1</t>
  </si>
  <si>
    <t>5.10.1.11. Identifique que el servicio de alimentación cuente dentro de los equipos con congelador 1 puerta 15 pies - Capacidad 70 Kilos según el número de usuarios.
* Hasta 50, 100:0, 200:1 y 300:2</t>
  </si>
  <si>
    <t xml:space="preserve">5.10.1.12. Observe que el servicio de alimentación cuente dentro de los equipos con licuadora no industrial con capacidad mínima de un litro y vaso en platico o vidrio según el número de usuarios.
* Hasta 50, 100, 200 y 300:1
</t>
  </si>
  <si>
    <t>5.10.1.13. Verifique que el servicio de alimentación cuente dentro de los equipos con licuadora Industrial capacidad mínima 10 litros según el número de usuarios.
* Hasta 50,100:0 y 200, 300:1</t>
  </si>
  <si>
    <t>5.10.1.14. Verifique que el servicio de alimentación cuente dentro de los equipos con balanza de 20 kg electrónica según el número de usuarios.
* Hasta 50,100:1 y 200, 300:0</t>
  </si>
  <si>
    <t xml:space="preserve">5.10.1.15. Observe que el servicio de alimentación cuente con bascula de plataforma con graduación mínima de 50 gramos. Capacidad máxima 150 Kg según el número de usuarios.
* Hasta 50,100:0 y 200, 300:1
</t>
  </si>
  <si>
    <t>5.10.1.16. Verifique que el servicio de alimentación cuente dentro de los equipos con balanza gramera de mesa, máximo de 1 gramo de sensibilidad. - digital para supervisión según el número de usuarios.
* Hasta 50,100, 200 y 300:1</t>
  </si>
  <si>
    <t>5.10.1.17. Identifique que la alimentación cuente dentro de los equipos con termómetro para evaluar temperaturas frías según el número de usuarios.
* Hasta 50,100, 200 y 300:1</t>
  </si>
  <si>
    <t>5.10.1.18. Verifique que el servicio de alimentación cuente dentro de los equipos con termómetro para evaluar temperaturas calientes según el número de usuarios.
* Hasta 50,100, 200 y 300:1</t>
  </si>
  <si>
    <t xml:space="preserve">5.10.1.19. Molino manual </t>
  </si>
  <si>
    <t>5.10.1.20. Molino con motor industrial en acero inoxidable</t>
  </si>
  <si>
    <t xml:space="preserve">5.10.2. Los menajes del servicio de alimentos, cumple con los siguientes verificables.
</t>
  </si>
  <si>
    <t xml:space="preserve">5.10.2.1. Verifique que el servicio de alimentación cuente dentro del menaje con balde plástico de 12lt  según el número de usuarios.
* Hasta 50, 100, 200:1 y 300:2
</t>
  </si>
  <si>
    <t>5.10.2.2. Identifique que el servicio de alimentación debe contar dentro del menaje con bandeja plastica extragrande según el número de usuarios.
* Hasta 50, 100:2 y 200, 300:4</t>
  </si>
  <si>
    <t>5.10.2.3. Observe que el servicio de alimentación cuente dentro del menaje con caldero de 50X30 según el número de usuarios.
* Hasta 50, 100, 200:1 y 300:2</t>
  </si>
  <si>
    <t>5.10.2.4. Establezca que el servicio de alimentación cuente dentro del menaje con canastilla plástica estándar según el número de usuarios.
* Hasta 50:2, 100:3, 200:4 y 300:5</t>
  </si>
  <si>
    <t>5.10.2.5. Verifique que el servicio de alimentación cuente dentro del menaje con caneca con tapa multiuso (basura) grande según el número de usuarios.
* Hasta 50, 100, 200:2 y 300:3</t>
  </si>
  <si>
    <t>5.10.2.6. Verifique que el servicio de alimentación cuente dentro del menaje con caneca con tapa multiuso (sobras) grande según el número de usuarios.
* Hasta 50, 100, 200:1 y 300:2</t>
  </si>
  <si>
    <t>5.10.2.7. Observe que el servicio de alimentación cuente dentro del menaje con cernidor aluminio normal según el número de usuarios.
* Hasta 50, 100, 200:1 y 300:2</t>
  </si>
  <si>
    <t>5.10.2.8. El servicio de alimentación cuente dentro del menaje con olleta de 3 litros  según el número de usuarios.
* Hasta 50, 100, 200:2 y 300:3</t>
  </si>
  <si>
    <t>5.10.2.9. Identifique que el servicio de alimentación cuente dentro del menaje con colador plástico o acero inoxidable grande según el número de usuarios.
* Hasta 50:1 y 100, 200 y 300:2</t>
  </si>
  <si>
    <t>5.10.2.10. Verifique que el servicio de alimentación cuente dentro del menaje con cuchara para servir (aluminio fundido) con hueco Normal según el número de usuarios.
* Hasta 50, 100:1 y  200, 300:2</t>
  </si>
  <si>
    <t>5.10.2.11. Observe que el servicio de alimentación cuente dentro del menaje con cuchara para servir (aluminio fundido) sin hueco Normal según el número de usuarios.
* Hasta 50:1, 100, 200:2 y 300:3</t>
  </si>
  <si>
    <t>5.10.2.12. Verifique que el servicio de alimentación cuente dentro del menaje con cuchillo cocina para cortar carne según el número de usuarios.
* Hasta 50:1, 100:2 y 200, 300:3</t>
  </si>
  <si>
    <t>5.10.2.13. Verifique que el servicio de alimentación cuente dentro del menaje con cuchillo de cocina para cortar verdura según el número de usuarios.
* Hasta 50:1, 100:2 y 200, 300:3</t>
  </si>
  <si>
    <t>5.10.2.14. Observe que el servicio de alimentación debe contar dentro del menaje con cuchillo de cocina para pelar papa según el número de usuarios.
* Hasta 50, 100, 200:1  y 300:2</t>
  </si>
  <si>
    <t>5.10.2.15. Identifque que el servicio de alimentación cuente dentro del menaje con molinillo estándar según el número de usuarios.
* Hasta 50, 100, 200:1 y 300:2</t>
  </si>
  <si>
    <t>5.10.2.16. El servicio de alimentación debe contar dentro del menaje con espumadera de aluminio fundido mediana según el número de usuarios.
* Hasta 50, 100, 200:1 y 300:2</t>
  </si>
  <si>
    <t>5.10.2.17. Verifique que el servicio de alimentación cuente dentro del menaje con jarra plástica de 2 litros según el número de usuarios.
* Hasta 50, 100, 200:2 y 300:3</t>
  </si>
  <si>
    <t>5.10.2.18. Observe que el servicio de alimentación cuente dentro del menaje con Olla (aluminio recortado) # 32 o 24 litros según el número de usuarios.
* Hasta 50, 100, 200 y 300:2</t>
  </si>
  <si>
    <t>5.10.2.19. Verifique que el servicio de alimentación cuente dentro del menaje con Olla (aluminio recortado) # 36 o 36 litros según el número de usuarios.
* Hasta 50:1 y 100, 200, 300:2</t>
  </si>
  <si>
    <t>5.10.2.20. Identifique que el servicio de alimentación cuente dentro del menaje con Olla (aluminio recortado) # 40 o 50 litros según el número de usuarios.
* Hasta 50, 100:0 y 200, 300:3</t>
  </si>
  <si>
    <t>5.10.2.21. Verifique que el servicio de alimentación cuente dentro del menaje con  olla a presión 10 lt según el número de usuarios.
* Hasta 50, 100, 200 y 300:1</t>
  </si>
  <si>
    <t>5.10.2.22. Observe que el servicio de alimentación cuente dentro del menaje conPaila de 46 cm. según el número de usuarios.
* Hasta 50, 100, 200:2 y 300:3</t>
  </si>
  <si>
    <t>5.10.2.23. Identifique que el servicio de alimentación cuente dentro del menaje con pinzas Grande según el número de usuarios.
* Hasta 50, 100, 200:2 y 300:3</t>
  </si>
  <si>
    <t>5.10.2.24. Verifique que el servicio de alimentación cuenta dentro del menaje con rallador acero inoxidable doble cara para rallado fino y mediano según el número de usuarios.
* Hasta 50, 100, 200 y 300:1</t>
  </si>
  <si>
    <t>5.10.2.25. Observe que el servicio de alimentación cuenta dentro del menaje con tabla grande para picado en acrílico con código de colores, mínimo una por cada grupo de alimentos a procesar según el número de usuarios.
* Hasta 50, 100; 1 y 200, 300:2</t>
  </si>
  <si>
    <t>5.10.2.26. Verifique que el servicio de alimentación cuenta dentro del menaje con tabla mediana para picado en acrílico con código de colores, mínimo una por cada grupo de alimentos a procesar según el número de usuarios.
* Hasta 50, 100, 200 y 300:1</t>
  </si>
  <si>
    <t>5.10.2.27. Identifique que el servicio de alimentación cuenta dentro del menaje con tabla pequeña para picado en acrílico con código de colores, mínimo una por cada grupo de alimentos a procesar según el número de usuarios.
* Hasta 50, 100, 200 y 300:1</t>
  </si>
  <si>
    <t>5.10.2.28. Verifique que el servicio de alimentación cuenta dentro del menaje con Tajapapa grande según el número de usuarios.
* Hasta 50, 100 y 200:1 y 300:2</t>
  </si>
  <si>
    <t>5.10.3. Las vajillas y comedor cumplen con los siguientes verificables.</t>
  </si>
  <si>
    <t>5.10.3.1. Identifique que el servicio de alimentación cuenta dentro de la vajilla con tina plástica o tobo mediana según el número de usuarios.
* Hasta 50, 100: 1 y 200, 300:2</t>
  </si>
  <si>
    <t>5.10.3.2. Verifique que el servicio de alimentación cuenta dentro de la vajilla con tina plástica o tobo grande según el número de usuarios.
* Hasta 50, 100: 1 y 200, 300:2</t>
  </si>
  <si>
    <t>5.10.3.3. Observe que el servicio de alimentación cuenta dentro de la vajilla con tenedor mesa por cada uno de los usuarios.</t>
  </si>
  <si>
    <t>5.10.3.4. Establezca que el servicio de alimentación cuenta dentro de la vajilla con cuchillo mesa por cada uno de los usuarios.</t>
  </si>
  <si>
    <t>5.10.3.5. Observe que el servicio de alimentación cuenta dentro de la vajilla con cuchara sopera por cada uno de los usuarios.</t>
  </si>
  <si>
    <t>5.10.3.6. Verifique que el servicio de alimentación cuenta dentro de la vajilla con plato de seco por cada uno de los usuarios.</t>
  </si>
  <si>
    <t>5.10.3.7. Verifique  que el servicio de alimentación cuenta dentro de la vajilla con pocillo por cada uno de los usuarios.</t>
  </si>
  <si>
    <t>5.10.3.8. Observe que el servicio de alimentación cuenta dentro de la vajilla con vaso por cada uno de los usuarios.</t>
  </si>
  <si>
    <t>5.10.3.9. Verifique que  el servicio de alimentación cuenta con mesas de comedor-puesto para comer  por cada uno de los usuarios.</t>
  </si>
  <si>
    <t>5.10.3.10. Identifique que el servicio de alimentación cuenta con puesto para sentarse (una silla, butaca o puesto en banca) por niña, niño y adolescentes, atendido en el turno respectivo por cada uno de los usuarios.</t>
  </si>
  <si>
    <t>5.1.1.9. Observe que la infrestructura permite acceder a todos los espacios, mediante recorridos continuos sin tropiezos. 
* Para acceder a todos los espacios se pueden usar rampas, ascensores, elevapersonas, salvaescaleras, entre otros.</t>
  </si>
  <si>
    <t>5.2.1. El inmueble cumple con las siguiente condiciones locativas y verificables.</t>
  </si>
  <si>
    <t xml:space="preserve">5.4.3.12. Observe que las paredes sean de materiales resistentes, impermeables, no absorbentes y de fácil limpieza y desinfección, de acabado liso y sin grietas y que las uniones entre las paredes y entre éstas y los pisos o techos estén selladas y tienen forma redondeada para impedir acumulación de suciedad y que facilite la limpieza. </t>
  </si>
  <si>
    <t>5.4.13.7. Corrobore que el  el área de manejo de residuos sólidos impide el acceso y proliferación de vectores y el ingreso de animales domésticos.</t>
  </si>
  <si>
    <t xml:space="preserve">Manual operativo de modalidades y servicio para la atención de las niñas, los niños y los adolescentes, con proceso administrativo de restablecimiento de derecho. Numeral 3.4 Alimentación y Nutrición. Aspectos para tener en cuenta
Guía del componente de alimentación y nutrición para los programas y proyectos misionales del ICBF. Versión 5 del 01/07/2020. Numerales 4.7.1.1 Generalidades de la Operación, 4.7.1.2. Prestación del servicio de alimentación por tipo de ración, 4.7.2.3 Requisitos documentales del Servicio de Alimentos. Programa de selección y evaluación de proveedores. Fichas Técnicas Alimentos, Grupo Cereales, Raíces, Tubérculos, Plátanos y Derivados. Versión 3 del 16/10/2020 
Fichas Técnicas Alimentos, Grupo Leche y Productos Lácteos. Versión 3 del 29/04/2021
Fichas Técnicas Alimentos, Grupo Carnes, huevos, leguminosas secas, frutos secos y semillas. Versión 4 del 08/08/2023
Fichas Técnicas Alimentos. Grupo Grasas. Versión 3 del 23/03/2023
Fichas Técnicas Alimentos. Grupo Azúcares. Versión 3 del 16/12/2021
Fichas Técnicas Alimentos. Otros. Versión 2 del 31/03/2020
Numeral 4.8. Alimentos de Alto Valor Nutricional - AAVN
Formato Minuta Patrón por tiempos de consumo. Versión 3 del 14/03/2019
Formato Ciclos de Menús. Versión 3 del 23/05/2023.
Resolución 3899 de 2010. Artículo 18: De los requisitos técnico-administrativos
</t>
  </si>
  <si>
    <t>6.1.5 El ciclo de menús incluye el nombre completo de las preparaciones y cumple con el siguiente verificable.</t>
  </si>
  <si>
    <t xml:space="preserve">6.1.8.3. Verifique la fecha de aprobación, logo del ICBF y versión vigente del documento. </t>
  </si>
  <si>
    <t xml:space="preserve">Manual operativo de modalidades y servicios para la atención de las niñas, los niños y los adolescentes, con proceso administrativo de restablecimiento de derechos. Nuemral 3.4 Alimentación y Nutrición. Aspectos para tener en cuenta
Guía técnica del comonente de alimentación y nutrición para los programas y proyectos misionales del ICBF. Versión 5 del 01/07/2020. Numerales 4.7.1.1 Generalidades de la Operación y 4.7.1.3. Criterios de calidad de los alimentos y la alimentación ofrecida
Formato Ciclo de Menús - Análisis de Contenido Nutricional. Versión 4 del 23/05/2023
</t>
  </si>
  <si>
    <t xml:space="preserve">6.2.1.2 Identifique que el nombre del proyecto o programa corresponde al registrado en su solicitud. </t>
  </si>
  <si>
    <t>6.2.2.1 Revise que en los formatos de Ciclo de menús y Análisis de contenido nutricional se registren los mismos nombres de alimentos, preparaciones, gramajes y costos.</t>
  </si>
  <si>
    <t>6.2.3.2. Verifique que el grupo de edad corresponde con lo establecido en las minutas patrón de alimentos de cada modalidad o servicio del ICBF así: 0 a 5 meses,  6 a 8 meses, 9 a 11 meses, 1 a 3 años 11 meses, 4 a 5 años 11 meses, 6 a 8 años 11 meses, 9 a 13 años 11 meses, 14 a 17 años 11 meses, 18 a 59 años 11 meses, gestantes de 9 a 13 años, gestantes de 14 a 17 años, gestantes mayores de 18 años, lactantes de 9 a 13 años 11 meses, lactantes de 14 a 17 años 11 meses y lactantes mayores de 18 años  y en coherencia con la PIYC.</t>
  </si>
  <si>
    <t xml:space="preserve">6.2.6.2. Confirme el registro del peso neto del alimento (libre de la parte no comestible; es decir, desprovisto de cáscara, semilla, hueso y en general de todo el material que no sea utilizado para el consumo).  </t>
  </si>
  <si>
    <t>6.2.7.1 Verifique el cumplimiento de los gramajes mínimos (peso neto) establecidos en la minuta patrón para cada grupo etario.</t>
  </si>
  <si>
    <t>6.2.9.1 Verifique el aporte del peso neto de cada alimento que compone cada preparación del menú analizado para Calorías y los siguientes nutrientes: Proteína, Grasa, Carbohidratos, Vitamina A, Calcio, Hierro, Zinc y Sodio</t>
  </si>
  <si>
    <t>6.2.9.2 Verifique que el aporte de calorías, macro y micronutrientes del menú se relacione con el aporte de la minuta patrón garantizando el porcentaje de cubrimiento diario mínimo definido por la Minuta Patrón de la modalidad y el Lineamiento.</t>
  </si>
  <si>
    <t xml:space="preserve">6.2.13.3. Verifique la fecha de aprobación, logo del ICBF y versión vigente del documento.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</si>
  <si>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nutricón para los programas y proyectos misionales del ICBF. Versión 5 del 01/07/2020. Numeral 4.7.1.1 Generalidades de la Operación. 
Formato Lista de Intercambios Versión 3 del 23/05/2023</t>
  </si>
  <si>
    <t>6.3.1. El formato diligenciado cumple con los siguientes verificables.</t>
  </si>
  <si>
    <t xml:space="preserve">6.3.1.2 Identifique que el nombre del proyecto o programa corresponde al registrado en su solicitud. </t>
  </si>
  <si>
    <t>6.3.3 Los nombres de los alimentos incluidos en las listas de intercambios corresponden a la denominación de la Guías Alimentarias Basadas en Alimentos para la Población Colombiana (GABAs) y cumple con el siguiente verificable.</t>
  </si>
  <si>
    <t>6.3.3.1 Verifique que los nombres de los alimentos incluidos en las listas de intercambios corresponden a la denominación de la TCAC.</t>
  </si>
  <si>
    <t xml:space="preserve">6.3.5 El/los listado/s de intercambio/s para aprobación se encuentra firmado por la OAC y la Institución, en formato PDF y cumple con el siguiente verificable. </t>
  </si>
  <si>
    <t xml:space="preserve">6.3.5.3. Verifique la fecha de aprobación, logo del ICBF y versión vigente del documento.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</si>
  <si>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nutrición para los programas y proyectos misionales del ICBF. Versión 5 del 01/07/2020. Numeral 4.7.1.1 Generalidades de la Operación.
Ciclo de Menús - Guía de Preparaciones. Versión 3 del 23/05/2023</t>
  </si>
  <si>
    <t xml:space="preserve">6.4.1.2 Identifique que el nombre del proyecto o programa corresponde al registrado en su solicitud. </t>
  </si>
  <si>
    <t>6.4.3 Los documentos Guía de preparaciones, Ciclo de menús y Análisis de Contenido Nutricional, concuerdan entre sí y cumple con el siguiente verificable.</t>
  </si>
  <si>
    <t xml:space="preserve">6.4.3.1 Revise que en la Guía de preparaciones se registran los mismos nombres de alimentos y preparaciones que en el ciclo de menús y los mismos gramajes y lista de ingredientes que en análisis de contenido nutricional </t>
  </si>
  <si>
    <t>6.4.5 La Guía de preparaciones registra la totalidad de alimentos y preparaciones, y cumple con los siguientes varificables.</t>
  </si>
  <si>
    <t>6.4.5.2 Identifiquee el registro del nombre de cada uno de los ingredientes (según denominación de la TCAC) que se requieren para desarrollar la preparación, incluyendo la sal y el agua.</t>
  </si>
  <si>
    <t xml:space="preserve">6.4.9.3. Verifique la fecha de aprobación, logo del ICBF y versión vigente del documento. </t>
  </si>
  <si>
    <t xml:space="preserve">Manual operativo de modalidades y servicios para la atención de niñas, niños y adolescentes, con proceso administrativo de restablecimiento de derechos.  Versión 2 del 08/07/2022. Numerales 3. COMPONENTES OPERATIVOS DE LAS MODALIDADES. 3.1.1. Infraestructura física. Tabla 6. Dotación institucional de áreas y elementos. Nuemaral 3.4.  Alimentación y Nutrición.  Aspectos a tener en cuenta.
Guía técnica del componente de alimentación y nutrición para los programas y proyectos misionales del ICBF. Versión 5 del 01/07/2020. Numerales 4.7. Complementación alimentaria, Calidad e Inocuidad, 4.7.1.1. Generalidades de la operación, 4.7.1.4. Organización del servicio de alimentos, 4.7.2. Calidad e Inocuidad en los alimentos, condiciones básicas de higiene en la preparación y manufactura de alimentos (BPM) y 4.7.2.1. Requisitos sanitarios del servicio de alimentos.
Procesos con alimentos, en los servicios de alimentación. Infraestructura. Planta Física. Condiciones específicas de las áreas de elaboración. Equipos y utensilios. Talento Humano.
Numeral 4.7.2.3. Requisitos documentales del servicio de alimentos. Plan de Saneamiento Básico
• Programa de control de plagas.
• Programa de desechos sólidos y líquidos.
• Programa de limpieza y desinfección.
• Programa de capacitación. 
• Programa de agua segura.
</t>
  </si>
  <si>
    <t xml:space="preserve">Manual operativo de modalidades y servicio para la atención de niñas, niños y adolescentes, con proceso administrativo de restablecimiento de derechos.  Versión 2 del 08/07/2022 Numeral 3.3 Talento Humano. Profesional en nutrición y dietética
Guía técnica para la metrología aplicable a los programas de los procesos misionales del ICBF. Versión 7 del 16/06/2023.
I. Verificación y calibración de instrumentos y equipos.
4. Documentación.
4.1.  Hoja de vida.
5. Calibración.
6.1. Registros de calibración.
6.3. Verificación intermedia de termómetros y balanzas.
6.5. Inspección de operación de los equipos.
</t>
  </si>
  <si>
    <t xml:space="preserve">6.6.1.1 Verifique que el Tallimetro cumpla con la normatividad vigente y cuente con la siguiente documentación: hoja de vida, catálogo, instrucciones de uso y almacenamiento, certificado de calibración o declaración de conformidad, factura y fotografías.
</t>
  </si>
  <si>
    <t>6.6.1.3 Verifique que la Cinta Métrica Antropométrica cumpla con la normatividad vigente y cuente con la siguiente documentación:  hoja de vida, catálogo, instrucciones de uso y almacenamiento, certificado de calibración o declaración de conformidad, factura y fotografías (aplica para discapacidad)</t>
  </si>
  <si>
    <t>6.6.3.1 Verifique que el Refrigerador cuente con la siguiente documentación: hoja de vida, catálogo, instrucciones de uso y almacenamiento y fotografías.</t>
  </si>
  <si>
    <t>6.6.3.2 Identifique que el Congelador cuente con la siguiente documentación: hoja de vida, catálogo, instrucciones de uso y almacenamiento y fotografías.</t>
  </si>
  <si>
    <t>Manual operativo de modalidades y servicios para la atención de niñas, niños y adolescentes, con proceso administrativo de restablecimiento de derechos.  Versión 2 del 08/07/2022. Numerales 3. COMPONENTES OPERATIVOS DE LAS MODALIDADES. 3.1.1. Infraestructura física. Tabla 6. Dotación institucional de áreas y elementos. Nuemaral 3.4.  Alimentación y Nutrición.  Aspectos a tener en cuenta.
Guía técnica del componente de alimentación y nutrición para los programas y proyectos misionales del ICBF. Versión 5 del 01/07/2020. Numerales 4.7. Complementación alimentaria, Calidad e Inocuidad, 4.7.1.1. Generalidades de la operación, 4.7.1.4. Organización del servicio de alimentos, 4.7.2. Calidad e Inocuidad en los alimentos, condiciones básicas de higiene en la preparación y manufactura de alimentos (BPM) y 4.7.2.1. Requisitos sanitarios del servicio de alimentos.
Procesos con alimentos, en los servicios de alimentación. Infraestructura. Planta Física. Condiciones específicas de las áreas de elaboración. Equipos y utensilios. Talento Humano.
Numeral 4.7.2.3. Requisitos documentales del servicio de alimentos. Plan de Saneamiento Básico
• Programa de control de plagas.
• Programa de desechos sólidos y líquidos.
• Programa de limpieza y desinfección.
• Programa de capacitación. 
• Programa de agua segura.
Numeral 4.8. Alimentos de Alto Valor Nutricional  - AAVN.</t>
  </si>
  <si>
    <t>6.5.1. El Plan de Saneamiento Básico contiene los cuatro (4) programas y el plan de capacitación, y cumple con los siguientes verificables.
* Nota: El Plan de Saneamiento lo envía el tercero que provee el servicio de alimentación</t>
  </si>
  <si>
    <t>6.5.1.1 Verifique que el Programa de Limpieza y Desinfección cuente con introducción, objetivos y alcance, glosario o definiciones, marco teórico (que incluyan entre otros aspectos que incluya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 como- productos y materiales y quien, entre otros) y formatos o fichas de verificación de los procedimientos realizados, fichas técnicas de los productos empleados en el desarrollo del programa y plan de contingencia.</t>
  </si>
  <si>
    <t xml:space="preserve">6.5.1.3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t>
  </si>
  <si>
    <t>6.5.1.5 Verifique que cuenta con el Programa de capacitación dirigido al talento humano del servicio tercerizado con mínimo diez (10) horas anuales que garantiza la adecuada implementación del servicio e incluye los siguientes temas: Minuta patrón, Ciclo de menús, Uso de la Lista de intercambios, Uso de la Guía de preparaciones, Estandarización de porciones e implementos de servido (debe ser la primera sesión), Manejo de dietas especiales, Manual de BPM y Plan de Saneamiento Básico.
El plan de capacitación debe contener: Metodología, duración, cronograma (No se nombran los meses, depende de la aprobación de la licencia) y temas específicos a impartir.</t>
  </si>
  <si>
    <t>6.5.2. El Plan de Saneamiento cuenta con los anexos y cumple con el siguiente verificable.</t>
  </si>
  <si>
    <t xml:space="preserve">6.5.2.1. Revise si relacionan los anexos los cuales deben estar debidamente identificados y numerados. </t>
  </si>
  <si>
    <t xml:space="preserve">Guia Técnica del componente de alimentación y nutrición para los programas y proyectos misioanles del ICBF. Versión 5. 01/07/2020. Numeral 4.7.1.4. Organización del servicio de alimentos.
</t>
  </si>
  <si>
    <t>6.7.1 La solicitud formal de la institución al Jefe de la Oficina de Aseguramiento a la Calidad cumple con el siguiente verificable.</t>
  </si>
  <si>
    <t>6.7.1.1. Verifique que la solicitud de aprobación de la instalación incluye la justificación de la necesidad y la descripción de la operación de tercerización o descentralización del servicio para el trámite de la licencia de funcionamiento.</t>
  </si>
  <si>
    <t>6.7.3  Cuenta con la certificación completa de salud del personal manipulador de alimentos y cumple con los siguientes verificables.</t>
  </si>
  <si>
    <t>6.7.3.1 Verifique que cuenta con el certificado vigente de capacitación en manipulación de alimentos.</t>
  </si>
  <si>
    <t>6.7.3.2 Identifique que cuenta con el certificado médico vigente, en el cual consta aptitud para la manipulación de alimentos.</t>
  </si>
  <si>
    <t>6.7.4 Cuenta con el acta de visita por parte del Profesional en Nutrición y Dietética y cumple con el siguiente verificable.</t>
  </si>
  <si>
    <t>6.7.4.1 Revise el Acta de Visita por parte del Profesional en Nutrición y Dietética, en la cual se verificaron las condiciones de la manipulación y preparación de los alimentos.</t>
  </si>
  <si>
    <t xml:space="preserve">6.7.5.1 Verifique que los materiales con los que está elaborado el vehículo de transporte sean de fácil limpieza y desinfección y garanticen la calidad e inocuidad de los alimentos. Se deben remitir registro fotográfico y ficha técnica. </t>
  </si>
  <si>
    <t>6.7.5.2. Verifique la descripción del proceso de transporte, recepción y servido de alimentos y que esta cumpla con los criterios necesarios para garantizar la calidad, inocuidad e integridad de las preparaciones.</t>
  </si>
  <si>
    <t xml:space="preserve">6.7.6 Los recipiente en donde transporta los alimentos cumplen con el siguiente verificable. </t>
  </si>
  <si>
    <t xml:space="preserve">6.7.6.1 Verifique que cuenta con los recipientes y utensilios de fácil limpieza y desinfección que garanticen la calidad e inocuidad de los alimentos.  Se deben remitir registro fotográfico y ficha técnica. </t>
  </si>
  <si>
    <t xml:space="preserve">6.1.1.2 Verifique que el nombre del proyecto o programa corresponde al registrado en su solicitud. </t>
  </si>
  <si>
    <t xml:space="preserve">6.1.6.1 Revise que el ciclo de menús incluya AAVN en la frecuencia establecida en la minuta patrón. </t>
  </si>
  <si>
    <t>6.2.12.1 Verifique que se calculó el costo unitario multiplicando el peso bruto por el costo de la unidad de compra, y dividiendo entre la unidad de compra expresada en gramos.</t>
  </si>
  <si>
    <r>
      <t xml:space="preserve">6.5.2.3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t>
    </r>
    <r>
      <rPr>
        <b/>
        <u/>
        <sz val="11"/>
        <color rgb="FF000000"/>
        <rFont val="Arial Narrow"/>
        <family val="2"/>
      </rPr>
      <t>Nota:</t>
    </r>
    <r>
      <rPr>
        <sz val="11"/>
        <color rgb="FF000000"/>
        <rFont val="Arial Narrow"/>
        <family val="2"/>
      </rPr>
      <t xml:space="preserve"> no es obligatorio contar con un espacio de almacenamiento temporal de residuos.  </t>
    </r>
  </si>
  <si>
    <r>
      <t xml:space="preserve">6.5.2.4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Nota: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</si>
  <si>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r>
      <t xml:space="preserve">6.5.2.5 Verifique que el Programa de capacitación a manipuladores de alimentos cuente mínimo con diez (10) horas anuales y permite garantizar la adecuada implementación del ciclo de menús, ya que debe incluir los temas como: Buenas prácticas higiénicas, Buenas prácticas de manufactura, Uso de la guía de preparaciones, Uso de la lista de intercambios, Estandarización de recetas y porciones e implementos de servido (debe ser la primera sesión), Adecuado uso de implementos.
El plan de capacitación debe contener: Metodología, duración, cronograma (No se nombran los meses, depende de la aprobación de la licencia) y temas específicos a impartir.
</t>
    </r>
    <r>
      <rPr>
        <b/>
        <u/>
        <sz val="11"/>
        <color rgb="FF000000"/>
        <rFont val="Arial Narrow"/>
        <family val="2"/>
      </rPr>
      <t>Nota:</t>
    </r>
    <r>
      <rPr>
        <sz val="11"/>
        <color rgb="FF000000"/>
        <rFont val="Arial Narrow"/>
        <family val="2"/>
      </rPr>
      <t xml:space="preserve"> se debe incluir en la primera sesión, capacitación en el formato F4.G8.PP Formato tabla control de porciones para alimentos servidos. Versión 3.</t>
    </r>
  </si>
  <si>
    <r>
      <t xml:space="preserve">6.6.1.2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u/>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</si>
  <si>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t>6.6.1.3 Verifique que la Cinta Métrica Antropométrica cumpla con la normatividad vigente y cuente con la siguiente documentación:  hoja de vida, catálogo, instrucciones de uso y almacenamiento, certificado de calibración o declaración de conformidad, factura y fotografías (aplica para discapacidad).</t>
  </si>
  <si>
    <r>
      <t xml:space="preserve">6.6.2.1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</si>
  <si>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6.6.2.2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Nota:</t>
    </r>
    <r>
      <rPr>
        <b/>
        <sz val="11"/>
        <rFont val="Arial Narrow"/>
        <family val="2"/>
      </rPr>
      <t xml:space="preserve"> </t>
    </r>
    <r>
      <rPr>
        <sz val="11"/>
        <rFont val="Arial Narrow"/>
        <family val="2"/>
      </rPr>
      <t xml:space="preserve">para los equipos de temperatura con fecha de compra menor a seis (6) meses no se requieren verificaciones intermedias.
</t>
    </r>
  </si>
  <si>
    <r>
      <t xml:space="preserve">6.6.2.3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pesaje con fecha de compra menor a seis (6) meses no se requieren verificaciones intermedias.</t>
    </r>
  </si>
  <si>
    <t xml:space="preserve">Manual operativo de modalidades y servicio para la atención de las niñas, los niños y los adolescentes, con proceso administrativo de restablecimiento de derecho. Numeral 3.4 Alimentación y Nutrición. Aspectos para tener en cuenta
Guía del componente de alimentación y nutrición para los programas y proyectos misionales del ICBF. Versión 5 del 01/07/2020. Numerales 4.7.1.1 Generalidades de la Operación, 4.7.1.2. Prestación del servicio de alimentación por tipo de ración, 4.7.2.3 Requisitos documentales del Servicio de Alimentos. Programa de selección y evaluación de proveedores. Fichas Técnicas Alimentos, Grupo Cereales, Raíces, Tubérculos, Plátanos y Derivados. Versión 3 del 16/10/2020 
Fichas Técnicas Alimentos, Grupo Leche y Productos Lácteos. Versión 3 del 29/04/2021
Fichas Técnicas Alimentos, Grupo Carnes, huevos, leguminosas secas, frutos secos y semillas. Versión 4 del 08/08/2023
Fichas Técnicas Alimentos. Grupo Grasas. Versión 3 del 23/03/2023
Fichas Técnicas Alimentos. Grupo Azúcares. Versión 3 del 16/12/2021
Fichas Técnicas Alimentos. Otros. Versión 2 del 31/03/2020
Numeral 4.8. Alimentos de Alto Valor Nutricional - AAVN
Formato Minuta Patrón por tiempos de consumo. Versión 3 del 14/03/2019
Formato Ciclos de Menús. Versión 3 del 23/05/2023.
Resolución 3899 de 2010. Artículo 18: De los requisitos técnico-administrativos
</t>
  </si>
  <si>
    <r>
      <t xml:space="preserve">6.2.9.3 Verifique que el porcentaje de cubrimiento del dia para calorías, proteínas, grasa y carbohidratos se ajuste a un porcentaje entre 100 y 105% y no exceda el UL para los micronutrientes.
</t>
    </r>
    <r>
      <rPr>
        <b/>
        <u/>
        <sz val="11"/>
        <color theme="1"/>
        <rFont val="Arial Narrow"/>
        <family val="2"/>
      </rPr>
      <t>Nota:</t>
    </r>
    <r>
      <rPr>
        <sz val="11"/>
        <color theme="1"/>
        <rFont val="Arial Narrow"/>
        <family val="2"/>
      </rPr>
      <t xml:space="preserve"> el porcentaje de cubrimiento del dia se refiere al porcentaje del aporte nutricional del menú ofrecido en el día, con respecto al aporte de la minuta patrón establecida por grupo de edad. </t>
    </r>
  </si>
  <si>
    <r>
      <t xml:space="preserve">6.5.1.2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Nota:</t>
    </r>
    <r>
      <rPr>
        <sz val="11"/>
        <color rgb="FF000000"/>
        <rFont val="Arial Narrow"/>
        <family val="2"/>
      </rPr>
      <t xml:space="preserve"> la fumigación debe realizarse de acuerdo con lo establecido por la empresa contratada para tal fin.</t>
    </r>
  </si>
  <si>
    <r>
      <t xml:space="preserve">6.5.1.4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Nota: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</si>
  <si>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r>
      <t xml:space="preserve">6.6.1.2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</si>
  <si>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r>
      <t xml:space="preserve">6.6.2.1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</si>
  <si>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6.6.2.2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Nota</t>
    </r>
    <r>
      <rPr>
        <b/>
        <sz val="11"/>
        <rFont val="Arial Narrow"/>
        <family val="2"/>
      </rPr>
      <t xml:space="preserve">: </t>
    </r>
    <r>
      <rPr>
        <sz val="11"/>
        <rFont val="Arial Narrow"/>
        <family val="2"/>
      </rPr>
      <t xml:space="preserve">para los equipos de temperatura con fecha de compra menor a seis (6) meses no se requieren verificaciones intermedias.
</t>
    </r>
  </si>
  <si>
    <r>
      <t xml:space="preserve">6.6.2.3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pesaje con fecha de compra menor a seis (6) meses no se requieren verificaciones intermedias.</t>
    </r>
  </si>
  <si>
    <t xml:space="preserve">3.4.1.2. Revise si cuenta con formatos, planes, acciones, entre otros, que permitan observar las cualificaciones, de los siguientes procesos: 
* Calificación del talento humano
* Estrategias para el mejoramiento continuo.
* Herramientas de participación de los niños, niñas, adolescentes y sus familias o redes vinculares de apoyo. </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</si>
  <si>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</si>
  <si>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</si>
  <si>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</si>
  <si>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</si>
  <si>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</si>
  <si>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</si>
  <si>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</si>
  <si>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</si>
  <si>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</si>
  <si>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</si>
  <si>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</si>
  <si>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</si>
  <si>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</si>
  <si>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</si>
  <si>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</si>
  <si>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</si>
  <si>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</si>
  <si>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</si>
  <si>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</si>
  <si>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</si>
  <si>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</si>
  <si>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NORTE DE SANTANDER</t>
  </si>
  <si>
    <t>NARIÑO</t>
  </si>
  <si>
    <t>PUTUMAYO</t>
  </si>
  <si>
    <t>QUINDIO</t>
  </si>
  <si>
    <t>RISARALDA</t>
  </si>
  <si>
    <t>SAN ANDRES</t>
  </si>
  <si>
    <t>SANTANDER</t>
  </si>
  <si>
    <t>SUCRE</t>
  </si>
  <si>
    <t>TOLIMA</t>
  </si>
  <si>
    <t>VALLE DEL CAUCA</t>
  </si>
  <si>
    <t>VAUPES</t>
  </si>
  <si>
    <t>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</si>
</sst>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u/>
      <sz val="11"/>
      <color rgb="FF000000"/>
      <name val="Arial Narrow"/>
      <family val="2"/>
    </font>
    <font>
      <b/>
      <sz val="11"/>
      <name val="Arial Narrow"/>
      <family val="2"/>
    </font>
    <font>
      <b/>
      <sz val="11"/>
      <color theme="1"/>
      <name val="Arial Narrow"/>
      <family val="2"/>
    </font>
    <font>
      <b/>
      <u/>
      <sz val="11"/>
      <color theme="1"/>
      <name val="Arial Narrow"/>
      <family val="2"/>
    </font>
    <font>
      <b/>
      <u/>
      <sz val="11"/>
      <name val="Arial Narrow"/>
      <family val="2"/>
    </font>
    <font>
      <sz val="11"/>
      <color theme="1"/>
      <name val="Arial"/>
      <family val="2"/>
    </font>
    <font>
      <b/>
      <i/>
      <sz val="11"/>
      <color theme="1"/>
      <name val="Arial Narrow"/>
      <family val="2"/>
    </font>
    <font>
      <b/>
      <sz val="11"/>
      <name val="Verdana"/>
      <family val="2"/>
    </font>
    <font>
      <b/>
      <sz val="11"/>
      <color rgb="FF000000"/>
      <name val="Verdana"/>
      <family val="2"/>
    </font>
    <font>
      <b/>
      <i/>
      <sz val="11"/>
      <color rgb="FF000000"/>
      <name val="Verdana"/>
      <family val="2"/>
    </font>
    <font>
      <sz val="11"/>
      <color theme="1"/>
      <name val="Verdana"/>
      <family val="2"/>
    </font>
    <font>
      <b/>
      <i/>
      <sz val="11"/>
      <name val="Verdana"/>
      <family val="2"/>
    </font>
    <font>
      <u/>
      <sz val="11"/>
      <color rgb="FF000000"/>
      <name val="Arial Narrow"/>
      <family val="2"/>
    </font>
    <font>
      <sz val="11"/>
      <color rgb="FFFFFFFF"/>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rgb="FF000000"/>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thin">
        <color rgb="FF000000"/>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indexed="64"/>
      </top>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rgb="FF000000"/>
      </top>
      <bottom/>
      <diagonal/>
    </border>
    <border>
      <left/>
      <right style="thin">
        <color indexed="64"/>
      </right>
      <top/>
      <bottom style="thin">
        <color indexed="64"/>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rgb="FF000000"/>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52">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1" xfId="0" applyFont="1" applyBorder="1" applyAlignment="1" applyProtection="1">
      <alignment vertical="top" wrapText="1"/>
      <protection locked="0"/>
    </xf>
    <xf numFmtId="0" fontId="10" fillId="0" borderId="32" xfId="0" applyFont="1" applyBorder="1" applyAlignment="1" applyProtection="1">
      <alignment vertical="top" wrapText="1"/>
      <protection locked="0"/>
    </xf>
    <xf numFmtId="0" fontId="10" fillId="0" borderId="33" xfId="0" applyFont="1" applyBorder="1" applyAlignment="1" applyProtection="1">
      <alignment vertical="top" wrapText="1"/>
      <protection locked="0"/>
    </xf>
    <xf numFmtId="0" fontId="10" fillId="0" borderId="34" xfId="0" applyFont="1" applyBorder="1" applyAlignment="1" applyProtection="1">
      <alignment vertical="top" wrapText="1"/>
      <protection locked="0"/>
    </xf>
    <xf numFmtId="0" fontId="11" fillId="0" borderId="20"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10" fontId="11" fillId="3" borderId="1" xfId="6" applyNumberFormat="1" applyFont="1" applyFill="1" applyBorder="1" applyAlignment="1" applyProtection="1">
      <alignment horizontal="center" vertical="center" wrapText="1"/>
      <protection locked="0"/>
    </xf>
    <xf numFmtId="0" fontId="10" fillId="0" borderId="24" xfId="0" applyFont="1" applyBorder="1" applyAlignment="1" applyProtection="1">
      <alignment horizontal="justify" wrapText="1"/>
      <protection locked="0"/>
    </xf>
    <xf numFmtId="10" fontId="10" fillId="0" borderId="1" xfId="6" applyNumberFormat="1" applyFont="1" applyFill="1" applyBorder="1" applyAlignment="1" applyProtection="1">
      <alignment horizontal="justify" vertical="center" wrapText="1"/>
      <protection locked="0"/>
    </xf>
    <xf numFmtId="0" fontId="11" fillId="0" borderId="17" xfId="0" applyFont="1" applyBorder="1" applyAlignment="1" applyProtection="1">
      <alignment horizontal="justify" wrapText="1"/>
      <protection locked="0"/>
    </xf>
    <xf numFmtId="9" fontId="11" fillId="8" borderId="5" xfId="6" applyFont="1" applyFill="1" applyBorder="1" applyAlignment="1" applyProtection="1">
      <alignment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11" fillId="0" borderId="1" xfId="0" applyFont="1" applyBorder="1" applyAlignment="1" applyProtection="1">
      <alignment horizontal="justify" wrapText="1"/>
      <protection locked="0"/>
    </xf>
    <xf numFmtId="0" fontId="10" fillId="0" borderId="1" xfId="0" applyFont="1" applyBorder="1" applyAlignment="1" applyProtection="1">
      <alignment horizontal="justify" wrapText="1"/>
      <protection locked="0"/>
    </xf>
    <xf numFmtId="0" fontId="10" fillId="0" borderId="21" xfId="0" applyFont="1" applyBorder="1" applyAlignment="1" applyProtection="1">
      <alignment horizontal="justify" wrapText="1"/>
      <protection locked="0"/>
    </xf>
    <xf numFmtId="0" fontId="11" fillId="0" borderId="1" xfId="0" applyFont="1" applyBorder="1" applyAlignment="1">
      <alignment wrapText="1"/>
    </xf>
    <xf numFmtId="0" fontId="8" fillId="0" borderId="1" xfId="0" applyFont="1" applyBorder="1" applyAlignment="1">
      <alignment horizontal="justify" vertical="top" wrapText="1"/>
    </xf>
    <xf numFmtId="0" fontId="11" fillId="0" borderId="1" xfId="0" applyFont="1" applyBorder="1" applyAlignment="1">
      <alignment horizontal="justify" vertical="top" wrapText="1"/>
    </xf>
    <xf numFmtId="0" fontId="10" fillId="0" borderId="41" xfId="0" applyFont="1" applyBorder="1" applyAlignment="1" applyProtection="1">
      <alignment vertical="top" wrapText="1"/>
      <protection locked="0"/>
    </xf>
    <xf numFmtId="0" fontId="11" fillId="0" borderId="24" xfId="0" applyFont="1" applyBorder="1" applyAlignment="1" applyProtection="1">
      <alignment horizontal="justify" wrapText="1"/>
      <protection locked="0"/>
    </xf>
    <xf numFmtId="0" fontId="8" fillId="0" borderId="19" xfId="0" applyFont="1" applyBorder="1" applyAlignment="1" applyProtection="1">
      <alignment horizontal="justify" vertical="center" wrapText="1"/>
      <protection locked="0"/>
    </xf>
    <xf numFmtId="0" fontId="10" fillId="0" borderId="19" xfId="0" applyFont="1" applyBorder="1" applyAlignment="1" applyProtection="1">
      <alignment horizontal="justify" wrapText="1"/>
      <protection locked="0"/>
    </xf>
    <xf numFmtId="0" fontId="11" fillId="0" borderId="18" xfId="0"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20" fillId="0" borderId="0" xfId="0" applyFont="1" applyAlignment="1">
      <alignment vertical="center"/>
    </xf>
    <xf numFmtId="0" fontId="8" fillId="0" borderId="0" xfId="0" applyFont="1" applyAlignment="1">
      <alignment horizontal="justify" vertical="center" wrapText="1"/>
    </xf>
    <xf numFmtId="0" fontId="20" fillId="0" borderId="0" xfId="0" applyFont="1"/>
    <xf numFmtId="0" fontId="21" fillId="10" borderId="11" xfId="0" applyFont="1" applyFill="1" applyBorder="1" applyAlignment="1">
      <alignment horizontal="center" vertical="center"/>
    </xf>
    <xf numFmtId="0" fontId="20" fillId="0" borderId="53" xfId="0" applyFont="1" applyBorder="1"/>
    <xf numFmtId="0" fontId="8" fillId="0" borderId="37" xfId="0" applyFont="1" applyBorder="1" applyAlignment="1">
      <alignment horizontal="center" vertical="center"/>
    </xf>
    <xf numFmtId="0" fontId="10" fillId="0" borderId="33"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1" fillId="0" borderId="47" xfId="0" applyFont="1" applyBorder="1" applyAlignment="1">
      <alignment horizontal="justify" vertical="center" wrapText="1"/>
    </xf>
    <xf numFmtId="0" fontId="11" fillId="0" borderId="20" xfId="0" applyFont="1" applyBorder="1" applyAlignment="1">
      <alignment horizontal="justify" vertical="center" wrapText="1"/>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center" vertical="center" wrapText="1"/>
    </xf>
    <xf numFmtId="0" fontId="11" fillId="0" borderId="14" xfId="0" applyFont="1" applyBorder="1" applyAlignment="1">
      <alignment horizontal="justify" vertical="center" wrapText="1"/>
    </xf>
    <xf numFmtId="0" fontId="11" fillId="0" borderId="25"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45" xfId="0" applyFont="1" applyBorder="1" applyAlignment="1">
      <alignment horizontal="justify" vertical="center" wrapText="1"/>
    </xf>
    <xf numFmtId="0" fontId="11" fillId="0" borderId="18" xfId="0" applyFont="1" applyBorder="1" applyAlignment="1" applyProtection="1">
      <alignment horizontal="justify" wrapText="1"/>
      <protection locked="0"/>
    </xf>
    <xf numFmtId="9" fontId="11" fillId="8" borderId="5" xfId="6" applyFont="1" applyFill="1" applyBorder="1" applyAlignment="1" applyProtection="1">
      <alignment horizontal="center" wrapText="1"/>
    </xf>
    <xf numFmtId="0" fontId="1" fillId="0" borderId="0" xfId="0" applyFont="1" applyAlignment="1" applyProtection="1">
      <alignment horizontal="center" wrapText="1"/>
      <protection locked="0"/>
    </xf>
    <xf numFmtId="0" fontId="11" fillId="0" borderId="47" xfId="0" applyFont="1" applyBorder="1" applyAlignment="1" applyProtection="1">
      <alignment horizontal="justify" vertical="center" wrapText="1"/>
      <protection locked="0"/>
    </xf>
    <xf numFmtId="0" fontId="11" fillId="0" borderId="2" xfId="0" applyFont="1" applyBorder="1" applyAlignment="1">
      <alignment horizontal="justify"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2" fillId="0" borderId="0" xfId="0" applyFont="1" applyAlignment="1" applyProtection="1">
      <alignment horizontal="justify" vertical="center" wrapText="1"/>
      <protection locked="0"/>
    </xf>
    <xf numFmtId="0" fontId="11" fillId="0" borderId="19" xfId="0" applyFont="1" applyBorder="1" applyAlignment="1" applyProtection="1">
      <alignment horizontal="justify" wrapText="1"/>
      <protection locked="0"/>
    </xf>
    <xf numFmtId="0" fontId="2" fillId="0" borderId="65" xfId="0" applyFont="1" applyBorder="1" applyAlignment="1" applyProtection="1">
      <alignment horizontal="justify" vertical="center" wrapText="1"/>
      <protection locked="0"/>
    </xf>
    <xf numFmtId="0" fontId="8" fillId="0" borderId="1" xfId="0" applyFont="1" applyBorder="1" applyAlignment="1">
      <alignment horizontal="justify" vertical="justify" wrapText="1"/>
    </xf>
    <xf numFmtId="0" fontId="16" fillId="0" borderId="1" xfId="0" applyFont="1" applyBorder="1" applyAlignment="1">
      <alignment horizontal="justify" vertical="center" wrapText="1"/>
    </xf>
    <xf numFmtId="0" fontId="2" fillId="0" borderId="1" xfId="0" applyFont="1" applyBorder="1" applyAlignment="1">
      <alignment horizontal="justify" vertical="center"/>
    </xf>
    <xf numFmtId="10" fontId="10" fillId="0" borderId="1" xfId="6" applyNumberFormat="1" applyFont="1" applyFill="1" applyBorder="1" applyAlignment="1" applyProtection="1">
      <alignment horizontal="justify" vertical="center" wrapText="1"/>
    </xf>
    <xf numFmtId="0" fontId="11" fillId="0" borderId="20" xfId="0" applyFont="1" applyBorder="1" applyAlignment="1">
      <alignment horizontal="left" vertical="center" wrapText="1"/>
    </xf>
    <xf numFmtId="10" fontId="10" fillId="0" borderId="2" xfId="6" applyNumberFormat="1" applyFont="1" applyFill="1" applyBorder="1" applyAlignment="1" applyProtection="1">
      <alignment horizontal="justify" vertical="center" wrapText="1"/>
    </xf>
    <xf numFmtId="9" fontId="11" fillId="8" borderId="72" xfId="6" applyFont="1" applyFill="1" applyBorder="1" applyAlignment="1" applyProtection="1">
      <alignment wrapText="1"/>
    </xf>
    <xf numFmtId="0" fontId="23" fillId="0" borderId="31" xfId="0" applyFont="1" applyBorder="1" applyAlignment="1" applyProtection="1">
      <alignment vertical="top" wrapText="1"/>
      <protection locked="0"/>
    </xf>
    <xf numFmtId="0" fontId="23" fillId="0" borderId="32" xfId="0" applyFont="1" applyBorder="1" applyAlignment="1" applyProtection="1">
      <alignment vertical="top" wrapText="1"/>
      <protection locked="0"/>
    </xf>
    <xf numFmtId="0" fontId="23" fillId="0" borderId="33" xfId="0" applyFont="1" applyBorder="1" applyAlignment="1" applyProtection="1">
      <alignment vertical="top" wrapText="1"/>
      <protection locked="0"/>
    </xf>
    <xf numFmtId="0" fontId="23" fillId="0" borderId="41" xfId="0" applyFont="1" applyBorder="1" applyAlignment="1" applyProtection="1">
      <alignment vertical="top" wrapText="1"/>
      <protection locked="0"/>
    </xf>
    <xf numFmtId="0" fontId="26" fillId="7" borderId="12" xfId="0" applyFont="1" applyFill="1" applyBorder="1" applyAlignment="1" applyProtection="1">
      <alignment horizontal="center" vertical="top" wrapText="1"/>
      <protection locked="0"/>
    </xf>
    <xf numFmtId="0" fontId="26" fillId="0" borderId="14" xfId="0" applyFont="1" applyBorder="1" applyAlignment="1" applyProtection="1">
      <alignment horizontal="center" vertical="top" wrapText="1"/>
      <protection locked="0"/>
    </xf>
    <xf numFmtId="0" fontId="26" fillId="0" borderId="1" xfId="0" applyFont="1" applyBorder="1" applyAlignment="1" applyProtection="1">
      <alignment horizontal="center" vertical="top" wrapText="1"/>
      <protection locked="0"/>
    </xf>
    <xf numFmtId="0" fontId="26" fillId="0" borderId="9" xfId="0" applyFont="1" applyBorder="1" applyAlignment="1" applyProtection="1">
      <alignment horizontal="center" vertical="top" wrapText="1"/>
      <protection locked="0"/>
    </xf>
    <xf numFmtId="0" fontId="8"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2" fillId="1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1" fillId="2" borderId="17" xfId="0" applyFont="1" applyFill="1" applyBorder="1" applyAlignment="1" applyProtection="1">
      <alignment horizontal="justify" wrapText="1"/>
      <protection locked="0"/>
    </xf>
    <xf numFmtId="0" fontId="2" fillId="12" borderId="1" xfId="0" applyFont="1" applyFill="1" applyBorder="1" applyAlignment="1">
      <alignment horizontal="justify" wrapText="1"/>
    </xf>
    <xf numFmtId="9" fontId="10" fillId="0" borderId="47" xfId="6" applyFont="1" applyFill="1" applyBorder="1" applyAlignment="1" applyProtection="1">
      <alignment horizontal="justify" vertical="center" wrapText="1"/>
    </xf>
    <xf numFmtId="0" fontId="10" fillId="0" borderId="84" xfId="0" applyFont="1" applyBorder="1" applyAlignment="1" applyProtection="1">
      <alignment horizontal="justify" wrapText="1"/>
      <protection locked="0"/>
    </xf>
    <xf numFmtId="0" fontId="11" fillId="0" borderId="24" xfId="0" applyFont="1" applyBorder="1" applyAlignment="1" applyProtection="1">
      <alignment horizontal="justify" vertical="center" wrapText="1"/>
      <protection locked="0"/>
    </xf>
    <xf numFmtId="10" fontId="10" fillId="0" borderId="2" xfId="6" applyNumberFormat="1" applyFont="1" applyFill="1" applyBorder="1" applyAlignment="1" applyProtection="1">
      <alignment horizontal="justify" vertical="center" wrapText="1"/>
      <protection locked="0"/>
    </xf>
    <xf numFmtId="0" fontId="2" fillId="0" borderId="1" xfId="0" applyFont="1" applyBorder="1" applyAlignment="1" applyProtection="1">
      <alignment horizontal="justify" vertical="top" wrapText="1"/>
      <protection locked="0"/>
    </xf>
    <xf numFmtId="0" fontId="11"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center" wrapText="1"/>
      <protection locked="0"/>
    </xf>
    <xf numFmtId="0" fontId="11" fillId="0" borderId="2" xfId="0" applyFont="1" applyBorder="1" applyAlignment="1" applyProtection="1">
      <alignment vertical="center" wrapText="1"/>
      <protection locked="0"/>
    </xf>
    <xf numFmtId="0" fontId="11" fillId="0" borderId="0" xfId="0" applyFont="1" applyAlignment="1">
      <alignment horizontal="center" vertical="center" wrapText="1"/>
    </xf>
    <xf numFmtId="9" fontId="11" fillId="8" borderId="72" xfId="6" applyFont="1" applyFill="1" applyBorder="1" applyAlignment="1" applyProtection="1">
      <alignment wrapText="1"/>
      <protection locked="0"/>
    </xf>
    <xf numFmtId="0" fontId="28" fillId="0" borderId="0" xfId="0" applyFont="1"/>
    <xf numFmtId="0" fontId="8" fillId="0" borderId="29" xfId="0" applyFont="1" applyBorder="1" applyAlignment="1">
      <alignment horizontal="justify" vertical="top" wrapText="1"/>
    </xf>
    <xf numFmtId="0" fontId="8" fillId="0" borderId="26" xfId="0" applyFont="1" applyBorder="1" applyAlignment="1">
      <alignment horizontal="justify" vertical="top" wrapText="1"/>
    </xf>
    <xf numFmtId="0" fontId="8" fillId="0" borderId="30" xfId="0" applyFont="1" applyBorder="1" applyAlignment="1">
      <alignment horizontal="justify" vertical="top" wrapText="1"/>
    </xf>
    <xf numFmtId="0" fontId="21" fillId="9" borderId="3" xfId="0" applyFont="1" applyFill="1" applyBorder="1" applyAlignment="1">
      <alignment horizontal="center" vertical="center"/>
    </xf>
    <xf numFmtId="0" fontId="21" fillId="9" borderId="4" xfId="0" applyFont="1" applyFill="1" applyBorder="1" applyAlignment="1">
      <alignment horizontal="center" vertical="center"/>
    </xf>
    <xf numFmtId="0" fontId="21" fillId="9" borderId="5" xfId="0" applyFont="1" applyFill="1" applyBorder="1" applyAlignment="1">
      <alignment horizontal="center" vertical="center"/>
    </xf>
    <xf numFmtId="0" fontId="21" fillId="10" borderId="55" xfId="0" applyFont="1" applyFill="1" applyBorder="1" applyAlignment="1">
      <alignment horizontal="center" vertical="center"/>
    </xf>
    <xf numFmtId="0" fontId="21" fillId="10" borderId="4" xfId="0" applyFont="1" applyFill="1" applyBorder="1" applyAlignment="1">
      <alignment horizontal="center" vertical="center"/>
    </xf>
    <xf numFmtId="0" fontId="21" fillId="10" borderId="5" xfId="0" applyFont="1" applyFill="1" applyBorder="1" applyAlignment="1">
      <alignment horizontal="center" vertical="center"/>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16" fillId="9" borderId="3" xfId="0" applyFont="1" applyFill="1" applyBorder="1" applyAlignment="1" applyProtection="1">
      <alignment horizontal="center" vertical="top" wrapText="1"/>
      <protection locked="0"/>
    </xf>
    <xf numFmtId="0" fontId="16" fillId="9" borderId="4" xfId="0" applyFont="1" applyFill="1" applyBorder="1" applyAlignment="1" applyProtection="1">
      <alignment horizontal="center" vertical="top" wrapText="1"/>
      <protection locked="0"/>
    </xf>
    <xf numFmtId="0" fontId="16" fillId="9" borderId="5" xfId="0" applyFont="1" applyFill="1" applyBorder="1" applyAlignment="1" applyProtection="1">
      <alignment horizontal="center" vertical="top" wrapText="1"/>
      <protection locked="0"/>
    </xf>
    <xf numFmtId="0" fontId="16" fillId="10" borderId="29" xfId="0" applyFont="1" applyFill="1" applyBorder="1" applyAlignment="1" applyProtection="1">
      <alignment horizontal="center" vertical="top" wrapText="1"/>
      <protection locked="0"/>
    </xf>
    <xf numFmtId="0" fontId="16" fillId="10" borderId="26" xfId="0" applyFont="1" applyFill="1" applyBorder="1" applyAlignment="1" applyProtection="1">
      <alignment horizontal="center" vertical="top" wrapText="1"/>
      <protection locked="0"/>
    </xf>
    <xf numFmtId="0" fontId="16" fillId="10" borderId="30"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50"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0" xfId="0" applyFont="1" applyAlignment="1">
      <alignment horizontal="justify" vertical="center" wrapText="1"/>
    </xf>
    <xf numFmtId="0" fontId="8" fillId="0" borderId="54" xfId="0" applyFont="1" applyBorder="1" applyAlignment="1">
      <alignment horizontal="justify" vertical="center" wrapText="1"/>
    </xf>
    <xf numFmtId="0" fontId="8" fillId="0" borderId="53" xfId="0" applyFont="1" applyBorder="1" applyAlignment="1">
      <alignment horizontal="justify" vertical="top" wrapText="1"/>
    </xf>
    <xf numFmtId="0" fontId="8" fillId="0" borderId="0" xfId="0" applyFont="1" applyAlignment="1">
      <alignment horizontal="justify" vertical="top" wrapText="1"/>
    </xf>
    <xf numFmtId="0" fontId="8" fillId="0" borderId="54" xfId="0" applyFont="1" applyBorder="1" applyAlignment="1">
      <alignment horizontal="justify" vertical="top" wrapText="1"/>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14" fontId="10" fillId="0" borderId="1" xfId="0" applyNumberFormat="1" applyFont="1" applyBorder="1" applyAlignment="1" applyProtection="1">
      <alignment horizontal="left" vertical="top" wrapText="1"/>
      <protection locked="0"/>
    </xf>
    <xf numFmtId="14" fontId="10" fillId="0" borderId="7" xfId="0" applyNumberFormat="1"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0" fillId="0" borderId="40" xfId="0" applyFont="1" applyBorder="1" applyAlignment="1" applyProtection="1">
      <alignment horizontal="center" vertical="top" wrapText="1"/>
      <protection locked="0"/>
    </xf>
    <xf numFmtId="0" fontId="10" fillId="0" borderId="42" xfId="0" applyFont="1" applyBorder="1" applyAlignment="1" applyProtection="1">
      <alignment horizontal="center" vertical="top" wrapText="1"/>
      <protection locked="0"/>
    </xf>
    <xf numFmtId="0" fontId="10" fillId="0" borderId="43" xfId="0" applyFont="1" applyBorder="1" applyAlignment="1" applyProtection="1">
      <alignment horizontal="center"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5" borderId="23"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28"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44"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47" xfId="0" applyFont="1" applyBorder="1" applyAlignment="1">
      <alignment horizontal="justify" vertical="center" wrapText="1"/>
    </xf>
    <xf numFmtId="0" fontId="11" fillId="0" borderId="28" xfId="0" applyFont="1" applyBorder="1" applyAlignment="1">
      <alignment horizontal="justify" vertical="center" wrapText="1"/>
    </xf>
    <xf numFmtId="0" fontId="10" fillId="0" borderId="27"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58"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8" fillId="0" borderId="19"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18" xfId="0" applyFont="1" applyBorder="1" applyAlignment="1" applyProtection="1">
      <alignment horizontal="justify" vertical="center" wrapText="1"/>
      <protection locked="0"/>
    </xf>
    <xf numFmtId="0" fontId="11" fillId="0" borderId="44" xfId="0" applyFont="1" applyBorder="1" applyAlignment="1" applyProtection="1">
      <alignment horizontal="justify" vertical="center" wrapText="1"/>
      <protection locked="0"/>
    </xf>
    <xf numFmtId="0" fontId="11" fillId="0" borderId="18"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11" fillId="0" borderId="44" xfId="0" applyFont="1" applyBorder="1" applyAlignment="1" applyProtection="1">
      <alignment horizontal="left"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1" fillId="0" borderId="47" xfId="0" applyFont="1" applyBorder="1" applyAlignment="1" applyProtection="1">
      <alignment horizontal="justify" vertical="center" wrapText="1"/>
      <protection locked="0"/>
    </xf>
    <xf numFmtId="0" fontId="11" fillId="0" borderId="28" xfId="0" applyFont="1" applyBorder="1" applyAlignment="1" applyProtection="1">
      <alignment horizontal="justify" vertical="center" wrapText="1"/>
      <protection locked="0"/>
    </xf>
    <xf numFmtId="0" fontId="11" fillId="0" borderId="25" xfId="0" applyFont="1" applyBorder="1" applyAlignment="1" applyProtection="1">
      <alignment horizontal="justify" vertical="center" wrapText="1"/>
      <protection locked="0"/>
    </xf>
    <xf numFmtId="0" fontId="11" fillId="0" borderId="60"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48" xfId="0" applyFont="1" applyBorder="1" applyAlignment="1">
      <alignment horizontal="justify" vertical="center" wrapText="1"/>
    </xf>
    <xf numFmtId="0" fontId="11" fillId="0" borderId="22" xfId="0" applyFont="1" applyBorder="1" applyAlignment="1" applyProtection="1">
      <alignment horizontal="justify" vertical="center" wrapText="1"/>
      <protection locked="0"/>
    </xf>
    <xf numFmtId="0" fontId="8" fillId="0" borderId="19" xfId="0" applyFont="1" applyBorder="1" applyAlignment="1" applyProtection="1">
      <alignment horizontal="justify" vertical="center" wrapText="1"/>
      <protection locked="0"/>
    </xf>
    <xf numFmtId="0" fontId="8" fillId="0" borderId="23" xfId="0" applyFont="1" applyBorder="1" applyAlignment="1" applyProtection="1">
      <alignment horizontal="justify" vertical="center" wrapText="1"/>
      <protection locked="0"/>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8" fillId="0" borderId="45" xfId="0" applyFont="1" applyBorder="1" applyAlignment="1" applyProtection="1">
      <alignment horizontal="justify" vertical="center" wrapText="1"/>
      <protection locked="0"/>
    </xf>
    <xf numFmtId="0" fontId="8" fillId="0" borderId="48"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16" fillId="0" borderId="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11" fillId="0" borderId="59"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8" fillId="0" borderId="46"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16" fillId="0" borderId="2"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0" fontId="2" fillId="0" borderId="35" xfId="0" applyFont="1" applyBorder="1" applyAlignment="1" applyProtection="1">
      <alignment horizontal="justify" vertical="center" wrapText="1"/>
      <protection locked="0"/>
    </xf>
    <xf numFmtId="0" fontId="2" fillId="0" borderId="14"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10" fillId="0" borderId="2" xfId="0" applyFont="1" applyBorder="1" applyAlignment="1" applyProtection="1">
      <alignment horizontal="center" vertical="justify"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8" fillId="0" borderId="2"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62" xfId="0" applyFont="1" applyBorder="1" applyAlignment="1" applyProtection="1">
      <alignment horizontal="justify" vertical="center" wrapText="1"/>
      <protection locked="0"/>
    </xf>
    <xf numFmtId="0" fontId="2" fillId="0" borderId="65" xfId="0" applyFont="1" applyBorder="1" applyAlignment="1" applyProtection="1">
      <alignment horizontal="justify" vertical="center" wrapText="1"/>
      <protection locked="0"/>
    </xf>
    <xf numFmtId="0" fontId="8" fillId="0" borderId="35" xfId="0" applyFont="1" applyBorder="1" applyAlignment="1">
      <alignment horizontal="justify" vertical="center" wrapText="1"/>
    </xf>
    <xf numFmtId="0" fontId="16" fillId="0" borderId="2" xfId="0" applyFont="1" applyBorder="1" applyAlignment="1" applyProtection="1">
      <alignment horizontal="center" vertical="justify" wrapText="1"/>
      <protection locked="0"/>
    </xf>
    <xf numFmtId="0" fontId="8" fillId="0" borderId="2" xfId="0" applyFont="1" applyBorder="1" applyAlignment="1">
      <alignment horizontal="left" vertical="center" wrapText="1"/>
    </xf>
    <xf numFmtId="0" fontId="8" fillId="0" borderId="35" xfId="0" applyFont="1" applyBorder="1" applyAlignment="1">
      <alignment horizontal="left" vertical="center" wrapText="1"/>
    </xf>
    <xf numFmtId="0" fontId="8" fillId="0" borderId="14" xfId="0" applyFont="1" applyBorder="1" applyAlignment="1">
      <alignment horizontal="left" vertical="center" wrapText="1"/>
    </xf>
    <xf numFmtId="0" fontId="10" fillId="4" borderId="1" xfId="0" applyFont="1" applyFill="1" applyBorder="1" applyAlignment="1" applyProtection="1">
      <alignment horizontal="center" vertical="center" wrapText="1"/>
      <protection locked="0"/>
    </xf>
    <xf numFmtId="0" fontId="11" fillId="0" borderId="36" xfId="0" applyFont="1" applyBorder="1" applyAlignment="1" applyProtection="1">
      <alignment horizontal="justify" vertical="center" wrapText="1"/>
      <protection locked="0"/>
    </xf>
    <xf numFmtId="0" fontId="10" fillId="4" borderId="83" xfId="0" applyFont="1" applyFill="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66" xfId="0" applyFont="1" applyBorder="1" applyAlignment="1" applyProtection="1">
      <alignment horizontal="justify" vertical="center" wrapText="1"/>
      <protection locked="0"/>
    </xf>
    <xf numFmtId="0" fontId="11" fillId="0" borderId="67" xfId="0" applyFont="1" applyBorder="1" applyAlignment="1" applyProtection="1">
      <alignment horizontal="justify" vertical="center" wrapText="1"/>
      <protection locked="0"/>
    </xf>
    <xf numFmtId="0" fontId="11" fillId="0" borderId="69" xfId="0" applyFont="1" applyBorder="1" applyAlignment="1" applyProtection="1">
      <alignment horizontal="justify" vertical="center" wrapText="1"/>
      <protection locked="0"/>
    </xf>
    <xf numFmtId="0" fontId="11" fillId="0" borderId="60" xfId="0" applyFont="1" applyBorder="1" applyAlignment="1" applyProtection="1">
      <alignment horizontal="justify" vertical="center" wrapText="1"/>
      <protection locked="0"/>
    </xf>
    <xf numFmtId="0" fontId="11" fillId="0" borderId="46" xfId="0" applyFont="1" applyBorder="1" applyAlignment="1" applyProtection="1">
      <alignment horizontal="justify" vertical="center" wrapText="1"/>
      <protection locked="0"/>
    </xf>
    <xf numFmtId="0" fontId="11" fillId="0" borderId="68" xfId="0" applyFont="1" applyBorder="1" applyAlignment="1" applyProtection="1">
      <alignment horizontal="justify" vertical="center" wrapText="1"/>
      <protection locked="0"/>
    </xf>
    <xf numFmtId="0" fontId="11" fillId="0" borderId="2" xfId="0" applyFont="1" applyBorder="1" applyAlignment="1" applyProtection="1">
      <alignment horizontal="justify" vertical="center" wrapText="1"/>
      <protection locked="0"/>
    </xf>
    <xf numFmtId="0" fontId="11" fillId="0" borderId="35"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19"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2" fillId="0" borderId="45" xfId="0" applyFont="1" applyBorder="1" applyAlignment="1">
      <alignment horizontal="justify" vertical="center" wrapText="1"/>
    </xf>
    <xf numFmtId="0" fontId="2" fillId="0" borderId="48" xfId="0" applyFont="1" applyBorder="1" applyAlignment="1">
      <alignment horizontal="justify" vertical="center" wrapText="1"/>
    </xf>
    <xf numFmtId="0" fontId="11" fillId="0" borderId="62"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8" fillId="0" borderId="35" xfId="0" applyFont="1" applyBorder="1" applyAlignment="1" applyProtection="1">
      <alignment horizontal="justify" vertical="center" wrapText="1"/>
      <protection locked="0"/>
    </xf>
    <xf numFmtId="0" fontId="8" fillId="0" borderId="14" xfId="0" applyFont="1" applyBorder="1" applyAlignment="1" applyProtection="1">
      <alignment horizontal="justify" vertical="center" wrapText="1"/>
      <protection locked="0"/>
    </xf>
    <xf numFmtId="0" fontId="2" fillId="0" borderId="35" xfId="0" applyFont="1" applyBorder="1" applyAlignment="1">
      <alignment horizontal="justify" vertical="center" wrapText="1"/>
    </xf>
    <xf numFmtId="0" fontId="2" fillId="2" borderId="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35"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5" xfId="0" applyFont="1" applyBorder="1" applyAlignment="1">
      <alignment horizontal="left" vertical="center" wrapText="1"/>
    </xf>
    <xf numFmtId="0" fontId="2" fillId="12" borderId="2" xfId="0" applyFont="1" applyFill="1" applyBorder="1" applyAlignment="1">
      <alignment horizontal="justify" vertical="center" wrapText="1"/>
    </xf>
    <xf numFmtId="0" fontId="2" fillId="12" borderId="35"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0" fillId="4" borderId="23" xfId="0" applyFont="1" applyFill="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29"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8" fillId="0" borderId="2" xfId="0" applyFont="1" applyBorder="1" applyAlignment="1" applyProtection="1">
      <alignment horizontal="justify" vertical="center" wrapText="1"/>
      <protection locked="0"/>
    </xf>
    <xf numFmtId="0" fontId="11" fillId="0" borderId="35"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2" xfId="0" applyFont="1" applyBorder="1" applyAlignment="1" applyProtection="1">
      <alignment horizontal="left" vertical="center" wrapText="1"/>
      <protection locked="0"/>
    </xf>
    <xf numFmtId="0" fontId="2" fillId="0" borderId="1" xfId="0" applyFont="1" applyBorder="1" applyAlignment="1">
      <alignment horizontal="justify" vertical="center" wrapText="1"/>
    </xf>
    <xf numFmtId="0" fontId="10" fillId="4" borderId="22" xfId="0" applyFont="1" applyFill="1" applyBorder="1" applyAlignment="1" applyProtection="1">
      <alignment horizontal="center" vertical="center" wrapText="1"/>
      <protection locked="0"/>
    </xf>
    <xf numFmtId="0" fontId="11" fillId="0" borderId="3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14" fontId="10" fillId="0" borderId="40" xfId="0" applyNumberFormat="1" applyFont="1" applyBorder="1" applyAlignment="1" applyProtection="1">
      <alignment horizontal="center" vertical="top" wrapText="1"/>
      <protection locked="0"/>
    </xf>
    <xf numFmtId="14" fontId="10" fillId="0" borderId="42" xfId="0" applyNumberFormat="1" applyFont="1" applyBorder="1" applyAlignment="1" applyProtection="1">
      <alignment horizontal="center" vertical="top" wrapText="1"/>
      <protection locked="0"/>
    </xf>
    <xf numFmtId="14" fontId="10" fillId="0" borderId="27" xfId="0" applyNumberFormat="1" applyFont="1" applyBorder="1" applyAlignment="1" applyProtection="1">
      <alignment horizontal="center" vertical="top" wrapText="1"/>
      <protection locked="0"/>
    </xf>
    <xf numFmtId="0" fontId="22" fillId="9" borderId="3" xfId="0" applyFont="1" applyFill="1" applyBorder="1" applyAlignment="1" applyProtection="1">
      <alignment horizontal="center" vertical="top" wrapText="1"/>
      <protection locked="0"/>
    </xf>
    <xf numFmtId="0" fontId="22" fillId="9" borderId="4" xfId="0" applyFont="1" applyFill="1" applyBorder="1" applyAlignment="1" applyProtection="1">
      <alignment horizontal="center" vertical="top" wrapText="1"/>
      <protection locked="0"/>
    </xf>
    <xf numFmtId="0" fontId="22" fillId="9" borderId="5" xfId="0" applyFont="1" applyFill="1" applyBorder="1" applyAlignment="1" applyProtection="1">
      <alignment horizontal="center" vertical="top" wrapText="1"/>
      <protection locked="0"/>
    </xf>
    <xf numFmtId="0" fontId="22" fillId="10" borderId="29" xfId="0" applyFont="1" applyFill="1" applyBorder="1" applyAlignment="1" applyProtection="1">
      <alignment horizontal="center" vertical="top" wrapText="1"/>
      <protection locked="0"/>
    </xf>
    <xf numFmtId="0" fontId="22" fillId="10" borderId="26" xfId="0" applyFont="1" applyFill="1" applyBorder="1" applyAlignment="1" applyProtection="1">
      <alignment horizontal="center" vertical="top" wrapText="1"/>
      <protection locked="0"/>
    </xf>
    <xf numFmtId="0" fontId="22" fillId="10" borderId="30" xfId="0" applyFont="1" applyFill="1" applyBorder="1" applyAlignment="1" applyProtection="1">
      <alignment horizontal="center" vertical="top" wrapText="1"/>
      <protection locked="0"/>
    </xf>
    <xf numFmtId="0" fontId="23" fillId="11" borderId="3" xfId="0" applyFont="1" applyFill="1" applyBorder="1" applyAlignment="1" applyProtection="1">
      <alignment horizontal="center" vertical="top" wrapText="1"/>
      <protection locked="0"/>
    </xf>
    <xf numFmtId="0" fontId="23" fillId="11" borderId="4" xfId="0" applyFont="1" applyFill="1" applyBorder="1" applyAlignment="1" applyProtection="1">
      <alignment horizontal="center" vertical="top" wrapText="1"/>
      <protection locked="0"/>
    </xf>
    <xf numFmtId="0" fontId="23" fillId="11" borderId="5" xfId="0" applyFont="1" applyFill="1" applyBorder="1" applyAlignment="1" applyProtection="1">
      <alignment horizontal="center" vertical="top" wrapText="1"/>
      <protection locked="0"/>
    </xf>
    <xf numFmtId="0" fontId="23" fillId="6" borderId="3" xfId="0" applyFont="1" applyFill="1" applyBorder="1" applyAlignment="1" applyProtection="1">
      <alignment horizontal="center" vertical="top" wrapText="1"/>
      <protection locked="0"/>
    </xf>
    <xf numFmtId="0" fontId="23" fillId="6" borderId="4" xfId="0" applyFont="1" applyFill="1" applyBorder="1" applyAlignment="1" applyProtection="1">
      <alignment horizontal="center" vertical="top" wrapText="1"/>
      <protection locked="0"/>
    </xf>
    <xf numFmtId="0" fontId="23" fillId="6" borderId="5" xfId="0" applyFont="1" applyFill="1" applyBorder="1" applyAlignment="1" applyProtection="1">
      <alignment horizontal="center" vertical="top" wrapText="1"/>
      <protection locked="0"/>
    </xf>
    <xf numFmtId="0" fontId="10" fillId="0" borderId="56" xfId="0" applyFont="1" applyBorder="1" applyAlignment="1" applyProtection="1">
      <alignment horizontal="center" vertical="top" wrapText="1"/>
      <protection locked="0"/>
    </xf>
    <xf numFmtId="0" fontId="10" fillId="0" borderId="57" xfId="0" applyFont="1" applyBorder="1" applyAlignment="1" applyProtection="1">
      <alignment horizontal="center" vertical="top" wrapText="1"/>
      <protection locked="0"/>
    </xf>
    <xf numFmtId="0" fontId="10" fillId="0" borderId="73" xfId="0" applyFont="1" applyBorder="1" applyAlignment="1" applyProtection="1">
      <alignment horizontal="center" vertical="top" wrapText="1"/>
      <protection locked="0"/>
    </xf>
    <xf numFmtId="0" fontId="23" fillId="0" borderId="79" xfId="0" applyFont="1" applyBorder="1" applyAlignment="1">
      <alignment horizontal="left" vertical="center" wrapText="1"/>
    </xf>
    <xf numFmtId="0" fontId="23" fillId="0" borderId="35" xfId="0" applyFont="1" applyBorder="1" applyAlignment="1">
      <alignment horizontal="left" vertical="center" wrapText="1"/>
    </xf>
    <xf numFmtId="0" fontId="23" fillId="0" borderId="80" xfId="0" applyFont="1" applyBorder="1" applyAlignment="1">
      <alignment horizontal="left" vertical="center" wrapText="1"/>
    </xf>
    <xf numFmtId="9" fontId="25" fillId="0" borderId="36" xfId="0" applyNumberFormat="1" applyFont="1" applyBorder="1" applyAlignment="1">
      <alignment horizontal="center"/>
    </xf>
    <xf numFmtId="0" fontId="25" fillId="0" borderId="35" xfId="0" applyFont="1" applyBorder="1" applyAlignment="1">
      <alignment horizontal="center"/>
    </xf>
    <xf numFmtId="0" fontId="25" fillId="0" borderId="80" xfId="0" applyFont="1" applyBorder="1" applyAlignment="1">
      <alignment horizontal="center"/>
    </xf>
    <xf numFmtId="0" fontId="10" fillId="0" borderId="27" xfId="0" applyFont="1" applyBorder="1" applyAlignment="1" applyProtection="1">
      <alignment horizontal="center" vertical="top" wrapText="1"/>
      <protection locked="0"/>
    </xf>
    <xf numFmtId="14" fontId="10" fillId="0" borderId="70" xfId="0" applyNumberFormat="1" applyFont="1" applyBorder="1" applyAlignment="1" applyProtection="1">
      <alignment horizontal="center" vertical="top" wrapText="1"/>
      <protection locked="0"/>
    </xf>
    <xf numFmtId="0" fontId="10" fillId="0" borderId="71" xfId="0" applyFont="1" applyBorder="1" applyAlignment="1" applyProtection="1">
      <alignment horizontal="center" vertical="top" wrapText="1"/>
      <protection locked="0"/>
    </xf>
    <xf numFmtId="0" fontId="10" fillId="0" borderId="74" xfId="0" applyFont="1" applyBorder="1" applyAlignment="1" applyProtection="1">
      <alignment horizontal="center" vertical="top" wrapText="1"/>
      <protection locked="0"/>
    </xf>
    <xf numFmtId="0" fontId="24" fillId="10" borderId="75" xfId="0" applyFont="1" applyFill="1" applyBorder="1" applyAlignment="1">
      <alignment horizontal="center" vertical="center" wrapText="1"/>
    </xf>
    <xf numFmtId="0" fontId="24" fillId="10" borderId="76" xfId="0" applyFont="1" applyFill="1" applyBorder="1" applyAlignment="1">
      <alignment horizontal="center" vertical="center" wrapText="1"/>
    </xf>
    <xf numFmtId="0" fontId="24" fillId="10" borderId="77" xfId="0" applyFont="1" applyFill="1" applyBorder="1" applyAlignment="1">
      <alignment horizontal="center" vertical="center" wrapText="1"/>
    </xf>
    <xf numFmtId="0" fontId="24" fillId="10" borderId="50" xfId="0" applyFont="1" applyFill="1" applyBorder="1" applyAlignment="1">
      <alignment horizontal="center" vertical="center" wrapText="1"/>
    </xf>
    <xf numFmtId="0" fontId="24" fillId="10" borderId="51" xfId="0" applyFont="1" applyFill="1" applyBorder="1" applyAlignment="1">
      <alignment horizontal="center" vertical="center" wrapText="1"/>
    </xf>
    <xf numFmtId="0" fontId="24" fillId="10" borderId="52" xfId="0" applyFont="1" applyFill="1" applyBorder="1" applyAlignment="1">
      <alignment horizontal="center"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9" fontId="23" fillId="0" borderId="78"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6" fillId="0" borderId="16" xfId="0" applyFont="1" applyBorder="1" applyAlignment="1" applyProtection="1">
      <alignment horizontal="center" vertical="top" wrapText="1"/>
      <protection locked="0"/>
    </xf>
    <xf numFmtId="0" fontId="26" fillId="0" borderId="14" xfId="0" applyFont="1" applyBorder="1" applyAlignment="1" applyProtection="1">
      <alignment horizontal="center" vertical="top" wrapText="1"/>
      <protection locked="0"/>
    </xf>
    <xf numFmtId="0" fontId="26" fillId="0" borderId="15" xfId="0" applyFont="1" applyBorder="1" applyAlignment="1" applyProtection="1">
      <alignment horizontal="center" vertical="top" wrapText="1"/>
      <protection locked="0"/>
    </xf>
    <xf numFmtId="9" fontId="25" fillId="0" borderId="78" xfId="0" applyNumberFormat="1"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9" fontId="25" fillId="0" borderId="81" xfId="0" applyNumberFormat="1" applyFont="1" applyBorder="1" applyAlignment="1">
      <alignment horizontal="center"/>
    </xf>
    <xf numFmtId="0" fontId="25" fillId="0" borderId="38" xfId="0" applyFont="1" applyBorder="1" applyAlignment="1">
      <alignment horizontal="center"/>
    </xf>
    <xf numFmtId="0" fontId="25" fillId="0" borderId="39" xfId="0" applyFont="1" applyBorder="1" applyAlignment="1">
      <alignment horizontal="center"/>
    </xf>
    <xf numFmtId="0" fontId="24" fillId="4" borderId="3" xfId="0" applyFont="1" applyFill="1" applyBorder="1" applyAlignment="1" applyProtection="1">
      <alignment horizontal="center" wrapText="1"/>
      <protection locked="0"/>
    </xf>
    <xf numFmtId="0" fontId="23" fillId="4" borderId="4" xfId="0" applyFont="1" applyFill="1" applyBorder="1" applyAlignment="1" applyProtection="1">
      <alignment horizontal="center" wrapText="1"/>
      <protection locked="0"/>
    </xf>
    <xf numFmtId="0" fontId="23" fillId="4" borderId="5" xfId="0" applyFont="1" applyFill="1" applyBorder="1" applyAlignment="1" applyProtection="1">
      <alignment horizontal="center" wrapText="1"/>
      <protection locked="0"/>
    </xf>
    <xf numFmtId="0" fontId="26" fillId="7" borderId="11" xfId="0" applyFont="1" applyFill="1" applyBorder="1" applyAlignment="1" applyProtection="1">
      <alignment horizontal="center" vertical="top" wrapText="1"/>
      <protection locked="0"/>
    </xf>
    <xf numFmtId="0" fontId="26" fillId="7" borderId="12" xfId="0" applyFont="1" applyFill="1" applyBorder="1" applyAlignment="1" applyProtection="1">
      <alignment horizontal="center" vertical="top" wrapText="1"/>
      <protection locked="0"/>
    </xf>
    <xf numFmtId="0" fontId="26" fillId="7" borderId="13" xfId="0" applyFont="1" applyFill="1" applyBorder="1" applyAlignment="1" applyProtection="1">
      <alignment horizontal="center" vertical="top" wrapText="1"/>
      <protection locked="0"/>
    </xf>
    <xf numFmtId="0" fontId="26" fillId="0" borderId="82" xfId="0" applyFont="1" applyBorder="1" applyAlignment="1" applyProtection="1">
      <alignment horizontal="center" vertical="top" wrapText="1"/>
      <protection locked="0"/>
    </xf>
    <xf numFmtId="0" fontId="26" fillId="0" borderId="27" xfId="0" applyFont="1" applyBorder="1" applyAlignment="1" applyProtection="1">
      <alignment horizontal="center" vertical="top" wrapText="1"/>
      <protection locked="0"/>
    </xf>
    <xf numFmtId="0" fontId="26" fillId="0" borderId="40" xfId="0" applyFont="1" applyBorder="1" applyAlignment="1" applyProtection="1">
      <alignment horizontal="center" vertical="top" wrapText="1"/>
      <protection locked="0"/>
    </xf>
    <xf numFmtId="0" fontId="26" fillId="0" borderId="43" xfId="0" applyFont="1" applyBorder="1" applyAlignment="1" applyProtection="1">
      <alignment horizontal="center" vertical="top" wrapText="1"/>
      <protection locked="0"/>
    </xf>
    <xf numFmtId="0" fontId="26" fillId="0" borderId="6" xfId="0" applyFont="1" applyBorder="1" applyAlignment="1" applyProtection="1">
      <alignment horizontal="center" vertical="top" wrapText="1"/>
      <protection locked="0"/>
    </xf>
    <xf numFmtId="0" fontId="26" fillId="0" borderId="1" xfId="0" applyFont="1" applyBorder="1" applyAlignment="1" applyProtection="1">
      <alignment horizontal="center" vertical="top" wrapText="1"/>
      <protection locked="0"/>
    </xf>
    <xf numFmtId="0" fontId="26" fillId="0" borderId="7" xfId="0" applyFont="1" applyBorder="1" applyAlignment="1" applyProtection="1">
      <alignment horizontal="center" vertical="top" wrapText="1"/>
      <protection locked="0"/>
    </xf>
    <xf numFmtId="0" fontId="26" fillId="0" borderId="8" xfId="0" applyFont="1" applyBorder="1" applyAlignment="1" applyProtection="1">
      <alignment horizontal="center" vertical="top" wrapText="1"/>
      <protection locked="0"/>
    </xf>
    <xf numFmtId="0" fontId="26" fillId="0" borderId="9" xfId="0" applyFont="1" applyBorder="1" applyAlignment="1" applyProtection="1">
      <alignment horizontal="center" vertical="top" wrapText="1"/>
      <protection locked="0"/>
    </xf>
    <xf numFmtId="0" fontId="26" fillId="0" borderId="10" xfId="0" applyFont="1" applyBorder="1" applyAlignment="1" applyProtection="1">
      <alignment horizontal="center" vertical="top" wrapText="1"/>
      <protection locked="0"/>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icbfgob-my.sharepoint.com/personal/angela_martinez_icbf_gov_co/Documents/Actividades_2024/15.%20Aseguramiento/1.%20PJ%20y%20LF/4.%20Instrumentos%20Acogimiento%20Residencial/3.%20Finales_%20Publicar/1.%20Instrumento%20Licencias_Modalidad%20Internado_SRD.xlsx" TargetMode="External"/><Relationship Id="rId2" Type="http://schemas.microsoft.com/office/2019/04/relationships/externalLinkLongPath" Target="/personal/angela_martinez_icbf_gov_co/Documents/Actividades_2024/15.%20Aseguramiento/1.%20PJ%20y%20LF/4.%20Instrumentos%20Acogimiento%20Residencial/3.%20Finales_%20Publicar/1.%20Instrumento%20Licencias_Modalidad%20Internado_SRD.xlsx?79E68598" TargetMode="External"/><Relationship Id="rId1" Type="http://schemas.openxmlformats.org/officeDocument/2006/relationships/externalLinkPath" Target="file:///\\79E68598\1.%20Instrumento%20Licencias_Modalidad%20Internado_SR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cbfgob-my.sharepoint.com/personal/eduard_montagut_icbf_gov_co/Documents/2024/Instrumentos%20Licencias/1.%20Modalidad%20Internado_SRD.xlsx" TargetMode="External"/><Relationship Id="rId1" Type="http://schemas.openxmlformats.org/officeDocument/2006/relationships/externalLinkPath" Target="/personal/eduard_montagut_icbf_gov_co/Documents/2024/Instrumentos%20Licencias/1.%20Modalidad%20Internado_SR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ngela.martinez\AppData\Local\Microsoft\Windows\INetCache\Content.Outlook\YLKBID32\2.%20Instrumento_Licencias_Centro%20de%20Emergencia_SRD.xlsx" TargetMode="External"/><Relationship Id="rId1" Type="http://schemas.openxmlformats.org/officeDocument/2006/relationships/externalLinkPath" Target="file:///C:\Users\angela.martinez\AppData\Local\Microsoft\Windows\INetCache\Content.Outlook\YLKBID32\2.%20Instrumento_Licencias_Centro%20de%20Emergencia_SRD.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icbfgob-my.sharepoint.com/personal/angela_martinez_icbf_gov_co/Documents/Actividades_2024/15.%20Aseguramiento/1.%20PJ%20y%20LF/4.%20Instrumentos%20Acogimiento%20Residencial/4.%20Publicaci&#243;n/1.%20Instrumento%20Licencias_Modalidad%20Internado_SRD.xlsx" TargetMode="External"/><Relationship Id="rId2" Type="http://schemas.microsoft.com/office/2019/04/relationships/externalLinkLongPath" Target="/personal/angela_martinez_icbf_gov_co/Documents/Actividades_2024/15.%20Aseguramiento/1.%20PJ%20y%20LF/4.%20Instrumentos%20Acogimiento%20Residencial/4.%20Publicaci&#243;n/1.%20Instrumento%20Licencias_Modalidad%20Internado_SRD.xlsx?8CD0F184" TargetMode="External"/><Relationship Id="rId1" Type="http://schemas.openxmlformats.org/officeDocument/2006/relationships/externalLinkPath" Target="file:///\\8CD0F184\1.%20Instrumento%20Licencias_Modalidad%20Internado_S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 Instrucciones"/>
      <sheetName val="1. Comp Legal"/>
      <sheetName val="2. Comp Financiero"/>
      <sheetName val="3. Comp Psicosocial PIYC"/>
      <sheetName val="4. Comp Talento Humano"/>
      <sheetName val="5. Comp Infraestructura"/>
      <sheetName val="6. Comp Nutrición - LFI"/>
      <sheetName val="6. Comp Nutrición - LFID."/>
      <sheetName val="6. Comp Nutrición - Tercerizado"/>
      <sheetName val="7. Resumen Componen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Instrucciones"/>
      <sheetName val="1. Comp Legal"/>
      <sheetName val="2. Comp Financiero"/>
      <sheetName val="3. Comp Psicosocial PIYC"/>
      <sheetName val="4. Comp Talento Humano"/>
      <sheetName val="5. Comp Infraestructura"/>
      <sheetName val="6. Comp Nutrición - LFI"/>
      <sheetName val="7. Comp Nutrición - LFID."/>
      <sheetName val="8. Comp Nutrición - Tercerizado"/>
      <sheetName val="9. Resumen Componente"/>
    </sheetNames>
    <sheetDataSet>
      <sheetData sheetId="0">
        <row r="22">
          <cell r="A22" t="str">
            <v>Cumple</v>
          </cell>
        </row>
        <row r="23">
          <cell r="A23" t="str">
            <v>No Cumple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Instrucciones"/>
      <sheetName val="1. Comp Legal"/>
      <sheetName val="2. Comp Financiero"/>
      <sheetName val="3. Comp Atención Psicosocial "/>
      <sheetName val="4. Comp Talento Humano"/>
      <sheetName val="5. Comp Infraestructura"/>
      <sheetName val="6. Comp Nutrición - LFI"/>
      <sheetName val="6. Comp Nutrición - LFID."/>
      <sheetName val="6. Comp Nutrición - Tercerizado"/>
      <sheetName val="7. Resumen Componentes"/>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 Instrucciones"/>
      <sheetName val="1. Comp Legal"/>
      <sheetName val="2. Comp Financiero"/>
      <sheetName val="3. Comp Atención Psicosocial "/>
      <sheetName val="4. Comp Talento Humano"/>
      <sheetName val="5. Comp Infraestructura"/>
      <sheetName val="6. Comp Nutrición - LFI"/>
      <sheetName val="6. Comp Nutrición - LFID."/>
      <sheetName val="6. Comp Nutrición - Tercerizado"/>
      <sheetName val="7. Resumen Componentes"/>
    </sheetNames>
    <sheetDataSet>
      <sheetData sheetId="0"/>
      <sheetData sheetId="1"/>
      <sheetData sheetId="2">
        <row r="80">
          <cell r="G80">
            <v>0</v>
          </cell>
        </row>
      </sheetData>
      <sheetData sheetId="3">
        <row r="38">
          <cell r="G38">
            <v>0</v>
          </cell>
        </row>
      </sheetData>
      <sheetData sheetId="4">
        <row r="81">
          <cell r="G81">
            <v>0</v>
          </cell>
        </row>
      </sheetData>
      <sheetData sheetId="5">
        <row r="247">
          <cell r="G247">
            <v>0</v>
          </cell>
        </row>
      </sheetData>
      <sheetData sheetId="6">
        <row r="111">
          <cell r="G111" t="e">
            <v>#REF!</v>
          </cell>
        </row>
      </sheetData>
      <sheetData sheetId="7">
        <row r="100">
          <cell r="G100">
            <v>0.03</v>
          </cell>
        </row>
      </sheetData>
      <sheetData sheetId="8">
        <row r="114">
          <cell r="G114">
            <v>0</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B090-1893-45EC-BFA5-A02F31B1BCAE}">
  <sheetPr>
    <tabColor rgb="FF00B0F0"/>
  </sheetPr>
  <dimension ref="A1:G73"/>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2" customWidth="1"/>
    <col min="2" max="2" width="21.5703125" style="23" customWidth="1"/>
    <col min="3" max="3" width="35.5703125" style="24" customWidth="1"/>
    <col min="4" max="4" width="56.85546875" style="23" customWidth="1"/>
    <col min="5" max="5" width="19" style="23" customWidth="1"/>
    <col min="6" max="6" width="35.28515625" style="25" customWidth="1"/>
    <col min="7" max="7" width="11.1406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7.25" thickBot="1">
      <c r="A3" s="118" t="s">
        <v>132</v>
      </c>
      <c r="B3" s="119"/>
      <c r="C3" s="119"/>
      <c r="D3" s="119"/>
      <c r="E3" s="119"/>
      <c r="F3" s="119"/>
      <c r="G3" s="120"/>
    </row>
    <row r="4" spans="1:7" s="2" customFormat="1" ht="17.25" thickBot="1">
      <c r="A4" s="121" t="s">
        <v>133</v>
      </c>
      <c r="B4" s="122"/>
      <c r="C4" s="122"/>
      <c r="D4" s="122"/>
      <c r="E4" s="122"/>
      <c r="F4" s="122"/>
      <c r="G4" s="123"/>
    </row>
    <row r="5" spans="1:7" s="43" customFormat="1" ht="138.75" customHeight="1">
      <c r="A5" s="124" t="s">
        <v>127</v>
      </c>
      <c r="B5" s="125"/>
      <c r="C5" s="125"/>
      <c r="D5" s="125"/>
      <c r="E5" s="125"/>
      <c r="F5" s="125"/>
      <c r="G5" s="126"/>
    </row>
    <row r="6" spans="1:7" s="45" customFormat="1" ht="155.25" customHeight="1">
      <c r="A6" s="127"/>
      <c r="B6" s="128"/>
      <c r="C6" s="128"/>
      <c r="D6" s="128"/>
      <c r="E6" s="128"/>
      <c r="F6" s="128"/>
      <c r="G6" s="129"/>
    </row>
    <row r="7" spans="1:7" s="45" customFormat="1" ht="218.25" customHeight="1">
      <c r="A7" s="127"/>
      <c r="B7" s="128"/>
      <c r="C7" s="128"/>
      <c r="D7" s="128"/>
      <c r="E7" s="128"/>
      <c r="F7" s="128"/>
      <c r="G7" s="129"/>
    </row>
    <row r="8" spans="1:7" s="45" customFormat="1" ht="138.75" customHeight="1">
      <c r="A8" s="130" t="s">
        <v>128</v>
      </c>
      <c r="B8" s="131"/>
      <c r="C8" s="131"/>
      <c r="D8" s="131"/>
      <c r="E8" s="131"/>
      <c r="F8" s="131"/>
      <c r="G8" s="132"/>
    </row>
    <row r="9" spans="1:7" s="45" customFormat="1" ht="106.5" customHeight="1" thickBot="1">
      <c r="A9" s="101" t="s">
        <v>394</v>
      </c>
      <c r="B9" s="102"/>
      <c r="C9" s="102"/>
      <c r="D9" s="102"/>
      <c r="E9" s="102"/>
      <c r="F9" s="102"/>
      <c r="G9" s="103"/>
    </row>
    <row r="10" spans="1:7" s="45" customFormat="1" ht="20.25" customHeight="1" thickBot="1">
      <c r="A10" s="104" t="s">
        <v>129</v>
      </c>
      <c r="B10" s="105"/>
      <c r="C10" s="105"/>
      <c r="D10" s="105"/>
      <c r="E10" s="105"/>
      <c r="F10" s="105"/>
      <c r="G10" s="106"/>
    </row>
    <row r="11" spans="1:7" s="45" customFormat="1" ht="20.25" customHeight="1" thickBot="1">
      <c r="A11" s="46" t="s">
        <v>130</v>
      </c>
      <c r="B11" s="107" t="s">
        <v>131</v>
      </c>
      <c r="C11" s="108"/>
      <c r="D11" s="108"/>
      <c r="E11" s="108"/>
      <c r="F11" s="108"/>
      <c r="G11" s="109"/>
    </row>
    <row r="12" spans="1:7" s="45" customFormat="1" ht="21" customHeight="1" thickBot="1">
      <c r="A12" s="48">
        <v>1</v>
      </c>
      <c r="B12" s="110" t="s">
        <v>134</v>
      </c>
      <c r="C12" s="110"/>
      <c r="D12" s="110"/>
      <c r="E12" s="110"/>
      <c r="F12" s="110"/>
      <c r="G12" s="111"/>
    </row>
    <row r="13" spans="1:7" s="45" customFormat="1" ht="14.25">
      <c r="A13" s="47"/>
    </row>
    <row r="14" spans="1:7" ht="24" customHeight="1"/>
    <row r="41" spans="1:1">
      <c r="A41" s="100" t="s">
        <v>764</v>
      </c>
    </row>
    <row r="42" spans="1:1">
      <c r="A42" s="100" t="s">
        <v>765</v>
      </c>
    </row>
    <row r="43" spans="1:1">
      <c r="A43" s="100" t="s">
        <v>766</v>
      </c>
    </row>
    <row r="44" spans="1:1">
      <c r="A44" s="100" t="s">
        <v>767</v>
      </c>
    </row>
    <row r="45" spans="1:1">
      <c r="A45" s="100" t="s">
        <v>768</v>
      </c>
    </row>
    <row r="46" spans="1:1">
      <c r="A46" s="100" t="s">
        <v>769</v>
      </c>
    </row>
    <row r="47" spans="1:1">
      <c r="A47" s="100" t="s">
        <v>770</v>
      </c>
    </row>
    <row r="48" spans="1:1">
      <c r="A48" s="100" t="s">
        <v>771</v>
      </c>
    </row>
    <row r="49" spans="1:1">
      <c r="A49" s="100" t="s">
        <v>772</v>
      </c>
    </row>
    <row r="50" spans="1:1">
      <c r="A50" s="100" t="s">
        <v>773</v>
      </c>
    </row>
    <row r="51" spans="1:1">
      <c r="A51" s="100" t="s">
        <v>774</v>
      </c>
    </row>
    <row r="52" spans="1:1">
      <c r="A52" s="100" t="s">
        <v>775</v>
      </c>
    </row>
    <row r="53" spans="1:1">
      <c r="A53" s="100" t="s">
        <v>776</v>
      </c>
    </row>
    <row r="54" spans="1:1">
      <c r="A54" s="100" t="s">
        <v>777</v>
      </c>
    </row>
    <row r="55" spans="1:1">
      <c r="A55" s="100" t="s">
        <v>778</v>
      </c>
    </row>
    <row r="56" spans="1:1">
      <c r="A56" s="100" t="s">
        <v>779</v>
      </c>
    </row>
    <row r="57" spans="1:1">
      <c r="A57" s="100" t="s">
        <v>780</v>
      </c>
    </row>
    <row r="58" spans="1:1">
      <c r="A58" s="100" t="s">
        <v>781</v>
      </c>
    </row>
    <row r="59" spans="1:1">
      <c r="A59" s="100" t="s">
        <v>782</v>
      </c>
    </row>
    <row r="60" spans="1:1">
      <c r="A60" s="100" t="s">
        <v>783</v>
      </c>
    </row>
    <row r="61" spans="1:1">
      <c r="A61" s="100" t="s">
        <v>784</v>
      </c>
    </row>
    <row r="62" spans="1:1">
      <c r="A62" s="100" t="s">
        <v>785</v>
      </c>
    </row>
    <row r="63" spans="1:1">
      <c r="A63" s="100" t="s">
        <v>786</v>
      </c>
    </row>
    <row r="64" spans="1:1">
      <c r="A64" s="100" t="s">
        <v>787</v>
      </c>
    </row>
    <row r="65" spans="1:1">
      <c r="A65" s="100" t="s">
        <v>788</v>
      </c>
    </row>
    <row r="66" spans="1:1">
      <c r="A66" s="100" t="s">
        <v>789</v>
      </c>
    </row>
    <row r="67" spans="1:1">
      <c r="A67" s="100" t="s">
        <v>790</v>
      </c>
    </row>
    <row r="68" spans="1:1">
      <c r="A68" s="100" t="s">
        <v>791</v>
      </c>
    </row>
    <row r="69" spans="1:1">
      <c r="A69" s="100" t="s">
        <v>792</v>
      </c>
    </row>
    <row r="70" spans="1:1">
      <c r="A70" s="100" t="s">
        <v>793</v>
      </c>
    </row>
    <row r="71" spans="1:1">
      <c r="A71" s="100" t="s">
        <v>794</v>
      </c>
    </row>
    <row r="72" spans="1:1">
      <c r="A72" s="100" t="s">
        <v>795</v>
      </c>
    </row>
    <row r="73" spans="1:1">
      <c r="A73" s="100" t="s">
        <v>796</v>
      </c>
    </row>
  </sheetData>
  <mergeCells count="10">
    <mergeCell ref="A9:G9"/>
    <mergeCell ref="A10:G10"/>
    <mergeCell ref="B11:G11"/>
    <mergeCell ref="B12:G12"/>
    <mergeCell ref="A1:G1"/>
    <mergeCell ref="A2:G2"/>
    <mergeCell ref="A3:G3"/>
    <mergeCell ref="A4:G4"/>
    <mergeCell ref="A5:G7"/>
    <mergeCell ref="A8:G8"/>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237A-9546-4191-80D6-82D66ABD7D69}">
  <sheetPr>
    <tabColor rgb="FF00B0F0"/>
  </sheetPr>
  <dimension ref="A1:G61"/>
  <sheetViews>
    <sheetView tabSelected="1" topLeftCell="A39" zoomScaleNormal="100" zoomScaleSheetLayoutView="80" zoomScalePageLayoutView="55" workbookViewId="0">
      <selection activeCell="A5" sqref="A5:G7"/>
    </sheetView>
  </sheetViews>
  <sheetFormatPr baseColWidth="10" defaultColWidth="11.42578125" defaultRowHeight="16.5"/>
  <cols>
    <col min="1" max="1" width="30.85546875" style="22" customWidth="1"/>
    <col min="2" max="2" width="21.5703125" style="23" customWidth="1"/>
    <col min="3" max="3" width="35.5703125" style="24" customWidth="1"/>
    <col min="4" max="4" width="56.85546875" style="23" customWidth="1"/>
    <col min="5" max="5" width="20.5703125" style="23" bestFit="1" customWidth="1"/>
    <col min="6" max="6" width="35.28515625" style="25" customWidth="1"/>
    <col min="7" max="7" width="11.140625" style="61"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7.25" thickBot="1">
      <c r="A3" s="118" t="s">
        <v>132</v>
      </c>
      <c r="B3" s="119"/>
      <c r="C3" s="119"/>
      <c r="D3" s="119"/>
      <c r="E3" s="119"/>
      <c r="F3" s="119"/>
      <c r="G3" s="120"/>
    </row>
    <row r="4" spans="1:7" s="2" customFormat="1" ht="17.25" thickBot="1">
      <c r="A4" s="121" t="s">
        <v>133</v>
      </c>
      <c r="B4" s="122"/>
      <c r="C4" s="122"/>
      <c r="D4" s="122"/>
      <c r="E4" s="122"/>
      <c r="F4" s="122"/>
      <c r="G4" s="123"/>
    </row>
    <row r="5" spans="1:7">
      <c r="A5" s="3" t="s">
        <v>17</v>
      </c>
      <c r="B5" s="135"/>
      <c r="C5" s="135"/>
      <c r="D5" s="135"/>
      <c r="E5" s="135"/>
      <c r="F5" s="135"/>
      <c r="G5" s="136"/>
    </row>
    <row r="6" spans="1:7">
      <c r="A6" s="4" t="s">
        <v>18</v>
      </c>
      <c r="B6" s="137"/>
      <c r="C6" s="137"/>
      <c r="D6" s="137"/>
      <c r="E6" s="137"/>
      <c r="F6" s="137"/>
      <c r="G6" s="138"/>
    </row>
    <row r="7" spans="1:7">
      <c r="A7" s="5" t="s">
        <v>1</v>
      </c>
      <c r="B7" s="139"/>
      <c r="C7" s="139"/>
      <c r="D7" s="139"/>
      <c r="E7" s="139"/>
      <c r="F7" s="139"/>
      <c r="G7" s="140"/>
    </row>
    <row r="8" spans="1:7">
      <c r="A8" s="5" t="s">
        <v>135</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c r="A11" s="5" t="s">
        <v>12</v>
      </c>
      <c r="B11" s="133"/>
      <c r="C11" s="133"/>
      <c r="D11" s="133"/>
      <c r="E11" s="133"/>
      <c r="F11" s="133"/>
      <c r="G11" s="134"/>
    </row>
    <row r="12" spans="1:7" ht="34.5" customHeight="1">
      <c r="A12" s="49" t="s">
        <v>13</v>
      </c>
      <c r="B12" s="133"/>
      <c r="C12" s="133"/>
      <c r="D12" s="133"/>
      <c r="E12" s="133"/>
      <c r="F12" s="133"/>
      <c r="G12" s="134"/>
    </row>
    <row r="13" spans="1:7" ht="17.25" customHeight="1">
      <c r="A13" s="50" t="s">
        <v>124</v>
      </c>
      <c r="B13" s="141"/>
      <c r="C13" s="142"/>
      <c r="D13" s="142"/>
      <c r="E13" s="142"/>
      <c r="F13" s="142"/>
      <c r="G13" s="143"/>
    </row>
    <row r="14" spans="1:7" ht="33.75" thickBot="1">
      <c r="A14" s="6" t="s">
        <v>20</v>
      </c>
      <c r="B14" s="144"/>
      <c r="C14" s="144"/>
      <c r="D14" s="144"/>
      <c r="E14" s="144"/>
      <c r="F14" s="144"/>
      <c r="G14" s="145"/>
    </row>
    <row r="15" spans="1:7">
      <c r="A15" s="146" t="s">
        <v>136</v>
      </c>
      <c r="B15" s="147"/>
      <c r="C15" s="147"/>
      <c r="D15" s="147"/>
      <c r="E15" s="147"/>
      <c r="F15" s="147"/>
      <c r="G15" s="148"/>
    </row>
    <row r="16" spans="1:7" ht="34.5" customHeight="1">
      <c r="A16" s="149" t="s">
        <v>137</v>
      </c>
      <c r="B16" s="151" t="s">
        <v>2</v>
      </c>
      <c r="C16" s="151" t="s">
        <v>44</v>
      </c>
      <c r="D16" s="151" t="s">
        <v>45</v>
      </c>
      <c r="E16" s="150" t="s">
        <v>14</v>
      </c>
      <c r="F16" s="149" t="s">
        <v>0</v>
      </c>
      <c r="G16" s="149" t="s">
        <v>3</v>
      </c>
    </row>
    <row r="17" spans="1:7" ht="16.5" customHeight="1">
      <c r="A17" s="150"/>
      <c r="B17" s="152"/>
      <c r="C17" s="152"/>
      <c r="D17" s="152"/>
      <c r="E17" s="153"/>
      <c r="F17" s="149"/>
      <c r="G17" s="150"/>
    </row>
    <row r="18" spans="1:7" ht="49.5" customHeight="1">
      <c r="A18" s="154" t="s">
        <v>138</v>
      </c>
      <c r="B18" s="155" t="s">
        <v>139</v>
      </c>
      <c r="C18" s="155" t="s">
        <v>140</v>
      </c>
      <c r="D18" s="52" t="s">
        <v>141</v>
      </c>
      <c r="E18" s="8"/>
      <c r="F18" s="38"/>
      <c r="G18" s="53">
        <f>+IF(E18="cumple",0.02,IF(E18="No aplica",0.02,0))</f>
        <v>0</v>
      </c>
    </row>
    <row r="19" spans="1:7" ht="33">
      <c r="A19" s="154"/>
      <c r="B19" s="156"/>
      <c r="C19" s="156"/>
      <c r="D19" s="52" t="s">
        <v>142</v>
      </c>
      <c r="E19" s="8"/>
      <c r="F19" s="38"/>
      <c r="G19" s="53">
        <f>+IF(E19="cumple",0.01,IF(E19="No aplica",0.01,0))</f>
        <v>0</v>
      </c>
    </row>
    <row r="20" spans="1:7" ht="49.5">
      <c r="A20" s="154"/>
      <c r="B20" s="156"/>
      <c r="C20" s="156"/>
      <c r="D20" s="52" t="s">
        <v>143</v>
      </c>
      <c r="E20" s="8"/>
      <c r="F20" s="38"/>
      <c r="G20" s="53">
        <f t="shared" ref="G20:G23" si="0">+IF(E20="cumple",0.01,IF(E20="No aplica",0.01,0))</f>
        <v>0</v>
      </c>
    </row>
    <row r="21" spans="1:7" ht="49.5">
      <c r="A21" s="154"/>
      <c r="B21" s="156"/>
      <c r="C21" s="156"/>
      <c r="D21" s="52" t="s">
        <v>144</v>
      </c>
      <c r="E21" s="8"/>
      <c r="F21" s="38"/>
      <c r="G21" s="53">
        <f t="shared" si="0"/>
        <v>0</v>
      </c>
    </row>
    <row r="22" spans="1:7" ht="30.75" customHeight="1">
      <c r="A22" s="154"/>
      <c r="B22" s="156"/>
      <c r="C22" s="156"/>
      <c r="D22" s="52" t="s">
        <v>145</v>
      </c>
      <c r="E22" s="8"/>
      <c r="F22" s="38"/>
      <c r="G22" s="53">
        <f t="shared" si="0"/>
        <v>0</v>
      </c>
    </row>
    <row r="23" spans="1:7" ht="30.75" customHeight="1">
      <c r="A23" s="154"/>
      <c r="B23" s="156"/>
      <c r="C23" s="156"/>
      <c r="D23" s="51" t="s">
        <v>146</v>
      </c>
      <c r="E23" s="8"/>
      <c r="F23" s="38"/>
      <c r="G23" s="53">
        <f t="shared" si="0"/>
        <v>0</v>
      </c>
    </row>
    <row r="24" spans="1:7">
      <c r="A24" s="154"/>
      <c r="B24" s="157" t="s">
        <v>21</v>
      </c>
      <c r="C24" s="158"/>
      <c r="D24" s="158"/>
      <c r="E24" s="26" t="str" cm="1">
        <f t="array" ref="E24">IF(OR(E18:E23="No cumple"),"No cumple",IF(G24=0%,"","Cumple"))</f>
        <v/>
      </c>
      <c r="F24" s="10"/>
      <c r="G24" s="54">
        <f>SUM(G18:G23)</f>
        <v>0</v>
      </c>
    </row>
    <row r="25" spans="1:7" ht="49.5">
      <c r="A25" s="159" t="s">
        <v>147</v>
      </c>
      <c r="B25" s="44" t="s">
        <v>148</v>
      </c>
      <c r="C25" s="55" t="s">
        <v>149</v>
      </c>
      <c r="D25" s="56" t="s">
        <v>150</v>
      </c>
      <c r="E25" s="8"/>
      <c r="F25" s="38"/>
      <c r="G25" s="53">
        <f>+IF(E25="cumple",0.13,IF(E25="No aplica",0.13,0))</f>
        <v>0</v>
      </c>
    </row>
    <row r="26" spans="1:7">
      <c r="A26" s="160"/>
      <c r="B26" s="157" t="s">
        <v>21</v>
      </c>
      <c r="C26" s="158"/>
      <c r="D26" s="158"/>
      <c r="E26" s="26" t="str">
        <f>IF(OR(E25="No cumple"),"No cumple",IF(G26=0%,"","Cumple"))</f>
        <v/>
      </c>
      <c r="F26" s="10"/>
      <c r="G26" s="54">
        <f>SUM(G25)</f>
        <v>0</v>
      </c>
    </row>
    <row r="27" spans="1:7" ht="49.5">
      <c r="A27" s="161" t="s">
        <v>151</v>
      </c>
      <c r="B27" s="163" t="s">
        <v>152</v>
      </c>
      <c r="C27" s="166" t="s">
        <v>153</v>
      </c>
      <c r="D27" s="52" t="s">
        <v>154</v>
      </c>
      <c r="E27" s="8"/>
      <c r="F27" s="12"/>
      <c r="G27" s="53">
        <f t="shared" ref="G27" si="1">+IF(E27="cumple",0.01,IF(E27="No aplica",0.01,0))</f>
        <v>0</v>
      </c>
    </row>
    <row r="28" spans="1:7" ht="82.5">
      <c r="A28" s="162"/>
      <c r="B28" s="164"/>
      <c r="C28" s="166"/>
      <c r="D28" s="52" t="s">
        <v>155</v>
      </c>
      <c r="E28" s="8"/>
      <c r="F28" s="12"/>
      <c r="G28" s="53">
        <f>+IF(E28="cumple",0.09,IF(E28="No aplica",0.09,0))</f>
        <v>0</v>
      </c>
    </row>
    <row r="29" spans="1:7" ht="33">
      <c r="A29" s="162"/>
      <c r="B29" s="164"/>
      <c r="C29" s="166"/>
      <c r="D29" s="52" t="s">
        <v>156</v>
      </c>
      <c r="E29" s="8"/>
      <c r="F29" s="12"/>
      <c r="G29" s="53">
        <f t="shared" ref="G29:G30" si="2">+IF(E29="cumple",0.01,IF(E29="No aplica",0.01,0))</f>
        <v>0</v>
      </c>
    </row>
    <row r="30" spans="1:7" ht="33">
      <c r="A30" s="162"/>
      <c r="B30" s="164"/>
      <c r="C30" s="166"/>
      <c r="D30" s="52" t="s">
        <v>157</v>
      </c>
      <c r="E30" s="8"/>
      <c r="F30" s="12"/>
      <c r="G30" s="53">
        <f t="shared" si="2"/>
        <v>0</v>
      </c>
    </row>
    <row r="31" spans="1:7" ht="33">
      <c r="A31" s="162"/>
      <c r="B31" s="164"/>
      <c r="C31" s="166"/>
      <c r="D31" s="52" t="s">
        <v>158</v>
      </c>
      <c r="E31" s="8"/>
      <c r="F31" s="12"/>
      <c r="G31" s="53">
        <f>+IF(E31="cumple",0.03,IF(E31="No aplica",0.03,0))</f>
        <v>0</v>
      </c>
    </row>
    <row r="32" spans="1:7" ht="33">
      <c r="A32" s="162"/>
      <c r="B32" s="165"/>
      <c r="C32" s="166"/>
      <c r="D32" s="52" t="s">
        <v>159</v>
      </c>
      <c r="E32" s="8"/>
      <c r="F32" s="12"/>
      <c r="G32" s="53">
        <f t="shared" ref="G32" si="3">+IF(E32="cumple",0.01,IF(E32="No aplica",0.01,0))</f>
        <v>0</v>
      </c>
    </row>
    <row r="33" spans="1:7">
      <c r="A33" s="160"/>
      <c r="B33" s="157" t="s">
        <v>21</v>
      </c>
      <c r="C33" s="158"/>
      <c r="D33" s="158"/>
      <c r="E33" s="26" t="str" cm="1">
        <f t="array" ref="E33">IF(OR(E27:E32="No cumple"),"No cumple",IF(G33=0%,"","Cumple"))</f>
        <v/>
      </c>
      <c r="F33" s="10"/>
      <c r="G33" s="54">
        <f>SUM(G27:G32)</f>
        <v>0</v>
      </c>
    </row>
    <row r="34" spans="1:7" ht="49.5">
      <c r="A34" s="161" t="s">
        <v>160</v>
      </c>
      <c r="B34" s="163" t="s">
        <v>161</v>
      </c>
      <c r="C34" s="166" t="s">
        <v>162</v>
      </c>
      <c r="D34" s="52" t="s">
        <v>163</v>
      </c>
      <c r="E34" s="8"/>
      <c r="F34" s="12"/>
      <c r="G34" s="53">
        <f>+IF(E34="cumple",0.05,IF(E34="No aplica",0.05,0))</f>
        <v>0</v>
      </c>
    </row>
    <row r="35" spans="1:7" ht="33">
      <c r="A35" s="162"/>
      <c r="B35" s="164"/>
      <c r="C35" s="166"/>
      <c r="D35" s="52" t="s">
        <v>164</v>
      </c>
      <c r="E35" s="8"/>
      <c r="F35" s="12"/>
      <c r="G35" s="53">
        <f t="shared" ref="G35:G37" si="4">+IF(E35="cumple",0.01,IF(E35="No aplica",0.01,0))</f>
        <v>0</v>
      </c>
    </row>
    <row r="36" spans="1:7" ht="49.5">
      <c r="A36" s="162"/>
      <c r="B36" s="164"/>
      <c r="C36" s="166"/>
      <c r="D36" s="52" t="s">
        <v>165</v>
      </c>
      <c r="E36" s="8"/>
      <c r="F36" s="12"/>
      <c r="G36" s="53">
        <f t="shared" si="4"/>
        <v>0</v>
      </c>
    </row>
    <row r="37" spans="1:7" ht="33">
      <c r="A37" s="162"/>
      <c r="B37" s="165"/>
      <c r="C37" s="166"/>
      <c r="D37" s="52" t="s">
        <v>166</v>
      </c>
      <c r="E37" s="8"/>
      <c r="F37" s="12"/>
      <c r="G37" s="53">
        <f t="shared" si="4"/>
        <v>0</v>
      </c>
    </row>
    <row r="38" spans="1:7">
      <c r="A38" s="160"/>
      <c r="B38" s="157" t="s">
        <v>21</v>
      </c>
      <c r="C38" s="158"/>
      <c r="D38" s="158"/>
      <c r="E38" s="26" t="str" cm="1">
        <f t="array" ref="E38">IF(OR(E34:E37="No cumple"),"No cumple",IF(G38=0%,"","Cumple"))</f>
        <v/>
      </c>
      <c r="F38" s="10"/>
      <c r="G38" s="54">
        <f>SUM(G34:G37)</f>
        <v>0</v>
      </c>
    </row>
    <row r="39" spans="1:7" ht="49.5" customHeight="1">
      <c r="A39" s="161" t="s">
        <v>167</v>
      </c>
      <c r="B39" s="163" t="s">
        <v>168</v>
      </c>
      <c r="C39" s="166" t="s">
        <v>169</v>
      </c>
      <c r="D39" s="52" t="s">
        <v>170</v>
      </c>
      <c r="E39" s="8"/>
      <c r="F39" s="12"/>
      <c r="G39" s="53">
        <f>+IF(E39="cumple",0.05,IF(E39="No aplica",0.05,0))</f>
        <v>0</v>
      </c>
    </row>
    <row r="40" spans="1:7" ht="41.25" customHeight="1">
      <c r="A40" s="162"/>
      <c r="B40" s="164"/>
      <c r="C40" s="166"/>
      <c r="D40" s="52" t="s">
        <v>171</v>
      </c>
      <c r="E40" s="8"/>
      <c r="F40" s="12"/>
      <c r="G40" s="53">
        <f t="shared" ref="G40:G41" si="5">+IF(E40="cumple",0.01,IF(E40="No aplica",0.01,0))</f>
        <v>0</v>
      </c>
    </row>
    <row r="41" spans="1:7" ht="51" customHeight="1">
      <c r="A41" s="162"/>
      <c r="B41" s="165"/>
      <c r="C41" s="166"/>
      <c r="D41" s="52" t="s">
        <v>172</v>
      </c>
      <c r="E41" s="8"/>
      <c r="F41" s="12"/>
      <c r="G41" s="53">
        <f t="shared" si="5"/>
        <v>0</v>
      </c>
    </row>
    <row r="42" spans="1:7">
      <c r="A42" s="160"/>
      <c r="B42" s="157" t="s">
        <v>21</v>
      </c>
      <c r="C42" s="158"/>
      <c r="D42" s="158"/>
      <c r="E42" s="26" t="str" cm="1">
        <f t="array" ref="E42">IF(OR(E39:E41="No cumple"),"No cumple",IF(G42=0%,"","Cumple"))</f>
        <v/>
      </c>
      <c r="F42" s="10"/>
      <c r="G42" s="54">
        <f>SUM(G39:G41)</f>
        <v>0</v>
      </c>
    </row>
    <row r="43" spans="1:7" ht="111.75" customHeight="1">
      <c r="A43" s="167" t="s">
        <v>173</v>
      </c>
      <c r="B43" s="58" t="s">
        <v>174</v>
      </c>
      <c r="C43" s="58" t="s">
        <v>175</v>
      </c>
      <c r="D43" s="52" t="s">
        <v>176</v>
      </c>
      <c r="E43" s="8"/>
      <c r="F43" s="10"/>
      <c r="G43" s="53">
        <f>+IF(E43="cumple",0.04,IF(E43="No aplica",0.04,0))</f>
        <v>0</v>
      </c>
    </row>
    <row r="44" spans="1:7">
      <c r="A44" s="168"/>
      <c r="B44" s="157" t="s">
        <v>21</v>
      </c>
      <c r="C44" s="158"/>
      <c r="D44" s="158"/>
      <c r="E44" s="26" t="str">
        <f>IF(OR(E43="No cumple"),"No cumple",IF(G44=0%,"","Cumple"))</f>
        <v/>
      </c>
      <c r="F44" s="10"/>
      <c r="G44" s="54">
        <f>+G43</f>
        <v>0</v>
      </c>
    </row>
    <row r="45" spans="1:7" ht="50.25" customHeight="1">
      <c r="A45" s="169" t="s">
        <v>177</v>
      </c>
      <c r="B45" s="163" t="s">
        <v>178</v>
      </c>
      <c r="C45" s="166" t="s">
        <v>179</v>
      </c>
      <c r="D45" s="52" t="s">
        <v>180</v>
      </c>
      <c r="E45" s="8"/>
      <c r="F45" s="12"/>
      <c r="G45" s="53">
        <f>+IF(E45="cumple",0.1,IF(E45="No aplica",0.1,0))</f>
        <v>0</v>
      </c>
    </row>
    <row r="46" spans="1:7" ht="38.25" customHeight="1">
      <c r="A46" s="170"/>
      <c r="B46" s="164"/>
      <c r="C46" s="166"/>
      <c r="D46" s="52" t="s">
        <v>181</v>
      </c>
      <c r="E46" s="8"/>
      <c r="F46" s="12"/>
      <c r="G46" s="53">
        <f>+IF(E46="cumple",0.1,IF(E46="No aplica",0.1,0))</f>
        <v>0</v>
      </c>
    </row>
    <row r="47" spans="1:7">
      <c r="A47" s="171"/>
      <c r="B47" s="157" t="s">
        <v>21</v>
      </c>
      <c r="C47" s="158"/>
      <c r="D47" s="158"/>
      <c r="E47" s="26" t="str" cm="1">
        <f t="array" ref="E47">IF(OR(E45:E46="No cumple"),"No cumple",IF(G47=0%,"","Cumple"))</f>
        <v/>
      </c>
      <c r="F47" s="10"/>
      <c r="G47" s="54">
        <f>SUM(G45:G46)</f>
        <v>0</v>
      </c>
    </row>
    <row r="48" spans="1:7" ht="40.5" customHeight="1">
      <c r="A48" s="161" t="s">
        <v>182</v>
      </c>
      <c r="B48" s="163" t="s">
        <v>183</v>
      </c>
      <c r="C48" s="166" t="s">
        <v>184</v>
      </c>
      <c r="D48" s="52" t="s">
        <v>185</v>
      </c>
      <c r="E48" s="8"/>
      <c r="F48" s="8" t="s">
        <v>4</v>
      </c>
      <c r="G48" s="53">
        <f>+IF(E48="cumple",0.03,IF(E48="No aplica",0.03,0))</f>
        <v>0</v>
      </c>
    </row>
    <row r="49" spans="1:7" ht="37.5" customHeight="1">
      <c r="A49" s="162"/>
      <c r="B49" s="165"/>
      <c r="C49" s="166"/>
      <c r="D49" s="52" t="s">
        <v>186</v>
      </c>
      <c r="E49" s="8"/>
      <c r="F49" s="8"/>
      <c r="G49" s="53">
        <f>+IF(E49="cumple",0.03,IF(E49="No aplica",0.03,0))</f>
        <v>0</v>
      </c>
    </row>
    <row r="50" spans="1:7">
      <c r="A50" s="160"/>
      <c r="B50" s="157" t="s">
        <v>21</v>
      </c>
      <c r="C50" s="158"/>
      <c r="D50" s="158"/>
      <c r="E50" s="26" t="str" cm="1">
        <f t="array" ref="E50">IF(OR(E48:E49="No cumple"),"No cumple",IF(G50=0%,"","Cumple"))</f>
        <v/>
      </c>
      <c r="F50" s="10"/>
      <c r="G50" s="54">
        <f>SUM(G48:G49)</f>
        <v>0</v>
      </c>
    </row>
    <row r="51" spans="1:7" ht="128.25" customHeight="1">
      <c r="A51" s="167" t="s">
        <v>187</v>
      </c>
      <c r="B51" s="58" t="s">
        <v>188</v>
      </c>
      <c r="C51" s="42" t="s">
        <v>189</v>
      </c>
      <c r="D51" s="52" t="s">
        <v>190</v>
      </c>
      <c r="E51" s="8"/>
      <c r="F51" s="10"/>
      <c r="G51" s="53">
        <f>+IF(E51="cumple",0.05,IF(E51="No aplica",0.05,0))</f>
        <v>0</v>
      </c>
    </row>
    <row r="52" spans="1:7">
      <c r="A52" s="168"/>
      <c r="B52" s="157" t="s">
        <v>21</v>
      </c>
      <c r="C52" s="158"/>
      <c r="D52" s="158"/>
      <c r="E52" s="26" t="str">
        <f>IF(OR(E51="No cumple"),"No cumple",IF(E51="No Aplica","No aplica",IF(G52=0%,"","Cumple")))</f>
        <v/>
      </c>
      <c r="F52" s="10"/>
      <c r="G52" s="54">
        <f>+G51</f>
        <v>0</v>
      </c>
    </row>
    <row r="53" spans="1:7" ht="99">
      <c r="A53" s="161" t="s">
        <v>191</v>
      </c>
      <c r="B53" s="57" t="s">
        <v>192</v>
      </c>
      <c r="C53" s="28" t="s">
        <v>193</v>
      </c>
      <c r="D53" s="52" t="s">
        <v>194</v>
      </c>
      <c r="E53" s="8"/>
      <c r="F53" s="12" t="s">
        <v>4</v>
      </c>
      <c r="G53" s="53">
        <f>+IF(E53="cumple",0.14,IF(E53="No aplica",0.14,0))</f>
        <v>0</v>
      </c>
    </row>
    <row r="54" spans="1:7" ht="17.25" thickBot="1">
      <c r="A54" s="160"/>
      <c r="B54" s="157" t="s">
        <v>21</v>
      </c>
      <c r="C54" s="158"/>
      <c r="D54" s="158"/>
      <c r="E54" s="26" t="str">
        <f>IF(OR(E53="No cumple"),"No cumple",IF(G54=0%,"","Cumple"))</f>
        <v/>
      </c>
      <c r="F54" s="10"/>
      <c r="G54" s="54">
        <f>SUM(G53)</f>
        <v>0</v>
      </c>
    </row>
    <row r="55" spans="1:7" ht="17.25" thickBot="1">
      <c r="A55" s="178" t="s">
        <v>5</v>
      </c>
      <c r="B55" s="179"/>
      <c r="C55" s="179"/>
      <c r="D55" s="179"/>
      <c r="E55" s="179"/>
      <c r="F55" s="180"/>
      <c r="G55" s="60">
        <f>+G24+G26+G33+G38+G42+G44+G47+G50+G52+G54</f>
        <v>0</v>
      </c>
    </row>
    <row r="56" spans="1:7" ht="85.5" customHeight="1" thickBot="1">
      <c r="A56" s="181" t="s">
        <v>195</v>
      </c>
      <c r="B56" s="182"/>
      <c r="C56" s="182"/>
      <c r="D56" s="182"/>
      <c r="E56" s="182"/>
      <c r="F56" s="182"/>
      <c r="G56" s="183"/>
    </row>
    <row r="57" spans="1:7" ht="17.25" thickBot="1">
      <c r="A57" s="184" t="s">
        <v>10</v>
      </c>
      <c r="B57" s="185"/>
      <c r="C57" s="185"/>
      <c r="D57" s="185"/>
      <c r="E57" s="185"/>
      <c r="F57" s="185"/>
      <c r="G57" s="186"/>
    </row>
    <row r="58" spans="1:7" ht="17.25" thickBot="1">
      <c r="A58" s="187" t="s">
        <v>8</v>
      </c>
      <c r="B58" s="188"/>
      <c r="C58" s="15" t="s">
        <v>6</v>
      </c>
      <c r="D58" s="14" t="s">
        <v>9</v>
      </c>
      <c r="E58" s="188" t="s">
        <v>7</v>
      </c>
      <c r="F58" s="188"/>
      <c r="G58" s="189"/>
    </row>
    <row r="59" spans="1:7">
      <c r="A59" s="190"/>
      <c r="B59" s="191"/>
      <c r="C59" s="17"/>
      <c r="D59" s="16"/>
      <c r="E59" s="191"/>
      <c r="F59" s="191"/>
      <c r="G59" s="192"/>
    </row>
    <row r="60" spans="1:7">
      <c r="A60" s="172"/>
      <c r="B60" s="173"/>
      <c r="C60" s="19"/>
      <c r="D60" s="18"/>
      <c r="E60" s="173"/>
      <c r="F60" s="173"/>
      <c r="G60" s="174"/>
    </row>
    <row r="61" spans="1:7" ht="17.25" thickBot="1">
      <c r="A61" s="175"/>
      <c r="B61" s="176"/>
      <c r="C61" s="21"/>
      <c r="D61" s="20"/>
      <c r="E61" s="176"/>
      <c r="F61" s="176"/>
      <c r="G61" s="177"/>
    </row>
  </sheetData>
  <sheetProtection formatCells="0" formatColumns="0" formatRows="0" autoFilter="0"/>
  <autoFilter ref="A17:G58" xr:uid="{47A68971-74D6-4596-BC86-1E5C76D83494}"/>
  <mergeCells count="65">
    <mergeCell ref="A60:B60"/>
    <mergeCell ref="E60:G60"/>
    <mergeCell ref="A61:B61"/>
    <mergeCell ref="E61:G61"/>
    <mergeCell ref="A55:F55"/>
    <mergeCell ref="A56:G56"/>
    <mergeCell ref="A57:G57"/>
    <mergeCell ref="A58:B58"/>
    <mergeCell ref="E58:G58"/>
    <mergeCell ref="A59:B59"/>
    <mergeCell ref="E59:G59"/>
    <mergeCell ref="A51:A52"/>
    <mergeCell ref="B52:D52"/>
    <mergeCell ref="A53:A54"/>
    <mergeCell ref="B54:D54"/>
    <mergeCell ref="A45:A47"/>
    <mergeCell ref="B45:B46"/>
    <mergeCell ref="C45:C46"/>
    <mergeCell ref="B47:D47"/>
    <mergeCell ref="A48:A50"/>
    <mergeCell ref="B48:B49"/>
    <mergeCell ref="C48:C49"/>
    <mergeCell ref="B50:D50"/>
    <mergeCell ref="A39:A42"/>
    <mergeCell ref="B39:B41"/>
    <mergeCell ref="C39:C41"/>
    <mergeCell ref="B42:D42"/>
    <mergeCell ref="A43:A44"/>
    <mergeCell ref="B44:D44"/>
    <mergeCell ref="A27:A33"/>
    <mergeCell ref="B27:B32"/>
    <mergeCell ref="C27:C32"/>
    <mergeCell ref="B33:D33"/>
    <mergeCell ref="A34:A38"/>
    <mergeCell ref="B34:B37"/>
    <mergeCell ref="C34:C37"/>
    <mergeCell ref="B38:D38"/>
    <mergeCell ref="A18:A24"/>
    <mergeCell ref="B18:B23"/>
    <mergeCell ref="C18:C23"/>
    <mergeCell ref="B24:D24"/>
    <mergeCell ref="A25:A26"/>
    <mergeCell ref="B26:D26"/>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55">
    <cfRule type="dataBar" priority="1">
      <dataBar>
        <cfvo type="num" val="0"/>
        <cfvo type="num" val="1"/>
        <color rgb="FF638EC6"/>
      </dataBar>
      <extLst>
        <ext xmlns:x14="http://schemas.microsoft.com/office/spreadsheetml/2009/9/main" uri="{B025F937-C7B1-47D3-B67F-A62EFF666E3E}">
          <x14:id>{48376F44-6334-4072-AAE0-8EA63B296DA6}</x14:id>
        </ext>
      </extLst>
    </cfRule>
  </conditionalFormatting>
  <dataValidations count="8">
    <dataValidation type="list" allowBlank="1" showInputMessage="1" showErrorMessage="1" sqref="E18:E23 E25 E27:E32 E34:E37 E39:E41 E53 E45:E46" xr:uid="{9E346F75-2593-488D-B992-10A51FC6C425}">
      <formula1>"Cumple,No Cumple"</formula1>
    </dataValidation>
    <dataValidation type="date" allowBlank="1" showInputMessage="1" showErrorMessage="1" error="Formato fecha dd/mm/aaaa" sqref="B6:G6" xr:uid="{F9E0DEDA-832A-4A83-A29E-2DCC8A9DA49E}">
      <formula1>40179</formula1>
      <formula2>46022</formula2>
    </dataValidation>
    <dataValidation type="whole" allowBlank="1" showInputMessage="1" showErrorMessage="1" error="Ingrese solo números" sqref="B5:G5" xr:uid="{97B9A4C4-52BC-47DB-94D6-634F26F2140D}">
      <formula1>1</formula1>
      <formula2>999999999</formula2>
    </dataValidation>
    <dataValidation type="whole" allowBlank="1" showInputMessage="1" showErrorMessage="1" error="Ingrese solo números._x000a_Logitud 9 dIgitos." sqref="B9:G9" xr:uid="{38F9044E-0986-4837-9F24-6F4B90150F3E}">
      <formula1>111111111</formula1>
      <formula2>999999999</formula2>
    </dataValidation>
    <dataValidation type="textLength" allowBlank="1" showInputMessage="1" showErrorMessage="1" sqref="B11:G12 B8:G8" xr:uid="{612BBACA-A140-4D78-A4B8-750A83CB7D70}">
      <formula1>2</formula1>
      <formula2>250</formula2>
    </dataValidation>
    <dataValidation type="date" allowBlank="1" showInputMessage="1" showErrorMessage="1" error="Formato fecha dd/mm/aaaa" sqref="B14:G14" xr:uid="{4811ECFD-6A8D-4D0D-8897-04DB6268F5AF}">
      <formula1>45292</formula1>
      <formula2>46022</formula2>
    </dataValidation>
    <dataValidation type="whole" allowBlank="1" showInputMessage="1" showErrorMessage="1" error="Ingrese solo números" sqref="B13:G13" xr:uid="{82B00604-483C-496B-BEEE-064732BB54C1}">
      <formula1>1</formula1>
      <formula2>9999</formula2>
    </dataValidation>
    <dataValidation type="list" allowBlank="1" showInputMessage="1" showErrorMessage="1" sqref="E43 E48:E49 E51" xr:uid="{9BEE2CFC-C0D9-401B-BD83-B75089A25ED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48376F44-6334-4072-AAE0-8EA63B296DA6}">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40C3B4-AAEB-4222-82C2-351EED10DC7D}">
          <x14:formula1>
            <xm:f>'0. Instrucciones'!$A$41:$A$73</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8220-0670-4196-8CEB-355C56F35E84}">
  <sheetPr>
    <tabColor rgb="FF00B0F0"/>
  </sheetPr>
  <dimension ref="A1:G86"/>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2" customWidth="1"/>
    <col min="2" max="2" width="21.5703125" style="23" customWidth="1"/>
    <col min="3" max="3" width="37" style="24" customWidth="1"/>
    <col min="4" max="4" width="56.85546875" style="23" customWidth="1"/>
    <col min="5" max="5" width="19" style="23" customWidth="1"/>
    <col min="6" max="6" width="35.28515625" style="25" customWidth="1"/>
    <col min="7" max="7" width="11.1406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7.25" thickBot="1">
      <c r="A3" s="118" t="s">
        <v>132</v>
      </c>
      <c r="B3" s="119"/>
      <c r="C3" s="119"/>
      <c r="D3" s="119"/>
      <c r="E3" s="119"/>
      <c r="F3" s="119"/>
      <c r="G3" s="120"/>
    </row>
    <row r="4" spans="1:7" s="2" customFormat="1" ht="17.25" thickBot="1">
      <c r="A4" s="121" t="s">
        <v>126</v>
      </c>
      <c r="B4" s="122"/>
      <c r="C4" s="122"/>
      <c r="D4" s="122"/>
      <c r="E4" s="122"/>
      <c r="F4" s="122"/>
      <c r="G4" s="123"/>
    </row>
    <row r="5" spans="1:7">
      <c r="A5" s="3" t="s">
        <v>17</v>
      </c>
      <c r="B5" s="135"/>
      <c r="C5" s="135"/>
      <c r="D5" s="135"/>
      <c r="E5" s="135"/>
      <c r="F5" s="135"/>
      <c r="G5" s="136"/>
    </row>
    <row r="6" spans="1:7">
      <c r="A6" s="4" t="s">
        <v>18</v>
      </c>
      <c r="B6" s="137"/>
      <c r="C6" s="137"/>
      <c r="D6" s="137"/>
      <c r="E6" s="137"/>
      <c r="F6" s="137"/>
      <c r="G6" s="138"/>
    </row>
    <row r="7" spans="1:7">
      <c r="A7" s="5" t="s">
        <v>1</v>
      </c>
      <c r="B7" s="139"/>
      <c r="C7" s="139"/>
      <c r="D7" s="139"/>
      <c r="E7" s="139"/>
      <c r="F7" s="139"/>
      <c r="G7" s="140"/>
    </row>
    <row r="8" spans="1:7">
      <c r="A8" s="5" t="s">
        <v>11</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c r="A11" s="5" t="s">
        <v>12</v>
      </c>
      <c r="B11" s="133"/>
      <c r="C11" s="133"/>
      <c r="D11" s="133"/>
      <c r="E11" s="133"/>
      <c r="F11" s="133"/>
      <c r="G11" s="134"/>
    </row>
    <row r="12" spans="1:7" ht="36" customHeight="1">
      <c r="A12" s="49" t="s">
        <v>13</v>
      </c>
      <c r="B12" s="133"/>
      <c r="C12" s="133"/>
      <c r="D12" s="133"/>
      <c r="E12" s="133"/>
      <c r="F12" s="133"/>
      <c r="G12" s="134"/>
    </row>
    <row r="13" spans="1:7" ht="20.25" customHeight="1">
      <c r="A13" s="37" t="s">
        <v>124</v>
      </c>
      <c r="B13" s="141"/>
      <c r="C13" s="142"/>
      <c r="D13" s="142"/>
      <c r="E13" s="142"/>
      <c r="F13" s="142"/>
      <c r="G13" s="143"/>
    </row>
    <row r="14" spans="1:7" ht="33.75" thickBot="1">
      <c r="A14" s="6" t="s">
        <v>20</v>
      </c>
      <c r="B14" s="144"/>
      <c r="C14" s="144"/>
      <c r="D14" s="144"/>
      <c r="E14" s="144"/>
      <c r="F14" s="144"/>
      <c r="G14" s="145"/>
    </row>
    <row r="15" spans="1:7">
      <c r="A15" s="146" t="s">
        <v>196</v>
      </c>
      <c r="B15" s="147"/>
      <c r="C15" s="147"/>
      <c r="D15" s="147"/>
      <c r="E15" s="147"/>
      <c r="F15" s="147"/>
      <c r="G15" s="148"/>
    </row>
    <row r="16" spans="1:7" ht="34.5" customHeight="1">
      <c r="A16" s="149" t="s">
        <v>197</v>
      </c>
      <c r="B16" s="151" t="s">
        <v>2</v>
      </c>
      <c r="C16" s="151" t="s">
        <v>44</v>
      </c>
      <c r="D16" s="151" t="s">
        <v>125</v>
      </c>
      <c r="E16" s="150" t="s">
        <v>14</v>
      </c>
      <c r="F16" s="149" t="s">
        <v>0</v>
      </c>
      <c r="G16" s="149" t="s">
        <v>3</v>
      </c>
    </row>
    <row r="17" spans="1:7" ht="16.5" customHeight="1">
      <c r="A17" s="150"/>
      <c r="B17" s="152"/>
      <c r="C17" s="152"/>
      <c r="D17" s="152"/>
      <c r="E17" s="153"/>
      <c r="F17" s="149"/>
      <c r="G17" s="150"/>
    </row>
    <row r="18" spans="1:7" ht="85.5" customHeight="1">
      <c r="A18" s="193" t="s">
        <v>198</v>
      </c>
      <c r="B18" s="193" t="s">
        <v>199</v>
      </c>
      <c r="C18" s="196" t="s">
        <v>200</v>
      </c>
      <c r="D18" s="28" t="s">
        <v>201</v>
      </c>
      <c r="E18" s="8"/>
      <c r="F18" s="38"/>
      <c r="G18" s="9">
        <f>+IF(E18="cumple",0.0125,IF(E18="No aplica",0.0125,0))</f>
        <v>0</v>
      </c>
    </row>
    <row r="19" spans="1:7" ht="56.25" customHeight="1">
      <c r="A19" s="194"/>
      <c r="B19" s="194"/>
      <c r="C19" s="197"/>
      <c r="D19" s="28" t="s">
        <v>202</v>
      </c>
      <c r="E19" s="8"/>
      <c r="F19" s="38"/>
      <c r="G19" s="9">
        <f t="shared" ref="G19:G21" si="0">+IF(E19="cumple",0.0125,IF(E19="No aplica",0.0125,0))</f>
        <v>0</v>
      </c>
    </row>
    <row r="20" spans="1:7" ht="47.25" customHeight="1">
      <c r="A20" s="194"/>
      <c r="B20" s="194"/>
      <c r="C20" s="198"/>
      <c r="D20" s="28" t="s">
        <v>203</v>
      </c>
      <c r="E20" s="8"/>
      <c r="F20" s="38"/>
      <c r="G20" s="9">
        <f t="shared" si="0"/>
        <v>0</v>
      </c>
    </row>
    <row r="21" spans="1:7" ht="49.5">
      <c r="A21" s="194"/>
      <c r="B21" s="194"/>
      <c r="C21" s="28" t="s">
        <v>204</v>
      </c>
      <c r="D21" s="28" t="s">
        <v>205</v>
      </c>
      <c r="E21" s="8"/>
      <c r="F21" s="38"/>
      <c r="G21" s="9">
        <f t="shared" si="0"/>
        <v>0</v>
      </c>
    </row>
    <row r="22" spans="1:7">
      <c r="A22" s="195"/>
      <c r="B22" s="157" t="s">
        <v>21</v>
      </c>
      <c r="C22" s="158"/>
      <c r="D22" s="158"/>
      <c r="E22" s="26" t="str" cm="1">
        <f t="array" ref="E22">IF(OR(E18:E21="No cumple"),"No cumple",IF(G22=0%,"","Cumple"))</f>
        <v/>
      </c>
      <c r="F22" s="10"/>
      <c r="G22" s="11">
        <f>SUM(G18:G21)</f>
        <v>0</v>
      </c>
    </row>
    <row r="23" spans="1:7" ht="82.5">
      <c r="A23" s="167" t="s">
        <v>299</v>
      </c>
      <c r="B23" s="200" t="s">
        <v>206</v>
      </c>
      <c r="C23" s="202" t="s">
        <v>207</v>
      </c>
      <c r="D23" s="28" t="s">
        <v>208</v>
      </c>
      <c r="E23" s="8"/>
      <c r="F23" s="12"/>
      <c r="G23" s="9">
        <f>+IF(E23="cumple",0.0167,0)</f>
        <v>0</v>
      </c>
    </row>
    <row r="24" spans="1:7" ht="49.5">
      <c r="A24" s="199"/>
      <c r="B24" s="201"/>
      <c r="C24" s="203"/>
      <c r="D24" s="28" t="s">
        <v>209</v>
      </c>
      <c r="E24" s="8"/>
      <c r="F24" s="12"/>
      <c r="G24" s="9">
        <f>+IF(E24="cumple",0.0167,IF(E24="No aplica",0.0167,0))</f>
        <v>0</v>
      </c>
    </row>
    <row r="25" spans="1:7" ht="49.5">
      <c r="A25" s="199"/>
      <c r="B25" s="201"/>
      <c r="C25" s="28" t="s">
        <v>210</v>
      </c>
      <c r="D25" s="28" t="s">
        <v>211</v>
      </c>
      <c r="E25" s="8"/>
      <c r="F25" s="12"/>
      <c r="G25" s="9">
        <f>+IF(E25="cumple",0.0167,IF(E25="No aplica",0.0167,0))</f>
        <v>0</v>
      </c>
    </row>
    <row r="26" spans="1:7">
      <c r="A26" s="168"/>
      <c r="B26" s="157" t="s">
        <v>21</v>
      </c>
      <c r="C26" s="158"/>
      <c r="D26" s="158"/>
      <c r="E26" s="26" t="str" cm="1">
        <f t="array" ref="E26">IF(OR(E23:E25="No cumple"),"No cumple",IF(G26=0%,"","Cumple"))</f>
        <v/>
      </c>
      <c r="F26" s="10"/>
      <c r="G26" s="11">
        <f>SUM(G23:G25)</f>
        <v>0</v>
      </c>
    </row>
    <row r="27" spans="1:7" ht="106.5" customHeight="1">
      <c r="A27" s="167" t="s">
        <v>212</v>
      </c>
      <c r="B27" s="200" t="s">
        <v>213</v>
      </c>
      <c r="C27" s="202" t="s">
        <v>214</v>
      </c>
      <c r="D27" s="28" t="s">
        <v>215</v>
      </c>
      <c r="E27" s="8"/>
      <c r="F27" s="12"/>
      <c r="G27" s="9">
        <f t="shared" ref="G27" si="1">+IF(E27="cumple",0.0167,0)</f>
        <v>0</v>
      </c>
    </row>
    <row r="28" spans="1:7" ht="49.5">
      <c r="A28" s="199"/>
      <c r="B28" s="201"/>
      <c r="C28" s="203"/>
      <c r="D28" s="28" t="s">
        <v>216</v>
      </c>
      <c r="E28" s="8"/>
      <c r="F28" s="12"/>
      <c r="G28" s="9">
        <f t="shared" ref="G28:G29" si="2">+IF(E28="cumple",0.0167,IF(E28="No aplica",0.0167,0))</f>
        <v>0</v>
      </c>
    </row>
    <row r="29" spans="1:7" ht="49.5">
      <c r="A29" s="199"/>
      <c r="B29" s="201"/>
      <c r="C29" s="28" t="s">
        <v>217</v>
      </c>
      <c r="D29" s="28" t="s">
        <v>218</v>
      </c>
      <c r="E29" s="8"/>
      <c r="F29" s="12"/>
      <c r="G29" s="9">
        <f t="shared" si="2"/>
        <v>0</v>
      </c>
    </row>
    <row r="30" spans="1:7">
      <c r="A30" s="168"/>
      <c r="B30" s="157" t="s">
        <v>21</v>
      </c>
      <c r="C30" s="158"/>
      <c r="D30" s="158"/>
      <c r="E30" s="26" t="str" cm="1">
        <f t="array" ref="E30">IF(OR(E27:E29="No cumple"),"No cumple",IF(G30=0%,"","Cumple"))</f>
        <v/>
      </c>
      <c r="F30" s="10"/>
      <c r="G30" s="11">
        <f>SUM(G27:G29)</f>
        <v>0</v>
      </c>
    </row>
    <row r="31" spans="1:7" ht="66">
      <c r="A31" s="167" t="s">
        <v>219</v>
      </c>
      <c r="B31" s="200" t="s">
        <v>220</v>
      </c>
      <c r="C31" s="28" t="s">
        <v>221</v>
      </c>
      <c r="D31" s="28" t="s">
        <v>222</v>
      </c>
      <c r="E31" s="8"/>
      <c r="F31" s="12"/>
      <c r="G31" s="9">
        <f>+IF(E31="cumple",0.025,0)</f>
        <v>0</v>
      </c>
    </row>
    <row r="32" spans="1:7" ht="49.5">
      <c r="A32" s="199"/>
      <c r="B32" s="201"/>
      <c r="C32" s="28" t="s">
        <v>223</v>
      </c>
      <c r="D32" s="28" t="s">
        <v>224</v>
      </c>
      <c r="E32" s="8"/>
      <c r="F32" s="12"/>
      <c r="G32" s="9">
        <f>+IF(E32="cumple",0.025,IF(E32="No aplica",0.025,0))</f>
        <v>0</v>
      </c>
    </row>
    <row r="33" spans="1:7">
      <c r="A33" s="168"/>
      <c r="B33" s="157" t="s">
        <v>21</v>
      </c>
      <c r="C33" s="158"/>
      <c r="D33" s="158"/>
      <c r="E33" s="26" t="str" cm="1">
        <f t="array" ref="E33">IF(OR(E31:E32="No cumple"),"No cumple",IF(G33=0%,"","Cumple"))</f>
        <v/>
      </c>
      <c r="F33" s="10"/>
      <c r="G33" s="11">
        <f>SUM(G31:G32)</f>
        <v>0</v>
      </c>
    </row>
    <row r="34" spans="1:7" ht="89.25" customHeight="1">
      <c r="A34" s="167" t="s">
        <v>225</v>
      </c>
      <c r="B34" s="204" t="s">
        <v>226</v>
      </c>
      <c r="C34" s="28" t="s">
        <v>227</v>
      </c>
      <c r="D34" s="28" t="s">
        <v>417</v>
      </c>
      <c r="E34" s="8"/>
      <c r="F34" s="12"/>
      <c r="G34" s="9">
        <f t="shared" ref="G34" si="3">+IF(E34="cumple",0.025,0)</f>
        <v>0</v>
      </c>
    </row>
    <row r="35" spans="1:7" ht="62.25" customHeight="1">
      <c r="A35" s="199"/>
      <c r="B35" s="205"/>
      <c r="C35" s="28" t="s">
        <v>228</v>
      </c>
      <c r="D35" s="28" t="s">
        <v>418</v>
      </c>
      <c r="E35" s="8"/>
      <c r="F35" s="38"/>
      <c r="G35" s="9">
        <f>+IF(E35="cumple",0.025,IF(E35="No aplica",0.025,0))</f>
        <v>0</v>
      </c>
    </row>
    <row r="36" spans="1:7">
      <c r="A36" s="168"/>
      <c r="B36" s="157" t="s">
        <v>21</v>
      </c>
      <c r="C36" s="158"/>
      <c r="D36" s="158"/>
      <c r="E36" s="26" t="str" cm="1">
        <f t="array" ref="E36">IF(OR(E34:E35="No cumple"),"No cumple",IF(G36=0%,"","Cumple"))</f>
        <v/>
      </c>
      <c r="F36" s="10"/>
      <c r="G36" s="11">
        <f>SUM(G34:G35)</f>
        <v>0</v>
      </c>
    </row>
    <row r="37" spans="1:7" ht="103.5" customHeight="1">
      <c r="A37" s="167" t="s">
        <v>229</v>
      </c>
      <c r="B37" s="200" t="s">
        <v>230</v>
      </c>
      <c r="C37" s="28" t="s">
        <v>231</v>
      </c>
      <c r="D37" s="28" t="s">
        <v>232</v>
      </c>
      <c r="E37" s="8"/>
      <c r="F37" s="12"/>
      <c r="G37" s="9">
        <f t="shared" ref="G37" si="4">+IF(E37="cumple",0.025,0)</f>
        <v>0</v>
      </c>
    </row>
    <row r="38" spans="1:7" ht="54.75" customHeight="1">
      <c r="A38" s="199"/>
      <c r="B38" s="201"/>
      <c r="C38" s="28" t="s">
        <v>233</v>
      </c>
      <c r="D38" s="28" t="s">
        <v>234</v>
      </c>
      <c r="E38" s="8"/>
      <c r="F38" s="12"/>
      <c r="G38" s="9">
        <f>+IF(E38="cumple",0.025,IF(E38="No aplica",0.025,0))</f>
        <v>0</v>
      </c>
    </row>
    <row r="39" spans="1:7">
      <c r="A39" s="168"/>
      <c r="B39" s="157" t="s">
        <v>21</v>
      </c>
      <c r="C39" s="158"/>
      <c r="D39" s="158"/>
      <c r="E39" s="26" t="str" cm="1">
        <f t="array" ref="E39">IF(OR(E37:E38="No cumple"),"No cumple",IF(G39=0%,"","Cumple"))</f>
        <v/>
      </c>
      <c r="F39" s="10"/>
      <c r="G39" s="11">
        <f>SUM(G37:G38)</f>
        <v>0</v>
      </c>
    </row>
    <row r="40" spans="1:7" ht="101.25" customHeight="1">
      <c r="A40" s="167" t="s">
        <v>235</v>
      </c>
      <c r="B40" s="200" t="s">
        <v>236</v>
      </c>
      <c r="C40" s="202" t="s">
        <v>237</v>
      </c>
      <c r="D40" s="28" t="s">
        <v>419</v>
      </c>
      <c r="E40" s="8"/>
      <c r="F40" s="8" t="s">
        <v>4</v>
      </c>
      <c r="G40" s="9">
        <f t="shared" ref="G40:G41" si="5">+IF(E40="cumple",0.025,0)</f>
        <v>0</v>
      </c>
    </row>
    <row r="41" spans="1:7" ht="56.25" customHeight="1">
      <c r="A41" s="199"/>
      <c r="B41" s="206"/>
      <c r="C41" s="203"/>
      <c r="D41" s="28" t="s">
        <v>420</v>
      </c>
      <c r="E41" s="8"/>
      <c r="F41" s="8"/>
      <c r="G41" s="9">
        <f t="shared" si="5"/>
        <v>0</v>
      </c>
    </row>
    <row r="42" spans="1:7">
      <c r="A42" s="168"/>
      <c r="B42" s="157" t="s">
        <v>21</v>
      </c>
      <c r="C42" s="158"/>
      <c r="D42" s="207"/>
      <c r="E42" s="26" t="str" cm="1">
        <f t="array" ref="E42">IF(OR(E40:E41="No cumple"),"No cumple",IF(G42=0%,"","Cumple"))</f>
        <v/>
      </c>
      <c r="F42" s="10"/>
      <c r="G42" s="11">
        <f>SUM(G40:G41)</f>
        <v>0</v>
      </c>
    </row>
    <row r="43" spans="1:7" ht="91.5" customHeight="1">
      <c r="A43" s="167" t="s">
        <v>238</v>
      </c>
      <c r="B43" s="64" t="s">
        <v>239</v>
      </c>
      <c r="C43" s="28" t="s">
        <v>240</v>
      </c>
      <c r="D43" s="28" t="s">
        <v>241</v>
      </c>
      <c r="E43" s="8"/>
      <c r="F43" s="12" t="s">
        <v>4</v>
      </c>
      <c r="G43" s="9">
        <f>+IF(E43="cumple",0.05,0)</f>
        <v>0</v>
      </c>
    </row>
    <row r="44" spans="1:7">
      <c r="A44" s="199"/>
      <c r="B44" s="208" t="s">
        <v>21</v>
      </c>
      <c r="C44" s="209"/>
      <c r="D44" s="210"/>
      <c r="E44" s="26" t="str">
        <f>IF(OR(E43="No cumple"),"No cumple",IF(G44=0%,"","Cumple"))</f>
        <v/>
      </c>
      <c r="F44" s="10"/>
      <c r="G44" s="11">
        <f>SUM(G43)</f>
        <v>0</v>
      </c>
    </row>
    <row r="45" spans="1:7" ht="78.75" customHeight="1">
      <c r="A45" s="167" t="s">
        <v>242</v>
      </c>
      <c r="B45" s="204" t="s">
        <v>243</v>
      </c>
      <c r="C45" s="202" t="s">
        <v>244</v>
      </c>
      <c r="D45" s="29" t="s">
        <v>245</v>
      </c>
      <c r="E45" s="8"/>
      <c r="F45" s="12" t="s">
        <v>4</v>
      </c>
      <c r="G45" s="9">
        <f t="shared" ref="G45:G47" si="6">+IF(E45="cumple",0.0167,IF(E45="No aplica",0.0167,0))</f>
        <v>0</v>
      </c>
    </row>
    <row r="46" spans="1:7" ht="67.5" customHeight="1">
      <c r="A46" s="199"/>
      <c r="B46" s="214"/>
      <c r="C46" s="203"/>
      <c r="D46" s="28" t="s">
        <v>246</v>
      </c>
      <c r="E46" s="8"/>
      <c r="F46" s="38"/>
      <c r="G46" s="9">
        <f t="shared" si="6"/>
        <v>0</v>
      </c>
    </row>
    <row r="47" spans="1:7" ht="33">
      <c r="A47" s="199"/>
      <c r="B47" s="205"/>
      <c r="C47" s="28" t="s">
        <v>247</v>
      </c>
      <c r="D47" s="29" t="s">
        <v>248</v>
      </c>
      <c r="E47" s="8"/>
      <c r="F47" s="38"/>
      <c r="G47" s="9">
        <f t="shared" si="6"/>
        <v>0</v>
      </c>
    </row>
    <row r="48" spans="1:7">
      <c r="A48" s="168"/>
      <c r="B48" s="157" t="s">
        <v>21</v>
      </c>
      <c r="C48" s="158"/>
      <c r="D48" s="207"/>
      <c r="E48" s="26" t="str" cm="1">
        <f t="array" ref="E48">IF(OR(E45:E47="No cumple"),"No cumple",IF(G48=0%,"","Cumple"))</f>
        <v/>
      </c>
      <c r="F48" s="10"/>
      <c r="G48" s="11">
        <f>SUM(G45:G47)</f>
        <v>0</v>
      </c>
    </row>
    <row r="49" spans="1:7" s="25" customFormat="1" ht="113.25" customHeight="1">
      <c r="A49" s="41" t="s">
        <v>249</v>
      </c>
      <c r="B49" s="65" t="s">
        <v>250</v>
      </c>
      <c r="C49" s="28" t="s">
        <v>251</v>
      </c>
      <c r="D49" s="29" t="s">
        <v>252</v>
      </c>
      <c r="E49" s="8"/>
      <c r="F49" s="59" t="s">
        <v>4</v>
      </c>
      <c r="G49" s="9">
        <f>+IF(E49="cumple",0.05,0)</f>
        <v>0</v>
      </c>
    </row>
    <row r="50" spans="1:7" ht="17.25" customHeight="1">
      <c r="A50" s="215" t="s">
        <v>253</v>
      </c>
      <c r="B50" s="213" t="s">
        <v>21</v>
      </c>
      <c r="C50" s="217"/>
      <c r="D50" s="213"/>
      <c r="E50" s="26" t="str">
        <f>IF(OR(E49="No cumple"),"No cumple",IF(G50=0%,"","Cumple"))</f>
        <v/>
      </c>
      <c r="F50" s="40"/>
      <c r="G50" s="11">
        <f>SUM(G49)</f>
        <v>0</v>
      </c>
    </row>
    <row r="51" spans="1:7" ht="82.5">
      <c r="A51" s="216" t="s">
        <v>253</v>
      </c>
      <c r="B51" s="27" t="s">
        <v>254</v>
      </c>
      <c r="C51" s="29" t="s">
        <v>255</v>
      </c>
      <c r="D51" s="28" t="s">
        <v>256</v>
      </c>
      <c r="E51" s="8"/>
      <c r="F51" s="59" t="s">
        <v>4</v>
      </c>
      <c r="G51" s="9">
        <f>+IF(E51="cumple",0.05,0)</f>
        <v>0</v>
      </c>
    </row>
    <row r="52" spans="1:7">
      <c r="A52" s="66"/>
      <c r="B52" s="213" t="s">
        <v>21</v>
      </c>
      <c r="C52" s="213"/>
      <c r="D52" s="213"/>
      <c r="E52" s="26" t="str">
        <f>IF(OR(E51="No cumple"),"No cumple",IF(G52=0%,"","Cumple"))</f>
        <v/>
      </c>
      <c r="F52" s="40"/>
      <c r="G52" s="11">
        <f>SUM(G51)</f>
        <v>0</v>
      </c>
    </row>
    <row r="53" spans="1:7" ht="43.5" customHeight="1">
      <c r="A53" s="211" t="s">
        <v>257</v>
      </c>
      <c r="B53" s="218" t="s">
        <v>258</v>
      </c>
      <c r="C53" s="202" t="s">
        <v>259</v>
      </c>
      <c r="D53" s="28" t="s">
        <v>260</v>
      </c>
      <c r="E53" s="8"/>
      <c r="F53" s="59" t="s">
        <v>4</v>
      </c>
      <c r="G53" s="9">
        <f t="shared" ref="G53:G54" si="7">+IF(E53="cumple",0.025,0)</f>
        <v>0</v>
      </c>
    </row>
    <row r="54" spans="1:7" ht="38.25" customHeight="1">
      <c r="A54" s="212"/>
      <c r="B54" s="218"/>
      <c r="C54" s="203"/>
      <c r="D54" s="28" t="s">
        <v>261</v>
      </c>
      <c r="E54" s="8"/>
      <c r="F54" s="67"/>
      <c r="G54" s="9">
        <f t="shared" si="7"/>
        <v>0</v>
      </c>
    </row>
    <row r="55" spans="1:7">
      <c r="A55" s="212"/>
      <c r="B55" s="213" t="s">
        <v>21</v>
      </c>
      <c r="C55" s="213"/>
      <c r="D55" s="213"/>
      <c r="E55" s="26" t="str" cm="1">
        <f t="array" ref="E55">IF(OR(E53:E54="No cumple"),"No cumple",IF(G55=0%,"","Cumple"))</f>
        <v/>
      </c>
      <c r="F55" s="40"/>
      <c r="G55" s="11">
        <f>SUM(G53:G54)</f>
        <v>0</v>
      </c>
    </row>
    <row r="56" spans="1:7" ht="82.5">
      <c r="A56" s="211" t="s">
        <v>262</v>
      </c>
      <c r="B56" s="39" t="s">
        <v>263</v>
      </c>
      <c r="C56" s="28" t="s">
        <v>264</v>
      </c>
      <c r="D56" s="28" t="s">
        <v>265</v>
      </c>
      <c r="E56" s="8"/>
      <c r="F56" s="59" t="s">
        <v>4</v>
      </c>
      <c r="G56" s="9">
        <f>+IF(E56="cumple",0.05,0)</f>
        <v>0</v>
      </c>
    </row>
    <row r="57" spans="1:7" ht="16.5" customHeight="1">
      <c r="A57" s="212"/>
      <c r="B57" s="213" t="s">
        <v>21</v>
      </c>
      <c r="C57" s="213"/>
      <c r="D57" s="213"/>
      <c r="E57" s="26" t="str">
        <f>IF(OR(E56="No cumple"),"No cumple",IF(G57=0%,"","Cumple"))</f>
        <v/>
      </c>
      <c r="F57" s="40"/>
      <c r="G57" s="11">
        <f>SUM(G56)</f>
        <v>0</v>
      </c>
    </row>
    <row r="58" spans="1:7" ht="181.5">
      <c r="A58" s="211" t="s">
        <v>266</v>
      </c>
      <c r="B58" s="219" t="s">
        <v>267</v>
      </c>
      <c r="C58" s="29" t="s">
        <v>268</v>
      </c>
      <c r="D58" s="28" t="s">
        <v>421</v>
      </c>
      <c r="E58" s="8"/>
      <c r="F58" s="59" t="s">
        <v>4</v>
      </c>
      <c r="G58" s="9">
        <f>+IF(E58="cumple",0.0167,0)</f>
        <v>0</v>
      </c>
    </row>
    <row r="59" spans="1:7" ht="52.5" customHeight="1">
      <c r="A59" s="212"/>
      <c r="B59" s="220"/>
      <c r="C59" s="222" t="s">
        <v>269</v>
      </c>
      <c r="D59" s="29" t="s">
        <v>422</v>
      </c>
      <c r="E59" s="8"/>
      <c r="F59" s="67"/>
      <c r="G59" s="9">
        <f t="shared" ref="G59:G60" si="8">+IF(E59="cumple",0.0167,0)</f>
        <v>0</v>
      </c>
    </row>
    <row r="60" spans="1:7" ht="66">
      <c r="A60" s="212"/>
      <c r="B60" s="221"/>
      <c r="C60" s="223"/>
      <c r="D60" s="29" t="s">
        <v>270</v>
      </c>
      <c r="E60" s="8"/>
      <c r="F60" s="67"/>
      <c r="G60" s="9">
        <f t="shared" si="8"/>
        <v>0</v>
      </c>
    </row>
    <row r="61" spans="1:7">
      <c r="A61" s="212"/>
      <c r="B61" s="213" t="s">
        <v>21</v>
      </c>
      <c r="C61" s="213"/>
      <c r="D61" s="213"/>
      <c r="E61" s="26" t="str" cm="1">
        <f t="array" ref="E61">IF(OR(E58:E60="No cumple"),"No cumple",IF(G61=0%,"","Cumple"))</f>
        <v/>
      </c>
      <c r="F61" s="40"/>
      <c r="G61" s="11">
        <f>SUM(G58:G60)</f>
        <v>0</v>
      </c>
    </row>
    <row r="62" spans="1:7" ht="181.5">
      <c r="A62" s="211" t="s">
        <v>271</v>
      </c>
      <c r="B62" s="27" t="s">
        <v>272</v>
      </c>
      <c r="C62" s="28" t="s">
        <v>273</v>
      </c>
      <c r="D62" s="28" t="s">
        <v>274</v>
      </c>
      <c r="E62" s="8"/>
      <c r="F62" s="59" t="s">
        <v>4</v>
      </c>
      <c r="G62" s="9">
        <f>+IF(E62="cumple",0.05,0)</f>
        <v>0</v>
      </c>
    </row>
    <row r="63" spans="1:7" ht="16.5" customHeight="1">
      <c r="A63" s="212"/>
      <c r="B63" s="213" t="s">
        <v>21</v>
      </c>
      <c r="C63" s="213"/>
      <c r="D63" s="213"/>
      <c r="E63" s="26" t="str">
        <f>IF(OR(E62="No cumple"),"No cumple",IF(G63=0%,"","Cumple"))</f>
        <v/>
      </c>
      <c r="F63" s="40"/>
      <c r="G63" s="11">
        <f>SUM(G62)</f>
        <v>0</v>
      </c>
    </row>
    <row r="64" spans="1:7" ht="82.5" customHeight="1">
      <c r="A64" s="225" t="s">
        <v>275</v>
      </c>
      <c r="B64" s="227" t="s">
        <v>276</v>
      </c>
      <c r="C64" s="227" t="s">
        <v>277</v>
      </c>
      <c r="D64" s="29" t="s">
        <v>278</v>
      </c>
      <c r="E64" s="8"/>
      <c r="F64" s="59" t="s">
        <v>4</v>
      </c>
      <c r="G64" s="9">
        <f>+IF(E64="cumple",0.025,0)</f>
        <v>0</v>
      </c>
    </row>
    <row r="65" spans="1:7" ht="48.75" customHeight="1">
      <c r="A65" s="226"/>
      <c r="B65" s="228"/>
      <c r="C65" s="228"/>
      <c r="D65" s="63" t="s">
        <v>279</v>
      </c>
      <c r="E65" s="8"/>
      <c r="F65" s="67"/>
      <c r="G65" s="9">
        <f>+IF(E65="cumple",0.025,0)</f>
        <v>0</v>
      </c>
    </row>
    <row r="66" spans="1:7">
      <c r="A66" s="229" t="s">
        <v>280</v>
      </c>
      <c r="B66" s="213" t="s">
        <v>21</v>
      </c>
      <c r="C66" s="213"/>
      <c r="D66" s="213"/>
      <c r="E66" s="26" t="str" cm="1">
        <f t="array" ref="E66">IF(OR(E64:E65="No cumple"),"No cumple",IF(G66=0%,"","Cumple"))</f>
        <v/>
      </c>
      <c r="F66" s="40"/>
      <c r="G66" s="11">
        <f>SUM(G64:G65)</f>
        <v>0</v>
      </c>
    </row>
    <row r="67" spans="1:7" ht="48.75" customHeight="1">
      <c r="A67" s="216" t="s">
        <v>280</v>
      </c>
      <c r="B67" s="227" t="s">
        <v>276</v>
      </c>
      <c r="C67" s="227" t="s">
        <v>281</v>
      </c>
      <c r="D67" s="28" t="s">
        <v>282</v>
      </c>
      <c r="E67" s="8"/>
      <c r="F67" s="40"/>
      <c r="G67" s="9">
        <f>+IF(E67="cumple",0.0083,0)</f>
        <v>0</v>
      </c>
    </row>
    <row r="68" spans="1:7" ht="38.25" customHeight="1">
      <c r="A68" s="216"/>
      <c r="B68" s="231"/>
      <c r="C68" s="231"/>
      <c r="D68" s="28" t="s">
        <v>283</v>
      </c>
      <c r="E68" s="8"/>
      <c r="F68" s="40"/>
      <c r="G68" s="9">
        <f t="shared" ref="G68:G72" si="9">+IF(E68="cumple",0.0083,0)</f>
        <v>0</v>
      </c>
    </row>
    <row r="69" spans="1:7" ht="49.5">
      <c r="A69" s="216"/>
      <c r="B69" s="231"/>
      <c r="C69" s="231"/>
      <c r="D69" s="28" t="s">
        <v>284</v>
      </c>
      <c r="E69" s="8"/>
      <c r="F69" s="40"/>
      <c r="G69" s="9">
        <f t="shared" si="9"/>
        <v>0</v>
      </c>
    </row>
    <row r="70" spans="1:7" ht="66">
      <c r="A70" s="216"/>
      <c r="B70" s="231"/>
      <c r="C70" s="231"/>
      <c r="D70" s="28" t="s">
        <v>285</v>
      </c>
      <c r="E70" s="8"/>
      <c r="F70" s="40"/>
      <c r="G70" s="9">
        <f t="shared" si="9"/>
        <v>0</v>
      </c>
    </row>
    <row r="71" spans="1:7" ht="99">
      <c r="A71" s="216"/>
      <c r="B71" s="231"/>
      <c r="C71" s="231"/>
      <c r="D71" s="28" t="s">
        <v>286</v>
      </c>
      <c r="E71" s="8"/>
      <c r="F71" s="40"/>
      <c r="G71" s="9">
        <f t="shared" si="9"/>
        <v>0</v>
      </c>
    </row>
    <row r="72" spans="1:7" ht="39" customHeight="1">
      <c r="A72" s="230"/>
      <c r="B72" s="228"/>
      <c r="C72" s="228"/>
      <c r="D72" s="65" t="s">
        <v>287</v>
      </c>
      <c r="E72" s="8"/>
      <c r="F72" s="59" t="s">
        <v>4</v>
      </c>
      <c r="G72" s="9">
        <f t="shared" si="9"/>
        <v>0</v>
      </c>
    </row>
    <row r="73" spans="1:7">
      <c r="A73" s="68"/>
      <c r="B73" s="213" t="s">
        <v>21</v>
      </c>
      <c r="C73" s="213"/>
      <c r="D73" s="213"/>
      <c r="E73" s="26" t="str" cm="1">
        <f t="array" ref="E73">IF(OR(E67:E72="No cumple"),"No cumple",IF(G73=0%,"","Cumple"))</f>
        <v/>
      </c>
      <c r="F73" s="40"/>
      <c r="G73" s="11">
        <f>SUM(G67:G72)</f>
        <v>0</v>
      </c>
    </row>
    <row r="74" spans="1:7" ht="115.5">
      <c r="A74" s="211" t="s">
        <v>288</v>
      </c>
      <c r="B74" s="69" t="s">
        <v>276</v>
      </c>
      <c r="C74" s="28" t="s">
        <v>289</v>
      </c>
      <c r="D74" s="28" t="s">
        <v>290</v>
      </c>
      <c r="E74" s="8"/>
      <c r="F74" s="59" t="s">
        <v>4</v>
      </c>
      <c r="G74" s="9">
        <f>+IF(E74="cumple",0.05,0)</f>
        <v>0</v>
      </c>
    </row>
    <row r="75" spans="1:7">
      <c r="A75" s="212"/>
      <c r="B75" s="224" t="s">
        <v>21</v>
      </c>
      <c r="C75" s="224"/>
      <c r="D75" s="224"/>
      <c r="E75" s="26" t="str">
        <f>IF(OR(E74="No cumple"),"No cumple",IF(G75=0%,"","Cumple"))</f>
        <v/>
      </c>
      <c r="F75" s="40"/>
      <c r="G75" s="11">
        <f>SUM(G74)</f>
        <v>0</v>
      </c>
    </row>
    <row r="76" spans="1:7" ht="115.5">
      <c r="A76" s="211" t="s">
        <v>291</v>
      </c>
      <c r="B76" s="69" t="s">
        <v>292</v>
      </c>
      <c r="C76" s="28" t="s">
        <v>293</v>
      </c>
      <c r="D76" s="28" t="s">
        <v>294</v>
      </c>
      <c r="E76" s="8"/>
      <c r="F76" s="59" t="s">
        <v>4</v>
      </c>
      <c r="G76" s="9">
        <f>+IF(E76="cumple",0.05,IF(E76="No aplica",0.05,0))</f>
        <v>0</v>
      </c>
    </row>
    <row r="77" spans="1:7">
      <c r="A77" s="212"/>
      <c r="B77" s="224" t="s">
        <v>21</v>
      </c>
      <c r="C77" s="224"/>
      <c r="D77" s="232"/>
      <c r="E77" s="26" t="str">
        <f>IF(OR(E76="No cumple"),"No cumple",IF(G77=0%,"","Cumple"))</f>
        <v/>
      </c>
      <c r="F77" s="40"/>
      <c r="G77" s="11">
        <f>SUM(G76)</f>
        <v>0</v>
      </c>
    </row>
    <row r="78" spans="1:7" ht="115.5">
      <c r="A78" s="211" t="s">
        <v>295</v>
      </c>
      <c r="B78" s="69" t="s">
        <v>296</v>
      </c>
      <c r="C78" s="28" t="s">
        <v>297</v>
      </c>
      <c r="D78" s="29" t="s">
        <v>298</v>
      </c>
      <c r="E78" s="8"/>
      <c r="F78" s="59" t="s">
        <v>4</v>
      </c>
      <c r="G78" s="9">
        <f>+IF(E78="cumple",0.05,0)</f>
        <v>0</v>
      </c>
    </row>
    <row r="79" spans="1:7" ht="17.25" thickBot="1">
      <c r="A79" s="212"/>
      <c r="B79" s="224" t="s">
        <v>21</v>
      </c>
      <c r="C79" s="224"/>
      <c r="D79" s="224"/>
      <c r="E79" s="26" t="str">
        <f>IF(OR(E78="No cumple"),"No cumple",IF(G79=0%,"","Cumple"))</f>
        <v/>
      </c>
      <c r="F79" s="40"/>
      <c r="G79" s="11">
        <f>SUM(G78)</f>
        <v>0</v>
      </c>
    </row>
    <row r="80" spans="1:7" ht="17.25" thickBot="1">
      <c r="A80" s="178" t="s">
        <v>5</v>
      </c>
      <c r="B80" s="179"/>
      <c r="C80" s="179"/>
      <c r="D80" s="179"/>
      <c r="E80" s="179"/>
      <c r="F80" s="180"/>
      <c r="G80" s="13">
        <f>+G22+G26+G30+G33+G36+G39+G42+G44+G48+G79+G50+G52+G55+G57+G61+G63+G66+G73+G75+G77</f>
        <v>0</v>
      </c>
    </row>
    <row r="81" spans="1:7" ht="85.5" customHeight="1" thickBot="1">
      <c r="A81" s="181" t="s">
        <v>393</v>
      </c>
      <c r="B81" s="182"/>
      <c r="C81" s="182"/>
      <c r="D81" s="182"/>
      <c r="E81" s="182"/>
      <c r="F81" s="182"/>
      <c r="G81" s="183"/>
    </row>
    <row r="82" spans="1:7" ht="17.25" thickBot="1">
      <c r="A82" s="184" t="s">
        <v>10</v>
      </c>
      <c r="B82" s="185"/>
      <c r="C82" s="185"/>
      <c r="D82" s="185"/>
      <c r="E82" s="185"/>
      <c r="F82" s="185"/>
      <c r="G82" s="186"/>
    </row>
    <row r="83" spans="1:7" ht="17.25" thickBot="1">
      <c r="A83" s="187" t="s">
        <v>8</v>
      </c>
      <c r="B83" s="188"/>
      <c r="C83" s="15" t="s">
        <v>6</v>
      </c>
      <c r="D83" s="14" t="s">
        <v>9</v>
      </c>
      <c r="E83" s="188" t="s">
        <v>7</v>
      </c>
      <c r="F83" s="188"/>
      <c r="G83" s="189"/>
    </row>
    <row r="84" spans="1:7">
      <c r="A84" s="190"/>
      <c r="B84" s="191"/>
      <c r="C84" s="17"/>
      <c r="D84" s="16"/>
      <c r="E84" s="191"/>
      <c r="F84" s="191"/>
      <c r="G84" s="192"/>
    </row>
    <row r="85" spans="1:7">
      <c r="A85" s="172"/>
      <c r="B85" s="173"/>
      <c r="C85" s="19"/>
      <c r="D85" s="18"/>
      <c r="E85" s="173"/>
      <c r="F85" s="173"/>
      <c r="G85" s="174"/>
    </row>
    <row r="86" spans="1:7" ht="17.25" thickBot="1">
      <c r="A86" s="175"/>
      <c r="B86" s="176"/>
      <c r="C86" s="21"/>
      <c r="D86" s="20"/>
      <c r="E86" s="176"/>
      <c r="F86" s="176"/>
      <c r="G86" s="177"/>
    </row>
  </sheetData>
  <sheetProtection algorithmName="SHA-512" hashValue="F9ZsEqleJ4L6CohLG7WZr6ZMKlpBoIbPSEh6TTzzDrEPX5bkwV2CKpCEi/OsQbOXTEMMa9F5oVC+2pCzWb4nHQ==" saltValue="p/1yjjrNvaZ8jOZCuPYoZA==" spinCount="100000" sheet="1" objects="1" scenarios="1" formatCells="0" formatColumns="0" formatRows="0" sort="0" autoFilter="0" pivotTables="0"/>
  <autoFilter ref="A17:G83" xr:uid="{47A68971-74D6-4596-BC86-1E5C76D83494}"/>
  <mergeCells count="93">
    <mergeCell ref="A85:B85"/>
    <mergeCell ref="E85:G85"/>
    <mergeCell ref="A86:B86"/>
    <mergeCell ref="E86:G86"/>
    <mergeCell ref="A80:F80"/>
    <mergeCell ref="A81:G81"/>
    <mergeCell ref="A82:G82"/>
    <mergeCell ref="A83:B83"/>
    <mergeCell ref="E83:G83"/>
    <mergeCell ref="A84:B84"/>
    <mergeCell ref="E84:G84"/>
    <mergeCell ref="A78:A79"/>
    <mergeCell ref="B79:D79"/>
    <mergeCell ref="A64:A65"/>
    <mergeCell ref="B64:B65"/>
    <mergeCell ref="C64:C65"/>
    <mergeCell ref="A66:A72"/>
    <mergeCell ref="B66:D66"/>
    <mergeCell ref="B67:B72"/>
    <mergeCell ref="C67:C72"/>
    <mergeCell ref="B73:D73"/>
    <mergeCell ref="A74:A75"/>
    <mergeCell ref="B75:D75"/>
    <mergeCell ref="A76:A77"/>
    <mergeCell ref="B77:D77"/>
    <mergeCell ref="A58:A61"/>
    <mergeCell ref="B58:B60"/>
    <mergeCell ref="C59:C60"/>
    <mergeCell ref="B61:D61"/>
    <mergeCell ref="A62:A63"/>
    <mergeCell ref="B63:D63"/>
    <mergeCell ref="A56:A57"/>
    <mergeCell ref="B57:D57"/>
    <mergeCell ref="A45:A48"/>
    <mergeCell ref="B45:B47"/>
    <mergeCell ref="C45:C46"/>
    <mergeCell ref="B48:D48"/>
    <mergeCell ref="A50:A51"/>
    <mergeCell ref="B50:D50"/>
    <mergeCell ref="B52:D52"/>
    <mergeCell ref="A53:A55"/>
    <mergeCell ref="B53:B54"/>
    <mergeCell ref="C53:C54"/>
    <mergeCell ref="B55:D55"/>
    <mergeCell ref="A40:A42"/>
    <mergeCell ref="B40:B41"/>
    <mergeCell ref="C40:C41"/>
    <mergeCell ref="B42:D42"/>
    <mergeCell ref="A43:A44"/>
    <mergeCell ref="B44:D44"/>
    <mergeCell ref="A34:A36"/>
    <mergeCell ref="B34:B35"/>
    <mergeCell ref="B36:D36"/>
    <mergeCell ref="A37:A39"/>
    <mergeCell ref="B37:B38"/>
    <mergeCell ref="B39:D39"/>
    <mergeCell ref="A27:A30"/>
    <mergeCell ref="B27:B29"/>
    <mergeCell ref="C27:C28"/>
    <mergeCell ref="B30:D30"/>
    <mergeCell ref="A31:A33"/>
    <mergeCell ref="B31:B32"/>
    <mergeCell ref="B33:D33"/>
    <mergeCell ref="A18:A22"/>
    <mergeCell ref="B18:B21"/>
    <mergeCell ref="C18:C20"/>
    <mergeCell ref="B22:D22"/>
    <mergeCell ref="A23:A26"/>
    <mergeCell ref="B23:B25"/>
    <mergeCell ref="C23:C24"/>
    <mergeCell ref="B26:D26"/>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80">
    <cfRule type="dataBar" priority="1">
      <dataBar>
        <cfvo type="num" val="0"/>
        <cfvo type="num" val="1"/>
        <color rgb="FF638EC6"/>
      </dataBar>
      <extLst>
        <ext xmlns:x14="http://schemas.microsoft.com/office/spreadsheetml/2009/9/main" uri="{B025F937-C7B1-47D3-B67F-A62EFF666E3E}">
          <x14:id>{BFDE5355-F891-4B31-B24F-A8F4C03AEC0E}</x14:id>
        </ext>
      </extLst>
    </cfRule>
  </conditionalFormatting>
  <dataValidations count="8">
    <dataValidation type="list" allowBlank="1" showInputMessage="1" showErrorMessage="1" sqref="E78 E74 E23 E27 E31 E34 E40:E41 E43 E37 E49 E51 E53:E54 E56 E58:E60 E62 E64:E65 E67:E72" xr:uid="{306EE945-B243-4FFF-B888-78D596299D9A}">
      <formula1>"Cumple,No Cumple"</formula1>
    </dataValidation>
    <dataValidation type="whole" allowBlank="1" showInputMessage="1" showErrorMessage="1" error="Ingrese solo números" sqref="B13:G13" xr:uid="{57230A20-FC38-4D92-9460-8B30CDCDCE02}">
      <formula1>1</formula1>
      <formula2>9999</formula2>
    </dataValidation>
    <dataValidation type="date" allowBlank="1" showInputMessage="1" showErrorMessage="1" error="Formato fecha dd/mm/aaaa" sqref="B14:G14" xr:uid="{39711880-94F8-41E6-A8F0-A438844EC966}">
      <formula1>45292</formula1>
      <formula2>46022</formula2>
    </dataValidation>
    <dataValidation type="textLength" allowBlank="1" showInputMessage="1" showErrorMessage="1" sqref="B11:G12 B8:G8" xr:uid="{461341C1-DB55-466D-BA21-E72A8D0FAC4A}">
      <formula1>2</formula1>
      <formula2>250</formula2>
    </dataValidation>
    <dataValidation type="whole" allowBlank="1" showInputMessage="1" showErrorMessage="1" error="Ingrese solo números._x000a_Logitud 9 dIgitos." sqref="B9:G9" xr:uid="{907928C9-D773-452F-B00C-F889EB7E0424}">
      <formula1>111111111</formula1>
      <formula2>999999999</formula2>
    </dataValidation>
    <dataValidation type="whole" allowBlank="1" showInputMessage="1" showErrorMessage="1" error="Ingrese solo números" sqref="B5:G5" xr:uid="{3FDF9065-C155-40DD-8693-7545ED8F88CB}">
      <formula1>1</formula1>
      <formula2>999999999</formula2>
    </dataValidation>
    <dataValidation type="date" allowBlank="1" showInputMessage="1" showErrorMessage="1" error="Formato fecha dd/mm/aaaa" sqref="B6:G6" xr:uid="{1CD13502-672E-4739-B3A8-5ABCDE497683}">
      <formula1>40179</formula1>
      <formula2>46022</formula2>
    </dataValidation>
    <dataValidation type="list" allowBlank="1" showInputMessage="1" showErrorMessage="1" sqref="E18:E21 E24:E25 E28:E29 E32 E35 E38 E45:E47 E76" xr:uid="{765103D7-F3D7-404B-A9B6-BA1574BC905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BFDE5355-F891-4B31-B24F-A8F4C03AEC0E}">
            <x14:dataBar minLength="0" maxLength="100" gradient="0">
              <x14:cfvo type="num">
                <xm:f>0</xm:f>
              </x14:cfvo>
              <x14:cfvo type="num">
                <xm:f>1</xm:f>
              </x14:cfvo>
              <x14:negativeFillColor rgb="FFFF0000"/>
              <x14:axisColor rgb="FF000000"/>
            </x14:dataBar>
          </x14:cfRule>
          <xm:sqref>G80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DFE60E8-7A96-45E0-9D69-5FD016FFB69C}">
          <x14:formula1>
            <xm:f>'0. Instrucciones'!$A$41:$A$73</xm:f>
          </x14:formula1>
          <xm:sqref>B7:G7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137D-9786-4415-82C5-0F16A714D49E}">
  <sheetPr>
    <tabColor rgb="FF00B0F0"/>
  </sheetPr>
  <dimension ref="A1:G44"/>
  <sheetViews>
    <sheetView tabSelected="1" topLeftCell="A12" zoomScaleNormal="100" zoomScaleSheetLayoutView="80" zoomScalePageLayoutView="55" workbookViewId="0">
      <selection activeCell="A5" sqref="A5:G7"/>
    </sheetView>
  </sheetViews>
  <sheetFormatPr baseColWidth="10" defaultColWidth="11.42578125" defaultRowHeight="16.5"/>
  <cols>
    <col min="1" max="1" width="30.85546875" style="22" customWidth="1"/>
    <col min="2" max="2" width="27.28515625" style="23" customWidth="1"/>
    <col min="3" max="3" width="35.5703125" style="24" customWidth="1"/>
    <col min="4" max="4" width="56.85546875" style="23" customWidth="1"/>
    <col min="5" max="5" width="17.140625" style="23" customWidth="1"/>
    <col min="6" max="6" width="31.28515625" style="25" customWidth="1"/>
    <col min="7" max="7" width="11.1406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7.25" thickBot="1">
      <c r="A3" s="118" t="s">
        <v>132</v>
      </c>
      <c r="B3" s="119"/>
      <c r="C3" s="119"/>
      <c r="D3" s="119"/>
      <c r="E3" s="119"/>
      <c r="F3" s="119"/>
      <c r="G3" s="120"/>
    </row>
    <row r="4" spans="1:7" s="2" customFormat="1" ht="17.25" thickBot="1">
      <c r="A4" s="121" t="s">
        <v>133</v>
      </c>
      <c r="B4" s="122"/>
      <c r="C4" s="122"/>
      <c r="D4" s="122"/>
      <c r="E4" s="122"/>
      <c r="F4" s="122"/>
      <c r="G4" s="123"/>
    </row>
    <row r="5" spans="1:7">
      <c r="A5" s="3" t="s">
        <v>17</v>
      </c>
      <c r="B5" s="135"/>
      <c r="C5" s="135"/>
      <c r="D5" s="135"/>
      <c r="E5" s="135"/>
      <c r="F5" s="135"/>
      <c r="G5" s="136"/>
    </row>
    <row r="6" spans="1:7">
      <c r="A6" s="4" t="s">
        <v>18</v>
      </c>
      <c r="B6" s="137"/>
      <c r="C6" s="137"/>
      <c r="D6" s="137"/>
      <c r="E6" s="137"/>
      <c r="F6" s="137"/>
      <c r="G6" s="138"/>
    </row>
    <row r="7" spans="1:7">
      <c r="A7" s="5" t="s">
        <v>1</v>
      </c>
      <c r="B7" s="139"/>
      <c r="C7" s="139"/>
      <c r="D7" s="139"/>
      <c r="E7" s="139"/>
      <c r="F7" s="139"/>
      <c r="G7" s="140"/>
    </row>
    <row r="8" spans="1:7">
      <c r="A8" s="5" t="s">
        <v>135</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c r="A11" s="5" t="s">
        <v>12</v>
      </c>
      <c r="B11" s="133"/>
      <c r="C11" s="133"/>
      <c r="D11" s="133"/>
      <c r="E11" s="133"/>
      <c r="F11" s="133"/>
      <c r="G11" s="134"/>
    </row>
    <row r="12" spans="1:7" ht="32.25" customHeight="1">
      <c r="A12" s="5" t="s">
        <v>13</v>
      </c>
      <c r="B12" s="133"/>
      <c r="C12" s="133"/>
      <c r="D12" s="133"/>
      <c r="E12" s="133"/>
      <c r="F12" s="133"/>
      <c r="G12" s="134"/>
    </row>
    <row r="13" spans="1:7" ht="18.75" customHeight="1">
      <c r="A13" s="37" t="s">
        <v>363</v>
      </c>
      <c r="B13" s="141"/>
      <c r="C13" s="142"/>
      <c r="D13" s="142"/>
      <c r="E13" s="142"/>
      <c r="F13" s="142"/>
      <c r="G13" s="143"/>
    </row>
    <row r="14" spans="1:7" ht="33.75" thickBot="1">
      <c r="A14" s="6" t="s">
        <v>20</v>
      </c>
      <c r="B14" s="144"/>
      <c r="C14" s="144"/>
      <c r="D14" s="144"/>
      <c r="E14" s="144"/>
      <c r="F14" s="144"/>
      <c r="G14" s="145"/>
    </row>
    <row r="15" spans="1:7">
      <c r="A15" s="146" t="s">
        <v>404</v>
      </c>
      <c r="B15" s="147"/>
      <c r="C15" s="147"/>
      <c r="D15" s="147"/>
      <c r="E15" s="147"/>
      <c r="F15" s="147"/>
      <c r="G15" s="148"/>
    </row>
    <row r="16" spans="1:7" ht="34.5" customHeight="1">
      <c r="A16" s="236" t="s">
        <v>364</v>
      </c>
      <c r="B16" s="236" t="s">
        <v>2</v>
      </c>
      <c r="C16" s="236" t="s">
        <v>365</v>
      </c>
      <c r="D16" s="236" t="s">
        <v>45</v>
      </c>
      <c r="E16" s="236" t="s">
        <v>14</v>
      </c>
      <c r="F16" s="236" t="s">
        <v>0</v>
      </c>
      <c r="G16" s="236" t="s">
        <v>3</v>
      </c>
    </row>
    <row r="17" spans="1:7" ht="16.5" customHeight="1">
      <c r="A17" s="236"/>
      <c r="B17" s="236"/>
      <c r="C17" s="236"/>
      <c r="D17" s="236"/>
      <c r="E17" s="236"/>
      <c r="F17" s="236"/>
      <c r="G17" s="236"/>
    </row>
    <row r="18" spans="1:7" ht="37.5" hidden="1" customHeight="1">
      <c r="A18" s="212"/>
      <c r="B18" s="212"/>
      <c r="C18" s="212"/>
      <c r="D18" s="212"/>
      <c r="E18" s="212"/>
      <c r="F18" s="212"/>
      <c r="G18" s="237"/>
    </row>
    <row r="19" spans="1:7" ht="35.25" customHeight="1">
      <c r="A19" s="154" t="s">
        <v>366</v>
      </c>
      <c r="B19" s="227" t="s">
        <v>367</v>
      </c>
      <c r="C19" s="227" t="s">
        <v>368</v>
      </c>
      <c r="D19" s="52" t="s">
        <v>369</v>
      </c>
      <c r="E19" s="8"/>
      <c r="F19" s="38"/>
      <c r="G19" s="53">
        <f t="shared" ref="G19:G24" si="0">+IF(E19="cumple",0.00833333,IF(E19="No aplica",0.00833333,0))</f>
        <v>0</v>
      </c>
    </row>
    <row r="20" spans="1:7" ht="33">
      <c r="A20" s="154"/>
      <c r="B20" s="231"/>
      <c r="C20" s="231"/>
      <c r="D20" s="52" t="s">
        <v>370</v>
      </c>
      <c r="E20" s="8"/>
      <c r="F20" s="38"/>
      <c r="G20" s="53">
        <f t="shared" si="0"/>
        <v>0</v>
      </c>
    </row>
    <row r="21" spans="1:7" ht="33" customHeight="1">
      <c r="A21" s="154"/>
      <c r="B21" s="231"/>
      <c r="C21" s="231"/>
      <c r="D21" s="52" t="s">
        <v>371</v>
      </c>
      <c r="E21" s="8"/>
      <c r="F21" s="38"/>
      <c r="G21" s="53">
        <f t="shared" si="0"/>
        <v>0</v>
      </c>
    </row>
    <row r="22" spans="1:7" ht="33">
      <c r="A22" s="154"/>
      <c r="B22" s="231"/>
      <c r="C22" s="231"/>
      <c r="D22" s="52" t="s">
        <v>372</v>
      </c>
      <c r="E22" s="8"/>
      <c r="F22" s="38"/>
      <c r="G22" s="53">
        <f t="shared" si="0"/>
        <v>0</v>
      </c>
    </row>
    <row r="23" spans="1:7" ht="30.75" customHeight="1">
      <c r="A23" s="154"/>
      <c r="B23" s="231"/>
      <c r="C23" s="231"/>
      <c r="D23" s="52" t="s">
        <v>373</v>
      </c>
      <c r="E23" s="8"/>
      <c r="F23" s="38"/>
      <c r="G23" s="53">
        <f t="shared" si="0"/>
        <v>0</v>
      </c>
    </row>
    <row r="24" spans="1:7" ht="30.75" customHeight="1">
      <c r="A24" s="154"/>
      <c r="B24" s="228"/>
      <c r="C24" s="228"/>
      <c r="D24" s="52" t="s">
        <v>374</v>
      </c>
      <c r="E24" s="8"/>
      <c r="F24" s="38"/>
      <c r="G24" s="53">
        <f t="shared" si="0"/>
        <v>0</v>
      </c>
    </row>
    <row r="25" spans="1:7">
      <c r="A25" s="154"/>
      <c r="B25" s="157" t="s">
        <v>21</v>
      </c>
      <c r="C25" s="158"/>
      <c r="D25" s="158"/>
      <c r="E25" s="26" t="str" cm="1">
        <f t="array" ref="E25">IF(OR(E19:E24="No cumple"),"No cumple",IF(G25=0%,"","Cumple"))</f>
        <v/>
      </c>
      <c r="F25" s="10"/>
      <c r="G25" s="54">
        <f>SUM(G19:G24)</f>
        <v>0</v>
      </c>
    </row>
    <row r="26" spans="1:7" ht="78.75" customHeight="1">
      <c r="A26" s="161" t="s">
        <v>375</v>
      </c>
      <c r="B26" s="164" t="s">
        <v>376</v>
      </c>
      <c r="C26" s="233" t="s">
        <v>377</v>
      </c>
      <c r="D26" s="52" t="s">
        <v>384</v>
      </c>
      <c r="E26" s="8"/>
      <c r="F26" s="12"/>
      <c r="G26" s="53">
        <f>+IF(E26="cumple",0.16666667,IF(E26="No aplica",0.16666667,0))</f>
        <v>0</v>
      </c>
    </row>
    <row r="27" spans="1:7" ht="222" customHeight="1">
      <c r="A27" s="162"/>
      <c r="B27" s="164"/>
      <c r="C27" s="234"/>
      <c r="D27" s="52" t="s">
        <v>385</v>
      </c>
      <c r="E27" s="8"/>
      <c r="F27" s="12"/>
      <c r="G27" s="53">
        <f t="shared" ref="G27:G29" si="1">+IF(E27="cumple",0.16666667,IF(E27="No aplica",0.16666667,0))</f>
        <v>0</v>
      </c>
    </row>
    <row r="28" spans="1:7" ht="57" customHeight="1">
      <c r="A28" s="162"/>
      <c r="B28" s="164"/>
      <c r="C28" s="234"/>
      <c r="D28" s="52" t="s">
        <v>386</v>
      </c>
      <c r="E28" s="8"/>
      <c r="F28" s="12"/>
      <c r="G28" s="53"/>
    </row>
    <row r="29" spans="1:7" ht="54.75" customHeight="1">
      <c r="A29" s="162"/>
      <c r="B29" s="164"/>
      <c r="C29" s="235"/>
      <c r="D29" s="52" t="s">
        <v>388</v>
      </c>
      <c r="E29" s="8"/>
      <c r="F29" s="12"/>
      <c r="G29" s="53">
        <f t="shared" si="1"/>
        <v>0</v>
      </c>
    </row>
    <row r="30" spans="1:7">
      <c r="A30" s="160"/>
      <c r="B30" s="157" t="s">
        <v>21</v>
      </c>
      <c r="C30" s="158"/>
      <c r="D30" s="158"/>
      <c r="E30" s="26" t="str" cm="1">
        <f t="array" ref="E30">IF(OR(E26:E29="No cumple"),"No cumple",IF(G30=0%,"","Cumple"))</f>
        <v/>
      </c>
      <c r="F30" s="10"/>
      <c r="G30" s="72">
        <f>SUM(G26:G29)</f>
        <v>0</v>
      </c>
    </row>
    <row r="31" spans="1:7" ht="87" customHeight="1">
      <c r="A31" s="161" t="s">
        <v>378</v>
      </c>
      <c r="B31" s="163" t="s">
        <v>392</v>
      </c>
      <c r="C31" s="166" t="s">
        <v>387</v>
      </c>
      <c r="D31" s="52" t="s">
        <v>391</v>
      </c>
      <c r="E31" s="8"/>
      <c r="F31" s="12"/>
      <c r="G31" s="53">
        <f>+IF(E31="cumple",0.175,IF(E31="No aplica",0.0875,0))</f>
        <v>0</v>
      </c>
    </row>
    <row r="32" spans="1:7" ht="112.5" customHeight="1">
      <c r="A32" s="162"/>
      <c r="B32" s="164"/>
      <c r="C32" s="166"/>
      <c r="D32" s="52" t="s">
        <v>389</v>
      </c>
      <c r="E32" s="8"/>
      <c r="F32" s="12"/>
      <c r="G32" s="53">
        <f t="shared" ref="G32:G33" si="2">+IF(E32="cumple",0.0875,IF(E32="No aplica",0.0875,0))</f>
        <v>0</v>
      </c>
    </row>
    <row r="33" spans="1:7" ht="118.5" customHeight="1">
      <c r="A33" s="162"/>
      <c r="B33" s="164"/>
      <c r="C33" s="166"/>
      <c r="D33" s="52" t="s">
        <v>390</v>
      </c>
      <c r="E33" s="8"/>
      <c r="F33" s="12"/>
      <c r="G33" s="53">
        <f t="shared" si="2"/>
        <v>0</v>
      </c>
    </row>
    <row r="34" spans="1:7">
      <c r="A34" s="160"/>
      <c r="B34" s="157" t="s">
        <v>21</v>
      </c>
      <c r="C34" s="158"/>
      <c r="D34" s="158"/>
      <c r="E34" s="26" t="str" cm="1">
        <f t="array" ref="E34">IF(OR(E31:E33="No cumple"),"No cumple",IF(G34=0%,"","Cumple"))</f>
        <v/>
      </c>
      <c r="F34" s="10"/>
      <c r="G34" s="72">
        <f>SUM(G31:G33)</f>
        <v>0</v>
      </c>
    </row>
    <row r="35" spans="1:7" ht="82.5" customHeight="1">
      <c r="A35" s="161" t="s">
        <v>379</v>
      </c>
      <c r="B35" s="163" t="s">
        <v>380</v>
      </c>
      <c r="C35" s="166" t="s">
        <v>381</v>
      </c>
      <c r="D35" s="73" t="s">
        <v>382</v>
      </c>
      <c r="E35" s="8"/>
      <c r="F35" s="12"/>
      <c r="G35" s="53">
        <f>+IF(E35="cumple",0.05,IF(E35="No aplica",0.05,0))</f>
        <v>0</v>
      </c>
    </row>
    <row r="36" spans="1:7" ht="119.25" customHeight="1">
      <c r="A36" s="162"/>
      <c r="B36" s="164"/>
      <c r="C36" s="166"/>
      <c r="D36" s="51" t="s">
        <v>763</v>
      </c>
      <c r="E36" s="8"/>
      <c r="F36" s="12"/>
      <c r="G36" s="53">
        <f>+IF(E36="cumple",0.05,IF(E36="No aplica",0.05,0))</f>
        <v>0</v>
      </c>
    </row>
    <row r="37" spans="1:7" ht="17.25" thickBot="1">
      <c r="A37" s="162"/>
      <c r="B37" s="210" t="s">
        <v>21</v>
      </c>
      <c r="C37" s="213"/>
      <c r="D37" s="213"/>
      <c r="E37" s="26" t="str" cm="1">
        <f t="array" ref="E37">IF(OR(E35:E36="No cumple"),"No cumple",IF(G37=0%,"","Cumple"))</f>
        <v/>
      </c>
      <c r="F37" s="40"/>
      <c r="G37" s="74">
        <f>SUM(G35:G36)</f>
        <v>0</v>
      </c>
    </row>
    <row r="38" spans="1:7" ht="17.25" thickBot="1">
      <c r="A38" s="178" t="s">
        <v>5</v>
      </c>
      <c r="B38" s="179"/>
      <c r="C38" s="179"/>
      <c r="D38" s="179"/>
      <c r="E38" s="179"/>
      <c r="F38" s="180"/>
      <c r="G38" s="75">
        <f>+G25+G30+G34+G37</f>
        <v>0</v>
      </c>
    </row>
    <row r="39" spans="1:7" ht="85.5" customHeight="1" thickBot="1">
      <c r="A39" s="181" t="s">
        <v>383</v>
      </c>
      <c r="B39" s="182"/>
      <c r="C39" s="182"/>
      <c r="D39" s="182"/>
      <c r="E39" s="182"/>
      <c r="F39" s="182"/>
      <c r="G39" s="183"/>
    </row>
    <row r="40" spans="1:7" ht="17.25" thickBot="1">
      <c r="A40" s="184" t="s">
        <v>10</v>
      </c>
      <c r="B40" s="185"/>
      <c r="C40" s="185"/>
      <c r="D40" s="185"/>
      <c r="E40" s="185"/>
      <c r="F40" s="185"/>
      <c r="G40" s="186"/>
    </row>
    <row r="41" spans="1:7" ht="17.25" thickBot="1">
      <c r="A41" s="187" t="s">
        <v>8</v>
      </c>
      <c r="B41" s="188"/>
      <c r="C41" s="15" t="s">
        <v>6</v>
      </c>
      <c r="D41" s="14" t="s">
        <v>9</v>
      </c>
      <c r="E41" s="188" t="s">
        <v>7</v>
      </c>
      <c r="F41" s="188"/>
      <c r="G41" s="189"/>
    </row>
    <row r="42" spans="1:7">
      <c r="A42" s="190"/>
      <c r="B42" s="191"/>
      <c r="C42" s="17"/>
      <c r="D42" s="16"/>
      <c r="E42" s="191"/>
      <c r="F42" s="191"/>
      <c r="G42" s="192"/>
    </row>
    <row r="43" spans="1:7">
      <c r="A43" s="172"/>
      <c r="B43" s="173"/>
      <c r="C43" s="19"/>
      <c r="D43" s="18"/>
      <c r="E43" s="173"/>
      <c r="F43" s="173"/>
      <c r="G43" s="174"/>
    </row>
    <row r="44" spans="1:7" ht="17.25" thickBot="1">
      <c r="A44" s="175"/>
      <c r="B44" s="176"/>
      <c r="C44" s="21"/>
      <c r="D44" s="20"/>
      <c r="E44" s="176"/>
      <c r="F44" s="176"/>
      <c r="G44" s="177"/>
    </row>
  </sheetData>
  <sheetProtection algorithmName="SHA-512" hashValue="3SiQhFuk8EtxaX7ANtkDoFjtzNQINNezvCfijbxuGIj8bNfLBu4T92+3u47Lo9ee/ans4FKv3xfsACDuTdUutg==" saltValue="L5bQInU2unlFlDgnLCEvBQ==" spinCount="100000" sheet="1" formatCells="0" formatColumns="0" formatRows="0" autoFilter="0"/>
  <autoFilter ref="A17:G41" xr:uid="{47A68971-74D6-4596-BC86-1E5C76D83494}"/>
  <mergeCells count="50">
    <mergeCell ref="A18:G18"/>
    <mergeCell ref="A19:A25"/>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B19:B24"/>
    <mergeCell ref="C19:C24"/>
    <mergeCell ref="B25:D25"/>
    <mergeCell ref="A31:A34"/>
    <mergeCell ref="B31:B33"/>
    <mergeCell ref="C31:C33"/>
    <mergeCell ref="B34:D34"/>
    <mergeCell ref="A26:A30"/>
    <mergeCell ref="B26:B29"/>
    <mergeCell ref="C26:C29"/>
    <mergeCell ref="B30:D30"/>
    <mergeCell ref="A35:A37"/>
    <mergeCell ref="B35:B36"/>
    <mergeCell ref="C35:C36"/>
    <mergeCell ref="B37:D37"/>
    <mergeCell ref="A43:B43"/>
    <mergeCell ref="E43:G43"/>
    <mergeCell ref="A44:B44"/>
    <mergeCell ref="E44:G44"/>
    <mergeCell ref="A38:F38"/>
    <mergeCell ref="A39:G39"/>
    <mergeCell ref="A40:G40"/>
    <mergeCell ref="A41:B41"/>
    <mergeCell ref="E41:G41"/>
    <mergeCell ref="A42:B42"/>
    <mergeCell ref="E42:G42"/>
  </mergeCells>
  <conditionalFormatting sqref="G38">
    <cfRule type="dataBar" priority="1">
      <dataBar>
        <cfvo type="num" val="0"/>
        <cfvo type="num" val="1"/>
        <color rgb="FF638EC6"/>
      </dataBar>
      <extLst>
        <ext xmlns:x14="http://schemas.microsoft.com/office/spreadsheetml/2009/9/main" uri="{B025F937-C7B1-47D3-B67F-A62EFF666E3E}">
          <x14:id>{563A5372-EA7A-4B05-9AC3-24325A9DAE91}</x14:id>
        </ext>
      </extLst>
    </cfRule>
  </conditionalFormatting>
  <dataValidations count="7">
    <dataValidation type="whole" allowBlank="1" showInputMessage="1" showErrorMessage="1" error="Ingrese solo números" sqref="B13:G13" xr:uid="{1AC2E49D-4B55-4B11-95DF-2FA0BDF54D27}">
      <formula1>1</formula1>
      <formula2>9999</formula2>
    </dataValidation>
    <dataValidation type="date" allowBlank="1" showInputMessage="1" showErrorMessage="1" error="Formato fecha dd/mm/aaaa" sqref="B14:G14" xr:uid="{0489CF25-2AE8-44AB-84A3-D30FD1F94CA9}">
      <formula1>45292</formula1>
      <formula2>46022</formula2>
    </dataValidation>
    <dataValidation type="textLength" allowBlank="1" showInputMessage="1" showErrorMessage="1" sqref="B11:G12 B8:G8" xr:uid="{41565C0D-F10A-43C6-8EFC-23F1E88B7F9D}">
      <formula1>2</formula1>
      <formula2>250</formula2>
    </dataValidation>
    <dataValidation type="whole" allowBlank="1" showInputMessage="1" showErrorMessage="1" error="Ingrese solo números._x000a_Logitud 9 dIgitos." sqref="B9:G9" xr:uid="{F4BEFD4F-A425-4C30-84CB-3DC5B9AC25F1}">
      <formula1>111111111</formula1>
      <formula2>999999999</formula2>
    </dataValidation>
    <dataValidation type="whole" allowBlank="1" showInputMessage="1" showErrorMessage="1" error="Ingrese solo números" sqref="B5:G5" xr:uid="{F5CF9FC9-9804-40DD-B6AE-383F97ACEF58}">
      <formula1>1</formula1>
      <formula2>999999999</formula2>
    </dataValidation>
    <dataValidation type="date" allowBlank="1" showInputMessage="1" showErrorMessage="1" error="Formato fecha dd/mm/aaaa" sqref="B6:G6" xr:uid="{3E954F40-701D-4760-A96B-92C3969CC57F}">
      <formula1>40179</formula1>
      <formula2>46022</formula2>
    </dataValidation>
    <dataValidation type="list" allowBlank="1" showInputMessage="1" showErrorMessage="1" sqref="E19:E24 E26:E29 E31:E33 E35:E36" xr:uid="{FA25958F-70CE-4632-BA21-7C19AFB0E5C6}">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63A5372-EA7A-4B05-9AC3-24325A9DAE91}">
            <x14:dataBar minLength="0" maxLength="100" gradient="0">
              <x14:cfvo type="num">
                <xm:f>0</xm:f>
              </x14:cfvo>
              <x14:cfvo type="num">
                <xm:f>1</xm:f>
              </x14:cfvo>
              <x14:negativeFillColor rgb="FFFF0000"/>
              <x14:axisColor rgb="FF000000"/>
            </x14:dataBar>
          </x14:cfRule>
          <xm:sqref>G38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1EFC9F3-C4C9-489A-83DD-C1DE7232B4BB}">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73FF-B2FE-46A6-8C24-C3A67064BE34}">
  <sheetPr>
    <tabColor rgb="FF00B0F0"/>
  </sheetPr>
  <dimension ref="A1:G85"/>
  <sheetViews>
    <sheetView tabSelected="1" topLeftCell="A14" zoomScaleNormal="100" zoomScaleSheetLayoutView="80" zoomScalePageLayoutView="55" workbookViewId="0">
      <selection activeCell="A5" sqref="A5:G7"/>
    </sheetView>
  </sheetViews>
  <sheetFormatPr baseColWidth="10" defaultColWidth="11.42578125" defaultRowHeight="16.5"/>
  <cols>
    <col min="1" max="1" width="30.85546875" style="22" customWidth="1"/>
    <col min="2" max="2" width="25.5703125" style="23" customWidth="1"/>
    <col min="3" max="3" width="35.5703125" style="24" customWidth="1"/>
    <col min="4" max="4" width="52.140625" style="23" customWidth="1"/>
    <col min="5" max="5" width="14.85546875" style="23" customWidth="1"/>
    <col min="6" max="6" width="35.28515625" style="25" customWidth="1"/>
    <col min="7" max="7" width="9.57031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7.25" thickBot="1">
      <c r="A3" s="118" t="s">
        <v>132</v>
      </c>
      <c r="B3" s="119"/>
      <c r="C3" s="119"/>
      <c r="D3" s="119"/>
      <c r="E3" s="119"/>
      <c r="F3" s="119"/>
      <c r="G3" s="120"/>
    </row>
    <row r="4" spans="1:7" s="2" customFormat="1" ht="17.25" thickBot="1">
      <c r="A4" s="121" t="s">
        <v>126</v>
      </c>
      <c r="B4" s="122"/>
      <c r="C4" s="122"/>
      <c r="D4" s="122"/>
      <c r="E4" s="122"/>
      <c r="F4" s="122"/>
      <c r="G4" s="123"/>
    </row>
    <row r="5" spans="1:7">
      <c r="A5" s="3" t="s">
        <v>17</v>
      </c>
      <c r="B5" s="135"/>
      <c r="C5" s="135"/>
      <c r="D5" s="135"/>
      <c r="E5" s="135"/>
      <c r="F5" s="135"/>
      <c r="G5" s="136"/>
    </row>
    <row r="6" spans="1:7">
      <c r="A6" s="4" t="s">
        <v>18</v>
      </c>
      <c r="B6" s="137"/>
      <c r="C6" s="137"/>
      <c r="D6" s="137"/>
      <c r="E6" s="137"/>
      <c r="F6" s="137"/>
      <c r="G6" s="138"/>
    </row>
    <row r="7" spans="1:7">
      <c r="A7" s="5" t="s">
        <v>1</v>
      </c>
      <c r="B7" s="139"/>
      <c r="C7" s="139"/>
      <c r="D7" s="139"/>
      <c r="E7" s="139"/>
      <c r="F7" s="139"/>
      <c r="G7" s="140"/>
    </row>
    <row r="8" spans="1:7">
      <c r="A8" s="5" t="s">
        <v>11</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c r="A11" s="5" t="s">
        <v>12</v>
      </c>
      <c r="B11" s="133"/>
      <c r="C11" s="133"/>
      <c r="D11" s="133"/>
      <c r="E11" s="133"/>
      <c r="F11" s="133"/>
      <c r="G11" s="134"/>
    </row>
    <row r="12" spans="1:7" ht="31.5" customHeight="1">
      <c r="A12" s="5" t="s">
        <v>13</v>
      </c>
      <c r="B12" s="133"/>
      <c r="C12" s="133"/>
      <c r="D12" s="133"/>
      <c r="E12" s="133"/>
      <c r="F12" s="133"/>
      <c r="G12" s="134"/>
    </row>
    <row r="13" spans="1:7" ht="15" customHeight="1">
      <c r="A13" s="37" t="s">
        <v>124</v>
      </c>
      <c r="B13" s="141"/>
      <c r="C13" s="142"/>
      <c r="D13" s="142"/>
      <c r="E13" s="142"/>
      <c r="F13" s="142"/>
      <c r="G13" s="143"/>
    </row>
    <row r="14" spans="1:7" ht="33.75" thickBot="1">
      <c r="A14" s="6" t="s">
        <v>20</v>
      </c>
      <c r="B14" s="144"/>
      <c r="C14" s="144"/>
      <c r="D14" s="144"/>
      <c r="E14" s="144"/>
      <c r="F14" s="144"/>
      <c r="G14" s="145"/>
    </row>
    <row r="15" spans="1:7">
      <c r="A15" s="146" t="s">
        <v>300</v>
      </c>
      <c r="B15" s="147"/>
      <c r="C15" s="147"/>
      <c r="D15" s="147"/>
      <c r="E15" s="147"/>
      <c r="F15" s="147"/>
      <c r="G15" s="148"/>
    </row>
    <row r="16" spans="1:7" ht="34.5" customHeight="1">
      <c r="A16" s="149" t="s">
        <v>301</v>
      </c>
      <c r="B16" s="151" t="s">
        <v>2</v>
      </c>
      <c r="C16" s="151" t="s">
        <v>44</v>
      </c>
      <c r="D16" s="151" t="s">
        <v>45</v>
      </c>
      <c r="E16" s="150" t="s">
        <v>14</v>
      </c>
      <c r="F16" s="149" t="s">
        <v>0</v>
      </c>
      <c r="G16" s="149" t="s">
        <v>3</v>
      </c>
    </row>
    <row r="17" spans="1:7" ht="16.5" customHeight="1">
      <c r="A17" s="238"/>
      <c r="B17" s="152"/>
      <c r="C17" s="152"/>
      <c r="D17" s="152"/>
      <c r="E17" s="153"/>
      <c r="F17" s="149"/>
      <c r="G17" s="238"/>
    </row>
    <row r="18" spans="1:7" ht="25.5" customHeight="1">
      <c r="A18" s="212" t="s">
        <v>405</v>
      </c>
      <c r="B18" s="212"/>
      <c r="C18" s="212"/>
      <c r="D18" s="212"/>
      <c r="E18" s="212"/>
      <c r="F18" s="212"/>
      <c r="G18" s="237"/>
    </row>
    <row r="19" spans="1:7" ht="66" customHeight="1">
      <c r="A19" s="239" t="s">
        <v>302</v>
      </c>
      <c r="B19" s="240" t="s">
        <v>353</v>
      </c>
      <c r="C19" s="243" t="s">
        <v>354</v>
      </c>
      <c r="D19" s="29" t="s">
        <v>423</v>
      </c>
      <c r="E19" s="8"/>
      <c r="F19" s="38"/>
      <c r="G19" s="9">
        <f>+IF(E19="cumple",0.01785714,0)</f>
        <v>0</v>
      </c>
    </row>
    <row r="20" spans="1:7">
      <c r="A20" s="239"/>
      <c r="B20" s="241"/>
      <c r="C20" s="244"/>
      <c r="D20" s="70" t="s">
        <v>303</v>
      </c>
      <c r="E20" s="8"/>
      <c r="F20" s="38"/>
      <c r="G20" s="9">
        <f t="shared" ref="G20:G32" si="0">+IF(E20="cumple",0.01785714,0)</f>
        <v>0</v>
      </c>
    </row>
    <row r="21" spans="1:7">
      <c r="A21" s="239"/>
      <c r="B21" s="241"/>
      <c r="C21" s="244"/>
      <c r="D21" s="70" t="s">
        <v>406</v>
      </c>
      <c r="E21" s="8"/>
      <c r="F21" s="38"/>
      <c r="G21" s="9">
        <f t="shared" si="0"/>
        <v>0</v>
      </c>
    </row>
    <row r="22" spans="1:7" ht="33.75" customHeight="1">
      <c r="A22" s="239"/>
      <c r="B22" s="241"/>
      <c r="C22" s="244"/>
      <c r="D22" s="29" t="s">
        <v>407</v>
      </c>
      <c r="E22" s="8"/>
      <c r="F22" s="38"/>
      <c r="G22" s="9">
        <f t="shared" si="0"/>
        <v>0</v>
      </c>
    </row>
    <row r="23" spans="1:7" ht="22.5" customHeight="1">
      <c r="A23" s="239"/>
      <c r="B23" s="241"/>
      <c r="C23" s="244"/>
      <c r="D23" s="71" t="s">
        <v>408</v>
      </c>
      <c r="E23" s="8"/>
      <c r="F23" s="38"/>
      <c r="G23" s="9">
        <f t="shared" si="0"/>
        <v>0</v>
      </c>
    </row>
    <row r="24" spans="1:7" ht="22.5" customHeight="1">
      <c r="A24" s="239"/>
      <c r="B24" s="241"/>
      <c r="C24" s="244"/>
      <c r="D24" s="71" t="s">
        <v>409</v>
      </c>
      <c r="E24" s="8"/>
      <c r="F24" s="38"/>
      <c r="G24" s="9">
        <f t="shared" si="0"/>
        <v>0</v>
      </c>
    </row>
    <row r="25" spans="1:7" ht="22.5" customHeight="1">
      <c r="A25" s="239"/>
      <c r="B25" s="241"/>
      <c r="C25" s="244"/>
      <c r="D25" s="71" t="s">
        <v>410</v>
      </c>
      <c r="E25" s="8"/>
      <c r="F25" s="38"/>
      <c r="G25" s="9">
        <f t="shared" si="0"/>
        <v>0</v>
      </c>
    </row>
    <row r="26" spans="1:7" ht="21.75" customHeight="1">
      <c r="A26" s="239"/>
      <c r="B26" s="241"/>
      <c r="C26" s="244"/>
      <c r="D26" s="71" t="s">
        <v>411</v>
      </c>
      <c r="E26" s="8"/>
      <c r="F26" s="38"/>
      <c r="G26" s="9">
        <f t="shared" si="0"/>
        <v>0</v>
      </c>
    </row>
    <row r="27" spans="1:7" ht="21.75" customHeight="1">
      <c r="A27" s="239"/>
      <c r="B27" s="241"/>
      <c r="C27" s="244"/>
      <c r="D27" s="29" t="s">
        <v>412</v>
      </c>
      <c r="E27" s="8"/>
      <c r="F27" s="38"/>
      <c r="G27" s="9">
        <f t="shared" si="0"/>
        <v>0</v>
      </c>
    </row>
    <row r="28" spans="1:7" ht="20.25" customHeight="1">
      <c r="A28" s="239"/>
      <c r="B28" s="241"/>
      <c r="C28" s="244"/>
      <c r="D28" s="29" t="s">
        <v>413</v>
      </c>
      <c r="E28" s="8"/>
      <c r="F28" s="38"/>
      <c r="G28" s="9">
        <f t="shared" si="0"/>
        <v>0</v>
      </c>
    </row>
    <row r="29" spans="1:7" ht="21.75" customHeight="1">
      <c r="A29" s="239"/>
      <c r="B29" s="241"/>
      <c r="C29" s="244"/>
      <c r="D29" s="29" t="s">
        <v>414</v>
      </c>
      <c r="E29" s="8"/>
      <c r="F29" s="38"/>
      <c r="G29" s="9">
        <f t="shared" si="0"/>
        <v>0</v>
      </c>
    </row>
    <row r="30" spans="1:7" ht="21.75" customHeight="1">
      <c r="A30" s="239"/>
      <c r="B30" s="241"/>
      <c r="C30" s="244"/>
      <c r="D30" s="71" t="s">
        <v>415</v>
      </c>
      <c r="E30" s="8"/>
      <c r="F30" s="38"/>
      <c r="G30" s="9">
        <f t="shared" si="0"/>
        <v>0</v>
      </c>
    </row>
    <row r="31" spans="1:7" ht="21.75" customHeight="1">
      <c r="A31" s="239"/>
      <c r="B31" s="241"/>
      <c r="C31" s="245"/>
      <c r="D31" s="71" t="s">
        <v>304</v>
      </c>
      <c r="E31" s="8"/>
      <c r="F31" s="38"/>
      <c r="G31" s="9">
        <f t="shared" si="0"/>
        <v>0</v>
      </c>
    </row>
    <row r="32" spans="1:7" ht="70.5" customHeight="1">
      <c r="A32" s="239"/>
      <c r="B32" s="242"/>
      <c r="C32" s="62" t="s">
        <v>416</v>
      </c>
      <c r="D32" s="29" t="s">
        <v>305</v>
      </c>
      <c r="E32" s="8"/>
      <c r="F32" s="38"/>
      <c r="G32" s="9">
        <f t="shared" si="0"/>
        <v>0</v>
      </c>
    </row>
    <row r="33" spans="1:7">
      <c r="A33" s="239"/>
      <c r="B33" s="157" t="s">
        <v>21</v>
      </c>
      <c r="C33" s="158"/>
      <c r="D33" s="158"/>
      <c r="E33" s="26" t="str" cm="1">
        <f t="array" ref="E33">IF(OR(E19:E32="No cumple"),"No cumple",IF(G33=0%,"","Cumple"))</f>
        <v/>
      </c>
      <c r="F33" s="10"/>
      <c r="G33" s="11">
        <f>SUM(G19:G32)</f>
        <v>0</v>
      </c>
    </row>
    <row r="34" spans="1:7" ht="49.5">
      <c r="A34" s="161" t="s">
        <v>306</v>
      </c>
      <c r="B34" s="204" t="s">
        <v>307</v>
      </c>
      <c r="C34" s="29" t="s">
        <v>308</v>
      </c>
      <c r="D34" s="29" t="s">
        <v>309</v>
      </c>
      <c r="E34" s="8"/>
      <c r="F34" s="10"/>
      <c r="G34" s="9">
        <f>+IF(E34="cumple",0.00925925926,0)</f>
        <v>0</v>
      </c>
    </row>
    <row r="35" spans="1:7" ht="115.5">
      <c r="A35" s="162"/>
      <c r="B35" s="214"/>
      <c r="C35" s="246" t="s">
        <v>310</v>
      </c>
      <c r="D35" s="29" t="s">
        <v>424</v>
      </c>
      <c r="E35" s="8"/>
      <c r="F35" s="12"/>
      <c r="G35" s="9">
        <f t="shared" ref="G35:G60" si="1">+IF(E35="cumple",0.00925925926,0)</f>
        <v>0</v>
      </c>
    </row>
    <row r="36" spans="1:7">
      <c r="A36" s="162"/>
      <c r="B36" s="214"/>
      <c r="C36" s="247"/>
      <c r="D36" s="29" t="s">
        <v>311</v>
      </c>
      <c r="E36" s="8"/>
      <c r="F36" s="12"/>
      <c r="G36" s="9">
        <f t="shared" si="1"/>
        <v>0</v>
      </c>
    </row>
    <row r="37" spans="1:7" ht="52.5" customHeight="1">
      <c r="A37" s="162"/>
      <c r="B37" s="214"/>
      <c r="C37" s="247"/>
      <c r="D37" s="29" t="s">
        <v>312</v>
      </c>
      <c r="E37" s="8"/>
      <c r="F37" s="12"/>
      <c r="G37" s="9">
        <f t="shared" si="1"/>
        <v>0</v>
      </c>
    </row>
    <row r="38" spans="1:7" ht="48" customHeight="1">
      <c r="A38" s="162"/>
      <c r="B38" s="214"/>
      <c r="C38" s="247"/>
      <c r="D38" s="29" t="s">
        <v>313</v>
      </c>
      <c r="E38" s="8"/>
      <c r="F38" s="12"/>
      <c r="G38" s="9">
        <f t="shared" si="1"/>
        <v>0</v>
      </c>
    </row>
    <row r="39" spans="1:7" ht="49.5">
      <c r="A39" s="162"/>
      <c r="B39" s="214"/>
      <c r="C39" s="247"/>
      <c r="D39" s="29" t="s">
        <v>314</v>
      </c>
      <c r="E39" s="8"/>
      <c r="F39" s="12"/>
      <c r="G39" s="9">
        <f t="shared" si="1"/>
        <v>0</v>
      </c>
    </row>
    <row r="40" spans="1:7" ht="49.5">
      <c r="A40" s="162"/>
      <c r="B40" s="214"/>
      <c r="C40" s="247"/>
      <c r="D40" s="29" t="s">
        <v>315</v>
      </c>
      <c r="E40" s="8"/>
      <c r="F40" s="12"/>
      <c r="G40" s="9">
        <f t="shared" si="1"/>
        <v>0</v>
      </c>
    </row>
    <row r="41" spans="1:7">
      <c r="A41" s="162"/>
      <c r="B41" s="214"/>
      <c r="C41" s="247"/>
      <c r="D41" s="29" t="s">
        <v>316</v>
      </c>
      <c r="E41" s="8"/>
      <c r="F41" s="12"/>
      <c r="G41" s="9">
        <f t="shared" si="1"/>
        <v>0</v>
      </c>
    </row>
    <row r="42" spans="1:7" ht="33">
      <c r="A42" s="162"/>
      <c r="B42" s="214"/>
      <c r="C42" s="247"/>
      <c r="D42" s="29" t="s">
        <v>317</v>
      </c>
      <c r="E42" s="8"/>
      <c r="F42" s="12"/>
      <c r="G42" s="9">
        <f t="shared" si="1"/>
        <v>0</v>
      </c>
    </row>
    <row r="43" spans="1:7" ht="49.5">
      <c r="A43" s="162"/>
      <c r="B43" s="214"/>
      <c r="C43" s="247"/>
      <c r="D43" s="29" t="s">
        <v>318</v>
      </c>
      <c r="E43" s="8"/>
      <c r="F43" s="12"/>
      <c r="G43" s="9">
        <f t="shared" si="1"/>
        <v>0</v>
      </c>
    </row>
    <row r="44" spans="1:7" ht="49.5">
      <c r="A44" s="162"/>
      <c r="B44" s="214"/>
      <c r="C44" s="247"/>
      <c r="D44" s="29" t="s">
        <v>319</v>
      </c>
      <c r="E44" s="8"/>
      <c r="F44" s="12"/>
      <c r="G44" s="9">
        <f t="shared" si="1"/>
        <v>0</v>
      </c>
    </row>
    <row r="45" spans="1:7" ht="115.5">
      <c r="A45" s="162"/>
      <c r="B45" s="214"/>
      <c r="C45" s="247"/>
      <c r="D45" s="29" t="s">
        <v>320</v>
      </c>
      <c r="E45" s="8"/>
      <c r="F45" s="12"/>
      <c r="G45" s="9">
        <f t="shared" si="1"/>
        <v>0</v>
      </c>
    </row>
    <row r="46" spans="1:7" ht="115.5">
      <c r="A46" s="162"/>
      <c r="B46" s="214"/>
      <c r="C46" s="247"/>
      <c r="D46" s="29" t="s">
        <v>321</v>
      </c>
      <c r="E46" s="8"/>
      <c r="F46" s="12"/>
      <c r="G46" s="9">
        <f t="shared" si="1"/>
        <v>0</v>
      </c>
    </row>
    <row r="47" spans="1:7" ht="33">
      <c r="A47" s="162"/>
      <c r="B47" s="214"/>
      <c r="C47" s="248"/>
      <c r="D47" s="29" t="s">
        <v>322</v>
      </c>
      <c r="E47" s="8"/>
      <c r="F47" s="12"/>
      <c r="G47" s="9">
        <f t="shared" si="1"/>
        <v>0</v>
      </c>
    </row>
    <row r="48" spans="1:7" ht="82.5" customHeight="1">
      <c r="A48" s="162"/>
      <c r="B48" s="214"/>
      <c r="C48" s="246" t="s">
        <v>323</v>
      </c>
      <c r="D48" s="29" t="s">
        <v>324</v>
      </c>
      <c r="E48" s="8"/>
      <c r="F48" s="38"/>
      <c r="G48" s="9">
        <f t="shared" si="1"/>
        <v>0</v>
      </c>
    </row>
    <row r="49" spans="1:7" ht="33">
      <c r="A49" s="162"/>
      <c r="B49" s="214"/>
      <c r="C49" s="247"/>
      <c r="D49" s="29" t="s">
        <v>325</v>
      </c>
      <c r="E49" s="8"/>
      <c r="F49" s="38"/>
      <c r="G49" s="9">
        <f t="shared" si="1"/>
        <v>0</v>
      </c>
    </row>
    <row r="50" spans="1:7" ht="54" customHeight="1">
      <c r="A50" s="162"/>
      <c r="B50" s="214"/>
      <c r="C50" s="247"/>
      <c r="D50" s="29" t="s">
        <v>326</v>
      </c>
      <c r="E50" s="8"/>
      <c r="F50" s="38"/>
      <c r="G50" s="9">
        <f t="shared" si="1"/>
        <v>0</v>
      </c>
    </row>
    <row r="51" spans="1:7" ht="49.5">
      <c r="A51" s="162"/>
      <c r="B51" s="214"/>
      <c r="C51" s="247"/>
      <c r="D51" s="29" t="s">
        <v>327</v>
      </c>
      <c r="E51" s="8"/>
      <c r="F51" s="38"/>
      <c r="G51" s="9">
        <f t="shared" si="1"/>
        <v>0</v>
      </c>
    </row>
    <row r="52" spans="1:7" ht="46.5" customHeight="1">
      <c r="A52" s="162"/>
      <c r="B52" s="214"/>
      <c r="C52" s="247"/>
      <c r="D52" s="29" t="s">
        <v>328</v>
      </c>
      <c r="E52" s="8"/>
      <c r="F52" s="38"/>
      <c r="G52" s="9">
        <f t="shared" si="1"/>
        <v>0</v>
      </c>
    </row>
    <row r="53" spans="1:7" ht="46.5" customHeight="1">
      <c r="A53" s="162"/>
      <c r="B53" s="214"/>
      <c r="C53" s="247"/>
      <c r="D53" s="29" t="s">
        <v>329</v>
      </c>
      <c r="E53" s="8"/>
      <c r="F53" s="38"/>
      <c r="G53" s="9">
        <f t="shared" si="1"/>
        <v>0</v>
      </c>
    </row>
    <row r="54" spans="1:7" ht="27.75" customHeight="1">
      <c r="A54" s="162"/>
      <c r="B54" s="214"/>
      <c r="C54" s="247"/>
      <c r="D54" s="29" t="s">
        <v>330</v>
      </c>
      <c r="E54" s="8"/>
      <c r="F54" s="38"/>
      <c r="G54" s="9">
        <f t="shared" si="1"/>
        <v>0</v>
      </c>
    </row>
    <row r="55" spans="1:7" ht="33">
      <c r="A55" s="162"/>
      <c r="B55" s="214"/>
      <c r="C55" s="247"/>
      <c r="D55" s="29" t="s">
        <v>331</v>
      </c>
      <c r="E55" s="8"/>
      <c r="F55" s="38"/>
      <c r="G55" s="9">
        <f t="shared" si="1"/>
        <v>0</v>
      </c>
    </row>
    <row r="56" spans="1:7" ht="33">
      <c r="A56" s="162"/>
      <c r="B56" s="214"/>
      <c r="C56" s="247"/>
      <c r="D56" s="29" t="s">
        <v>332</v>
      </c>
      <c r="E56" s="8"/>
      <c r="F56" s="38"/>
      <c r="G56" s="9">
        <f t="shared" si="1"/>
        <v>0</v>
      </c>
    </row>
    <row r="57" spans="1:7" ht="33">
      <c r="A57" s="162"/>
      <c r="B57" s="214"/>
      <c r="C57" s="247"/>
      <c r="D57" s="29" t="s">
        <v>333</v>
      </c>
      <c r="E57" s="8"/>
      <c r="F57" s="38"/>
      <c r="G57" s="9">
        <f t="shared" si="1"/>
        <v>0</v>
      </c>
    </row>
    <row r="58" spans="1:7" ht="23.25" customHeight="1">
      <c r="A58" s="162"/>
      <c r="B58" s="214"/>
      <c r="C58" s="247"/>
      <c r="D58" s="29" t="s">
        <v>334</v>
      </c>
      <c r="E58" s="8"/>
      <c r="F58" s="38"/>
      <c r="G58" s="9">
        <f t="shared" si="1"/>
        <v>0</v>
      </c>
    </row>
    <row r="59" spans="1:7" ht="66">
      <c r="A59" s="162"/>
      <c r="B59" s="214"/>
      <c r="C59" s="247"/>
      <c r="D59" s="29" t="s">
        <v>335</v>
      </c>
      <c r="E59" s="8"/>
      <c r="F59" s="38"/>
      <c r="G59" s="9">
        <f t="shared" si="1"/>
        <v>0</v>
      </c>
    </row>
    <row r="60" spans="1:7" ht="29.25" customHeight="1">
      <c r="A60" s="162"/>
      <c r="B60" s="205"/>
      <c r="C60" s="248"/>
      <c r="D60" s="29" t="s">
        <v>336</v>
      </c>
      <c r="E60" s="8"/>
      <c r="F60" s="38"/>
      <c r="G60" s="9">
        <f t="shared" si="1"/>
        <v>0</v>
      </c>
    </row>
    <row r="61" spans="1:7">
      <c r="A61" s="160"/>
      <c r="B61" s="157" t="s">
        <v>21</v>
      </c>
      <c r="C61" s="158"/>
      <c r="D61" s="158"/>
      <c r="E61" s="26" t="str" cm="1">
        <f t="array" ref="E61">IF(OR(E34:E60="No cumple"),"No cumple",IF(G61=0%,"","Cumple"))</f>
        <v/>
      </c>
      <c r="F61" s="10"/>
      <c r="G61" s="11">
        <f>SUM(G34:G60)</f>
        <v>0</v>
      </c>
    </row>
    <row r="62" spans="1:7" ht="82.5" customHeight="1">
      <c r="A62" s="161" t="s">
        <v>337</v>
      </c>
      <c r="B62" s="254" t="s">
        <v>338</v>
      </c>
      <c r="C62" s="222" t="s">
        <v>339</v>
      </c>
      <c r="D62" s="29" t="s">
        <v>426</v>
      </c>
      <c r="E62" s="8"/>
      <c r="F62" s="10"/>
      <c r="G62" s="9">
        <f>+IF(E62="cumple",0.0625,0)</f>
        <v>0</v>
      </c>
    </row>
    <row r="63" spans="1:7" ht="80.25" customHeight="1">
      <c r="A63" s="162"/>
      <c r="B63" s="255"/>
      <c r="C63" s="223"/>
      <c r="D63" s="29" t="s">
        <v>340</v>
      </c>
      <c r="E63" s="8"/>
      <c r="F63" s="10"/>
      <c r="G63" s="9">
        <f>+IF(E63="cumple",0.0625,0)</f>
        <v>0</v>
      </c>
    </row>
    <row r="64" spans="1:7">
      <c r="A64" s="160"/>
      <c r="B64" s="157" t="s">
        <v>21</v>
      </c>
      <c r="C64" s="158"/>
      <c r="D64" s="158"/>
      <c r="E64" s="26" t="str">
        <f>IF(OR(E62="No cumple"),"No cumple",IF(G64=0%,"","Cumple"))</f>
        <v/>
      </c>
      <c r="F64" s="10"/>
      <c r="G64" s="11">
        <f>SUM(G62:G63)</f>
        <v>0</v>
      </c>
    </row>
    <row r="65" spans="1:7" ht="66.75" customHeight="1">
      <c r="A65" s="161" t="s">
        <v>341</v>
      </c>
      <c r="B65" s="204" t="s">
        <v>338</v>
      </c>
      <c r="C65" s="222" t="s">
        <v>342</v>
      </c>
      <c r="D65" s="29" t="s">
        <v>343</v>
      </c>
      <c r="E65" s="8"/>
      <c r="F65" s="10"/>
      <c r="G65" s="9">
        <f>+IF(E65="cumple",0.0625,0)</f>
        <v>0</v>
      </c>
    </row>
    <row r="66" spans="1:7" ht="98.25" customHeight="1">
      <c r="A66" s="162"/>
      <c r="B66" s="205"/>
      <c r="C66" s="223"/>
      <c r="D66" s="29" t="s">
        <v>344</v>
      </c>
      <c r="E66" s="8"/>
      <c r="F66" s="12"/>
      <c r="G66" s="9">
        <f>+IF(E66="cumple",0.0625,0)</f>
        <v>0</v>
      </c>
    </row>
    <row r="67" spans="1:7">
      <c r="A67" s="160"/>
      <c r="B67" s="157" t="s">
        <v>21</v>
      </c>
      <c r="C67" s="158"/>
      <c r="D67" s="158"/>
      <c r="E67" s="26" t="str" cm="1">
        <f t="array" ref="E67">IF(OR(E65:E66="No cumple"),"No cumple",IF(G67=0%,"","Cumple"))</f>
        <v/>
      </c>
      <c r="F67" s="10"/>
      <c r="G67" s="11">
        <f>SUM(G65:G66)</f>
        <v>0</v>
      </c>
    </row>
    <row r="68" spans="1:7" ht="57" customHeight="1">
      <c r="A68" s="161" t="s">
        <v>345</v>
      </c>
      <c r="B68" s="204" t="s">
        <v>338</v>
      </c>
      <c r="C68" s="246" t="s">
        <v>346</v>
      </c>
      <c r="D68" s="30" t="s">
        <v>425</v>
      </c>
      <c r="E68" s="8"/>
      <c r="F68" s="10"/>
      <c r="G68" s="9">
        <f>+IF(E68="cumple",0.03125,0)</f>
        <v>0</v>
      </c>
    </row>
    <row r="69" spans="1:7" ht="33" customHeight="1">
      <c r="A69" s="162"/>
      <c r="B69" s="214"/>
      <c r="C69" s="247"/>
      <c r="D69" s="71" t="s">
        <v>347</v>
      </c>
      <c r="E69" s="8"/>
      <c r="F69" s="10"/>
      <c r="G69" s="9">
        <f t="shared" ref="G69:G71" si="2">+IF(E69="cumple",0.03125,0)</f>
        <v>0</v>
      </c>
    </row>
    <row r="70" spans="1:7" ht="33" customHeight="1">
      <c r="A70" s="162"/>
      <c r="B70" s="214"/>
      <c r="C70" s="247"/>
      <c r="D70" s="71" t="s">
        <v>348</v>
      </c>
      <c r="E70" s="8"/>
      <c r="F70" s="10"/>
      <c r="G70" s="9">
        <f t="shared" si="2"/>
        <v>0</v>
      </c>
    </row>
    <row r="71" spans="1:7" ht="35.25" customHeight="1">
      <c r="A71" s="162"/>
      <c r="B71" s="205"/>
      <c r="C71" s="248"/>
      <c r="D71" s="71" t="s">
        <v>349</v>
      </c>
      <c r="E71" s="8"/>
      <c r="F71" s="12"/>
      <c r="G71" s="9">
        <f t="shared" si="2"/>
        <v>0</v>
      </c>
    </row>
    <row r="72" spans="1:7">
      <c r="A72" s="160"/>
      <c r="B72" s="157" t="s">
        <v>21</v>
      </c>
      <c r="C72" s="158"/>
      <c r="D72" s="158"/>
      <c r="E72" s="26" t="str" cm="1">
        <f t="array" ref="E72">IF(OR(E68:E71="No cumple"),"No cumple",IF(G72=0%,"","Cumple"))</f>
        <v/>
      </c>
      <c r="F72" s="10"/>
      <c r="G72" s="11">
        <f>SUM(G68:G71)</f>
        <v>0</v>
      </c>
    </row>
    <row r="73" spans="1:7" ht="66">
      <c r="A73" s="249" t="s">
        <v>350</v>
      </c>
      <c r="B73" s="218" t="s">
        <v>338</v>
      </c>
      <c r="C73" s="246" t="s">
        <v>351</v>
      </c>
      <c r="D73" s="7" t="s">
        <v>352</v>
      </c>
      <c r="E73" s="8"/>
      <c r="F73" s="12"/>
      <c r="G73" s="9">
        <f t="shared" ref="G73:G77" si="3">+IF(E73="cumple",0.025,0)</f>
        <v>0</v>
      </c>
    </row>
    <row r="74" spans="1:7" ht="31.5" customHeight="1">
      <c r="A74" s="250"/>
      <c r="B74" s="218"/>
      <c r="C74" s="247"/>
      <c r="D74" s="71" t="s">
        <v>347</v>
      </c>
      <c r="E74" s="8"/>
      <c r="F74" s="10"/>
      <c r="G74" s="9">
        <f t="shared" si="3"/>
        <v>0</v>
      </c>
    </row>
    <row r="75" spans="1:7" ht="33" customHeight="1">
      <c r="A75" s="250"/>
      <c r="B75" s="218"/>
      <c r="C75" s="247"/>
      <c r="D75" s="71" t="s">
        <v>348</v>
      </c>
      <c r="E75" s="8"/>
      <c r="F75" s="10"/>
      <c r="G75" s="9">
        <f t="shared" si="3"/>
        <v>0</v>
      </c>
    </row>
    <row r="76" spans="1:7" ht="33" customHeight="1">
      <c r="A76" s="250"/>
      <c r="B76" s="218"/>
      <c r="C76" s="247"/>
      <c r="D76" s="71" t="s">
        <v>349</v>
      </c>
      <c r="E76" s="8"/>
      <c r="F76" s="10"/>
      <c r="G76" s="9">
        <f t="shared" si="3"/>
        <v>0</v>
      </c>
    </row>
    <row r="77" spans="1:7" ht="49.5" customHeight="1">
      <c r="A77" s="250"/>
      <c r="B77" s="218"/>
      <c r="C77" s="248"/>
      <c r="D77" s="71" t="s">
        <v>427</v>
      </c>
      <c r="E77" s="8"/>
      <c r="F77" s="12"/>
      <c r="G77" s="9">
        <f t="shared" si="3"/>
        <v>0</v>
      </c>
    </row>
    <row r="78" spans="1:7" ht="17.25" thickBot="1">
      <c r="A78" s="160"/>
      <c r="B78" s="251" t="s">
        <v>21</v>
      </c>
      <c r="C78" s="252"/>
      <c r="D78" s="253"/>
      <c r="E78" s="26" t="str" cm="1">
        <f t="array" ref="E78">IF(OR(E73:E77="No cumple"),"No cumple",IF(G78=0%,"","Cumple"))</f>
        <v/>
      </c>
      <c r="F78" s="10"/>
      <c r="G78" s="11">
        <f>SUM(G73:G77)</f>
        <v>0</v>
      </c>
    </row>
    <row r="79" spans="1:7" ht="17.25" thickBot="1">
      <c r="A79" s="178" t="s">
        <v>5</v>
      </c>
      <c r="B79" s="179"/>
      <c r="C79" s="179"/>
      <c r="D79" s="179"/>
      <c r="E79" s="179"/>
      <c r="F79" s="180"/>
      <c r="G79" s="13">
        <f>+G33+G61+G64+G67+G72+G78</f>
        <v>0</v>
      </c>
    </row>
    <row r="80" spans="1:7" ht="85.5" customHeight="1" thickBot="1">
      <c r="A80" s="181" t="s">
        <v>393</v>
      </c>
      <c r="B80" s="182"/>
      <c r="C80" s="182"/>
      <c r="D80" s="182"/>
      <c r="E80" s="182"/>
      <c r="F80" s="182"/>
      <c r="G80" s="183"/>
    </row>
    <row r="81" spans="1:7" ht="17.25" thickBot="1">
      <c r="A81" s="184" t="s">
        <v>10</v>
      </c>
      <c r="B81" s="185"/>
      <c r="C81" s="185"/>
      <c r="D81" s="185"/>
      <c r="E81" s="185"/>
      <c r="F81" s="185"/>
      <c r="G81" s="186"/>
    </row>
    <row r="82" spans="1:7" ht="17.25" thickBot="1">
      <c r="A82" s="187" t="s">
        <v>8</v>
      </c>
      <c r="B82" s="188"/>
      <c r="C82" s="15" t="s">
        <v>6</v>
      </c>
      <c r="D82" s="14" t="s">
        <v>9</v>
      </c>
      <c r="E82" s="188" t="s">
        <v>7</v>
      </c>
      <c r="F82" s="188"/>
      <c r="G82" s="189"/>
    </row>
    <row r="83" spans="1:7">
      <c r="A83" s="190"/>
      <c r="B83" s="191"/>
      <c r="C83" s="17"/>
      <c r="D83" s="16"/>
      <c r="E83" s="191"/>
      <c r="F83" s="191"/>
      <c r="G83" s="192"/>
    </row>
    <row r="84" spans="1:7">
      <c r="A84" s="172"/>
      <c r="B84" s="173"/>
      <c r="C84" s="19"/>
      <c r="D84" s="18"/>
      <c r="E84" s="173"/>
      <c r="F84" s="173"/>
      <c r="G84" s="174"/>
    </row>
    <row r="85" spans="1:7" ht="17.25" thickBot="1">
      <c r="A85" s="175"/>
      <c r="B85" s="176"/>
      <c r="C85" s="21"/>
      <c r="D85" s="20"/>
      <c r="E85" s="176"/>
      <c r="F85" s="176"/>
      <c r="G85" s="177"/>
    </row>
  </sheetData>
  <sheetProtection algorithmName="SHA-512" hashValue="JgsHf1GgkvnIog77RiywkRTz/qmOmMaKwwsWxqLeykqfltpqNd2CAMml5EOSvc9zzp+Jr77CZjGZy0FTr/wJZA==" saltValue="UtEYVSTzz6RG1RBXFi/8Og==" spinCount="100000" sheet="1" objects="1" scenarios="1" formatCells="0" formatColumns="0" formatRows="0" sort="0" autoFilter="0" pivotTables="0"/>
  <autoFilter ref="A17:G82" xr:uid="{47A68971-74D6-4596-BC86-1E5C76D83494}"/>
  <mergeCells count="59">
    <mergeCell ref="A18:G18"/>
    <mergeCell ref="A84:B84"/>
    <mergeCell ref="E84:G84"/>
    <mergeCell ref="A85:B85"/>
    <mergeCell ref="E85:G85"/>
    <mergeCell ref="A79:F79"/>
    <mergeCell ref="A80:G80"/>
    <mergeCell ref="A81:G81"/>
    <mergeCell ref="A82:B82"/>
    <mergeCell ref="E82:G82"/>
    <mergeCell ref="A83:B83"/>
    <mergeCell ref="E83:G83"/>
    <mergeCell ref="A68:A72"/>
    <mergeCell ref="B68:B71"/>
    <mergeCell ref="C68:C71"/>
    <mergeCell ref="B72:D72"/>
    <mergeCell ref="A73:A78"/>
    <mergeCell ref="B73:B77"/>
    <mergeCell ref="C73:C77"/>
    <mergeCell ref="B78:D78"/>
    <mergeCell ref="A62:A64"/>
    <mergeCell ref="B62:B63"/>
    <mergeCell ref="C62:C63"/>
    <mergeCell ref="B64:D64"/>
    <mergeCell ref="A65:A67"/>
    <mergeCell ref="B65:B66"/>
    <mergeCell ref="C65:C66"/>
    <mergeCell ref="B67:D67"/>
    <mergeCell ref="A19:A33"/>
    <mergeCell ref="B19:B32"/>
    <mergeCell ref="C19:C31"/>
    <mergeCell ref="B33:D33"/>
    <mergeCell ref="A34:A61"/>
    <mergeCell ref="B34:B60"/>
    <mergeCell ref="C35:C47"/>
    <mergeCell ref="C48:C60"/>
    <mergeCell ref="B61:D61"/>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79">
    <cfRule type="dataBar" priority="1">
      <dataBar>
        <cfvo type="num" val="0"/>
        <cfvo type="num" val="1"/>
        <color rgb="FF638EC6"/>
      </dataBar>
      <extLst>
        <ext xmlns:x14="http://schemas.microsoft.com/office/spreadsheetml/2009/9/main" uri="{B025F937-C7B1-47D3-B67F-A62EFF666E3E}">
          <x14:id>{AEAE1665-B53C-4B2F-9169-D55E26F113A0}</x14:id>
        </ext>
      </extLst>
    </cfRule>
  </conditionalFormatting>
  <dataValidations count="7">
    <dataValidation type="list" allowBlank="1" showInputMessage="1" showErrorMessage="1" sqref="E62:E63 E68:E71 E34:E60 E19:E32 E65:E66 E73:E77" xr:uid="{AB35FFCF-C00B-47CB-867A-4557A4BA86BF}">
      <formula1>"Cumple,No Cumple"</formula1>
    </dataValidation>
    <dataValidation type="whole" allowBlank="1" showInputMessage="1" showErrorMessage="1" error="Ingrese solo números" sqref="B13:G13" xr:uid="{1B14B150-43E4-4D34-AEDF-886AB0A6E65B}">
      <formula1>1</formula1>
      <formula2>9999</formula2>
    </dataValidation>
    <dataValidation type="date" allowBlank="1" showInputMessage="1" showErrorMessage="1" error="Formato fecha dd/mm/aaaa" sqref="B14:G14" xr:uid="{E87CCCF7-80F9-4553-AB01-23C162FB9115}">
      <formula1>45292</formula1>
      <formula2>46022</formula2>
    </dataValidation>
    <dataValidation type="textLength" allowBlank="1" showInputMessage="1" showErrorMessage="1" sqref="B11:G12 B8:G8" xr:uid="{940EC1D3-189E-4FF6-9E59-434FA625B5C4}">
      <formula1>2</formula1>
      <formula2>250</formula2>
    </dataValidation>
    <dataValidation type="whole" allowBlank="1" showInputMessage="1" showErrorMessage="1" error="Ingrese solo números._x000a_Logitud 9 dIgitos." sqref="B9:G9" xr:uid="{28F4BF76-8699-422F-BCD4-2FE9C4BEDF69}">
      <formula1>111111111</formula1>
      <formula2>999999999</formula2>
    </dataValidation>
    <dataValidation type="whole" allowBlank="1" showInputMessage="1" showErrorMessage="1" error="Ingrese solo números" sqref="B5:G5" xr:uid="{F47AF68D-C323-444F-A4D1-FD983E7B6EFD}">
      <formula1>1</formula1>
      <formula2>999999999</formula2>
    </dataValidation>
    <dataValidation type="date" allowBlank="1" showInputMessage="1" showErrorMessage="1" error="Formato fecha dd/mm/aaaa" sqref="B6:G6" xr:uid="{48DA8754-92D5-4B3C-9578-D1E7790A8A43}">
      <formula1>40179</formula1>
      <formula2>46022</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AEAE1665-B53C-4B2F-9169-D55E26F113A0}">
            <x14:dataBar minLength="0" maxLength="100" gradient="0">
              <x14:cfvo type="num">
                <xm:f>0</xm:f>
              </x14:cfvo>
              <x14:cfvo type="num">
                <xm:f>1</xm:f>
              </x14:cfvo>
              <x14:negativeFillColor rgb="FFFF0000"/>
              <x14:axisColor rgb="FF000000"/>
            </x14:dataBar>
          </x14:cfRule>
          <xm:sqref>G79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CF0105F-316B-48C9-B44F-306F7108B3E1}">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F8E2-C3C7-47FA-A166-F46030010098}">
  <sheetPr>
    <tabColor rgb="FF00B0F0"/>
  </sheetPr>
  <dimension ref="A1:G253"/>
  <sheetViews>
    <sheetView tabSelected="1" zoomScaleNormal="100" zoomScaleSheetLayoutView="80" zoomScalePageLayoutView="55" workbookViewId="0">
      <selection activeCell="A5" sqref="A5:G7"/>
    </sheetView>
  </sheetViews>
  <sheetFormatPr baseColWidth="10" defaultColWidth="11.42578125" defaultRowHeight="16.5"/>
  <cols>
    <col min="1" max="1" width="23.85546875" style="22" customWidth="1"/>
    <col min="2" max="2" width="21.5703125" style="23" customWidth="1"/>
    <col min="3" max="3" width="42.140625" style="24" customWidth="1"/>
    <col min="4" max="4" width="56.85546875" style="23" customWidth="1"/>
    <col min="5" max="5" width="19" style="23" customWidth="1"/>
    <col min="6" max="6" width="35.28515625" style="25" customWidth="1"/>
    <col min="7" max="7" width="11.1406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7.25" thickBot="1">
      <c r="A3" s="118" t="s">
        <v>132</v>
      </c>
      <c r="B3" s="119"/>
      <c r="C3" s="119"/>
      <c r="D3" s="119"/>
      <c r="E3" s="119"/>
      <c r="F3" s="119"/>
      <c r="G3" s="120"/>
    </row>
    <row r="4" spans="1:7" s="2" customFormat="1" ht="17.25" thickBot="1">
      <c r="A4" s="121" t="s">
        <v>126</v>
      </c>
      <c r="B4" s="122"/>
      <c r="C4" s="122"/>
      <c r="D4" s="122"/>
      <c r="E4" s="122"/>
      <c r="F4" s="122"/>
      <c r="G4" s="123"/>
    </row>
    <row r="5" spans="1:7">
      <c r="A5" s="3" t="s">
        <v>17</v>
      </c>
      <c r="B5" s="135"/>
      <c r="C5" s="135"/>
      <c r="D5" s="135"/>
      <c r="E5" s="135"/>
      <c r="F5" s="135"/>
      <c r="G5" s="136"/>
    </row>
    <row r="6" spans="1:7" ht="33">
      <c r="A6" s="4" t="s">
        <v>18</v>
      </c>
      <c r="B6" s="137"/>
      <c r="C6" s="137"/>
      <c r="D6" s="137"/>
      <c r="E6" s="137"/>
      <c r="F6" s="137"/>
      <c r="G6" s="138"/>
    </row>
    <row r="7" spans="1:7">
      <c r="A7" s="5" t="s">
        <v>1</v>
      </c>
      <c r="B7" s="139"/>
      <c r="C7" s="139"/>
      <c r="D7" s="139"/>
      <c r="E7" s="139"/>
      <c r="F7" s="139"/>
      <c r="G7" s="140"/>
    </row>
    <row r="8" spans="1:7">
      <c r="A8" s="5" t="s">
        <v>11</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ht="33">
      <c r="A11" s="5" t="s">
        <v>12</v>
      </c>
      <c r="B11" s="133"/>
      <c r="C11" s="133"/>
      <c r="D11" s="133"/>
      <c r="E11" s="133"/>
      <c r="F11" s="133"/>
      <c r="G11" s="134"/>
    </row>
    <row r="12" spans="1:7" ht="35.25" customHeight="1">
      <c r="A12" s="5" t="s">
        <v>13</v>
      </c>
      <c r="B12" s="133"/>
      <c r="C12" s="133"/>
      <c r="D12" s="133"/>
      <c r="E12" s="133"/>
      <c r="F12" s="133"/>
      <c r="G12" s="134"/>
    </row>
    <row r="13" spans="1:7" ht="18.75" customHeight="1">
      <c r="A13" s="37" t="s">
        <v>124</v>
      </c>
      <c r="B13" s="141"/>
      <c r="C13" s="142"/>
      <c r="D13" s="142"/>
      <c r="E13" s="142"/>
      <c r="F13" s="142"/>
      <c r="G13" s="143"/>
    </row>
    <row r="14" spans="1:7" ht="33.75" thickBot="1">
      <c r="A14" s="6" t="s">
        <v>20</v>
      </c>
      <c r="B14" s="144"/>
      <c r="C14" s="144"/>
      <c r="D14" s="144"/>
      <c r="E14" s="144"/>
      <c r="F14" s="144"/>
      <c r="G14" s="145"/>
    </row>
    <row r="15" spans="1:7">
      <c r="A15" s="146" t="s">
        <v>428</v>
      </c>
      <c r="B15" s="147"/>
      <c r="C15" s="147"/>
      <c r="D15" s="147"/>
      <c r="E15" s="147"/>
      <c r="F15" s="147"/>
      <c r="G15" s="148"/>
    </row>
    <row r="16" spans="1:7" ht="34.5" customHeight="1">
      <c r="A16" s="149" t="s">
        <v>429</v>
      </c>
      <c r="B16" s="151" t="s">
        <v>2</v>
      </c>
      <c r="C16" s="151" t="s">
        <v>44</v>
      </c>
      <c r="D16" s="151" t="s">
        <v>45</v>
      </c>
      <c r="E16" s="150" t="s">
        <v>14</v>
      </c>
      <c r="F16" s="149" t="s">
        <v>0</v>
      </c>
      <c r="G16" s="149" t="s">
        <v>3</v>
      </c>
    </row>
    <row r="17" spans="1:7" ht="16.5" customHeight="1">
      <c r="A17" s="150"/>
      <c r="B17" s="271"/>
      <c r="C17" s="271"/>
      <c r="D17" s="271"/>
      <c r="E17" s="153"/>
      <c r="F17" s="149"/>
      <c r="G17" s="150"/>
    </row>
    <row r="18" spans="1:7" ht="38.25" customHeight="1">
      <c r="A18" s="239" t="s">
        <v>430</v>
      </c>
      <c r="B18" s="239" t="s">
        <v>431</v>
      </c>
      <c r="C18" s="246" t="s">
        <v>432</v>
      </c>
      <c r="D18" s="85" t="s">
        <v>433</v>
      </c>
      <c r="E18" s="8"/>
      <c r="F18" s="38"/>
      <c r="G18" s="9">
        <f>+IF(E18="cumple",0.00909,0)</f>
        <v>0</v>
      </c>
    </row>
    <row r="19" spans="1:7" ht="22.5" customHeight="1">
      <c r="A19" s="239"/>
      <c r="B19" s="239"/>
      <c r="C19" s="247"/>
      <c r="D19" s="86" t="s">
        <v>434</v>
      </c>
      <c r="E19" s="8"/>
      <c r="F19" s="38"/>
      <c r="G19" s="9">
        <f t="shared" ref="G19:G28" si="0">+IF(E19="cumple",0.00909,0)</f>
        <v>0</v>
      </c>
    </row>
    <row r="20" spans="1:7" ht="19.5" customHeight="1">
      <c r="A20" s="239"/>
      <c r="B20" s="239"/>
      <c r="C20" s="247"/>
      <c r="D20" s="86" t="s">
        <v>435</v>
      </c>
      <c r="E20" s="8"/>
      <c r="F20" s="38"/>
      <c r="G20" s="9">
        <f t="shared" si="0"/>
        <v>0</v>
      </c>
    </row>
    <row r="21" spans="1:7" ht="20.25" customHeight="1">
      <c r="A21" s="239"/>
      <c r="B21" s="239"/>
      <c r="C21" s="247"/>
      <c r="D21" s="86" t="s">
        <v>436</v>
      </c>
      <c r="E21" s="8"/>
      <c r="F21" s="38"/>
      <c r="G21" s="9">
        <f t="shared" si="0"/>
        <v>0</v>
      </c>
    </row>
    <row r="22" spans="1:7" ht="21" customHeight="1">
      <c r="A22" s="239"/>
      <c r="B22" s="239"/>
      <c r="C22" s="247"/>
      <c r="D22" s="86" t="s">
        <v>437</v>
      </c>
      <c r="E22" s="8"/>
      <c r="F22" s="38"/>
      <c r="G22" s="9">
        <f t="shared" si="0"/>
        <v>0</v>
      </c>
    </row>
    <row r="23" spans="1:7" ht="36.75" customHeight="1">
      <c r="A23" s="239"/>
      <c r="B23" s="239"/>
      <c r="C23" s="247"/>
      <c r="D23" s="86" t="s">
        <v>438</v>
      </c>
      <c r="E23" s="8"/>
      <c r="F23" s="38"/>
      <c r="G23" s="9">
        <f t="shared" si="0"/>
        <v>0</v>
      </c>
    </row>
    <row r="24" spans="1:7" ht="36" customHeight="1">
      <c r="A24" s="239"/>
      <c r="B24" s="239"/>
      <c r="C24" s="247"/>
      <c r="D24" s="86" t="s">
        <v>439</v>
      </c>
      <c r="E24" s="8"/>
      <c r="F24" s="38"/>
      <c r="G24" s="9">
        <f t="shared" si="0"/>
        <v>0</v>
      </c>
    </row>
    <row r="25" spans="1:7" ht="26.25" customHeight="1">
      <c r="A25" s="239"/>
      <c r="B25" s="239"/>
      <c r="C25" s="247"/>
      <c r="D25" s="86" t="s">
        <v>440</v>
      </c>
      <c r="E25" s="8"/>
      <c r="F25" s="38"/>
      <c r="G25" s="9">
        <f t="shared" si="0"/>
        <v>0</v>
      </c>
    </row>
    <row r="26" spans="1:7" ht="76.900000000000006" customHeight="1">
      <c r="A26" s="239"/>
      <c r="B26" s="239"/>
      <c r="C26" s="247"/>
      <c r="D26" s="86" t="s">
        <v>689</v>
      </c>
      <c r="E26" s="8"/>
      <c r="F26" s="38"/>
      <c r="G26" s="9">
        <f t="shared" si="0"/>
        <v>0</v>
      </c>
    </row>
    <row r="27" spans="1:7" ht="33">
      <c r="A27" s="239"/>
      <c r="B27" s="239"/>
      <c r="C27" s="247"/>
      <c r="D27" s="86" t="s">
        <v>441</v>
      </c>
      <c r="E27" s="8"/>
      <c r="F27" s="38"/>
      <c r="G27" s="9">
        <f t="shared" si="0"/>
        <v>0</v>
      </c>
    </row>
    <row r="28" spans="1:7" ht="33">
      <c r="A28" s="239"/>
      <c r="B28" s="239"/>
      <c r="C28" s="248"/>
      <c r="D28" s="86" t="s">
        <v>442</v>
      </c>
      <c r="E28" s="8"/>
      <c r="F28" s="38"/>
      <c r="G28" s="9">
        <f t="shared" si="0"/>
        <v>0</v>
      </c>
    </row>
    <row r="29" spans="1:7">
      <c r="A29" s="239"/>
      <c r="B29" s="158" t="s">
        <v>21</v>
      </c>
      <c r="C29" s="158"/>
      <c r="D29" s="158"/>
      <c r="E29" s="26" t="str" cm="1">
        <f t="array" ref="E29">IF(OR(E18:E28="No cumple"),"No cumple",IF(G29=0%,"","Cumple"))</f>
        <v/>
      </c>
      <c r="F29" s="10"/>
      <c r="G29" s="11">
        <f>SUM(G18:G28)</f>
        <v>0</v>
      </c>
    </row>
    <row r="30" spans="1:7" ht="33">
      <c r="A30" s="167" t="s">
        <v>443</v>
      </c>
      <c r="B30" s="200" t="s">
        <v>444</v>
      </c>
      <c r="C30" s="267" t="s">
        <v>690</v>
      </c>
      <c r="D30" s="86" t="s">
        <v>445</v>
      </c>
      <c r="E30" s="8"/>
      <c r="F30" s="12"/>
      <c r="G30" s="9">
        <f>+IF(E30="cumple",0.004,0)</f>
        <v>0</v>
      </c>
    </row>
    <row r="31" spans="1:7">
      <c r="A31" s="199"/>
      <c r="B31" s="201"/>
      <c r="C31" s="268"/>
      <c r="D31" s="86" t="s">
        <v>446</v>
      </c>
      <c r="E31" s="8"/>
      <c r="F31" s="12"/>
      <c r="G31" s="9">
        <f t="shared" ref="G31:G54" si="1">+IF(E31="cumple",0.004,0)</f>
        <v>0</v>
      </c>
    </row>
    <row r="32" spans="1:7">
      <c r="A32" s="199"/>
      <c r="B32" s="201"/>
      <c r="C32" s="268"/>
      <c r="D32" s="86" t="s">
        <v>447</v>
      </c>
      <c r="E32" s="8"/>
      <c r="F32" s="12"/>
      <c r="G32" s="9">
        <f t="shared" si="1"/>
        <v>0</v>
      </c>
    </row>
    <row r="33" spans="1:7" ht="33">
      <c r="A33" s="199"/>
      <c r="B33" s="201"/>
      <c r="C33" s="268"/>
      <c r="D33" s="86" t="s">
        <v>448</v>
      </c>
      <c r="E33" s="8"/>
      <c r="F33" s="12"/>
      <c r="G33" s="9">
        <f t="shared" si="1"/>
        <v>0</v>
      </c>
    </row>
    <row r="34" spans="1:7" ht="33">
      <c r="A34" s="199"/>
      <c r="B34" s="201"/>
      <c r="C34" s="268"/>
      <c r="D34" s="86" t="s">
        <v>449</v>
      </c>
      <c r="E34" s="8"/>
      <c r="F34" s="12"/>
      <c r="G34" s="9">
        <f t="shared" si="1"/>
        <v>0</v>
      </c>
    </row>
    <row r="35" spans="1:7">
      <c r="A35" s="199"/>
      <c r="B35" s="201"/>
      <c r="C35" s="268"/>
      <c r="D35" s="86" t="s">
        <v>450</v>
      </c>
      <c r="E35" s="8"/>
      <c r="F35" s="12"/>
      <c r="G35" s="9">
        <f t="shared" si="1"/>
        <v>0</v>
      </c>
    </row>
    <row r="36" spans="1:7" ht="33">
      <c r="A36" s="199"/>
      <c r="B36" s="201"/>
      <c r="C36" s="268"/>
      <c r="D36" s="86" t="s">
        <v>451</v>
      </c>
      <c r="E36" s="8"/>
      <c r="F36" s="12"/>
      <c r="G36" s="9">
        <f t="shared" si="1"/>
        <v>0</v>
      </c>
    </row>
    <row r="37" spans="1:7" ht="33">
      <c r="A37" s="199"/>
      <c r="B37" s="201"/>
      <c r="C37" s="268"/>
      <c r="D37" s="86" t="s">
        <v>452</v>
      </c>
      <c r="E37" s="8"/>
      <c r="F37" s="12"/>
      <c r="G37" s="9">
        <f t="shared" si="1"/>
        <v>0</v>
      </c>
    </row>
    <row r="38" spans="1:7" ht="33">
      <c r="A38" s="199"/>
      <c r="B38" s="201"/>
      <c r="C38" s="268"/>
      <c r="D38" s="86" t="s">
        <v>453</v>
      </c>
      <c r="E38" s="8"/>
      <c r="F38" s="12"/>
      <c r="G38" s="9">
        <f t="shared" si="1"/>
        <v>0</v>
      </c>
    </row>
    <row r="39" spans="1:7" ht="33">
      <c r="A39" s="199"/>
      <c r="B39" s="201"/>
      <c r="C39" s="268"/>
      <c r="D39" s="86" t="s">
        <v>454</v>
      </c>
      <c r="E39" s="8"/>
      <c r="F39" s="12"/>
      <c r="G39" s="9">
        <f t="shared" si="1"/>
        <v>0</v>
      </c>
    </row>
    <row r="40" spans="1:7" ht="21.75" customHeight="1">
      <c r="A40" s="199"/>
      <c r="B40" s="201"/>
      <c r="C40" s="268"/>
      <c r="D40" s="86" t="s">
        <v>455</v>
      </c>
      <c r="E40" s="8"/>
      <c r="F40" s="12"/>
      <c r="G40" s="9">
        <f t="shared" si="1"/>
        <v>0</v>
      </c>
    </row>
    <row r="41" spans="1:7" ht="33">
      <c r="A41" s="199"/>
      <c r="B41" s="201"/>
      <c r="C41" s="268"/>
      <c r="D41" s="86" t="s">
        <v>456</v>
      </c>
      <c r="E41" s="8"/>
      <c r="F41" s="12"/>
      <c r="G41" s="9">
        <f t="shared" si="1"/>
        <v>0</v>
      </c>
    </row>
    <row r="42" spans="1:7" ht="33">
      <c r="A42" s="199"/>
      <c r="B42" s="201"/>
      <c r="C42" s="268"/>
      <c r="D42" s="86" t="s">
        <v>457</v>
      </c>
      <c r="E42" s="8"/>
      <c r="F42" s="12"/>
      <c r="G42" s="9">
        <f t="shared" si="1"/>
        <v>0</v>
      </c>
    </row>
    <row r="43" spans="1:7" ht="33">
      <c r="A43" s="199"/>
      <c r="B43" s="201"/>
      <c r="C43" s="268"/>
      <c r="D43" s="86" t="s">
        <v>458</v>
      </c>
      <c r="E43" s="8"/>
      <c r="F43" s="12"/>
      <c r="G43" s="9">
        <f t="shared" si="1"/>
        <v>0</v>
      </c>
    </row>
    <row r="44" spans="1:7" ht="33">
      <c r="A44" s="199"/>
      <c r="B44" s="201"/>
      <c r="C44" s="268"/>
      <c r="D44" s="86" t="s">
        <v>459</v>
      </c>
      <c r="E44" s="8"/>
      <c r="F44" s="12"/>
      <c r="G44" s="9">
        <f t="shared" si="1"/>
        <v>0</v>
      </c>
    </row>
    <row r="45" spans="1:7" ht="33">
      <c r="A45" s="199"/>
      <c r="B45" s="201"/>
      <c r="C45" s="268"/>
      <c r="D45" s="86" t="s">
        <v>460</v>
      </c>
      <c r="E45" s="8"/>
      <c r="F45" s="12"/>
      <c r="G45" s="9">
        <f t="shared" si="1"/>
        <v>0</v>
      </c>
    </row>
    <row r="46" spans="1:7" ht="153" customHeight="1">
      <c r="A46" s="199"/>
      <c r="B46" s="201"/>
      <c r="C46" s="268"/>
      <c r="D46" s="86" t="s">
        <v>461</v>
      </c>
      <c r="E46" s="8"/>
      <c r="F46" s="12"/>
      <c r="G46" s="9">
        <f t="shared" si="1"/>
        <v>0</v>
      </c>
    </row>
    <row r="47" spans="1:7" ht="33">
      <c r="A47" s="199"/>
      <c r="B47" s="201"/>
      <c r="C47" s="268"/>
      <c r="D47" s="86" t="s">
        <v>462</v>
      </c>
      <c r="E47" s="8"/>
      <c r="F47" s="12"/>
      <c r="G47" s="9">
        <f t="shared" si="1"/>
        <v>0</v>
      </c>
    </row>
    <row r="48" spans="1:7" ht="33">
      <c r="A48" s="199"/>
      <c r="B48" s="201"/>
      <c r="C48" s="268"/>
      <c r="D48" s="86" t="s">
        <v>463</v>
      </c>
      <c r="E48" s="8"/>
      <c r="F48" s="12"/>
      <c r="G48" s="9">
        <f t="shared" si="1"/>
        <v>0</v>
      </c>
    </row>
    <row r="49" spans="1:7" ht="49.5">
      <c r="A49" s="199"/>
      <c r="B49" s="201"/>
      <c r="C49" s="268"/>
      <c r="D49" s="86" t="s">
        <v>464</v>
      </c>
      <c r="E49" s="8"/>
      <c r="F49" s="12"/>
      <c r="G49" s="9">
        <f t="shared" si="1"/>
        <v>0</v>
      </c>
    </row>
    <row r="50" spans="1:7" ht="51" customHeight="1">
      <c r="A50" s="199"/>
      <c r="B50" s="201"/>
      <c r="C50" s="268"/>
      <c r="D50" s="86" t="s">
        <v>465</v>
      </c>
      <c r="E50" s="8"/>
      <c r="F50" s="12"/>
      <c r="G50" s="9">
        <f t="shared" si="1"/>
        <v>0</v>
      </c>
    </row>
    <row r="51" spans="1:7" ht="33">
      <c r="A51" s="199"/>
      <c r="B51" s="201"/>
      <c r="C51" s="268"/>
      <c r="D51" s="86" t="s">
        <v>466</v>
      </c>
      <c r="E51" s="8"/>
      <c r="F51" s="12"/>
      <c r="G51" s="9">
        <f t="shared" si="1"/>
        <v>0</v>
      </c>
    </row>
    <row r="52" spans="1:7" ht="33">
      <c r="A52" s="199"/>
      <c r="B52" s="201"/>
      <c r="C52" s="268"/>
      <c r="D52" s="86" t="s">
        <v>467</v>
      </c>
      <c r="E52" s="8"/>
      <c r="F52" s="12"/>
      <c r="G52" s="9">
        <f t="shared" si="1"/>
        <v>0</v>
      </c>
    </row>
    <row r="53" spans="1:7" ht="35.25" customHeight="1">
      <c r="A53" s="199"/>
      <c r="B53" s="201"/>
      <c r="C53" s="268"/>
      <c r="D53" s="86" t="s">
        <v>468</v>
      </c>
      <c r="E53" s="8"/>
      <c r="F53" s="12"/>
      <c r="G53" s="9">
        <f t="shared" si="1"/>
        <v>0</v>
      </c>
    </row>
    <row r="54" spans="1:7" ht="54.75" customHeight="1">
      <c r="A54" s="199"/>
      <c r="B54" s="201"/>
      <c r="C54" s="268"/>
      <c r="D54" s="86" t="s">
        <v>469</v>
      </c>
      <c r="E54" s="8"/>
      <c r="F54" s="12"/>
      <c r="G54" s="9">
        <f t="shared" si="1"/>
        <v>0</v>
      </c>
    </row>
    <row r="55" spans="1:7">
      <c r="A55" s="168"/>
      <c r="B55" s="157" t="s">
        <v>21</v>
      </c>
      <c r="C55" s="158"/>
      <c r="D55" s="158"/>
      <c r="E55" s="26" t="str" cm="1">
        <f t="array" ref="E55">IF(OR(E30:E54="No cumple"),"No cumple",IF(G55=0%,"","Cumple"))</f>
        <v/>
      </c>
      <c r="F55" s="10"/>
      <c r="G55" s="11">
        <f>SUM(G30:G54)</f>
        <v>0</v>
      </c>
    </row>
    <row r="56" spans="1:7" ht="115.5">
      <c r="A56" s="167" t="s">
        <v>470</v>
      </c>
      <c r="B56" s="200" t="s">
        <v>471</v>
      </c>
      <c r="C56" s="267" t="s">
        <v>472</v>
      </c>
      <c r="D56" s="86" t="s">
        <v>473</v>
      </c>
      <c r="E56" s="8"/>
      <c r="F56" s="12"/>
      <c r="G56" s="9">
        <f>+IF(E56="cumple",0.02,0)</f>
        <v>0</v>
      </c>
    </row>
    <row r="57" spans="1:7" ht="66">
      <c r="A57" s="199"/>
      <c r="B57" s="201"/>
      <c r="C57" s="268"/>
      <c r="D57" s="86" t="s">
        <v>474</v>
      </c>
      <c r="E57" s="8"/>
      <c r="F57" s="12"/>
      <c r="G57" s="9">
        <f t="shared" ref="G57:G60" si="2">+IF(E57="cumple",0.02,0)</f>
        <v>0</v>
      </c>
    </row>
    <row r="58" spans="1:7" ht="73.5" customHeight="1">
      <c r="A58" s="199"/>
      <c r="B58" s="201"/>
      <c r="C58" s="268"/>
      <c r="D58" s="86" t="s">
        <v>475</v>
      </c>
      <c r="E58" s="8"/>
      <c r="F58" s="12"/>
      <c r="G58" s="9">
        <f t="shared" si="2"/>
        <v>0</v>
      </c>
    </row>
    <row r="59" spans="1:7" ht="49.5">
      <c r="A59" s="199"/>
      <c r="B59" s="201"/>
      <c r="C59" s="268"/>
      <c r="D59" s="86" t="s">
        <v>476</v>
      </c>
      <c r="E59" s="8"/>
      <c r="F59" s="12"/>
      <c r="G59" s="9">
        <f t="shared" si="2"/>
        <v>0</v>
      </c>
    </row>
    <row r="60" spans="1:7" ht="33">
      <c r="A60" s="199"/>
      <c r="B60" s="206"/>
      <c r="C60" s="269"/>
      <c r="D60" s="86" t="s">
        <v>477</v>
      </c>
      <c r="E60" s="8"/>
      <c r="F60" s="12"/>
      <c r="G60" s="9">
        <f t="shared" si="2"/>
        <v>0</v>
      </c>
    </row>
    <row r="61" spans="1:7">
      <c r="A61" s="168"/>
      <c r="B61" s="157" t="s">
        <v>21</v>
      </c>
      <c r="C61" s="158"/>
      <c r="D61" s="158"/>
      <c r="E61" s="26" t="str" cm="1">
        <f t="array" ref="E61">IF(OR(E56:E60="No cumple"),"No cumple",IF(G61=0%,"","Cumple"))</f>
        <v/>
      </c>
      <c r="F61" s="10"/>
      <c r="G61" s="11">
        <f>SUM(G56:G60)</f>
        <v>0</v>
      </c>
    </row>
    <row r="62" spans="1:7" ht="29.25" customHeight="1">
      <c r="A62" s="167" t="s">
        <v>478</v>
      </c>
      <c r="B62" s="204" t="s">
        <v>479</v>
      </c>
      <c r="C62" s="261" t="s">
        <v>480</v>
      </c>
      <c r="D62" s="87" t="s">
        <v>481</v>
      </c>
      <c r="E62" s="8"/>
      <c r="F62" s="12"/>
      <c r="G62" s="9">
        <f>+IF(E62="cumple",0.0012172,0)</f>
        <v>0</v>
      </c>
    </row>
    <row r="63" spans="1:7">
      <c r="A63" s="199"/>
      <c r="B63" s="214"/>
      <c r="C63" s="263"/>
      <c r="D63" s="87" t="s">
        <v>482</v>
      </c>
      <c r="E63" s="8"/>
      <c r="F63" s="12"/>
      <c r="G63" s="9">
        <f t="shared" ref="G63:G126" si="3">+IF(E63="cumple",0.0012172,0)</f>
        <v>0</v>
      </c>
    </row>
    <row r="64" spans="1:7">
      <c r="A64" s="199"/>
      <c r="B64" s="214"/>
      <c r="C64" s="263"/>
      <c r="D64" s="87" t="s">
        <v>483</v>
      </c>
      <c r="E64" s="8"/>
      <c r="F64" s="12"/>
      <c r="G64" s="9">
        <f t="shared" si="3"/>
        <v>0</v>
      </c>
    </row>
    <row r="65" spans="1:7">
      <c r="A65" s="199"/>
      <c r="B65" s="214"/>
      <c r="C65" s="263"/>
      <c r="D65" s="87" t="s">
        <v>484</v>
      </c>
      <c r="E65" s="8"/>
      <c r="F65" s="12"/>
      <c r="G65" s="9">
        <f t="shared" si="3"/>
        <v>0</v>
      </c>
    </row>
    <row r="66" spans="1:7">
      <c r="A66" s="199"/>
      <c r="B66" s="214"/>
      <c r="C66" s="263"/>
      <c r="D66" s="87" t="s">
        <v>485</v>
      </c>
      <c r="E66" s="8"/>
      <c r="F66" s="12"/>
      <c r="G66" s="9">
        <f t="shared" si="3"/>
        <v>0</v>
      </c>
    </row>
    <row r="67" spans="1:7">
      <c r="A67" s="199"/>
      <c r="B67" s="214"/>
      <c r="C67" s="262"/>
      <c r="D67" s="87" t="s">
        <v>486</v>
      </c>
      <c r="E67" s="8"/>
      <c r="F67" s="12"/>
      <c r="G67" s="9">
        <f t="shared" si="3"/>
        <v>0</v>
      </c>
    </row>
    <row r="68" spans="1:7" ht="32.25" customHeight="1">
      <c r="A68" s="199"/>
      <c r="B68" s="214"/>
      <c r="C68" s="270" t="s">
        <v>487</v>
      </c>
      <c r="D68" s="87" t="s">
        <v>488</v>
      </c>
      <c r="E68" s="8"/>
      <c r="F68" s="12"/>
      <c r="G68" s="9">
        <f t="shared" si="3"/>
        <v>0</v>
      </c>
    </row>
    <row r="69" spans="1:7" ht="28.15" customHeight="1">
      <c r="A69" s="199"/>
      <c r="B69" s="214"/>
      <c r="C69" s="270"/>
      <c r="D69" s="87" t="s">
        <v>489</v>
      </c>
      <c r="E69" s="8"/>
      <c r="F69" s="12"/>
      <c r="G69" s="9">
        <f t="shared" si="3"/>
        <v>0</v>
      </c>
    </row>
    <row r="70" spans="1:7" ht="30.6" customHeight="1">
      <c r="A70" s="199"/>
      <c r="B70" s="214"/>
      <c r="C70" s="270"/>
      <c r="D70" s="87" t="s">
        <v>490</v>
      </c>
      <c r="E70" s="8"/>
      <c r="F70" s="12"/>
      <c r="G70" s="9">
        <f t="shared" si="3"/>
        <v>0</v>
      </c>
    </row>
    <row r="71" spans="1:7" ht="49.5">
      <c r="A71" s="199"/>
      <c r="B71" s="214"/>
      <c r="C71" s="270"/>
      <c r="D71" s="87" t="s">
        <v>491</v>
      </c>
      <c r="E71" s="8"/>
      <c r="F71" s="12"/>
      <c r="G71" s="9">
        <f t="shared" si="3"/>
        <v>0</v>
      </c>
    </row>
    <row r="72" spans="1:7" ht="36.75" customHeight="1">
      <c r="A72" s="199"/>
      <c r="B72" s="214"/>
      <c r="C72" s="270"/>
      <c r="D72" s="87" t="s">
        <v>492</v>
      </c>
      <c r="E72" s="8"/>
      <c r="F72" s="12"/>
      <c r="G72" s="9">
        <f t="shared" si="3"/>
        <v>0</v>
      </c>
    </row>
    <row r="73" spans="1:7" ht="33">
      <c r="A73" s="199"/>
      <c r="B73" s="214"/>
      <c r="C73" s="270"/>
      <c r="D73" s="87" t="s">
        <v>493</v>
      </c>
      <c r="E73" s="8"/>
      <c r="F73" s="12"/>
      <c r="G73" s="9">
        <f t="shared" si="3"/>
        <v>0</v>
      </c>
    </row>
    <row r="74" spans="1:7" ht="21" customHeight="1">
      <c r="A74" s="199"/>
      <c r="B74" s="214"/>
      <c r="C74" s="222" t="s">
        <v>494</v>
      </c>
      <c r="D74" s="29" t="s">
        <v>495</v>
      </c>
      <c r="E74" s="8"/>
      <c r="F74" s="12"/>
      <c r="G74" s="9">
        <f t="shared" si="3"/>
        <v>0</v>
      </c>
    </row>
    <row r="75" spans="1:7" s="2" customFormat="1" ht="33">
      <c r="A75" s="199"/>
      <c r="B75" s="214"/>
      <c r="C75" s="260"/>
      <c r="D75" s="87" t="s">
        <v>496</v>
      </c>
      <c r="E75" s="8"/>
      <c r="F75" s="88"/>
      <c r="G75" s="9">
        <f t="shared" si="3"/>
        <v>0</v>
      </c>
    </row>
    <row r="76" spans="1:7" s="2" customFormat="1" ht="33">
      <c r="A76" s="199"/>
      <c r="B76" s="214"/>
      <c r="C76" s="260"/>
      <c r="D76" s="87" t="s">
        <v>497</v>
      </c>
      <c r="E76" s="8"/>
      <c r="F76" s="88"/>
      <c r="G76" s="9">
        <f t="shared" si="3"/>
        <v>0</v>
      </c>
    </row>
    <row r="77" spans="1:7" s="2" customFormat="1" ht="49.5">
      <c r="A77" s="199"/>
      <c r="B77" s="214"/>
      <c r="C77" s="260"/>
      <c r="D77" s="87" t="s">
        <v>498</v>
      </c>
      <c r="E77" s="8"/>
      <c r="F77" s="88"/>
      <c r="G77" s="9">
        <f t="shared" si="3"/>
        <v>0</v>
      </c>
    </row>
    <row r="78" spans="1:7" s="2" customFormat="1" ht="66">
      <c r="A78" s="199"/>
      <c r="B78" s="214"/>
      <c r="C78" s="260"/>
      <c r="D78" s="87" t="s">
        <v>499</v>
      </c>
      <c r="E78" s="8"/>
      <c r="F78" s="88"/>
      <c r="G78" s="9">
        <f t="shared" si="3"/>
        <v>0</v>
      </c>
    </row>
    <row r="79" spans="1:7" s="2" customFormat="1" ht="88.5" customHeight="1">
      <c r="A79" s="199"/>
      <c r="B79" s="214"/>
      <c r="C79" s="260"/>
      <c r="D79" s="87" t="s">
        <v>500</v>
      </c>
      <c r="E79" s="8"/>
      <c r="F79" s="88"/>
      <c r="G79" s="9">
        <f t="shared" si="3"/>
        <v>0</v>
      </c>
    </row>
    <row r="80" spans="1:7" s="2" customFormat="1" ht="49.5">
      <c r="A80" s="199"/>
      <c r="B80" s="214"/>
      <c r="C80" s="260"/>
      <c r="D80" s="87" t="s">
        <v>501</v>
      </c>
      <c r="E80" s="8"/>
      <c r="F80" s="88"/>
      <c r="G80" s="9">
        <f t="shared" si="3"/>
        <v>0</v>
      </c>
    </row>
    <row r="81" spans="1:7" s="2" customFormat="1" ht="21" customHeight="1">
      <c r="A81" s="199"/>
      <c r="B81" s="214"/>
      <c r="C81" s="260"/>
      <c r="D81" s="87" t="s">
        <v>502</v>
      </c>
      <c r="E81" s="8"/>
      <c r="F81" s="88"/>
      <c r="G81" s="9">
        <f t="shared" si="3"/>
        <v>0</v>
      </c>
    </row>
    <row r="82" spans="1:7" s="2" customFormat="1" ht="52.5" customHeight="1">
      <c r="A82" s="199"/>
      <c r="B82" s="214"/>
      <c r="C82" s="260"/>
      <c r="D82" s="87" t="s">
        <v>503</v>
      </c>
      <c r="E82" s="8"/>
      <c r="F82" s="88"/>
      <c r="G82" s="9">
        <f t="shared" si="3"/>
        <v>0</v>
      </c>
    </row>
    <row r="83" spans="1:7" s="2" customFormat="1" ht="66">
      <c r="A83" s="199"/>
      <c r="B83" s="214"/>
      <c r="C83" s="260"/>
      <c r="D83" s="87" t="s">
        <v>504</v>
      </c>
      <c r="E83" s="8"/>
      <c r="F83" s="88"/>
      <c r="G83" s="9">
        <f t="shared" si="3"/>
        <v>0</v>
      </c>
    </row>
    <row r="84" spans="1:7" s="2" customFormat="1" ht="49.5">
      <c r="A84" s="199"/>
      <c r="B84" s="214"/>
      <c r="C84" s="260"/>
      <c r="D84" s="87" t="s">
        <v>505</v>
      </c>
      <c r="E84" s="8"/>
      <c r="F84" s="88"/>
      <c r="G84" s="9">
        <f t="shared" si="3"/>
        <v>0</v>
      </c>
    </row>
    <row r="85" spans="1:7" s="2" customFormat="1" ht="85.5" customHeight="1">
      <c r="A85" s="199"/>
      <c r="B85" s="214"/>
      <c r="C85" s="260"/>
      <c r="D85" s="87" t="s">
        <v>691</v>
      </c>
      <c r="E85" s="8"/>
      <c r="F85" s="88"/>
      <c r="G85" s="9">
        <f t="shared" si="3"/>
        <v>0</v>
      </c>
    </row>
    <row r="86" spans="1:7" s="2" customFormat="1" ht="54.75" customHeight="1">
      <c r="A86" s="199"/>
      <c r="B86" s="214"/>
      <c r="C86" s="260"/>
      <c r="D86" s="87" t="s">
        <v>506</v>
      </c>
      <c r="E86" s="8"/>
      <c r="F86" s="88"/>
      <c r="G86" s="9">
        <f t="shared" si="3"/>
        <v>0</v>
      </c>
    </row>
    <row r="87" spans="1:7" s="2" customFormat="1" ht="81.75" customHeight="1">
      <c r="A87" s="199"/>
      <c r="B87" s="214"/>
      <c r="C87" s="260"/>
      <c r="D87" s="87" t="s">
        <v>507</v>
      </c>
      <c r="E87" s="8"/>
      <c r="F87" s="88"/>
      <c r="G87" s="9">
        <f t="shared" si="3"/>
        <v>0</v>
      </c>
    </row>
    <row r="88" spans="1:7" s="2" customFormat="1" ht="54" customHeight="1">
      <c r="A88" s="199"/>
      <c r="B88" s="214"/>
      <c r="C88" s="260"/>
      <c r="D88" s="87" t="s">
        <v>508</v>
      </c>
      <c r="E88" s="8"/>
      <c r="F88" s="88"/>
      <c r="G88" s="9">
        <f t="shared" si="3"/>
        <v>0</v>
      </c>
    </row>
    <row r="89" spans="1:7" s="2" customFormat="1" ht="79.5" customHeight="1">
      <c r="A89" s="199"/>
      <c r="B89" s="214"/>
      <c r="C89" s="260"/>
      <c r="D89" s="87" t="s">
        <v>509</v>
      </c>
      <c r="E89" s="8"/>
      <c r="F89" s="88"/>
      <c r="G89" s="9">
        <f t="shared" si="3"/>
        <v>0</v>
      </c>
    </row>
    <row r="90" spans="1:7" s="2" customFormat="1" ht="51" customHeight="1">
      <c r="A90" s="199"/>
      <c r="B90" s="214"/>
      <c r="C90" s="260"/>
      <c r="D90" s="87" t="s">
        <v>510</v>
      </c>
      <c r="E90" s="8"/>
      <c r="F90" s="88"/>
      <c r="G90" s="9">
        <f t="shared" si="3"/>
        <v>0</v>
      </c>
    </row>
    <row r="91" spans="1:7" s="2" customFormat="1" ht="39.75" customHeight="1">
      <c r="A91" s="199"/>
      <c r="B91" s="214"/>
      <c r="C91" s="260"/>
      <c r="D91" s="87" t="s">
        <v>511</v>
      </c>
      <c r="E91" s="8"/>
      <c r="F91" s="88"/>
      <c r="G91" s="9">
        <f t="shared" si="3"/>
        <v>0</v>
      </c>
    </row>
    <row r="92" spans="1:7" s="2" customFormat="1" ht="52.5" customHeight="1">
      <c r="A92" s="199"/>
      <c r="B92" s="214"/>
      <c r="C92" s="260"/>
      <c r="D92" s="87" t="s">
        <v>512</v>
      </c>
      <c r="E92" s="8"/>
      <c r="F92" s="88"/>
      <c r="G92" s="9">
        <f t="shared" si="3"/>
        <v>0</v>
      </c>
    </row>
    <row r="93" spans="1:7" s="2" customFormat="1" ht="52.5" customHeight="1">
      <c r="A93" s="199"/>
      <c r="B93" s="214"/>
      <c r="C93" s="260"/>
      <c r="D93" s="87" t="s">
        <v>513</v>
      </c>
      <c r="E93" s="8"/>
      <c r="F93" s="88"/>
      <c r="G93" s="9">
        <f t="shared" si="3"/>
        <v>0</v>
      </c>
    </row>
    <row r="94" spans="1:7" s="2" customFormat="1">
      <c r="A94" s="199"/>
      <c r="B94" s="214"/>
      <c r="C94" s="223"/>
      <c r="D94" s="87" t="s">
        <v>514</v>
      </c>
      <c r="E94" s="8"/>
      <c r="F94" s="88"/>
      <c r="G94" s="9">
        <f t="shared" si="3"/>
        <v>0</v>
      </c>
    </row>
    <row r="95" spans="1:7" ht="42.75" customHeight="1">
      <c r="A95" s="199"/>
      <c r="B95" s="214"/>
      <c r="C95" s="222" t="s">
        <v>515</v>
      </c>
      <c r="D95" s="29" t="s">
        <v>516</v>
      </c>
      <c r="E95" s="8"/>
      <c r="F95" s="12"/>
      <c r="G95" s="9">
        <f t="shared" si="3"/>
        <v>0</v>
      </c>
    </row>
    <row r="96" spans="1:7" ht="33">
      <c r="A96" s="199"/>
      <c r="B96" s="214"/>
      <c r="C96" s="260"/>
      <c r="D96" s="29" t="s">
        <v>517</v>
      </c>
      <c r="E96" s="8"/>
      <c r="F96" s="12"/>
      <c r="G96" s="9">
        <f t="shared" si="3"/>
        <v>0</v>
      </c>
    </row>
    <row r="97" spans="1:7" s="2" customFormat="1" ht="56.25" customHeight="1">
      <c r="A97" s="199"/>
      <c r="B97" s="214"/>
      <c r="C97" s="223"/>
      <c r="D97" s="87" t="s">
        <v>518</v>
      </c>
      <c r="E97" s="8"/>
      <c r="F97" s="88"/>
      <c r="G97" s="9">
        <f t="shared" si="3"/>
        <v>0</v>
      </c>
    </row>
    <row r="98" spans="1:7" s="2" customFormat="1" ht="46.5" customHeight="1">
      <c r="A98" s="199"/>
      <c r="B98" s="214"/>
      <c r="C98" s="222" t="s">
        <v>519</v>
      </c>
      <c r="D98" s="29" t="s">
        <v>520</v>
      </c>
      <c r="E98" s="8"/>
      <c r="F98" s="88"/>
      <c r="G98" s="9">
        <f t="shared" si="3"/>
        <v>0</v>
      </c>
    </row>
    <row r="99" spans="1:7" ht="33">
      <c r="A99" s="199"/>
      <c r="B99" s="214"/>
      <c r="C99" s="260"/>
      <c r="D99" s="29" t="s">
        <v>521</v>
      </c>
      <c r="E99" s="8"/>
      <c r="F99" s="12"/>
      <c r="G99" s="9">
        <f t="shared" si="3"/>
        <v>0</v>
      </c>
    </row>
    <row r="100" spans="1:7" ht="33">
      <c r="A100" s="199"/>
      <c r="B100" s="214"/>
      <c r="C100" s="260"/>
      <c r="D100" s="29" t="s">
        <v>522</v>
      </c>
      <c r="E100" s="8"/>
      <c r="F100" s="12"/>
      <c r="G100" s="9">
        <f t="shared" si="3"/>
        <v>0</v>
      </c>
    </row>
    <row r="101" spans="1:7" ht="33">
      <c r="A101" s="199"/>
      <c r="B101" s="214"/>
      <c r="C101" s="260"/>
      <c r="D101" s="29" t="s">
        <v>523</v>
      </c>
      <c r="E101" s="8"/>
      <c r="F101" s="12"/>
      <c r="G101" s="9">
        <f t="shared" si="3"/>
        <v>0</v>
      </c>
    </row>
    <row r="102" spans="1:7" s="2" customFormat="1" ht="49.5">
      <c r="A102" s="199"/>
      <c r="B102" s="214"/>
      <c r="C102" s="260"/>
      <c r="D102" s="87" t="s">
        <v>524</v>
      </c>
      <c r="E102" s="8"/>
      <c r="F102" s="88"/>
      <c r="G102" s="9">
        <f t="shared" si="3"/>
        <v>0</v>
      </c>
    </row>
    <row r="103" spans="1:7" s="2" customFormat="1" ht="50.25" customHeight="1">
      <c r="A103" s="199"/>
      <c r="B103" s="214"/>
      <c r="C103" s="260"/>
      <c r="D103" s="87" t="s">
        <v>525</v>
      </c>
      <c r="E103" s="8"/>
      <c r="F103" s="88"/>
      <c r="G103" s="9">
        <f t="shared" si="3"/>
        <v>0</v>
      </c>
    </row>
    <row r="104" spans="1:7" s="2" customFormat="1" ht="64.5" customHeight="1">
      <c r="A104" s="199"/>
      <c r="B104" s="214"/>
      <c r="C104" s="260"/>
      <c r="D104" s="87" t="s">
        <v>526</v>
      </c>
      <c r="E104" s="8"/>
      <c r="F104" s="88"/>
      <c r="G104" s="9">
        <f t="shared" si="3"/>
        <v>0</v>
      </c>
    </row>
    <row r="105" spans="1:7" s="2" customFormat="1" ht="34.5" customHeight="1">
      <c r="A105" s="199"/>
      <c r="B105" s="214"/>
      <c r="C105" s="260"/>
      <c r="D105" s="87" t="s">
        <v>527</v>
      </c>
      <c r="E105" s="8"/>
      <c r="F105" s="88"/>
      <c r="G105" s="9">
        <f t="shared" si="3"/>
        <v>0</v>
      </c>
    </row>
    <row r="106" spans="1:7" s="2" customFormat="1" ht="53.25" customHeight="1">
      <c r="A106" s="199"/>
      <c r="B106" s="214"/>
      <c r="C106" s="260"/>
      <c r="D106" s="87" t="s">
        <v>528</v>
      </c>
      <c r="E106" s="8"/>
      <c r="F106" s="88"/>
      <c r="G106" s="9">
        <f t="shared" si="3"/>
        <v>0</v>
      </c>
    </row>
    <row r="107" spans="1:7" s="2" customFormat="1" ht="49.5">
      <c r="A107" s="199"/>
      <c r="B107" s="214"/>
      <c r="C107" s="260"/>
      <c r="D107" s="87" t="s">
        <v>529</v>
      </c>
      <c r="E107" s="8"/>
      <c r="F107" s="88"/>
      <c r="G107" s="9">
        <f t="shared" si="3"/>
        <v>0</v>
      </c>
    </row>
    <row r="108" spans="1:7" s="2" customFormat="1" ht="42" customHeight="1">
      <c r="A108" s="199"/>
      <c r="B108" s="214"/>
      <c r="C108" s="260"/>
      <c r="D108" s="87" t="s">
        <v>530</v>
      </c>
      <c r="E108" s="8"/>
      <c r="F108" s="88"/>
      <c r="G108" s="9">
        <f t="shared" si="3"/>
        <v>0</v>
      </c>
    </row>
    <row r="109" spans="1:7" s="2" customFormat="1" ht="64.5" customHeight="1">
      <c r="A109" s="199"/>
      <c r="B109" s="214"/>
      <c r="C109" s="260"/>
      <c r="D109" s="87" t="s">
        <v>531</v>
      </c>
      <c r="E109" s="8"/>
      <c r="F109" s="88"/>
      <c r="G109" s="9">
        <f t="shared" si="3"/>
        <v>0</v>
      </c>
    </row>
    <row r="110" spans="1:7" s="2" customFormat="1" ht="58.9" customHeight="1">
      <c r="A110" s="199"/>
      <c r="B110" s="214"/>
      <c r="C110" s="260"/>
      <c r="D110" s="87" t="s">
        <v>532</v>
      </c>
      <c r="E110" s="8"/>
      <c r="F110" s="88"/>
      <c r="G110" s="9">
        <f t="shared" si="3"/>
        <v>0</v>
      </c>
    </row>
    <row r="111" spans="1:7" s="2" customFormat="1" ht="48" customHeight="1">
      <c r="A111" s="199"/>
      <c r="B111" s="214"/>
      <c r="C111" s="223"/>
      <c r="D111" s="87" t="s">
        <v>533</v>
      </c>
      <c r="E111" s="8"/>
      <c r="F111" s="88"/>
      <c r="G111" s="9">
        <f t="shared" si="3"/>
        <v>0</v>
      </c>
    </row>
    <row r="112" spans="1:7" ht="39" customHeight="1">
      <c r="A112" s="199"/>
      <c r="B112" s="214"/>
      <c r="C112" s="222" t="s">
        <v>534</v>
      </c>
      <c r="D112" s="86" t="s">
        <v>535</v>
      </c>
      <c r="E112" s="8"/>
      <c r="F112" s="12"/>
      <c r="G112" s="9">
        <f t="shared" si="3"/>
        <v>0</v>
      </c>
    </row>
    <row r="113" spans="1:7" ht="33">
      <c r="A113" s="199"/>
      <c r="B113" s="214"/>
      <c r="C113" s="260"/>
      <c r="D113" s="86" t="s">
        <v>536</v>
      </c>
      <c r="E113" s="8"/>
      <c r="F113" s="12"/>
      <c r="G113" s="9">
        <f t="shared" si="3"/>
        <v>0</v>
      </c>
    </row>
    <row r="114" spans="1:7">
      <c r="A114" s="199"/>
      <c r="B114" s="214"/>
      <c r="C114" s="223"/>
      <c r="D114" s="86" t="s">
        <v>537</v>
      </c>
      <c r="E114" s="8"/>
      <c r="F114" s="12"/>
      <c r="G114" s="9">
        <f t="shared" si="3"/>
        <v>0</v>
      </c>
    </row>
    <row r="115" spans="1:7" ht="33">
      <c r="A115" s="199"/>
      <c r="B115" s="214"/>
      <c r="C115" s="222" t="s">
        <v>538</v>
      </c>
      <c r="D115" s="86" t="s">
        <v>539</v>
      </c>
      <c r="E115" s="8"/>
      <c r="F115" s="12"/>
      <c r="G115" s="9">
        <f t="shared" si="3"/>
        <v>0</v>
      </c>
    </row>
    <row r="116" spans="1:7">
      <c r="A116" s="199"/>
      <c r="B116" s="214"/>
      <c r="C116" s="260"/>
      <c r="D116" s="86" t="s">
        <v>540</v>
      </c>
      <c r="E116" s="8"/>
      <c r="F116" s="12"/>
      <c r="G116" s="9">
        <f t="shared" si="3"/>
        <v>0</v>
      </c>
    </row>
    <row r="117" spans="1:7" ht="22.5" customHeight="1">
      <c r="A117" s="199"/>
      <c r="B117" s="214"/>
      <c r="C117" s="223"/>
      <c r="D117" s="86" t="s">
        <v>541</v>
      </c>
      <c r="E117" s="8"/>
      <c r="F117" s="12"/>
      <c r="G117" s="9">
        <f t="shared" si="3"/>
        <v>0</v>
      </c>
    </row>
    <row r="118" spans="1:7" ht="22.5" customHeight="1">
      <c r="A118" s="199"/>
      <c r="B118" s="214"/>
      <c r="C118" s="261" t="s">
        <v>542</v>
      </c>
      <c r="D118" s="86" t="s">
        <v>543</v>
      </c>
      <c r="E118" s="8"/>
      <c r="F118" s="12"/>
      <c r="G118" s="9">
        <f t="shared" si="3"/>
        <v>0</v>
      </c>
    </row>
    <row r="119" spans="1:7" ht="33">
      <c r="A119" s="199"/>
      <c r="B119" s="214"/>
      <c r="C119" s="262"/>
      <c r="D119" s="86" t="s">
        <v>544</v>
      </c>
      <c r="E119" s="8"/>
      <c r="F119" s="12"/>
      <c r="G119" s="9">
        <f t="shared" si="3"/>
        <v>0</v>
      </c>
    </row>
    <row r="120" spans="1:7" ht="33.75" customHeight="1">
      <c r="A120" s="199"/>
      <c r="B120" s="214"/>
      <c r="C120" s="261" t="s">
        <v>545</v>
      </c>
      <c r="D120" s="86" t="s">
        <v>546</v>
      </c>
      <c r="E120" s="8"/>
      <c r="F120" s="12"/>
      <c r="G120" s="9">
        <f t="shared" si="3"/>
        <v>0</v>
      </c>
    </row>
    <row r="121" spans="1:7" ht="33">
      <c r="A121" s="199"/>
      <c r="B121" s="214"/>
      <c r="C121" s="263"/>
      <c r="D121" s="86" t="s">
        <v>547</v>
      </c>
      <c r="E121" s="8"/>
      <c r="F121" s="12"/>
      <c r="G121" s="9">
        <f t="shared" si="3"/>
        <v>0</v>
      </c>
    </row>
    <row r="122" spans="1:7" ht="33">
      <c r="A122" s="199"/>
      <c r="B122" s="214"/>
      <c r="C122" s="262"/>
      <c r="D122" s="86" t="s">
        <v>548</v>
      </c>
      <c r="E122" s="8"/>
      <c r="F122" s="12"/>
      <c r="G122" s="9">
        <f t="shared" si="3"/>
        <v>0</v>
      </c>
    </row>
    <row r="123" spans="1:7" ht="35.25" customHeight="1">
      <c r="A123" s="199"/>
      <c r="B123" s="214"/>
      <c r="C123" s="261" t="s">
        <v>549</v>
      </c>
      <c r="D123" s="89" t="s">
        <v>550</v>
      </c>
      <c r="E123" s="8"/>
      <c r="F123" s="12"/>
      <c r="G123" s="9">
        <f t="shared" si="3"/>
        <v>0</v>
      </c>
    </row>
    <row r="124" spans="1:7" ht="33">
      <c r="A124" s="199"/>
      <c r="B124" s="214"/>
      <c r="C124" s="263"/>
      <c r="D124" s="89" t="s">
        <v>551</v>
      </c>
      <c r="E124" s="8"/>
      <c r="F124" s="12"/>
      <c r="G124" s="9">
        <f t="shared" si="3"/>
        <v>0</v>
      </c>
    </row>
    <row r="125" spans="1:7" ht="33">
      <c r="A125" s="199"/>
      <c r="B125" s="214"/>
      <c r="C125" s="263"/>
      <c r="D125" s="89" t="s">
        <v>552</v>
      </c>
      <c r="E125" s="8"/>
      <c r="F125" s="12"/>
      <c r="G125" s="9">
        <f t="shared" si="3"/>
        <v>0</v>
      </c>
    </row>
    <row r="126" spans="1:7" ht="33">
      <c r="A126" s="199"/>
      <c r="B126" s="214"/>
      <c r="C126" s="263"/>
      <c r="D126" s="89" t="s">
        <v>553</v>
      </c>
      <c r="E126" s="8"/>
      <c r="F126" s="12"/>
      <c r="G126" s="9">
        <f t="shared" si="3"/>
        <v>0</v>
      </c>
    </row>
    <row r="127" spans="1:7" ht="33">
      <c r="A127" s="199"/>
      <c r="B127" s="214"/>
      <c r="C127" s="262"/>
      <c r="D127" s="89" t="s">
        <v>554</v>
      </c>
      <c r="E127" s="8"/>
      <c r="F127" s="12"/>
      <c r="G127" s="9">
        <f t="shared" ref="G127:G142" si="4">+IF(E127="cumple",0.0012172,0)</f>
        <v>0</v>
      </c>
    </row>
    <row r="128" spans="1:7" ht="18" customHeight="1">
      <c r="A128" s="199"/>
      <c r="B128" s="214"/>
      <c r="C128" s="222" t="s">
        <v>555</v>
      </c>
      <c r="D128" s="86" t="s">
        <v>556</v>
      </c>
      <c r="E128" s="8"/>
      <c r="F128" s="12"/>
      <c r="G128" s="9">
        <f t="shared" si="4"/>
        <v>0</v>
      </c>
    </row>
    <row r="129" spans="1:7">
      <c r="A129" s="199"/>
      <c r="B129" s="214"/>
      <c r="C129" s="260"/>
      <c r="D129" s="29" t="s">
        <v>557</v>
      </c>
      <c r="E129" s="8"/>
      <c r="F129" s="12"/>
      <c r="G129" s="9">
        <f t="shared" si="4"/>
        <v>0</v>
      </c>
    </row>
    <row r="130" spans="1:7">
      <c r="A130" s="199"/>
      <c r="B130" s="214"/>
      <c r="C130" s="260"/>
      <c r="D130" s="29" t="s">
        <v>558</v>
      </c>
      <c r="E130" s="8"/>
      <c r="F130" s="12"/>
      <c r="G130" s="9">
        <f t="shared" si="4"/>
        <v>0</v>
      </c>
    </row>
    <row r="131" spans="1:7">
      <c r="A131" s="199"/>
      <c r="B131" s="214"/>
      <c r="C131" s="260"/>
      <c r="D131" s="29" t="s">
        <v>559</v>
      </c>
      <c r="E131" s="8"/>
      <c r="F131" s="12"/>
      <c r="G131" s="9">
        <f t="shared" si="4"/>
        <v>0</v>
      </c>
    </row>
    <row r="132" spans="1:7">
      <c r="A132" s="199"/>
      <c r="B132" s="214"/>
      <c r="C132" s="260"/>
      <c r="D132" s="29" t="s">
        <v>560</v>
      </c>
      <c r="E132" s="8"/>
      <c r="F132" s="12"/>
      <c r="G132" s="9">
        <f t="shared" si="4"/>
        <v>0</v>
      </c>
    </row>
    <row r="133" spans="1:7" ht="33">
      <c r="A133" s="199"/>
      <c r="B133" s="214"/>
      <c r="C133" s="264" t="s">
        <v>561</v>
      </c>
      <c r="D133" s="86" t="s">
        <v>562</v>
      </c>
      <c r="E133" s="8"/>
      <c r="F133" s="12"/>
      <c r="G133" s="9">
        <f t="shared" si="4"/>
        <v>0</v>
      </c>
    </row>
    <row r="134" spans="1:7" ht="49.5">
      <c r="A134" s="199"/>
      <c r="B134" s="214"/>
      <c r="C134" s="264"/>
      <c r="D134" s="86" t="s">
        <v>563</v>
      </c>
      <c r="E134" s="8"/>
      <c r="F134" s="12"/>
      <c r="G134" s="9">
        <f t="shared" si="4"/>
        <v>0</v>
      </c>
    </row>
    <row r="135" spans="1:7" ht="33">
      <c r="A135" s="199"/>
      <c r="B135" s="214"/>
      <c r="C135" s="264"/>
      <c r="D135" s="86" t="s">
        <v>564</v>
      </c>
      <c r="E135" s="8"/>
      <c r="F135" s="12"/>
      <c r="G135" s="9">
        <f t="shared" si="4"/>
        <v>0</v>
      </c>
    </row>
    <row r="136" spans="1:7" ht="31.5" customHeight="1">
      <c r="A136" s="199"/>
      <c r="B136" s="214"/>
      <c r="C136" s="265" t="s">
        <v>565</v>
      </c>
      <c r="D136" s="86" t="s">
        <v>566</v>
      </c>
      <c r="E136" s="8"/>
      <c r="F136" s="12"/>
      <c r="G136" s="9">
        <f t="shared" si="4"/>
        <v>0</v>
      </c>
    </row>
    <row r="137" spans="1:7" ht="33">
      <c r="A137" s="199"/>
      <c r="B137" s="214"/>
      <c r="C137" s="266"/>
      <c r="D137" s="29" t="s">
        <v>567</v>
      </c>
      <c r="E137" s="8"/>
      <c r="F137" s="12"/>
      <c r="G137" s="9">
        <f t="shared" si="4"/>
        <v>0</v>
      </c>
    </row>
    <row r="138" spans="1:7" ht="33">
      <c r="A138" s="199"/>
      <c r="B138" s="214"/>
      <c r="C138" s="266"/>
      <c r="D138" s="29" t="s">
        <v>568</v>
      </c>
      <c r="E138" s="8"/>
      <c r="F138" s="12"/>
      <c r="G138" s="9">
        <f t="shared" si="4"/>
        <v>0</v>
      </c>
    </row>
    <row r="139" spans="1:7" ht="33">
      <c r="A139" s="199"/>
      <c r="B139" s="214"/>
      <c r="C139" s="266"/>
      <c r="D139" s="29" t="s">
        <v>569</v>
      </c>
      <c r="E139" s="8"/>
      <c r="F139" s="12"/>
      <c r="G139" s="9">
        <f t="shared" si="4"/>
        <v>0</v>
      </c>
    </row>
    <row r="140" spans="1:7" ht="33">
      <c r="A140" s="199"/>
      <c r="B140" s="214"/>
      <c r="C140" s="266"/>
      <c r="D140" s="29" t="s">
        <v>570</v>
      </c>
      <c r="E140" s="8"/>
      <c r="F140" s="12"/>
      <c r="G140" s="9">
        <f t="shared" si="4"/>
        <v>0</v>
      </c>
    </row>
    <row r="141" spans="1:7" ht="49.5">
      <c r="A141" s="199"/>
      <c r="B141" s="214"/>
      <c r="C141" s="266"/>
      <c r="D141" s="29" t="s">
        <v>571</v>
      </c>
      <c r="E141" s="8"/>
      <c r="F141" s="12"/>
      <c r="G141" s="9">
        <f t="shared" si="4"/>
        <v>0</v>
      </c>
    </row>
    <row r="142" spans="1:7" ht="49.5">
      <c r="A142" s="199"/>
      <c r="B142" s="214"/>
      <c r="C142" s="266"/>
      <c r="D142" s="29" t="s">
        <v>692</v>
      </c>
      <c r="E142" s="8"/>
      <c r="F142" s="12"/>
      <c r="G142" s="9">
        <f t="shared" si="4"/>
        <v>0</v>
      </c>
    </row>
    <row r="143" spans="1:7">
      <c r="A143" s="168"/>
      <c r="B143" s="157" t="s">
        <v>21</v>
      </c>
      <c r="C143" s="158"/>
      <c r="D143" s="158"/>
      <c r="E143" s="26" t="str" cm="1">
        <f t="array" ref="E143">IF(OR(E62:E142="No cumple"),"No cumple",IF(G143=0%,"","Cumple"))</f>
        <v/>
      </c>
      <c r="F143" s="10"/>
      <c r="G143" s="11">
        <f>SUM(G62:G142)</f>
        <v>0</v>
      </c>
    </row>
    <row r="144" spans="1:7" ht="148.5">
      <c r="A144" s="167" t="s">
        <v>572</v>
      </c>
      <c r="B144" s="39" t="s">
        <v>573</v>
      </c>
      <c r="C144" s="28" t="s">
        <v>574</v>
      </c>
      <c r="D144" s="86" t="s">
        <v>575</v>
      </c>
      <c r="E144" s="8"/>
      <c r="F144" s="12"/>
      <c r="G144" s="9">
        <f>+IF(E144="cumple",0.1,0)</f>
        <v>0</v>
      </c>
    </row>
    <row r="145" spans="1:7">
      <c r="A145" s="168"/>
      <c r="B145" s="157" t="s">
        <v>21</v>
      </c>
      <c r="C145" s="158"/>
      <c r="D145" s="158"/>
      <c r="E145" s="26" t="str">
        <f>IF(OR(E144="No cumple"),"No cumple",IF(G145=0%,"","Cumple"))</f>
        <v/>
      </c>
      <c r="F145" s="10"/>
      <c r="G145" s="11">
        <f>SUM(G144)</f>
        <v>0</v>
      </c>
    </row>
    <row r="146" spans="1:7" ht="134.25" customHeight="1">
      <c r="A146" s="167" t="s">
        <v>576</v>
      </c>
      <c r="B146" s="39" t="s">
        <v>577</v>
      </c>
      <c r="C146" s="28" t="s">
        <v>578</v>
      </c>
      <c r="D146" s="86" t="s">
        <v>579</v>
      </c>
      <c r="E146" s="8"/>
      <c r="F146" s="12"/>
      <c r="G146" s="9">
        <f>+IF(E146="cumple",0.1,IF(E146="No aplica",0.1,0))</f>
        <v>0</v>
      </c>
    </row>
    <row r="147" spans="1:7">
      <c r="A147" s="168"/>
      <c r="B147" s="157" t="s">
        <v>21</v>
      </c>
      <c r="C147" s="158"/>
      <c r="D147" s="158"/>
      <c r="E147" s="26" t="str">
        <f>IF(OR(E146="No cumple"),"No cumple",IF(G147=0%,"","Cumple"))</f>
        <v/>
      </c>
      <c r="F147" s="10"/>
      <c r="G147" s="11">
        <f>SUM(G146:G146)</f>
        <v>0</v>
      </c>
    </row>
    <row r="148" spans="1:7" ht="35.25" customHeight="1">
      <c r="A148" s="167" t="s">
        <v>580</v>
      </c>
      <c r="B148" s="204" t="s">
        <v>581</v>
      </c>
      <c r="C148" s="227" t="s">
        <v>582</v>
      </c>
      <c r="D148" s="27" t="s">
        <v>583</v>
      </c>
      <c r="E148" s="8"/>
      <c r="F148" s="91"/>
      <c r="G148" s="9">
        <f>+IF(E148="cumple",0.0029,0)</f>
        <v>0</v>
      </c>
    </row>
    <row r="149" spans="1:7" ht="19.5" customHeight="1">
      <c r="A149" s="199"/>
      <c r="B149" s="214"/>
      <c r="C149" s="231"/>
      <c r="D149" s="27" t="s">
        <v>584</v>
      </c>
      <c r="E149" s="8"/>
      <c r="F149" s="91"/>
      <c r="G149" s="9">
        <f t="shared" ref="G149:G181" si="5">+IF(E149="cumple",0.0029,0)</f>
        <v>0</v>
      </c>
    </row>
    <row r="150" spans="1:7" ht="20.25" customHeight="1">
      <c r="A150" s="199"/>
      <c r="B150" s="214"/>
      <c r="C150" s="231"/>
      <c r="D150" s="27" t="s">
        <v>585</v>
      </c>
      <c r="E150" s="8"/>
      <c r="F150" s="91"/>
      <c r="G150" s="9">
        <f t="shared" si="5"/>
        <v>0</v>
      </c>
    </row>
    <row r="151" spans="1:7" ht="19.5" customHeight="1">
      <c r="A151" s="199"/>
      <c r="B151" s="214"/>
      <c r="C151" s="231"/>
      <c r="D151" s="27" t="s">
        <v>586</v>
      </c>
      <c r="E151" s="8"/>
      <c r="F151" s="91"/>
      <c r="G151" s="9">
        <f t="shared" si="5"/>
        <v>0</v>
      </c>
    </row>
    <row r="152" spans="1:7" ht="21" customHeight="1">
      <c r="A152" s="199"/>
      <c r="B152" s="214"/>
      <c r="C152" s="231"/>
      <c r="D152" s="27" t="s">
        <v>587</v>
      </c>
      <c r="E152" s="8"/>
      <c r="F152" s="91"/>
      <c r="G152" s="9">
        <f t="shared" si="5"/>
        <v>0</v>
      </c>
    </row>
    <row r="153" spans="1:7">
      <c r="A153" s="199"/>
      <c r="B153" s="214"/>
      <c r="C153" s="231"/>
      <c r="D153" s="27" t="s">
        <v>588</v>
      </c>
      <c r="E153" s="8"/>
      <c r="F153" s="91"/>
      <c r="G153" s="9">
        <f t="shared" si="5"/>
        <v>0</v>
      </c>
    </row>
    <row r="154" spans="1:7" ht="21" customHeight="1">
      <c r="A154" s="199"/>
      <c r="B154" s="214"/>
      <c r="C154" s="231"/>
      <c r="D154" s="27" t="s">
        <v>589</v>
      </c>
      <c r="E154" s="8"/>
      <c r="F154" s="91"/>
      <c r="G154" s="9">
        <f t="shared" si="5"/>
        <v>0</v>
      </c>
    </row>
    <row r="155" spans="1:7" ht="21" customHeight="1">
      <c r="A155" s="199"/>
      <c r="B155" s="214"/>
      <c r="C155" s="228"/>
      <c r="D155" s="27" t="s">
        <v>590</v>
      </c>
      <c r="E155" s="8"/>
      <c r="F155" s="8" t="s">
        <v>4</v>
      </c>
      <c r="G155" s="9">
        <f t="shared" si="5"/>
        <v>0</v>
      </c>
    </row>
    <row r="156" spans="1:7" ht="24.75" customHeight="1">
      <c r="A156" s="199"/>
      <c r="B156" s="214"/>
      <c r="C156" s="227" t="s">
        <v>591</v>
      </c>
      <c r="D156" s="27" t="s">
        <v>592</v>
      </c>
      <c r="E156" s="8"/>
      <c r="F156" s="8"/>
      <c r="G156" s="9">
        <f t="shared" si="5"/>
        <v>0</v>
      </c>
    </row>
    <row r="157" spans="1:7" ht="23.25" customHeight="1">
      <c r="A157" s="199"/>
      <c r="B157" s="214"/>
      <c r="C157" s="231"/>
      <c r="D157" s="27" t="s">
        <v>593</v>
      </c>
      <c r="E157" s="8"/>
      <c r="F157" s="8"/>
      <c r="G157" s="9">
        <f t="shared" si="5"/>
        <v>0</v>
      </c>
    </row>
    <row r="158" spans="1:7" ht="30.75" customHeight="1">
      <c r="A158" s="199"/>
      <c r="B158" s="214"/>
      <c r="C158" s="231"/>
      <c r="D158" s="27" t="s">
        <v>594</v>
      </c>
      <c r="E158" s="8"/>
      <c r="F158" s="8"/>
      <c r="G158" s="9">
        <f t="shared" si="5"/>
        <v>0</v>
      </c>
    </row>
    <row r="159" spans="1:7" ht="30" customHeight="1">
      <c r="A159" s="199"/>
      <c r="B159" s="214"/>
      <c r="C159" s="231"/>
      <c r="D159" s="27" t="s">
        <v>595</v>
      </c>
      <c r="E159" s="8"/>
      <c r="F159" s="8"/>
      <c r="G159" s="9">
        <f t="shared" si="5"/>
        <v>0</v>
      </c>
    </row>
    <row r="160" spans="1:7" ht="23.25" customHeight="1">
      <c r="A160" s="199"/>
      <c r="B160" s="214"/>
      <c r="C160" s="231"/>
      <c r="D160" s="27" t="s">
        <v>596</v>
      </c>
      <c r="E160" s="8"/>
      <c r="F160" s="8"/>
      <c r="G160" s="9">
        <f t="shared" si="5"/>
        <v>0</v>
      </c>
    </row>
    <row r="161" spans="1:7" ht="19.5" customHeight="1">
      <c r="A161" s="199"/>
      <c r="B161" s="214"/>
      <c r="C161" s="231"/>
      <c r="D161" s="27" t="s">
        <v>597</v>
      </c>
      <c r="E161" s="8"/>
      <c r="F161" s="8"/>
      <c r="G161" s="9">
        <f t="shared" si="5"/>
        <v>0</v>
      </c>
    </row>
    <row r="162" spans="1:7" ht="18.75" customHeight="1">
      <c r="A162" s="199"/>
      <c r="B162" s="214"/>
      <c r="C162" s="231"/>
      <c r="D162" s="27" t="s">
        <v>598</v>
      </c>
      <c r="E162" s="8"/>
      <c r="F162" s="8"/>
      <c r="G162" s="9">
        <f t="shared" si="5"/>
        <v>0</v>
      </c>
    </row>
    <row r="163" spans="1:7" ht="20.25" customHeight="1">
      <c r="A163" s="199"/>
      <c r="B163" s="214"/>
      <c r="C163" s="231"/>
      <c r="D163" s="27" t="s">
        <v>599</v>
      </c>
      <c r="E163" s="8"/>
      <c r="F163" s="8"/>
      <c r="G163" s="9">
        <f t="shared" si="5"/>
        <v>0</v>
      </c>
    </row>
    <row r="164" spans="1:7" ht="20.25" customHeight="1">
      <c r="A164" s="199"/>
      <c r="B164" s="214"/>
      <c r="C164" s="231"/>
      <c r="D164" s="27" t="s">
        <v>600</v>
      </c>
      <c r="E164" s="8"/>
      <c r="F164" s="8"/>
      <c r="G164" s="9">
        <f t="shared" si="5"/>
        <v>0</v>
      </c>
    </row>
    <row r="165" spans="1:7" ht="33.75" customHeight="1">
      <c r="A165" s="199"/>
      <c r="B165" s="214"/>
      <c r="C165" s="231"/>
      <c r="D165" s="27" t="s">
        <v>601</v>
      </c>
      <c r="E165" s="8"/>
      <c r="F165" s="8"/>
      <c r="G165" s="9">
        <f t="shared" si="5"/>
        <v>0</v>
      </c>
    </row>
    <row r="166" spans="1:7" ht="20.25" customHeight="1">
      <c r="A166" s="199"/>
      <c r="B166" s="214"/>
      <c r="C166" s="231"/>
      <c r="D166" s="27" t="s">
        <v>602</v>
      </c>
      <c r="E166" s="8"/>
      <c r="F166" s="8"/>
      <c r="G166" s="9">
        <f t="shared" si="5"/>
        <v>0</v>
      </c>
    </row>
    <row r="167" spans="1:7" ht="33.75" customHeight="1">
      <c r="A167" s="199"/>
      <c r="B167" s="214"/>
      <c r="C167" s="228"/>
      <c r="D167" s="27" t="s">
        <v>603</v>
      </c>
      <c r="E167" s="8"/>
      <c r="F167" s="8"/>
      <c r="G167" s="9">
        <f t="shared" si="5"/>
        <v>0</v>
      </c>
    </row>
    <row r="168" spans="1:7" ht="18" customHeight="1">
      <c r="A168" s="199"/>
      <c r="B168" s="214"/>
      <c r="C168" s="227" t="s">
        <v>604</v>
      </c>
      <c r="D168" s="27" t="s">
        <v>605</v>
      </c>
      <c r="E168" s="8"/>
      <c r="F168" s="8"/>
      <c r="G168" s="9">
        <f t="shared" si="5"/>
        <v>0</v>
      </c>
    </row>
    <row r="169" spans="1:7" ht="21.75" customHeight="1">
      <c r="A169" s="199"/>
      <c r="B169" s="214"/>
      <c r="C169" s="231"/>
      <c r="D169" s="27" t="s">
        <v>606</v>
      </c>
      <c r="E169" s="8"/>
      <c r="F169" s="8"/>
      <c r="G169" s="9">
        <f t="shared" si="5"/>
        <v>0</v>
      </c>
    </row>
    <row r="170" spans="1:7" ht="20.25" customHeight="1">
      <c r="A170" s="199"/>
      <c r="B170" s="214"/>
      <c r="C170" s="231"/>
      <c r="D170" s="27" t="s">
        <v>607</v>
      </c>
      <c r="E170" s="8"/>
      <c r="F170" s="92"/>
      <c r="G170" s="9">
        <f t="shared" si="5"/>
        <v>0</v>
      </c>
    </row>
    <row r="171" spans="1:7" ht="19.5" customHeight="1">
      <c r="A171" s="199"/>
      <c r="B171" s="214"/>
      <c r="C171" s="231"/>
      <c r="D171" s="27" t="s">
        <v>608</v>
      </c>
      <c r="E171" s="8"/>
      <c r="F171" s="92"/>
      <c r="G171" s="9">
        <f t="shared" si="5"/>
        <v>0</v>
      </c>
    </row>
    <row r="172" spans="1:7" ht="22.5" customHeight="1">
      <c r="A172" s="199"/>
      <c r="B172" s="214"/>
      <c r="C172" s="231"/>
      <c r="D172" s="27" t="s">
        <v>609</v>
      </c>
      <c r="E172" s="8"/>
      <c r="F172" s="92"/>
      <c r="G172" s="9">
        <f t="shared" si="5"/>
        <v>0</v>
      </c>
    </row>
    <row r="173" spans="1:7" ht="33.75" customHeight="1">
      <c r="A173" s="199"/>
      <c r="B173" s="214"/>
      <c r="C173" s="231"/>
      <c r="D173" s="27" t="s">
        <v>610</v>
      </c>
      <c r="E173" s="8"/>
      <c r="F173" s="92"/>
      <c r="G173" s="9">
        <f t="shared" si="5"/>
        <v>0</v>
      </c>
    </row>
    <row r="174" spans="1:7" ht="19.5" customHeight="1">
      <c r="A174" s="199"/>
      <c r="B174" s="214"/>
      <c r="C174" s="231"/>
      <c r="D174" s="27" t="s">
        <v>611</v>
      </c>
      <c r="E174" s="8"/>
      <c r="F174" s="92"/>
      <c r="G174" s="9">
        <f t="shared" si="5"/>
        <v>0</v>
      </c>
    </row>
    <row r="175" spans="1:7" ht="18.75" customHeight="1">
      <c r="A175" s="199"/>
      <c r="B175" s="214"/>
      <c r="C175" s="231"/>
      <c r="D175" s="27" t="s">
        <v>612</v>
      </c>
      <c r="E175" s="8"/>
      <c r="F175" s="92"/>
      <c r="G175" s="9">
        <f t="shared" si="5"/>
        <v>0</v>
      </c>
    </row>
    <row r="176" spans="1:7" ht="19.5" customHeight="1">
      <c r="A176" s="199"/>
      <c r="B176" s="214"/>
      <c r="C176" s="231"/>
      <c r="D176" s="27" t="s">
        <v>613</v>
      </c>
      <c r="E176" s="8"/>
      <c r="F176" s="92"/>
      <c r="G176" s="9">
        <f t="shared" si="5"/>
        <v>0</v>
      </c>
    </row>
    <row r="177" spans="1:7" ht="18.75" customHeight="1">
      <c r="A177" s="199"/>
      <c r="B177" s="214"/>
      <c r="C177" s="231"/>
      <c r="D177" s="27" t="s">
        <v>614</v>
      </c>
      <c r="E177" s="8"/>
      <c r="F177" s="92"/>
      <c r="G177" s="9">
        <f t="shared" si="5"/>
        <v>0</v>
      </c>
    </row>
    <row r="178" spans="1:7" ht="20.25" customHeight="1">
      <c r="A178" s="199"/>
      <c r="B178" s="214"/>
      <c r="C178" s="231"/>
      <c r="D178" s="27" t="s">
        <v>615</v>
      </c>
      <c r="E178" s="8"/>
      <c r="F178" s="92"/>
      <c r="G178" s="9">
        <f t="shared" si="5"/>
        <v>0</v>
      </c>
    </row>
    <row r="179" spans="1:7" ht="33" customHeight="1">
      <c r="A179" s="199"/>
      <c r="B179" s="214"/>
      <c r="C179" s="231"/>
      <c r="D179" s="27" t="s">
        <v>616</v>
      </c>
      <c r="E179" s="8"/>
      <c r="F179" s="92"/>
      <c r="G179" s="9">
        <f t="shared" si="5"/>
        <v>0</v>
      </c>
    </row>
    <row r="180" spans="1:7" ht="20.25" customHeight="1">
      <c r="A180" s="199"/>
      <c r="B180" s="214"/>
      <c r="C180" s="231"/>
      <c r="D180" s="27" t="s">
        <v>617</v>
      </c>
      <c r="E180" s="8"/>
      <c r="F180" s="92"/>
      <c r="G180" s="9">
        <f t="shared" si="5"/>
        <v>0</v>
      </c>
    </row>
    <row r="181" spans="1:7" ht="21" customHeight="1">
      <c r="A181" s="199"/>
      <c r="B181" s="214"/>
      <c r="C181" s="228"/>
      <c r="D181" s="27" t="s">
        <v>618</v>
      </c>
      <c r="E181" s="8"/>
      <c r="F181" s="92"/>
      <c r="G181" s="9">
        <f t="shared" si="5"/>
        <v>0</v>
      </c>
    </row>
    <row r="182" spans="1:7">
      <c r="A182" s="168"/>
      <c r="B182" s="157" t="s">
        <v>21</v>
      </c>
      <c r="C182" s="158"/>
      <c r="D182" s="158"/>
      <c r="E182" s="26" t="str" cm="1">
        <f t="array" ref="E182">IF(OR(E148:E181="No cumple"),"No cumple",IF(G182=0%,"","Cumple"))</f>
        <v/>
      </c>
      <c r="F182" s="10"/>
      <c r="G182" s="11">
        <f>SUM(G148:G181)</f>
        <v>0</v>
      </c>
    </row>
    <row r="183" spans="1:7" ht="70.5" customHeight="1">
      <c r="A183" s="167" t="s">
        <v>619</v>
      </c>
      <c r="B183" s="204" t="s">
        <v>620</v>
      </c>
      <c r="C183" s="227" t="s">
        <v>621</v>
      </c>
      <c r="D183" s="29" t="s">
        <v>622</v>
      </c>
      <c r="E183" s="8"/>
      <c r="F183" s="10"/>
      <c r="G183" s="9">
        <f>+IF(E183="cumple",0.05,0)</f>
        <v>0</v>
      </c>
    </row>
    <row r="184" spans="1:7" ht="45" customHeight="1">
      <c r="A184" s="199"/>
      <c r="B184" s="205"/>
      <c r="C184" s="228"/>
      <c r="D184" s="29" t="s">
        <v>623</v>
      </c>
      <c r="E184" s="8"/>
      <c r="F184" s="12" t="s">
        <v>4</v>
      </c>
      <c r="G184" s="9">
        <f>+IF(E184="cumple",0.05,0)</f>
        <v>0</v>
      </c>
    </row>
    <row r="185" spans="1:7" ht="27" customHeight="1">
      <c r="A185" s="199"/>
      <c r="B185" s="210" t="s">
        <v>21</v>
      </c>
      <c r="C185" s="213"/>
      <c r="D185" s="213"/>
      <c r="E185" s="26" t="str" cm="1">
        <f t="array" ref="E185">IF(OR(E183:E184="No cumple"),"No cumple",IF(G185=0%,"","Cumple"))</f>
        <v/>
      </c>
      <c r="F185" s="40"/>
      <c r="G185" s="93">
        <f>SUM(G183:G184)</f>
        <v>0</v>
      </c>
    </row>
    <row r="186" spans="1:7" ht="132">
      <c r="A186" s="239" t="s">
        <v>624</v>
      </c>
      <c r="B186" s="84" t="s">
        <v>620</v>
      </c>
      <c r="C186" s="27" t="s">
        <v>625</v>
      </c>
      <c r="D186" s="27" t="s">
        <v>626</v>
      </c>
      <c r="E186" s="8"/>
      <c r="F186" s="31" t="s">
        <v>4</v>
      </c>
      <c r="G186" s="9">
        <f>+IF(E186="cumple",0.1,0)</f>
        <v>0</v>
      </c>
    </row>
    <row r="187" spans="1:7">
      <c r="A187" s="239"/>
      <c r="B187" s="158" t="s">
        <v>21</v>
      </c>
      <c r="C187" s="158"/>
      <c r="D187" s="158"/>
      <c r="E187" s="26" t="str">
        <f>IF(OR(E186="No cumple"),"No cumple",IF(G187=0%,"","Cumple"))</f>
        <v/>
      </c>
      <c r="F187" s="32"/>
      <c r="G187" s="11">
        <f>SUM(G186)</f>
        <v>0</v>
      </c>
    </row>
    <row r="188" spans="1:7" ht="70.5" customHeight="1">
      <c r="A188" s="256" t="s">
        <v>627</v>
      </c>
      <c r="B188" s="258"/>
      <c r="C188" s="246" t="s">
        <v>628</v>
      </c>
      <c r="D188" s="85" t="s">
        <v>629</v>
      </c>
      <c r="E188" s="8"/>
      <c r="F188" s="32"/>
      <c r="G188" s="9">
        <f>+IF(E188="cumple",0.0017,0)</f>
        <v>0</v>
      </c>
    </row>
    <row r="189" spans="1:7" ht="69" customHeight="1">
      <c r="A189" s="257"/>
      <c r="B189" s="258"/>
      <c r="C189" s="247"/>
      <c r="D189" s="94" t="s">
        <v>630</v>
      </c>
      <c r="E189" s="8"/>
      <c r="F189" s="32"/>
      <c r="G189" s="9">
        <f t="shared" ref="G189:G245" si="6">+IF(E189="cumple",0.0017,0)</f>
        <v>0</v>
      </c>
    </row>
    <row r="190" spans="1:7" ht="102.75" customHeight="1">
      <c r="A190" s="257"/>
      <c r="B190" s="258"/>
      <c r="C190" s="247"/>
      <c r="D190" s="95" t="s">
        <v>631</v>
      </c>
      <c r="E190" s="8"/>
      <c r="F190" s="32"/>
      <c r="G190" s="9">
        <f t="shared" si="6"/>
        <v>0</v>
      </c>
    </row>
    <row r="191" spans="1:7" ht="69" customHeight="1">
      <c r="A191" s="257"/>
      <c r="B191" s="258"/>
      <c r="C191" s="247"/>
      <c r="D191" s="95" t="s">
        <v>632</v>
      </c>
      <c r="E191" s="8"/>
      <c r="F191" s="32"/>
      <c r="G191" s="9">
        <f t="shared" si="6"/>
        <v>0</v>
      </c>
    </row>
    <row r="192" spans="1:7" ht="48.75" customHeight="1">
      <c r="A192" s="257"/>
      <c r="B192" s="258"/>
      <c r="C192" s="247"/>
      <c r="D192" s="95" t="s">
        <v>633</v>
      </c>
      <c r="E192" s="8"/>
      <c r="F192" s="32"/>
      <c r="G192" s="9">
        <f t="shared" si="6"/>
        <v>0</v>
      </c>
    </row>
    <row r="193" spans="1:7" ht="53.25" customHeight="1">
      <c r="A193" s="257"/>
      <c r="B193" s="258"/>
      <c r="C193" s="247"/>
      <c r="D193" s="95" t="s">
        <v>634</v>
      </c>
      <c r="E193" s="8"/>
      <c r="F193" s="32"/>
      <c r="G193" s="9">
        <f t="shared" si="6"/>
        <v>0</v>
      </c>
    </row>
    <row r="194" spans="1:7" ht="66.75" customHeight="1">
      <c r="A194" s="257"/>
      <c r="B194" s="258"/>
      <c r="C194" s="247"/>
      <c r="D194" s="85" t="s">
        <v>635</v>
      </c>
      <c r="E194" s="8"/>
      <c r="F194" s="32"/>
      <c r="G194" s="9">
        <f t="shared" si="6"/>
        <v>0</v>
      </c>
    </row>
    <row r="195" spans="1:7" ht="54.75" customHeight="1">
      <c r="A195" s="257"/>
      <c r="B195" s="258"/>
      <c r="C195" s="247"/>
      <c r="D195" s="85" t="s">
        <v>636</v>
      </c>
      <c r="E195" s="8"/>
      <c r="F195" s="32"/>
      <c r="G195" s="9">
        <f t="shared" si="6"/>
        <v>0</v>
      </c>
    </row>
    <row r="196" spans="1:7" ht="66.75" customHeight="1">
      <c r="A196" s="257"/>
      <c r="B196" s="258"/>
      <c r="C196" s="247"/>
      <c r="D196" s="95" t="s">
        <v>637</v>
      </c>
      <c r="E196" s="8"/>
      <c r="F196" s="32"/>
      <c r="G196" s="9">
        <f t="shared" si="6"/>
        <v>0</v>
      </c>
    </row>
    <row r="197" spans="1:7" ht="69" customHeight="1">
      <c r="A197" s="257"/>
      <c r="B197" s="258"/>
      <c r="C197" s="247"/>
      <c r="D197" s="85" t="s">
        <v>638</v>
      </c>
      <c r="E197" s="8"/>
      <c r="F197" s="32"/>
      <c r="G197" s="9">
        <f t="shared" si="6"/>
        <v>0</v>
      </c>
    </row>
    <row r="198" spans="1:7" ht="66">
      <c r="A198" s="257"/>
      <c r="B198" s="258"/>
      <c r="C198" s="247"/>
      <c r="D198" s="85" t="s">
        <v>639</v>
      </c>
      <c r="E198" s="8"/>
      <c r="F198" s="32"/>
      <c r="G198" s="9">
        <f t="shared" si="6"/>
        <v>0</v>
      </c>
    </row>
    <row r="199" spans="1:7" ht="71.25" customHeight="1">
      <c r="A199" s="257"/>
      <c r="B199" s="258"/>
      <c r="C199" s="247"/>
      <c r="D199" s="95" t="s">
        <v>640</v>
      </c>
      <c r="E199" s="8"/>
      <c r="F199" s="32"/>
      <c r="G199" s="9">
        <f t="shared" si="6"/>
        <v>0</v>
      </c>
    </row>
    <row r="200" spans="1:7" ht="67.5" customHeight="1">
      <c r="A200" s="257"/>
      <c r="B200" s="258"/>
      <c r="C200" s="247"/>
      <c r="D200" s="85" t="s">
        <v>641</v>
      </c>
      <c r="E200" s="8"/>
      <c r="F200" s="32"/>
      <c r="G200" s="9">
        <f t="shared" si="6"/>
        <v>0</v>
      </c>
    </row>
    <row r="201" spans="1:7" ht="66.75" customHeight="1">
      <c r="A201" s="257"/>
      <c r="B201" s="258"/>
      <c r="C201" s="247"/>
      <c r="D201" s="85" t="s">
        <v>642</v>
      </c>
      <c r="E201" s="8"/>
      <c r="F201" s="32"/>
      <c r="G201" s="9">
        <f t="shared" si="6"/>
        <v>0</v>
      </c>
    </row>
    <row r="202" spans="1:7" ht="66.75" customHeight="1">
      <c r="A202" s="257"/>
      <c r="B202" s="258"/>
      <c r="C202" s="247"/>
      <c r="D202" s="95" t="s">
        <v>643</v>
      </c>
      <c r="E202" s="8"/>
      <c r="F202" s="32"/>
      <c r="G202" s="9">
        <f t="shared" si="6"/>
        <v>0</v>
      </c>
    </row>
    <row r="203" spans="1:7" ht="68.25" customHeight="1">
      <c r="A203" s="257"/>
      <c r="B203" s="258"/>
      <c r="C203" s="247"/>
      <c r="D203" s="85" t="s">
        <v>644</v>
      </c>
      <c r="E203" s="8"/>
      <c r="F203" s="32"/>
      <c r="G203" s="9">
        <f t="shared" si="6"/>
        <v>0</v>
      </c>
    </row>
    <row r="204" spans="1:7" ht="66">
      <c r="A204" s="257"/>
      <c r="B204" s="258"/>
      <c r="C204" s="247"/>
      <c r="D204" s="85" t="s">
        <v>645</v>
      </c>
      <c r="E204" s="8"/>
      <c r="F204" s="32"/>
      <c r="G204" s="9">
        <f t="shared" si="6"/>
        <v>0</v>
      </c>
    </row>
    <row r="205" spans="1:7" ht="66">
      <c r="A205" s="257"/>
      <c r="B205" s="258"/>
      <c r="C205" s="247"/>
      <c r="D205" s="85" t="s">
        <v>646</v>
      </c>
      <c r="E205" s="8"/>
      <c r="F205" s="32"/>
      <c r="G205" s="9">
        <f t="shared" si="6"/>
        <v>0</v>
      </c>
    </row>
    <row r="206" spans="1:7">
      <c r="A206" s="257"/>
      <c r="B206" s="258"/>
      <c r="C206" s="247"/>
      <c r="D206" s="85" t="s">
        <v>647</v>
      </c>
      <c r="E206" s="8"/>
      <c r="F206" s="32"/>
      <c r="G206" s="9">
        <f t="shared" si="6"/>
        <v>0</v>
      </c>
    </row>
    <row r="207" spans="1:7">
      <c r="A207" s="257"/>
      <c r="B207" s="259"/>
      <c r="C207" s="248"/>
      <c r="D207" s="85" t="s">
        <v>648</v>
      </c>
      <c r="E207" s="8"/>
      <c r="F207" s="32"/>
      <c r="G207" s="9">
        <f t="shared" si="6"/>
        <v>0</v>
      </c>
    </row>
    <row r="208" spans="1:7" ht="51" customHeight="1">
      <c r="A208" s="257"/>
      <c r="B208" s="258"/>
      <c r="C208" s="246" t="s">
        <v>649</v>
      </c>
      <c r="D208" s="95" t="s">
        <v>650</v>
      </c>
      <c r="E208" s="8"/>
      <c r="F208" s="32"/>
      <c r="G208" s="9">
        <f t="shared" si="6"/>
        <v>0</v>
      </c>
    </row>
    <row r="209" spans="1:7" ht="65.25" customHeight="1">
      <c r="A209" s="257"/>
      <c r="B209" s="258"/>
      <c r="C209" s="247"/>
      <c r="D209" s="85" t="s">
        <v>651</v>
      </c>
      <c r="E209" s="8"/>
      <c r="F209" s="32"/>
      <c r="G209" s="9">
        <f t="shared" si="6"/>
        <v>0</v>
      </c>
    </row>
    <row r="210" spans="1:7" ht="53.25" customHeight="1">
      <c r="A210" s="257"/>
      <c r="B210" s="258"/>
      <c r="C210" s="247"/>
      <c r="D210" s="95" t="s">
        <v>652</v>
      </c>
      <c r="E210" s="8"/>
      <c r="F210" s="32"/>
      <c r="G210" s="9">
        <f t="shared" si="6"/>
        <v>0</v>
      </c>
    </row>
    <row r="211" spans="1:7" ht="51" customHeight="1">
      <c r="A211" s="257"/>
      <c r="B211" s="258"/>
      <c r="C211" s="247"/>
      <c r="D211" s="85" t="s">
        <v>653</v>
      </c>
      <c r="E211" s="8"/>
      <c r="F211" s="32"/>
      <c r="G211" s="9">
        <f t="shared" si="6"/>
        <v>0</v>
      </c>
    </row>
    <row r="212" spans="1:7" ht="66.75" customHeight="1">
      <c r="A212" s="257"/>
      <c r="B212" s="258"/>
      <c r="C212" s="247"/>
      <c r="D212" s="85" t="s">
        <v>654</v>
      </c>
      <c r="E212" s="8"/>
      <c r="F212" s="32"/>
      <c r="G212" s="9">
        <f t="shared" si="6"/>
        <v>0</v>
      </c>
    </row>
    <row r="213" spans="1:7" ht="66" customHeight="1">
      <c r="A213" s="257"/>
      <c r="B213" s="258"/>
      <c r="C213" s="247"/>
      <c r="D213" s="85" t="s">
        <v>655</v>
      </c>
      <c r="E213" s="8"/>
      <c r="F213" s="32"/>
      <c r="G213" s="9">
        <f t="shared" si="6"/>
        <v>0</v>
      </c>
    </row>
    <row r="214" spans="1:7" ht="51.75" customHeight="1">
      <c r="A214" s="257"/>
      <c r="B214" s="258"/>
      <c r="C214" s="247"/>
      <c r="D214" s="85" t="s">
        <v>656</v>
      </c>
      <c r="E214" s="8"/>
      <c r="F214" s="32"/>
      <c r="G214" s="9">
        <f t="shared" si="6"/>
        <v>0</v>
      </c>
    </row>
    <row r="215" spans="1:7" ht="49.5">
      <c r="A215" s="257"/>
      <c r="B215" s="258"/>
      <c r="C215" s="247"/>
      <c r="D215" s="85" t="s">
        <v>657</v>
      </c>
      <c r="E215" s="8"/>
      <c r="F215" s="32"/>
      <c r="G215" s="9">
        <f t="shared" si="6"/>
        <v>0</v>
      </c>
    </row>
    <row r="216" spans="1:7" ht="69" customHeight="1">
      <c r="A216" s="257"/>
      <c r="B216" s="258"/>
      <c r="C216" s="247"/>
      <c r="D216" s="85" t="s">
        <v>658</v>
      </c>
      <c r="E216" s="8"/>
      <c r="F216" s="32"/>
      <c r="G216" s="9">
        <f t="shared" si="6"/>
        <v>0</v>
      </c>
    </row>
    <row r="217" spans="1:7" ht="66">
      <c r="A217" s="257"/>
      <c r="B217" s="258"/>
      <c r="C217" s="247"/>
      <c r="D217" s="85" t="s">
        <v>659</v>
      </c>
      <c r="E217" s="8"/>
      <c r="F217" s="32"/>
      <c r="G217" s="9">
        <f t="shared" si="6"/>
        <v>0</v>
      </c>
    </row>
    <row r="218" spans="1:7" ht="66">
      <c r="A218" s="257"/>
      <c r="B218" s="258"/>
      <c r="C218" s="247"/>
      <c r="D218" s="85" t="s">
        <v>660</v>
      </c>
      <c r="E218" s="8"/>
      <c r="F218" s="32"/>
      <c r="G218" s="9">
        <f t="shared" si="6"/>
        <v>0</v>
      </c>
    </row>
    <row r="219" spans="1:7" ht="69" customHeight="1">
      <c r="A219" s="257"/>
      <c r="B219" s="258"/>
      <c r="C219" s="247"/>
      <c r="D219" s="85" t="s">
        <v>661</v>
      </c>
      <c r="E219" s="8"/>
      <c r="F219" s="32"/>
      <c r="G219" s="9">
        <f t="shared" si="6"/>
        <v>0</v>
      </c>
    </row>
    <row r="220" spans="1:7" ht="63.75" customHeight="1">
      <c r="A220" s="257"/>
      <c r="B220" s="258"/>
      <c r="C220" s="247"/>
      <c r="D220" s="85" t="s">
        <v>662</v>
      </c>
      <c r="E220" s="8"/>
      <c r="F220" s="32"/>
      <c r="G220" s="9">
        <f t="shared" si="6"/>
        <v>0</v>
      </c>
    </row>
    <row r="221" spans="1:7" ht="68.25" customHeight="1">
      <c r="A221" s="257"/>
      <c r="B221" s="258"/>
      <c r="C221" s="247"/>
      <c r="D221" s="96" t="s">
        <v>663</v>
      </c>
      <c r="E221" s="8"/>
      <c r="F221" s="32"/>
      <c r="G221" s="9">
        <f t="shared" si="6"/>
        <v>0</v>
      </c>
    </row>
    <row r="222" spans="1:7" ht="49.5">
      <c r="A222" s="257"/>
      <c r="B222" s="258"/>
      <c r="C222" s="247"/>
      <c r="D222" s="85" t="s">
        <v>664</v>
      </c>
      <c r="E222" s="8"/>
      <c r="F222" s="32"/>
      <c r="G222" s="9">
        <f t="shared" si="6"/>
        <v>0</v>
      </c>
    </row>
    <row r="223" spans="1:7" ht="66">
      <c r="A223" s="257"/>
      <c r="B223" s="258"/>
      <c r="C223" s="247"/>
      <c r="D223" s="85" t="s">
        <v>665</v>
      </c>
      <c r="E223" s="8"/>
      <c r="F223" s="32"/>
      <c r="G223" s="9">
        <f t="shared" si="6"/>
        <v>0</v>
      </c>
    </row>
    <row r="224" spans="1:7" ht="49.5">
      <c r="A224" s="257"/>
      <c r="B224" s="258"/>
      <c r="C224" s="247"/>
      <c r="D224" s="85" t="s">
        <v>666</v>
      </c>
      <c r="E224" s="8"/>
      <c r="F224" s="32"/>
      <c r="G224" s="9">
        <f t="shared" si="6"/>
        <v>0</v>
      </c>
    </row>
    <row r="225" spans="1:7" ht="66">
      <c r="A225" s="257"/>
      <c r="B225" s="258"/>
      <c r="C225" s="247"/>
      <c r="D225" s="85" t="s">
        <v>667</v>
      </c>
      <c r="E225" s="8"/>
      <c r="F225" s="32"/>
      <c r="G225" s="9">
        <f t="shared" si="6"/>
        <v>0</v>
      </c>
    </row>
    <row r="226" spans="1:7" ht="66">
      <c r="A226" s="257"/>
      <c r="B226" s="258"/>
      <c r="C226" s="247"/>
      <c r="D226" s="85" t="s">
        <v>668</v>
      </c>
      <c r="E226" s="8"/>
      <c r="F226" s="32"/>
      <c r="G226" s="9">
        <f t="shared" si="6"/>
        <v>0</v>
      </c>
    </row>
    <row r="227" spans="1:7" ht="66">
      <c r="A227" s="257"/>
      <c r="B227" s="258"/>
      <c r="C227" s="247"/>
      <c r="D227" s="85" t="s">
        <v>669</v>
      </c>
      <c r="E227" s="8"/>
      <c r="F227" s="32"/>
      <c r="G227" s="9">
        <f t="shared" si="6"/>
        <v>0</v>
      </c>
    </row>
    <row r="228" spans="1:7" ht="49.5">
      <c r="A228" s="257"/>
      <c r="B228" s="258"/>
      <c r="C228" s="247"/>
      <c r="D228" s="85" t="s">
        <v>670</v>
      </c>
      <c r="E228" s="8"/>
      <c r="F228" s="32"/>
      <c r="G228" s="9">
        <f t="shared" si="6"/>
        <v>0</v>
      </c>
    </row>
    <row r="229" spans="1:7" ht="49.5">
      <c r="A229" s="257"/>
      <c r="B229" s="258"/>
      <c r="C229" s="247"/>
      <c r="D229" s="85" t="s">
        <v>671</v>
      </c>
      <c r="E229" s="8"/>
      <c r="F229" s="32"/>
      <c r="G229" s="9">
        <f t="shared" si="6"/>
        <v>0</v>
      </c>
    </row>
    <row r="230" spans="1:7" ht="49.5">
      <c r="A230" s="257"/>
      <c r="B230" s="258"/>
      <c r="C230" s="247"/>
      <c r="D230" s="96" t="s">
        <v>672</v>
      </c>
      <c r="E230" s="8"/>
      <c r="F230" s="32"/>
      <c r="G230" s="9">
        <f t="shared" si="6"/>
        <v>0</v>
      </c>
    </row>
    <row r="231" spans="1:7" ht="66">
      <c r="A231" s="257"/>
      <c r="B231" s="258"/>
      <c r="C231" s="247"/>
      <c r="D231" s="85" t="s">
        <v>673</v>
      </c>
      <c r="E231" s="8"/>
      <c r="F231" s="32"/>
      <c r="G231" s="9">
        <f t="shared" si="6"/>
        <v>0</v>
      </c>
    </row>
    <row r="232" spans="1:7" ht="82.5" customHeight="1">
      <c r="A232" s="257"/>
      <c r="B232" s="258"/>
      <c r="C232" s="247"/>
      <c r="D232" s="85" t="s">
        <v>674</v>
      </c>
      <c r="E232" s="8"/>
      <c r="F232" s="32"/>
      <c r="G232" s="9">
        <f t="shared" si="6"/>
        <v>0</v>
      </c>
    </row>
    <row r="233" spans="1:7" ht="84.75" customHeight="1">
      <c r="A233" s="257"/>
      <c r="B233" s="258"/>
      <c r="C233" s="247"/>
      <c r="D233" s="85" t="s">
        <v>675</v>
      </c>
      <c r="E233" s="8"/>
      <c r="F233" s="32"/>
      <c r="G233" s="9">
        <f t="shared" si="6"/>
        <v>0</v>
      </c>
    </row>
    <row r="234" spans="1:7" ht="81.75" customHeight="1">
      <c r="A234" s="257"/>
      <c r="B234" s="258"/>
      <c r="C234" s="247"/>
      <c r="D234" s="85" t="s">
        <v>676</v>
      </c>
      <c r="E234" s="8"/>
      <c r="F234" s="32"/>
      <c r="G234" s="9">
        <f t="shared" si="6"/>
        <v>0</v>
      </c>
    </row>
    <row r="235" spans="1:7" ht="49.5">
      <c r="A235" s="257"/>
      <c r="B235" s="259"/>
      <c r="C235" s="248"/>
      <c r="D235" s="85" t="s">
        <v>677</v>
      </c>
      <c r="E235" s="8"/>
      <c r="F235" s="32"/>
      <c r="G235" s="9">
        <f t="shared" si="6"/>
        <v>0</v>
      </c>
    </row>
    <row r="236" spans="1:7" ht="49.5" customHeight="1">
      <c r="A236" s="257"/>
      <c r="B236" s="258"/>
      <c r="C236" s="246" t="s">
        <v>678</v>
      </c>
      <c r="D236" s="85" t="s">
        <v>679</v>
      </c>
      <c r="E236" s="8"/>
      <c r="F236" s="32"/>
      <c r="G236" s="9">
        <f t="shared" si="6"/>
        <v>0</v>
      </c>
    </row>
    <row r="237" spans="1:7" ht="49.5">
      <c r="A237" s="257"/>
      <c r="B237" s="258"/>
      <c r="C237" s="247"/>
      <c r="D237" s="85" t="s">
        <v>680</v>
      </c>
      <c r="E237" s="8"/>
      <c r="F237" s="32"/>
      <c r="G237" s="9">
        <f t="shared" si="6"/>
        <v>0</v>
      </c>
    </row>
    <row r="238" spans="1:7" ht="33">
      <c r="A238" s="257"/>
      <c r="B238" s="258"/>
      <c r="C238" s="247"/>
      <c r="D238" s="85" t="s">
        <v>681</v>
      </c>
      <c r="E238" s="8"/>
      <c r="F238" s="32"/>
      <c r="G238" s="9">
        <f t="shared" si="6"/>
        <v>0</v>
      </c>
    </row>
    <row r="239" spans="1:7" ht="33">
      <c r="A239" s="257"/>
      <c r="B239" s="258"/>
      <c r="C239" s="247"/>
      <c r="D239" s="85" t="s">
        <v>682</v>
      </c>
      <c r="E239" s="8"/>
      <c r="F239" s="32"/>
      <c r="G239" s="9">
        <f t="shared" si="6"/>
        <v>0</v>
      </c>
    </row>
    <row r="240" spans="1:7" ht="33">
      <c r="A240" s="257"/>
      <c r="B240" s="258"/>
      <c r="C240" s="247"/>
      <c r="D240" s="85" t="s">
        <v>683</v>
      </c>
      <c r="E240" s="8"/>
      <c r="F240" s="32"/>
      <c r="G240" s="9">
        <f t="shared" si="6"/>
        <v>0</v>
      </c>
    </row>
    <row r="241" spans="1:7" ht="33">
      <c r="A241" s="257"/>
      <c r="B241" s="258"/>
      <c r="C241" s="247"/>
      <c r="D241" s="85" t="s">
        <v>684</v>
      </c>
      <c r="E241" s="8"/>
      <c r="F241" s="32"/>
      <c r="G241" s="9">
        <f t="shared" si="6"/>
        <v>0</v>
      </c>
    </row>
    <row r="242" spans="1:7" ht="33">
      <c r="A242" s="257"/>
      <c r="B242" s="258"/>
      <c r="C242" s="247"/>
      <c r="D242" s="85" t="s">
        <v>685</v>
      </c>
      <c r="E242" s="8"/>
      <c r="F242" s="32"/>
      <c r="G242" s="9">
        <f t="shared" si="6"/>
        <v>0</v>
      </c>
    </row>
    <row r="243" spans="1:7" ht="33">
      <c r="A243" s="257"/>
      <c r="B243" s="258"/>
      <c r="C243" s="247"/>
      <c r="D243" s="85" t="s">
        <v>686</v>
      </c>
      <c r="E243" s="8"/>
      <c r="F243" s="32"/>
      <c r="G243" s="9">
        <f t="shared" si="6"/>
        <v>0</v>
      </c>
    </row>
    <row r="244" spans="1:7" ht="40.5" customHeight="1">
      <c r="A244" s="257"/>
      <c r="B244" s="258"/>
      <c r="C244" s="247"/>
      <c r="D244" s="85" t="s">
        <v>687</v>
      </c>
      <c r="E244" s="8"/>
      <c r="F244" s="32"/>
      <c r="G244" s="9">
        <f t="shared" si="6"/>
        <v>0</v>
      </c>
    </row>
    <row r="245" spans="1:7" ht="65.25" customHeight="1">
      <c r="A245" s="257"/>
      <c r="B245" s="259"/>
      <c r="C245" s="248"/>
      <c r="D245" s="85" t="s">
        <v>688</v>
      </c>
      <c r="E245" s="8"/>
      <c r="F245" s="32"/>
      <c r="G245" s="9">
        <f t="shared" si="6"/>
        <v>0</v>
      </c>
    </row>
    <row r="246" spans="1:7" ht="17.25" thickBot="1">
      <c r="A246" s="257"/>
      <c r="B246" s="251" t="s">
        <v>21</v>
      </c>
      <c r="C246" s="252"/>
      <c r="D246" s="253"/>
      <c r="E246" s="26" t="str" cm="1">
        <f t="array" ref="E246">IF(OR(E188:E245="No cumple"),"No cumple",IF(G246=0%,"","Cumple"))</f>
        <v/>
      </c>
      <c r="F246" s="40"/>
      <c r="G246" s="93">
        <f>SUM(G188:G245)</f>
        <v>0</v>
      </c>
    </row>
    <row r="247" spans="1:7" ht="17.25" thickBot="1">
      <c r="A247" s="178" t="s">
        <v>5</v>
      </c>
      <c r="B247" s="179"/>
      <c r="C247" s="179"/>
      <c r="D247" s="179"/>
      <c r="E247" s="179"/>
      <c r="F247" s="180"/>
      <c r="G247" s="13">
        <f>+G29+G55+G61+G143+G145+G147+G182+G185+G187+G246</f>
        <v>0</v>
      </c>
    </row>
    <row r="248" spans="1:7" ht="85.5" customHeight="1" thickBot="1">
      <c r="A248" s="181" t="s">
        <v>393</v>
      </c>
      <c r="B248" s="182"/>
      <c r="C248" s="182"/>
      <c r="D248" s="182"/>
      <c r="E248" s="182"/>
      <c r="F248" s="182"/>
      <c r="G248" s="183"/>
    </row>
    <row r="249" spans="1:7" ht="17.25" thickBot="1">
      <c r="A249" s="184" t="s">
        <v>10</v>
      </c>
      <c r="B249" s="185"/>
      <c r="C249" s="185"/>
      <c r="D249" s="185"/>
      <c r="E249" s="185"/>
      <c r="F249" s="185"/>
      <c r="G249" s="186"/>
    </row>
    <row r="250" spans="1:7" ht="17.25" thickBot="1">
      <c r="A250" s="187" t="s">
        <v>8</v>
      </c>
      <c r="B250" s="188"/>
      <c r="C250" s="15" t="s">
        <v>6</v>
      </c>
      <c r="D250" s="14" t="s">
        <v>9</v>
      </c>
      <c r="E250" s="188" t="s">
        <v>7</v>
      </c>
      <c r="F250" s="188"/>
      <c r="G250" s="189"/>
    </row>
    <row r="251" spans="1:7">
      <c r="A251" s="190"/>
      <c r="B251" s="191"/>
      <c r="C251" s="17"/>
      <c r="D251" s="16"/>
      <c r="E251" s="191"/>
      <c r="F251" s="191"/>
      <c r="G251" s="192"/>
    </row>
    <row r="252" spans="1:7">
      <c r="A252" s="172"/>
      <c r="B252" s="173"/>
      <c r="C252" s="19"/>
      <c r="D252" s="18"/>
      <c r="E252" s="173"/>
      <c r="F252" s="173"/>
      <c r="G252" s="174"/>
    </row>
    <row r="253" spans="1:7" ht="17.25" thickBot="1">
      <c r="A253" s="175"/>
      <c r="B253" s="176"/>
      <c r="C253" s="21"/>
      <c r="D253" s="20"/>
      <c r="E253" s="176"/>
      <c r="F253" s="176"/>
      <c r="G253" s="177"/>
    </row>
  </sheetData>
  <sheetProtection algorithmName="SHA-512" hashValue="rtyKsfPFvdvSayuiSLnC2hiz3Rwd2n0O/+5mMdIcPQyveCkUHXbzBTADO2K1HP0Wkq3quUC0Zb9CosbNjYZFRg==" saltValue="SvL1GIzNlMsfFwQqb66edg==" spinCount="100000" sheet="1" objects="1" scenarios="1" formatCells="0" formatColumns="0" formatRows="0" sort="0" autoFilter="0" pivotTables="0"/>
  <autoFilter ref="A17:G250" xr:uid="{47A68971-74D6-4596-BC86-1E5C76D83494}"/>
  <mergeCells count="85">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A18:A29"/>
    <mergeCell ref="B18:B28"/>
    <mergeCell ref="C18:C28"/>
    <mergeCell ref="B29:D29"/>
    <mergeCell ref="A30:A55"/>
    <mergeCell ref="B30:B54"/>
    <mergeCell ref="C30:C54"/>
    <mergeCell ref="B55:D55"/>
    <mergeCell ref="A56:A61"/>
    <mergeCell ref="B56:B60"/>
    <mergeCell ref="C56:C60"/>
    <mergeCell ref="B61:D61"/>
    <mergeCell ref="A62:A143"/>
    <mergeCell ref="B62:B142"/>
    <mergeCell ref="C62:C67"/>
    <mergeCell ref="C68:C73"/>
    <mergeCell ref="C74:C94"/>
    <mergeCell ref="C95:C97"/>
    <mergeCell ref="A144:A145"/>
    <mergeCell ref="B145:D145"/>
    <mergeCell ref="C98:C111"/>
    <mergeCell ref="C112:C114"/>
    <mergeCell ref="C115:C117"/>
    <mergeCell ref="C118:C119"/>
    <mergeCell ref="C120:C122"/>
    <mergeCell ref="C123:C127"/>
    <mergeCell ref="C128:C132"/>
    <mergeCell ref="C133:C135"/>
    <mergeCell ref="C136:C142"/>
    <mergeCell ref="B143:D143"/>
    <mergeCell ref="A146:A147"/>
    <mergeCell ref="B147:D147"/>
    <mergeCell ref="A148:A182"/>
    <mergeCell ref="B148:B181"/>
    <mergeCell ref="C148:C155"/>
    <mergeCell ref="C156:C167"/>
    <mergeCell ref="C168:C181"/>
    <mergeCell ref="B182:D182"/>
    <mergeCell ref="C208:C235"/>
    <mergeCell ref="B236:B245"/>
    <mergeCell ref="C236:C245"/>
    <mergeCell ref="A183:A185"/>
    <mergeCell ref="B183:B184"/>
    <mergeCell ref="C183:C184"/>
    <mergeCell ref="B185:D185"/>
    <mergeCell ref="A186:A187"/>
    <mergeCell ref="B187:D187"/>
    <mergeCell ref="B246:D246"/>
    <mergeCell ref="A188:A246"/>
    <mergeCell ref="A252:B252"/>
    <mergeCell ref="E252:G252"/>
    <mergeCell ref="A253:B253"/>
    <mergeCell ref="E253:G253"/>
    <mergeCell ref="A247:F247"/>
    <mergeCell ref="A248:G248"/>
    <mergeCell ref="A249:G249"/>
    <mergeCell ref="A250:B250"/>
    <mergeCell ref="E250:G250"/>
    <mergeCell ref="A251:B251"/>
    <mergeCell ref="E251:G251"/>
    <mergeCell ref="B188:B207"/>
    <mergeCell ref="C188:C207"/>
    <mergeCell ref="B208:B235"/>
  </mergeCells>
  <conditionalFormatting sqref="G247">
    <cfRule type="dataBar" priority="1">
      <dataBar>
        <cfvo type="num" val="0"/>
        <cfvo type="num" val="1"/>
        <color rgb="FF638EC6"/>
      </dataBar>
      <extLst>
        <ext xmlns:x14="http://schemas.microsoft.com/office/spreadsheetml/2009/9/main" uri="{B025F937-C7B1-47D3-B67F-A62EFF666E3E}">
          <x14:id>{EFA48E50-45F6-4270-A478-E1BE02BBDB3E}</x14:id>
        </ext>
      </extLst>
    </cfRule>
  </conditionalFormatting>
  <dataValidations count="8">
    <dataValidation type="whole" allowBlank="1" showInputMessage="1" showErrorMessage="1" error="Ingrese solo números" sqref="B13:G13" xr:uid="{39872895-5722-4A67-A0F2-92BF1FE265CE}">
      <formula1>1</formula1>
      <formula2>9999</formula2>
    </dataValidation>
    <dataValidation type="date" allowBlank="1" showInputMessage="1" showErrorMessage="1" error="Formato fecha dd/mm/aaaa" sqref="B14:G14" xr:uid="{882293D6-FB58-4406-B448-A1F75E5203AF}">
      <formula1>45292</formula1>
      <formula2>46022</formula2>
    </dataValidation>
    <dataValidation type="textLength" allowBlank="1" showInputMessage="1" showErrorMessage="1" sqref="B11:G12 B8:G8" xr:uid="{62D58C19-EAF7-46F7-A3FB-C95E30CD4062}">
      <formula1>2</formula1>
      <formula2>250</formula2>
    </dataValidation>
    <dataValidation type="whole" allowBlank="1" showInputMessage="1" showErrorMessage="1" error="Ingrese solo números._x000a_Logitud 9 dIgitos." sqref="B9:G9" xr:uid="{05E844F1-B605-4C30-A52D-E64D95D8A9AF}">
      <formula1>111111111</formula1>
      <formula2>999999999</formula2>
    </dataValidation>
    <dataValidation type="whole" allowBlank="1" showInputMessage="1" showErrorMessage="1" error="Ingrese solo números" sqref="B5:G5" xr:uid="{9368FE2D-9E53-4CE6-BC5D-56A0A3124F2E}">
      <formula1>1</formula1>
      <formula2>999999999</formula2>
    </dataValidation>
    <dataValidation type="date" allowBlank="1" showInputMessage="1" showErrorMessage="1" error="Formato fecha dd/mm/aaaa" sqref="B6:G6" xr:uid="{81F14261-9BBA-4212-B98F-82C0D4DF23B0}">
      <formula1>40179</formula1>
      <formula2>46022</formula2>
    </dataValidation>
    <dataValidation type="list" allowBlank="1" showInputMessage="1" showErrorMessage="1" sqref="E18:E28 E30:E54 E56:E57 E60 E188:E245 E112:E142 E144 E146 E148:E181 E183:E184 E186 E62:E97" xr:uid="{F0235C25-A270-4143-B64E-004F6E763948}">
      <formula1>"Cumple,No Cumple"</formula1>
    </dataValidation>
    <dataValidation type="list" allowBlank="1" showInputMessage="1" showErrorMessage="1" sqref="E98:E111 E58:E59" xr:uid="{541699C2-E6EF-44AC-B7BF-D3D373AE547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ignoredErrors>
    <ignoredError sqref="G18:G28" unlockedFormula="1"/>
  </ignoredErrors>
  <legacyDrawingHF r:id="rId2"/>
  <extLst>
    <ext xmlns:x14="http://schemas.microsoft.com/office/spreadsheetml/2009/9/main" uri="{78C0D931-6437-407d-A8EE-F0AAD7539E65}">
      <x14:conditionalFormattings>
        <x14:conditionalFormatting xmlns:xm="http://schemas.microsoft.com/office/excel/2006/main">
          <x14:cfRule type="dataBar" id="{EFA48E50-45F6-4270-A478-E1BE02BBDB3E}">
            <x14:dataBar minLength="0" maxLength="100" gradient="0">
              <x14:cfvo type="num">
                <xm:f>0</xm:f>
              </x14:cfvo>
              <x14:cfvo type="num">
                <xm:f>1</xm:f>
              </x14:cfvo>
              <x14:negativeFillColor rgb="FFFF0000"/>
              <x14:axisColor rgb="FF000000"/>
            </x14:dataBar>
          </x14:cfRule>
          <xm:sqref>G247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F01A9B2-72C3-451F-B16B-38C36440B0CD}">
          <x14:formula1>
            <xm:f>'0. Instrucciones'!$A$41:$A$73</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E53-B885-44DF-9BED-58316ED20367}">
  <sheetPr>
    <tabColor rgb="FF00B0F0"/>
  </sheetPr>
  <dimension ref="A1:G114"/>
  <sheetViews>
    <sheetView tabSelected="1" zoomScaleNormal="100" zoomScaleSheetLayoutView="80" zoomScalePageLayoutView="55" workbookViewId="0">
      <selection activeCell="A5" sqref="A5:G7"/>
    </sheetView>
  </sheetViews>
  <sheetFormatPr baseColWidth="10" defaultColWidth="11.42578125" defaultRowHeight="16.5"/>
  <cols>
    <col min="1" max="1" width="25.5703125" style="22" customWidth="1"/>
    <col min="2" max="2" width="40.42578125" style="23" customWidth="1"/>
    <col min="3" max="3" width="33.7109375" style="24" customWidth="1"/>
    <col min="4" max="4" width="49" style="23" customWidth="1"/>
    <col min="5" max="5" width="19" style="23" customWidth="1"/>
    <col min="6" max="6" width="33.28515625" style="25" customWidth="1"/>
    <col min="7" max="7" width="11.1406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5" customHeight="1" thickBot="1">
      <c r="A3" s="118" t="s">
        <v>132</v>
      </c>
      <c r="B3" s="119"/>
      <c r="C3" s="119"/>
      <c r="D3" s="119"/>
      <c r="E3" s="119"/>
      <c r="F3" s="119"/>
      <c r="G3" s="120"/>
    </row>
    <row r="4" spans="1:7" s="2" customFormat="1" ht="17.25" thickBot="1">
      <c r="A4" s="121" t="s">
        <v>126</v>
      </c>
      <c r="B4" s="122"/>
      <c r="C4" s="122"/>
      <c r="D4" s="122"/>
      <c r="E4" s="122"/>
      <c r="F4" s="122"/>
      <c r="G4" s="123"/>
    </row>
    <row r="5" spans="1:7">
      <c r="A5" s="3" t="s">
        <v>17</v>
      </c>
      <c r="B5" s="135"/>
      <c r="C5" s="135"/>
      <c r="D5" s="135"/>
      <c r="E5" s="135"/>
      <c r="F5" s="135"/>
      <c r="G5" s="136"/>
    </row>
    <row r="6" spans="1:7" ht="33">
      <c r="A6" s="4" t="s">
        <v>18</v>
      </c>
      <c r="B6" s="137"/>
      <c r="C6" s="137"/>
      <c r="D6" s="137"/>
      <c r="E6" s="137"/>
      <c r="F6" s="137"/>
      <c r="G6" s="138"/>
    </row>
    <row r="7" spans="1:7">
      <c r="A7" s="5" t="s">
        <v>1</v>
      </c>
      <c r="B7" s="139"/>
      <c r="C7" s="139"/>
      <c r="D7" s="139"/>
      <c r="E7" s="139"/>
      <c r="F7" s="139"/>
      <c r="G7" s="140"/>
    </row>
    <row r="8" spans="1:7">
      <c r="A8" s="5" t="s">
        <v>135</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ht="33">
      <c r="A11" s="5" t="s">
        <v>12</v>
      </c>
      <c r="B11" s="133"/>
      <c r="C11" s="133"/>
      <c r="D11" s="133"/>
      <c r="E11" s="133"/>
      <c r="F11" s="133"/>
      <c r="G11" s="134"/>
    </row>
    <row r="12" spans="1:7" ht="33.75" customHeight="1">
      <c r="A12" s="5" t="s">
        <v>13</v>
      </c>
      <c r="B12" s="133"/>
      <c r="C12" s="133"/>
      <c r="D12" s="133"/>
      <c r="E12" s="133"/>
      <c r="F12" s="133"/>
      <c r="G12" s="134"/>
    </row>
    <row r="13" spans="1:7" ht="16.5" customHeight="1">
      <c r="A13" s="37" t="s">
        <v>124</v>
      </c>
      <c r="B13" s="141"/>
      <c r="C13" s="142"/>
      <c r="D13" s="142"/>
      <c r="E13" s="142"/>
      <c r="F13" s="142"/>
      <c r="G13" s="143"/>
    </row>
    <row r="14" spans="1:7" ht="33.75" thickBot="1">
      <c r="A14" s="6" t="s">
        <v>20</v>
      </c>
      <c r="B14" s="144"/>
      <c r="C14" s="144"/>
      <c r="D14" s="144"/>
      <c r="E14" s="144"/>
      <c r="F14" s="144"/>
      <c r="G14" s="145"/>
    </row>
    <row r="15" spans="1:7">
      <c r="A15" s="146" t="s">
        <v>23</v>
      </c>
      <c r="B15" s="147"/>
      <c r="C15" s="147"/>
      <c r="D15" s="147"/>
      <c r="E15" s="147"/>
      <c r="F15" s="147"/>
      <c r="G15" s="148"/>
    </row>
    <row r="16" spans="1:7" ht="34.5" customHeight="1">
      <c r="A16" s="149" t="s">
        <v>51</v>
      </c>
      <c r="B16" s="151" t="s">
        <v>2</v>
      </c>
      <c r="C16" s="151" t="s">
        <v>356</v>
      </c>
      <c r="D16" s="151" t="s">
        <v>125</v>
      </c>
      <c r="E16" s="150" t="s">
        <v>14</v>
      </c>
      <c r="F16" s="149" t="s">
        <v>0</v>
      </c>
      <c r="G16" s="149" t="s">
        <v>3</v>
      </c>
    </row>
    <row r="17" spans="1:7" ht="16.5" customHeight="1">
      <c r="A17" s="150"/>
      <c r="B17" s="271"/>
      <c r="C17" s="271"/>
      <c r="D17" s="271"/>
      <c r="E17" s="281"/>
      <c r="F17" s="150"/>
      <c r="G17" s="150"/>
    </row>
    <row r="18" spans="1:7" ht="42" customHeight="1">
      <c r="A18" s="154" t="s">
        <v>26</v>
      </c>
      <c r="B18" s="227" t="s">
        <v>693</v>
      </c>
      <c r="C18" s="166" t="s">
        <v>50</v>
      </c>
      <c r="D18" s="28" t="s">
        <v>49</v>
      </c>
      <c r="E18" s="8"/>
      <c r="F18" s="31"/>
      <c r="G18" s="9">
        <f>+IF(E18="cumple",0.01,0)</f>
        <v>0</v>
      </c>
    </row>
    <row r="19" spans="1:7" ht="41.25" customHeight="1">
      <c r="A19" s="154"/>
      <c r="B19" s="231"/>
      <c r="C19" s="166"/>
      <c r="D19" s="28" t="s">
        <v>744</v>
      </c>
      <c r="E19" s="8"/>
      <c r="F19" s="31"/>
      <c r="G19" s="9">
        <f t="shared" ref="G19:G33" si="0">+IF(E19="cumple",0.01,0)</f>
        <v>0</v>
      </c>
    </row>
    <row r="20" spans="1:7" ht="39.75" customHeight="1">
      <c r="A20" s="154"/>
      <c r="B20" s="231"/>
      <c r="C20" s="166"/>
      <c r="D20" s="28" t="s">
        <v>52</v>
      </c>
      <c r="E20" s="8"/>
      <c r="F20" s="31"/>
      <c r="G20" s="9">
        <f t="shared" si="0"/>
        <v>0</v>
      </c>
    </row>
    <row r="21" spans="1:7" ht="53.25" customHeight="1">
      <c r="A21" s="154"/>
      <c r="B21" s="231"/>
      <c r="C21" s="166" t="s">
        <v>53</v>
      </c>
      <c r="D21" s="28" t="s">
        <v>54</v>
      </c>
      <c r="E21" s="8"/>
      <c r="F21" s="31"/>
      <c r="G21" s="9">
        <f t="shared" si="0"/>
        <v>0</v>
      </c>
    </row>
    <row r="22" spans="1:7" ht="43.5" customHeight="1">
      <c r="A22" s="154"/>
      <c r="B22" s="231"/>
      <c r="C22" s="166"/>
      <c r="D22" s="28" t="s">
        <v>27</v>
      </c>
      <c r="E22" s="8"/>
      <c r="F22" s="31"/>
      <c r="G22" s="9">
        <f t="shared" si="0"/>
        <v>0</v>
      </c>
    </row>
    <row r="23" spans="1:7" ht="53.25" customHeight="1">
      <c r="A23" s="154"/>
      <c r="B23" s="231"/>
      <c r="C23" s="166" t="s">
        <v>55</v>
      </c>
      <c r="D23" s="28" t="s">
        <v>56</v>
      </c>
      <c r="E23" s="8"/>
      <c r="F23" s="31"/>
      <c r="G23" s="9">
        <f t="shared" si="0"/>
        <v>0</v>
      </c>
    </row>
    <row r="24" spans="1:7" ht="42" customHeight="1">
      <c r="A24" s="154"/>
      <c r="B24" s="231"/>
      <c r="C24" s="166"/>
      <c r="D24" s="28" t="s">
        <v>28</v>
      </c>
      <c r="E24" s="8"/>
      <c r="F24" s="31"/>
      <c r="G24" s="9">
        <f t="shared" si="0"/>
        <v>0</v>
      </c>
    </row>
    <row r="25" spans="1:7" ht="36.75" customHeight="1">
      <c r="A25" s="154"/>
      <c r="B25" s="231"/>
      <c r="C25" s="166" t="s">
        <v>57</v>
      </c>
      <c r="D25" s="36" t="s">
        <v>29</v>
      </c>
      <c r="E25" s="8"/>
      <c r="F25" s="31"/>
      <c r="G25" s="9">
        <f t="shared" si="0"/>
        <v>0</v>
      </c>
    </row>
    <row r="26" spans="1:7" ht="53.25" customHeight="1">
      <c r="A26" s="154"/>
      <c r="B26" s="231"/>
      <c r="C26" s="166"/>
      <c r="D26" s="36" t="s">
        <v>30</v>
      </c>
      <c r="E26" s="8"/>
      <c r="F26" s="31"/>
      <c r="G26" s="9">
        <f t="shared" si="0"/>
        <v>0</v>
      </c>
    </row>
    <row r="27" spans="1:7" ht="53.25" customHeight="1">
      <c r="A27" s="154"/>
      <c r="B27" s="231"/>
      <c r="C27" s="27" t="s">
        <v>694</v>
      </c>
      <c r="D27" s="27" t="s">
        <v>24</v>
      </c>
      <c r="E27" s="8"/>
      <c r="F27" s="31"/>
      <c r="G27" s="9">
        <f t="shared" si="0"/>
        <v>0</v>
      </c>
    </row>
    <row r="28" spans="1:7" ht="44.25" customHeight="1">
      <c r="A28" s="154"/>
      <c r="B28" s="231"/>
      <c r="C28" s="166" t="s">
        <v>59</v>
      </c>
      <c r="D28" s="28" t="s">
        <v>745</v>
      </c>
      <c r="E28" s="8"/>
      <c r="F28" s="31"/>
      <c r="G28" s="9">
        <f t="shared" si="0"/>
        <v>0</v>
      </c>
    </row>
    <row r="29" spans="1:7" ht="53.25" customHeight="1">
      <c r="A29" s="154"/>
      <c r="B29" s="231"/>
      <c r="C29" s="166"/>
      <c r="D29" s="28" t="s">
        <v>31</v>
      </c>
      <c r="E29" s="8"/>
      <c r="F29" s="31"/>
      <c r="G29" s="9">
        <f t="shared" si="0"/>
        <v>0</v>
      </c>
    </row>
    <row r="30" spans="1:7" ht="140.25" customHeight="1">
      <c r="A30" s="154"/>
      <c r="B30" s="231"/>
      <c r="C30" s="27" t="s">
        <v>60</v>
      </c>
      <c r="D30" s="27" t="s">
        <v>58</v>
      </c>
      <c r="E30" s="8"/>
      <c r="F30" s="31"/>
      <c r="G30" s="9">
        <f t="shared" si="0"/>
        <v>0</v>
      </c>
    </row>
    <row r="31" spans="1:7" ht="45" customHeight="1">
      <c r="A31" s="154"/>
      <c r="B31" s="231"/>
      <c r="C31" s="227" t="s">
        <v>61</v>
      </c>
      <c r="D31" s="28" t="s">
        <v>62</v>
      </c>
      <c r="E31" s="8"/>
      <c r="F31" s="31"/>
      <c r="G31" s="9">
        <f t="shared" si="0"/>
        <v>0</v>
      </c>
    </row>
    <row r="32" spans="1:7" ht="53.25" customHeight="1">
      <c r="A32" s="154"/>
      <c r="B32" s="231"/>
      <c r="C32" s="231"/>
      <c r="D32" s="28" t="s">
        <v>63</v>
      </c>
      <c r="E32" s="8"/>
      <c r="F32" s="31"/>
      <c r="G32" s="9">
        <f t="shared" si="0"/>
        <v>0</v>
      </c>
    </row>
    <row r="33" spans="1:7" ht="39" customHeight="1">
      <c r="A33" s="154"/>
      <c r="B33" s="228"/>
      <c r="C33" s="228"/>
      <c r="D33" s="28" t="s">
        <v>695</v>
      </c>
      <c r="E33" s="8"/>
      <c r="F33" s="31"/>
      <c r="G33" s="9">
        <f t="shared" si="0"/>
        <v>0</v>
      </c>
    </row>
    <row r="34" spans="1:7">
      <c r="A34" s="154"/>
      <c r="B34" s="158" t="s">
        <v>21</v>
      </c>
      <c r="C34" s="158"/>
      <c r="D34" s="158"/>
      <c r="E34" s="26" t="str" cm="1">
        <f t="array" ref="E34">IF(OR(E18:E33="No cumple"),"No cumple",IF(G34=0%,"","Cumple"))</f>
        <v/>
      </c>
      <c r="F34" s="32"/>
      <c r="G34" s="72">
        <f>SUM(G18:G33)</f>
        <v>0</v>
      </c>
    </row>
    <row r="35" spans="1:7" ht="53.25" customHeight="1">
      <c r="A35" s="239" t="s">
        <v>25</v>
      </c>
      <c r="B35" s="239" t="s">
        <v>696</v>
      </c>
      <c r="C35" s="166" t="s">
        <v>64</v>
      </c>
      <c r="D35" s="28" t="s">
        <v>46</v>
      </c>
      <c r="E35" s="8"/>
      <c r="F35" s="33"/>
      <c r="G35" s="9">
        <f t="shared" ref="G35:G39" si="1">+IF(E35="cumple",0.01,0)</f>
        <v>0</v>
      </c>
    </row>
    <row r="36" spans="1:7" ht="40.5" customHeight="1">
      <c r="A36" s="239"/>
      <c r="B36" s="239"/>
      <c r="C36" s="166"/>
      <c r="D36" s="28" t="s">
        <v>697</v>
      </c>
      <c r="E36" s="8"/>
      <c r="F36" s="10"/>
      <c r="G36" s="9">
        <f t="shared" si="1"/>
        <v>0</v>
      </c>
    </row>
    <row r="37" spans="1:7" ht="40.5" customHeight="1">
      <c r="A37" s="239"/>
      <c r="B37" s="239"/>
      <c r="C37" s="166"/>
      <c r="D37" s="28" t="s">
        <v>47</v>
      </c>
      <c r="E37" s="8"/>
      <c r="F37" s="10"/>
      <c r="G37" s="9">
        <f t="shared" si="1"/>
        <v>0</v>
      </c>
    </row>
    <row r="38" spans="1:7" ht="71.25" customHeight="1">
      <c r="A38" s="239"/>
      <c r="B38" s="239"/>
      <c r="C38" s="27" t="s">
        <v>65</v>
      </c>
      <c r="D38" s="28" t="s">
        <v>698</v>
      </c>
      <c r="E38" s="8"/>
      <c r="F38" s="10"/>
      <c r="G38" s="9">
        <f t="shared" si="1"/>
        <v>0</v>
      </c>
    </row>
    <row r="39" spans="1:7" ht="53.25" customHeight="1">
      <c r="A39" s="239"/>
      <c r="B39" s="239"/>
      <c r="C39" s="280" t="s">
        <v>66</v>
      </c>
      <c r="D39" s="27" t="s">
        <v>48</v>
      </c>
      <c r="E39" s="8"/>
      <c r="F39" s="10"/>
      <c r="G39" s="9">
        <f t="shared" si="1"/>
        <v>0</v>
      </c>
    </row>
    <row r="40" spans="1:7" ht="169.5" customHeight="1">
      <c r="A40" s="239"/>
      <c r="B40" s="239"/>
      <c r="C40" s="280"/>
      <c r="D40" s="27" t="s">
        <v>699</v>
      </c>
      <c r="E40" s="8"/>
      <c r="F40" s="10"/>
      <c r="G40" s="9">
        <f>+IF(E40="cumple",0.02,0)</f>
        <v>0</v>
      </c>
    </row>
    <row r="41" spans="1:7" ht="53.25" customHeight="1">
      <c r="A41" s="239"/>
      <c r="B41" s="239"/>
      <c r="C41" s="27" t="s">
        <v>67</v>
      </c>
      <c r="D41" s="27" t="s">
        <v>68</v>
      </c>
      <c r="E41" s="8"/>
      <c r="F41" s="10"/>
      <c r="G41" s="9">
        <f>+IF(E41="cumple",0.01,0)</f>
        <v>0</v>
      </c>
    </row>
    <row r="42" spans="1:7" ht="39.75" customHeight="1">
      <c r="A42" s="239"/>
      <c r="B42" s="239"/>
      <c r="C42" s="166" t="s">
        <v>69</v>
      </c>
      <c r="D42" s="28" t="s">
        <v>71</v>
      </c>
      <c r="E42" s="8"/>
      <c r="F42" s="10"/>
      <c r="G42" s="9">
        <f t="shared" ref="G42:G43" si="2">+IF(E42="cumple",0.02,0)</f>
        <v>0</v>
      </c>
    </row>
    <row r="43" spans="1:7" ht="44.25" customHeight="1">
      <c r="A43" s="239"/>
      <c r="B43" s="239"/>
      <c r="C43" s="166"/>
      <c r="D43" s="28" t="s">
        <v>70</v>
      </c>
      <c r="E43" s="8"/>
      <c r="F43" s="10"/>
      <c r="G43" s="9">
        <f t="shared" si="2"/>
        <v>0</v>
      </c>
    </row>
    <row r="44" spans="1:7" ht="42" customHeight="1">
      <c r="A44" s="239"/>
      <c r="B44" s="239"/>
      <c r="C44" s="166"/>
      <c r="D44" s="28" t="s">
        <v>72</v>
      </c>
      <c r="E44" s="8"/>
      <c r="F44" s="10"/>
      <c r="G44" s="9">
        <f t="shared" ref="G44:G45" si="3">+IF(E44="cumple",0.01,0)</f>
        <v>0</v>
      </c>
    </row>
    <row r="45" spans="1:7" ht="87.75" customHeight="1">
      <c r="A45" s="239"/>
      <c r="B45" s="239"/>
      <c r="C45" s="166" t="s">
        <v>73</v>
      </c>
      <c r="D45" s="28" t="s">
        <v>33</v>
      </c>
      <c r="E45" s="8"/>
      <c r="F45" s="10"/>
      <c r="G45" s="9">
        <f t="shared" si="3"/>
        <v>0</v>
      </c>
    </row>
    <row r="46" spans="1:7" ht="69" customHeight="1">
      <c r="A46" s="239"/>
      <c r="B46" s="239"/>
      <c r="C46" s="166"/>
      <c r="D46" s="28" t="s">
        <v>700</v>
      </c>
      <c r="E46" s="8"/>
      <c r="F46" s="10"/>
      <c r="G46" s="9">
        <f>+IF(E46="cumple",0.02,0)</f>
        <v>0</v>
      </c>
    </row>
    <row r="47" spans="1:7" ht="42" customHeight="1">
      <c r="A47" s="239"/>
      <c r="B47" s="239"/>
      <c r="C47" s="166"/>
      <c r="D47" s="28" t="s">
        <v>32</v>
      </c>
      <c r="E47" s="8"/>
      <c r="F47" s="10"/>
      <c r="G47" s="9">
        <f>+IF(E47="cumple",0.01,0)</f>
        <v>0</v>
      </c>
    </row>
    <row r="48" spans="1:7" ht="106.5" customHeight="1">
      <c r="A48" s="239"/>
      <c r="B48" s="239"/>
      <c r="C48" s="27" t="s">
        <v>74</v>
      </c>
      <c r="D48" s="27" t="s">
        <v>701</v>
      </c>
      <c r="E48" s="8"/>
      <c r="F48" s="10"/>
      <c r="G48" s="9">
        <f>+IF(E48="cumple",0.02,0)</f>
        <v>0</v>
      </c>
    </row>
    <row r="49" spans="1:7" ht="47.25" customHeight="1">
      <c r="A49" s="239"/>
      <c r="B49" s="239"/>
      <c r="C49" s="166" t="s">
        <v>75</v>
      </c>
      <c r="D49" s="28" t="s">
        <v>34</v>
      </c>
      <c r="E49" s="8"/>
      <c r="F49" s="10"/>
      <c r="G49" s="9">
        <f>+IF(E49="cumple",0.01,0)</f>
        <v>0</v>
      </c>
    </row>
    <row r="50" spans="1:7" ht="42" customHeight="1">
      <c r="A50" s="239"/>
      <c r="B50" s="239"/>
      <c r="C50" s="166"/>
      <c r="D50" s="28" t="s">
        <v>76</v>
      </c>
      <c r="E50" s="8"/>
      <c r="F50" s="10"/>
      <c r="G50" s="9">
        <f>+IF(E50="cumple",0.02,0)</f>
        <v>0</v>
      </c>
    </row>
    <row r="51" spans="1:7" ht="71.25" customHeight="1">
      <c r="A51" s="239"/>
      <c r="B51" s="239"/>
      <c r="C51" s="166" t="s">
        <v>77</v>
      </c>
      <c r="D51" s="27" t="s">
        <v>702</v>
      </c>
      <c r="E51" s="8"/>
      <c r="F51" s="10"/>
      <c r="G51" s="9">
        <f>+IF(E51="cumple",0.01,0)</f>
        <v>0</v>
      </c>
    </row>
    <row r="52" spans="1:7" ht="89.25" customHeight="1">
      <c r="A52" s="239"/>
      <c r="B52" s="239"/>
      <c r="C52" s="166"/>
      <c r="D52" s="28" t="s">
        <v>703</v>
      </c>
      <c r="E52" s="8"/>
      <c r="F52" s="10"/>
      <c r="G52" s="9">
        <f t="shared" ref="G52:G53" si="4">+IF(E52="cumple",0.02,0)</f>
        <v>0</v>
      </c>
    </row>
    <row r="53" spans="1:7" ht="138.75" customHeight="1">
      <c r="A53" s="239"/>
      <c r="B53" s="239"/>
      <c r="C53" s="166"/>
      <c r="D53" s="27" t="s">
        <v>362</v>
      </c>
      <c r="E53" s="8"/>
      <c r="F53" s="10"/>
      <c r="G53" s="9">
        <f t="shared" si="4"/>
        <v>0</v>
      </c>
    </row>
    <row r="54" spans="1:7" ht="81" customHeight="1">
      <c r="A54" s="239"/>
      <c r="B54" s="239"/>
      <c r="C54" s="27" t="s">
        <v>78</v>
      </c>
      <c r="D54" s="28" t="s">
        <v>79</v>
      </c>
      <c r="E54" s="8"/>
      <c r="F54" s="10"/>
      <c r="G54" s="9">
        <f t="shared" ref="G54:G60" si="5">+IF(E54="cumple",0.01,0)</f>
        <v>0</v>
      </c>
    </row>
    <row r="55" spans="1:7" ht="72.75" customHeight="1">
      <c r="A55" s="239"/>
      <c r="B55" s="239"/>
      <c r="C55" s="27" t="s">
        <v>80</v>
      </c>
      <c r="D55" s="27" t="s">
        <v>35</v>
      </c>
      <c r="E55" s="8"/>
      <c r="F55" s="12"/>
      <c r="G55" s="9">
        <f t="shared" si="5"/>
        <v>0</v>
      </c>
    </row>
    <row r="56" spans="1:7" ht="69.75" customHeight="1">
      <c r="A56" s="239"/>
      <c r="B56" s="239"/>
      <c r="C56" s="166" t="s">
        <v>81</v>
      </c>
      <c r="D56" s="27" t="s">
        <v>746</v>
      </c>
      <c r="E56" s="8"/>
      <c r="F56" s="12"/>
      <c r="G56" s="9">
        <f t="shared" si="5"/>
        <v>0</v>
      </c>
    </row>
    <row r="57" spans="1:7" ht="26.25" customHeight="1">
      <c r="A57" s="239"/>
      <c r="B57" s="239"/>
      <c r="C57" s="166"/>
      <c r="D57" s="27" t="s">
        <v>36</v>
      </c>
      <c r="E57" s="8"/>
      <c r="F57" s="12"/>
      <c r="G57" s="9">
        <f t="shared" si="5"/>
        <v>0</v>
      </c>
    </row>
    <row r="58" spans="1:7" ht="34.5" customHeight="1">
      <c r="A58" s="239"/>
      <c r="B58" s="239"/>
      <c r="C58" s="227" t="s">
        <v>102</v>
      </c>
      <c r="D58" s="28" t="s">
        <v>103</v>
      </c>
      <c r="E58" s="8"/>
      <c r="F58" s="12"/>
      <c r="G58" s="9">
        <f t="shared" si="5"/>
        <v>0</v>
      </c>
    </row>
    <row r="59" spans="1:7" ht="54" customHeight="1">
      <c r="A59" s="239"/>
      <c r="B59" s="239"/>
      <c r="C59" s="231"/>
      <c r="D59" s="28" t="s">
        <v>104</v>
      </c>
      <c r="E59" s="8"/>
      <c r="F59" s="12"/>
      <c r="G59" s="9">
        <f t="shared" si="5"/>
        <v>0</v>
      </c>
    </row>
    <row r="60" spans="1:7" ht="33">
      <c r="A60" s="239"/>
      <c r="B60" s="239"/>
      <c r="C60" s="228"/>
      <c r="D60" s="28" t="s">
        <v>704</v>
      </c>
      <c r="E60" s="8"/>
      <c r="F60" s="12"/>
      <c r="G60" s="9">
        <f t="shared" si="5"/>
        <v>0</v>
      </c>
    </row>
    <row r="61" spans="1:7" ht="18.75" customHeight="1">
      <c r="A61" s="239"/>
      <c r="B61" s="158" t="s">
        <v>21</v>
      </c>
      <c r="C61" s="213"/>
      <c r="D61" s="213"/>
      <c r="E61" s="26" t="str" cm="1">
        <f t="array" ref="E61">IF(OR(E35:E60="No cumple"),"No cumple",IF(G61=0%,"","Cumple"))</f>
        <v/>
      </c>
      <c r="F61" s="10"/>
      <c r="G61" s="72">
        <f>SUM(G35:G60)</f>
        <v>0</v>
      </c>
    </row>
    <row r="62" spans="1:7" ht="53.25" customHeight="1">
      <c r="A62" s="154" t="s">
        <v>37</v>
      </c>
      <c r="B62" s="218" t="s">
        <v>705</v>
      </c>
      <c r="C62" s="166" t="s">
        <v>706</v>
      </c>
      <c r="D62" s="28" t="s">
        <v>121</v>
      </c>
      <c r="E62" s="8"/>
      <c r="F62" s="12"/>
      <c r="G62" s="9">
        <f t="shared" ref="G62:G71" si="6">+IF(E62="cumple",0.01,0)</f>
        <v>0</v>
      </c>
    </row>
    <row r="63" spans="1:7" ht="36" customHeight="1">
      <c r="A63" s="154"/>
      <c r="B63" s="218"/>
      <c r="C63" s="166"/>
      <c r="D63" s="28" t="s">
        <v>707</v>
      </c>
      <c r="E63" s="8"/>
      <c r="F63" s="12"/>
      <c r="G63" s="9">
        <f t="shared" si="6"/>
        <v>0</v>
      </c>
    </row>
    <row r="64" spans="1:7" ht="36.75" customHeight="1">
      <c r="A64" s="154"/>
      <c r="B64" s="218"/>
      <c r="C64" s="166"/>
      <c r="D64" s="28" t="s">
        <v>122</v>
      </c>
      <c r="E64" s="8"/>
      <c r="F64" s="12"/>
      <c r="G64" s="9">
        <f t="shared" si="6"/>
        <v>0</v>
      </c>
    </row>
    <row r="65" spans="1:7" ht="102" customHeight="1">
      <c r="A65" s="154"/>
      <c r="B65" s="218"/>
      <c r="C65" s="27" t="s">
        <v>82</v>
      </c>
      <c r="D65" s="27" t="s">
        <v>38</v>
      </c>
      <c r="E65" s="8"/>
      <c r="F65" s="12"/>
      <c r="G65" s="9">
        <f t="shared" si="6"/>
        <v>0</v>
      </c>
    </row>
    <row r="66" spans="1:7" ht="99.6" customHeight="1">
      <c r="A66" s="154"/>
      <c r="B66" s="218"/>
      <c r="C66" s="27" t="s">
        <v>708</v>
      </c>
      <c r="D66" s="27" t="s">
        <v>709</v>
      </c>
      <c r="E66" s="8"/>
      <c r="F66" s="12"/>
      <c r="G66" s="9">
        <f t="shared" si="6"/>
        <v>0</v>
      </c>
    </row>
    <row r="67" spans="1:7" ht="57" customHeight="1">
      <c r="A67" s="154"/>
      <c r="B67" s="218"/>
      <c r="C67" s="166" t="s">
        <v>83</v>
      </c>
      <c r="D67" s="27" t="s">
        <v>39</v>
      </c>
      <c r="E67" s="8"/>
      <c r="F67" s="12"/>
      <c r="G67" s="9">
        <f t="shared" si="6"/>
        <v>0</v>
      </c>
    </row>
    <row r="68" spans="1:7" ht="122.25" customHeight="1">
      <c r="A68" s="154"/>
      <c r="B68" s="218"/>
      <c r="C68" s="166"/>
      <c r="D68" s="27" t="s">
        <v>357</v>
      </c>
      <c r="E68" s="8"/>
      <c r="F68" s="12"/>
      <c r="G68" s="9">
        <f t="shared" si="6"/>
        <v>0</v>
      </c>
    </row>
    <row r="69" spans="1:7" ht="41.25" customHeight="1">
      <c r="A69" s="154"/>
      <c r="B69" s="218"/>
      <c r="C69" s="227" t="s">
        <v>710</v>
      </c>
      <c r="D69" s="28" t="s">
        <v>97</v>
      </c>
      <c r="E69" s="8"/>
      <c r="F69" s="12"/>
      <c r="G69" s="9">
        <f t="shared" si="6"/>
        <v>0</v>
      </c>
    </row>
    <row r="70" spans="1:7" ht="48.75" customHeight="1">
      <c r="A70" s="154"/>
      <c r="B70" s="218"/>
      <c r="C70" s="231"/>
      <c r="D70" s="28" t="s">
        <v>98</v>
      </c>
      <c r="E70" s="8"/>
      <c r="F70" s="12"/>
      <c r="G70" s="9">
        <f t="shared" si="6"/>
        <v>0</v>
      </c>
    </row>
    <row r="71" spans="1:7" ht="37.5" customHeight="1">
      <c r="A71" s="154"/>
      <c r="B71" s="218"/>
      <c r="C71" s="228"/>
      <c r="D71" s="28" t="s">
        <v>711</v>
      </c>
      <c r="E71" s="8"/>
      <c r="F71" s="12"/>
      <c r="G71" s="9">
        <f t="shared" si="6"/>
        <v>0</v>
      </c>
    </row>
    <row r="72" spans="1:7" ht="20.25" customHeight="1">
      <c r="A72" s="279"/>
      <c r="B72" s="213" t="s">
        <v>21</v>
      </c>
      <c r="C72" s="213"/>
      <c r="D72" s="213"/>
      <c r="E72" s="26" t="str" cm="1">
        <f t="array" ref="E72">IF(OR(E62:E71="No cumple"),"No cumple",IF(G72=0%,"","Cumple"))</f>
        <v/>
      </c>
      <c r="F72" s="10"/>
      <c r="G72" s="72">
        <f>SUM(G62:G71)</f>
        <v>0</v>
      </c>
    </row>
    <row r="73" spans="1:7" ht="49.5" customHeight="1">
      <c r="A73" s="154" t="s">
        <v>40</v>
      </c>
      <c r="B73" s="218" t="s">
        <v>712</v>
      </c>
      <c r="C73" s="166" t="s">
        <v>107</v>
      </c>
      <c r="D73" s="28" t="s">
        <v>108</v>
      </c>
      <c r="E73" s="8"/>
      <c r="F73" s="12"/>
      <c r="G73" s="9">
        <f t="shared" ref="G73:G89" si="7">+IF(E73="cumple",0.01,0)</f>
        <v>0</v>
      </c>
    </row>
    <row r="74" spans="1:7" ht="37.5" customHeight="1">
      <c r="A74" s="154"/>
      <c r="B74" s="218"/>
      <c r="C74" s="166"/>
      <c r="D74" s="28" t="s">
        <v>713</v>
      </c>
      <c r="E74" s="8"/>
      <c r="F74" s="12"/>
      <c r="G74" s="9">
        <f t="shared" si="7"/>
        <v>0</v>
      </c>
    </row>
    <row r="75" spans="1:7" ht="39.75" customHeight="1">
      <c r="A75" s="154"/>
      <c r="B75" s="218"/>
      <c r="C75" s="166"/>
      <c r="D75" s="28" t="s">
        <v>109</v>
      </c>
      <c r="E75" s="8"/>
      <c r="F75" s="12"/>
      <c r="G75" s="9">
        <f t="shared" si="7"/>
        <v>0</v>
      </c>
    </row>
    <row r="76" spans="1:7" ht="60.75" customHeight="1">
      <c r="A76" s="154"/>
      <c r="B76" s="218"/>
      <c r="C76" s="27" t="s">
        <v>84</v>
      </c>
      <c r="D76" s="28" t="s">
        <v>85</v>
      </c>
      <c r="E76" s="8"/>
      <c r="F76" s="12"/>
      <c r="G76" s="9">
        <f t="shared" si="7"/>
        <v>0</v>
      </c>
    </row>
    <row r="77" spans="1:7" ht="90.6" customHeight="1">
      <c r="A77" s="154"/>
      <c r="B77" s="218"/>
      <c r="C77" s="27" t="s">
        <v>714</v>
      </c>
      <c r="D77" s="28" t="s">
        <v>715</v>
      </c>
      <c r="E77" s="8"/>
      <c r="F77" s="12"/>
      <c r="G77" s="53">
        <f>+IF(E77="cumple",0.02,0)</f>
        <v>0</v>
      </c>
    </row>
    <row r="78" spans="1:7" ht="53.25" customHeight="1">
      <c r="A78" s="154"/>
      <c r="B78" s="218"/>
      <c r="C78" s="166" t="s">
        <v>88</v>
      </c>
      <c r="D78" s="36" t="s">
        <v>86</v>
      </c>
      <c r="E78" s="8"/>
      <c r="F78" s="12"/>
      <c r="G78" s="9">
        <f t="shared" si="7"/>
        <v>0</v>
      </c>
    </row>
    <row r="79" spans="1:7" ht="53.25" customHeight="1">
      <c r="A79" s="154"/>
      <c r="B79" s="218"/>
      <c r="C79" s="166"/>
      <c r="D79" s="28" t="s">
        <v>87</v>
      </c>
      <c r="E79" s="8"/>
      <c r="F79" s="12"/>
      <c r="G79" s="9">
        <f t="shared" si="7"/>
        <v>0</v>
      </c>
    </row>
    <row r="80" spans="1:7" ht="42.75" customHeight="1">
      <c r="A80" s="154"/>
      <c r="B80" s="218"/>
      <c r="C80" s="227" t="s">
        <v>716</v>
      </c>
      <c r="D80" s="28" t="s">
        <v>89</v>
      </c>
      <c r="E80" s="8"/>
      <c r="F80" s="12"/>
      <c r="G80" s="9">
        <f t="shared" si="7"/>
        <v>0</v>
      </c>
    </row>
    <row r="81" spans="1:7" ht="74.25" customHeight="1">
      <c r="A81" s="154"/>
      <c r="B81" s="218"/>
      <c r="C81" s="228"/>
      <c r="D81" s="28" t="s">
        <v>717</v>
      </c>
      <c r="E81" s="8"/>
      <c r="F81" s="12"/>
      <c r="G81" s="9">
        <f t="shared" si="7"/>
        <v>0</v>
      </c>
    </row>
    <row r="82" spans="1:7" ht="86.25" customHeight="1">
      <c r="A82" s="154"/>
      <c r="B82" s="218"/>
      <c r="C82" s="27" t="s">
        <v>91</v>
      </c>
      <c r="D82" s="28" t="s">
        <v>90</v>
      </c>
      <c r="E82" s="8"/>
      <c r="F82" s="12"/>
      <c r="G82" s="9">
        <f t="shared" si="7"/>
        <v>0</v>
      </c>
    </row>
    <row r="83" spans="1:7" ht="39.75" customHeight="1">
      <c r="A83" s="154"/>
      <c r="B83" s="218"/>
      <c r="C83" s="227" t="s">
        <v>123</v>
      </c>
      <c r="D83" s="27" t="s">
        <v>92</v>
      </c>
      <c r="E83" s="8"/>
      <c r="F83" s="12"/>
      <c r="G83" s="9">
        <f t="shared" si="7"/>
        <v>0</v>
      </c>
    </row>
    <row r="84" spans="1:7" ht="53.25" customHeight="1">
      <c r="A84" s="154"/>
      <c r="B84" s="218"/>
      <c r="C84" s="228"/>
      <c r="D84" s="27" t="s">
        <v>93</v>
      </c>
      <c r="E84" s="8"/>
      <c r="F84" s="12"/>
      <c r="G84" s="9">
        <f t="shared" si="7"/>
        <v>0</v>
      </c>
    </row>
    <row r="85" spans="1:7" ht="67.5" customHeight="1">
      <c r="A85" s="154"/>
      <c r="B85" s="218"/>
      <c r="C85" s="166" t="s">
        <v>94</v>
      </c>
      <c r="D85" s="27" t="s">
        <v>95</v>
      </c>
      <c r="E85" s="8"/>
      <c r="F85" s="12"/>
      <c r="G85" s="9">
        <f t="shared" si="7"/>
        <v>0</v>
      </c>
    </row>
    <row r="86" spans="1:7" ht="32.25" customHeight="1">
      <c r="A86" s="154"/>
      <c r="B86" s="218"/>
      <c r="C86" s="166"/>
      <c r="D86" s="30" t="s">
        <v>96</v>
      </c>
      <c r="E86" s="8"/>
      <c r="F86" s="12"/>
      <c r="G86" s="9">
        <f t="shared" si="7"/>
        <v>0</v>
      </c>
    </row>
    <row r="87" spans="1:7" ht="33.75" customHeight="1">
      <c r="A87" s="154"/>
      <c r="B87" s="218"/>
      <c r="C87" s="227" t="s">
        <v>100</v>
      </c>
      <c r="D87" s="28" t="s">
        <v>99</v>
      </c>
      <c r="E87" s="8"/>
      <c r="F87" s="12"/>
      <c r="G87" s="9">
        <f t="shared" si="7"/>
        <v>0</v>
      </c>
    </row>
    <row r="88" spans="1:7" ht="51" customHeight="1">
      <c r="A88" s="154"/>
      <c r="B88" s="218"/>
      <c r="C88" s="231"/>
      <c r="D88" s="28" t="s">
        <v>101</v>
      </c>
      <c r="E88" s="8"/>
      <c r="F88" s="12"/>
      <c r="G88" s="9">
        <f t="shared" si="7"/>
        <v>0</v>
      </c>
    </row>
    <row r="89" spans="1:7" ht="33">
      <c r="A89" s="154"/>
      <c r="B89" s="218"/>
      <c r="C89" s="228"/>
      <c r="D89" s="28" t="s">
        <v>718</v>
      </c>
      <c r="E89" s="8"/>
      <c r="F89" s="12"/>
      <c r="G89" s="9">
        <f t="shared" si="7"/>
        <v>0</v>
      </c>
    </row>
    <row r="90" spans="1:7" ht="20.25" customHeight="1">
      <c r="A90" s="154"/>
      <c r="B90" s="213" t="s">
        <v>21</v>
      </c>
      <c r="C90" s="213"/>
      <c r="D90" s="213"/>
      <c r="E90" s="26" t="str" cm="1">
        <f t="array" ref="E90">IF(OR(E73:E89="No cumple"),"No cumple",IF(G90=0%,"","Cumple"))</f>
        <v/>
      </c>
      <c r="F90" s="10"/>
      <c r="G90" s="72">
        <f>SUM(G73:G89)</f>
        <v>0</v>
      </c>
    </row>
    <row r="91" spans="1:7" ht="100.5" customHeight="1">
      <c r="A91" s="246" t="s">
        <v>41</v>
      </c>
      <c r="B91" s="276" t="s">
        <v>719</v>
      </c>
      <c r="C91" s="42" t="s">
        <v>105</v>
      </c>
      <c r="D91" s="36" t="s">
        <v>106</v>
      </c>
      <c r="E91" s="8"/>
      <c r="F91" s="10"/>
      <c r="G91" s="9">
        <f t="shared" ref="G91:G97" si="8">+IF(E91="cumple",0.02,0)</f>
        <v>0</v>
      </c>
    </row>
    <row r="92" spans="1:7" ht="234" customHeight="1">
      <c r="A92" s="247"/>
      <c r="B92" s="258"/>
      <c r="C92" s="227" t="s">
        <v>110</v>
      </c>
      <c r="D92" s="28" t="s">
        <v>111</v>
      </c>
      <c r="E92" s="8"/>
      <c r="F92" s="10"/>
      <c r="G92" s="9">
        <f t="shared" si="8"/>
        <v>0</v>
      </c>
    </row>
    <row r="93" spans="1:7" ht="203.25" customHeight="1">
      <c r="A93" s="247"/>
      <c r="B93" s="258"/>
      <c r="C93" s="231"/>
      <c r="D93" s="28" t="s">
        <v>112</v>
      </c>
      <c r="E93" s="8"/>
      <c r="F93" s="12"/>
      <c r="G93" s="9">
        <f t="shared" si="8"/>
        <v>0</v>
      </c>
    </row>
    <row r="94" spans="1:7" ht="214.5">
      <c r="A94" s="247"/>
      <c r="B94" s="258"/>
      <c r="C94" s="231"/>
      <c r="D94" s="28" t="s">
        <v>747</v>
      </c>
      <c r="E94" s="8"/>
      <c r="F94" s="12"/>
      <c r="G94" s="9">
        <f t="shared" si="8"/>
        <v>0</v>
      </c>
    </row>
    <row r="95" spans="1:7" ht="330" customHeight="1">
      <c r="A95" s="247"/>
      <c r="B95" s="258"/>
      <c r="C95" s="231"/>
      <c r="D95" s="36" t="s">
        <v>748</v>
      </c>
      <c r="E95" s="8"/>
      <c r="F95" s="12"/>
      <c r="G95" s="9">
        <f t="shared" si="8"/>
        <v>0</v>
      </c>
    </row>
    <row r="96" spans="1:7" ht="265.5" customHeight="1">
      <c r="A96" s="247"/>
      <c r="B96" s="258"/>
      <c r="C96" s="228"/>
      <c r="D96" s="28" t="s">
        <v>749</v>
      </c>
      <c r="E96" s="8"/>
      <c r="F96" s="12"/>
      <c r="G96" s="9">
        <f t="shared" si="8"/>
        <v>0</v>
      </c>
    </row>
    <row r="97" spans="1:7" ht="49.5">
      <c r="A97" s="247"/>
      <c r="B97" s="259"/>
      <c r="C97" s="27" t="s">
        <v>113</v>
      </c>
      <c r="D97" s="28" t="s">
        <v>114</v>
      </c>
      <c r="E97" s="8"/>
      <c r="F97" s="12"/>
      <c r="G97" s="9">
        <f t="shared" si="8"/>
        <v>0</v>
      </c>
    </row>
    <row r="98" spans="1:7" ht="17.25" customHeight="1">
      <c r="A98" s="248"/>
      <c r="B98" s="253" t="s">
        <v>21</v>
      </c>
      <c r="C98" s="272"/>
      <c r="D98" s="272"/>
      <c r="E98" s="26" t="str" cm="1">
        <f t="array" ref="E98">IF(OR(E91:E97="No cumple"),"No cumple",IF(G98=0%,"","Cumple"))</f>
        <v/>
      </c>
      <c r="F98" s="10"/>
      <c r="G98" s="72">
        <f>SUM(G91:G97)</f>
        <v>0</v>
      </c>
    </row>
    <row r="99" spans="1:7" ht="87.75" customHeight="1">
      <c r="A99" s="246" t="s">
        <v>42</v>
      </c>
      <c r="B99" s="246" t="s">
        <v>720</v>
      </c>
      <c r="C99" s="202" t="s">
        <v>115</v>
      </c>
      <c r="D99" s="36" t="s">
        <v>721</v>
      </c>
      <c r="E99" s="8"/>
      <c r="F99" s="10"/>
      <c r="G99" s="9">
        <f t="shared" ref="G99:G106" si="9">+IF(E99="cumple",0.01,0)</f>
        <v>0</v>
      </c>
    </row>
    <row r="100" spans="1:7" ht="152.25" customHeight="1">
      <c r="A100" s="247"/>
      <c r="B100" s="247"/>
      <c r="C100" s="277"/>
      <c r="D100" s="28" t="s">
        <v>750</v>
      </c>
      <c r="E100" s="8"/>
      <c r="F100" s="8"/>
      <c r="G100" s="9">
        <f t="shared" si="9"/>
        <v>0</v>
      </c>
    </row>
    <row r="101" spans="1:7" ht="104.25" customHeight="1">
      <c r="A101" s="247"/>
      <c r="B101" s="247"/>
      <c r="C101" s="203"/>
      <c r="D101" s="28" t="s">
        <v>751</v>
      </c>
      <c r="E101" s="8"/>
      <c r="F101" s="8"/>
      <c r="G101" s="9">
        <f t="shared" si="9"/>
        <v>0</v>
      </c>
    </row>
    <row r="102" spans="1:7" ht="151.5" customHeight="1">
      <c r="A102" s="247"/>
      <c r="B102" s="247"/>
      <c r="C102" s="166" t="s">
        <v>116</v>
      </c>
      <c r="D102" s="27" t="s">
        <v>752</v>
      </c>
      <c r="E102" s="8"/>
      <c r="F102" s="8"/>
      <c r="G102" s="9">
        <f t="shared" si="9"/>
        <v>0</v>
      </c>
    </row>
    <row r="103" spans="1:7" ht="150" customHeight="1">
      <c r="A103" s="247"/>
      <c r="B103" s="247"/>
      <c r="C103" s="166"/>
      <c r="D103" s="30" t="s">
        <v>753</v>
      </c>
      <c r="E103" s="8"/>
      <c r="F103" s="8"/>
      <c r="G103" s="9">
        <f t="shared" si="9"/>
        <v>0</v>
      </c>
    </row>
    <row r="104" spans="1:7" ht="150.75" customHeight="1">
      <c r="A104" s="247"/>
      <c r="B104" s="247"/>
      <c r="C104" s="166"/>
      <c r="D104" s="35" t="s">
        <v>754</v>
      </c>
      <c r="E104" s="8"/>
      <c r="F104" s="8"/>
      <c r="G104" s="9">
        <f t="shared" si="9"/>
        <v>0</v>
      </c>
    </row>
    <row r="105" spans="1:7" ht="55.5" customHeight="1">
      <c r="A105" s="247"/>
      <c r="B105" s="247"/>
      <c r="C105" s="278" t="s">
        <v>117</v>
      </c>
      <c r="D105" s="29" t="s">
        <v>723</v>
      </c>
      <c r="E105" s="8"/>
      <c r="F105" s="8"/>
      <c r="G105" s="9">
        <f t="shared" si="9"/>
        <v>0</v>
      </c>
    </row>
    <row r="106" spans="1:7" ht="49.5">
      <c r="A106" s="248"/>
      <c r="B106" s="248"/>
      <c r="C106" s="278"/>
      <c r="D106" s="29" t="s">
        <v>724</v>
      </c>
      <c r="E106" s="8"/>
      <c r="F106" s="8"/>
      <c r="G106" s="9">
        <f t="shared" si="9"/>
        <v>0</v>
      </c>
    </row>
    <row r="107" spans="1:7" ht="15" customHeight="1" thickBot="1">
      <c r="A107" s="97"/>
      <c r="B107" s="210" t="s">
        <v>21</v>
      </c>
      <c r="C107" s="272"/>
      <c r="D107" s="272"/>
      <c r="E107" s="90" t="str" cm="1">
        <f t="array" ref="E107">IF(OR(E99:E106="No cumple"),"No cumple",IF(G107=0%,"","Cumple"))</f>
        <v/>
      </c>
      <c r="F107" s="40"/>
      <c r="G107" s="74">
        <f>SUM(G99:G106)</f>
        <v>0</v>
      </c>
    </row>
    <row r="108" spans="1:7" ht="17.25" thickBot="1">
      <c r="A108" s="178" t="s">
        <v>5</v>
      </c>
      <c r="B108" s="179"/>
      <c r="C108" s="179"/>
      <c r="D108" s="179"/>
      <c r="E108" s="179"/>
      <c r="F108" s="180"/>
      <c r="G108" s="99">
        <f>G107+G98+G90+G72+G61+G34</f>
        <v>0</v>
      </c>
    </row>
    <row r="109" spans="1:7" ht="85.5" customHeight="1" thickBot="1">
      <c r="A109" s="273" t="s">
        <v>383</v>
      </c>
      <c r="B109" s="274"/>
      <c r="C109" s="274"/>
      <c r="D109" s="274"/>
      <c r="E109" s="274"/>
      <c r="F109" s="274"/>
      <c r="G109" s="275"/>
    </row>
    <row r="110" spans="1:7" ht="17.25" thickBot="1">
      <c r="A110" s="184" t="s">
        <v>10</v>
      </c>
      <c r="B110" s="185"/>
      <c r="C110" s="185"/>
      <c r="D110" s="185"/>
      <c r="E110" s="185"/>
      <c r="F110" s="185"/>
      <c r="G110" s="186"/>
    </row>
    <row r="111" spans="1:7" ht="17.25" thickBot="1">
      <c r="A111" s="187" t="s">
        <v>8</v>
      </c>
      <c r="B111" s="188"/>
      <c r="C111" s="15" t="s">
        <v>6</v>
      </c>
      <c r="D111" s="14" t="s">
        <v>9</v>
      </c>
      <c r="E111" s="188" t="s">
        <v>7</v>
      </c>
      <c r="F111" s="188"/>
      <c r="G111" s="189"/>
    </row>
    <row r="112" spans="1:7">
      <c r="A112" s="190"/>
      <c r="B112" s="191"/>
      <c r="C112" s="17"/>
      <c r="D112" s="16"/>
      <c r="E112" s="191"/>
      <c r="F112" s="191"/>
      <c r="G112" s="192"/>
    </row>
    <row r="113" spans="1:7">
      <c r="A113" s="172"/>
      <c r="B113" s="173"/>
      <c r="C113" s="19"/>
      <c r="D113" s="18"/>
      <c r="E113" s="173"/>
      <c r="F113" s="173"/>
      <c r="G113" s="174"/>
    </row>
    <row r="114" spans="1:7" ht="17.25" thickBot="1">
      <c r="A114" s="175"/>
      <c r="B114" s="176"/>
      <c r="C114" s="21"/>
      <c r="D114" s="20"/>
      <c r="E114" s="176"/>
      <c r="F114" s="176"/>
      <c r="G114" s="177"/>
    </row>
  </sheetData>
  <sheetProtection algorithmName="SHA-512" hashValue="zA7W7TwUDEqSMdBEIuZTX8K2YvVr4X80GTWMLOBotnfeTnl8oBw0XQ4k/Wy5wBD1OGKjZuulKWF8B+XwKI50DA==" saltValue="rJToQSUi2fnaNLGp3at3XA==" spinCount="100000" sheet="1" formatCells="0" formatColumns="0" formatRows="0" autoFilter="0"/>
  <autoFilter ref="A17:G111" xr:uid="{47A68971-74D6-4596-BC86-1E5C76D83494}"/>
  <mergeCells count="78">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C58:C60"/>
    <mergeCell ref="A18:A34"/>
    <mergeCell ref="B18:B33"/>
    <mergeCell ref="C18:C20"/>
    <mergeCell ref="C21:C22"/>
    <mergeCell ref="C23:C24"/>
    <mergeCell ref="C25:C26"/>
    <mergeCell ref="C28:C29"/>
    <mergeCell ref="C31:C33"/>
    <mergeCell ref="B34:D34"/>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C56:C57"/>
    <mergeCell ref="A73:A90"/>
    <mergeCell ref="B73:B89"/>
    <mergeCell ref="C73:C75"/>
    <mergeCell ref="C78:C79"/>
    <mergeCell ref="C80:C81"/>
    <mergeCell ref="C83:C84"/>
    <mergeCell ref="C85:C86"/>
    <mergeCell ref="C87:C89"/>
    <mergeCell ref="B90:D90"/>
    <mergeCell ref="A91:A98"/>
    <mergeCell ref="B91:B97"/>
    <mergeCell ref="C92:C96"/>
    <mergeCell ref="B98:D98"/>
    <mergeCell ref="A99:A106"/>
    <mergeCell ref="B99:B106"/>
    <mergeCell ref="C99:C101"/>
    <mergeCell ref="C102:C104"/>
    <mergeCell ref="C105:C106"/>
    <mergeCell ref="B107:D107"/>
    <mergeCell ref="A109:G109"/>
    <mergeCell ref="A110:G110"/>
    <mergeCell ref="A111:B111"/>
    <mergeCell ref="E111:G111"/>
    <mergeCell ref="A113:B113"/>
    <mergeCell ref="E113:G113"/>
    <mergeCell ref="A114:B114"/>
    <mergeCell ref="E114:G114"/>
    <mergeCell ref="A108:F108"/>
    <mergeCell ref="A112:B112"/>
    <mergeCell ref="E112:G112"/>
  </mergeCells>
  <conditionalFormatting sqref="G108">
    <cfRule type="dataBar" priority="1">
      <dataBar>
        <cfvo type="num" val="0"/>
        <cfvo type="num" val="1"/>
        <color rgb="FF638EC6"/>
      </dataBar>
      <extLst>
        <ext xmlns:x14="http://schemas.microsoft.com/office/spreadsheetml/2009/9/main" uri="{B025F937-C7B1-47D3-B67F-A62EFF666E3E}">
          <x14:id>{66115ADC-5034-4896-8962-776948569AE4}</x14:id>
        </ext>
      </extLst>
    </cfRule>
  </conditionalFormatting>
  <dataValidations count="7">
    <dataValidation type="list" allowBlank="1" showInputMessage="1" showErrorMessage="1" sqref="E35:E60 E62:E71 E91:E97 E18:E33 E73:E89 E99:E106" xr:uid="{DA256975-953B-4F5B-8228-E279327DF39A}">
      <formula1>"Cumple,No Cumple"</formula1>
    </dataValidation>
    <dataValidation type="whole" allowBlank="1" showInputMessage="1" showErrorMessage="1" error="Ingrese solo números._x000a_Logitud 9 dIgitos." sqref="B9:G9" xr:uid="{AFAAE3E4-13AB-4B41-9937-6F6F353656B4}">
      <formula1>111111111</formula1>
      <formula2>999999999</formula2>
    </dataValidation>
    <dataValidation type="textLength" allowBlank="1" showInputMessage="1" showErrorMessage="1" sqref="B11:G12 B8:G8" xr:uid="{21E9D230-0E54-4D4D-8E71-768912AFEEC5}">
      <formula1>2</formula1>
      <formula2>250</formula2>
    </dataValidation>
    <dataValidation type="date" allowBlank="1" showInputMessage="1" showErrorMessage="1" error="Formato fecha dd/mm/aaaa" sqref="B14:G14" xr:uid="{F3D6C2D7-AEA5-4D37-81FB-7D7AB69D2B64}">
      <formula1>45292</formula1>
      <formula2>46022</formula2>
    </dataValidation>
    <dataValidation type="date" allowBlank="1" showInputMessage="1" showErrorMessage="1" error="Formato fecha dd/mm/aaaa" sqref="B6:G6" xr:uid="{5648B2B0-8F64-469A-A2F8-9D3A411B1D6A}">
      <formula1>40179</formula1>
      <formula2>46022</formula2>
    </dataValidation>
    <dataValidation type="whole" allowBlank="1" showInputMessage="1" showErrorMessage="1" error="Ingrese solo números" sqref="B5:G5" xr:uid="{F5EB1390-D739-485C-9ED4-17DFA7424A3E}">
      <formula1>1</formula1>
      <formula2>999999999</formula2>
    </dataValidation>
    <dataValidation type="whole" allowBlank="1" showInputMessage="1" showErrorMessage="1" error="Ingrese solo números" sqref="B13:G13" xr:uid="{2176A8D1-15E2-4A6B-8E8F-16CAF9323735}">
      <formula1>1</formula1>
      <formula2>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66115ADC-5034-4896-8962-776948569AE4}">
            <x14:dataBar minLength="0" maxLength="100" gradient="0">
              <x14:cfvo type="num">
                <xm:f>0</xm:f>
              </x14:cfvo>
              <x14:cfvo type="num">
                <xm:f>1</xm:f>
              </x14:cfvo>
              <x14:negativeFillColor rgb="FFFF0000"/>
              <x14:axisColor rgb="FF000000"/>
            </x14:dataBar>
          </x14:cfRule>
          <xm:sqref>G108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18B6E6-ABB9-46FF-91A4-21C42E30B768}">
          <x14:formula1>
            <xm:f>'0. Instrucciones'!$A$41:$A$73</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C1F3-9094-40D1-9074-A82D104E5A04}">
  <sheetPr>
    <tabColor rgb="FF00B0F0"/>
  </sheetPr>
  <dimension ref="A1:G97"/>
  <sheetViews>
    <sheetView tabSelected="1" zoomScaleNormal="100" zoomScaleSheetLayoutView="80" zoomScalePageLayoutView="55" workbookViewId="0">
      <selection activeCell="A5" sqref="A5:G7"/>
    </sheetView>
  </sheetViews>
  <sheetFormatPr baseColWidth="10" defaultColWidth="11.42578125" defaultRowHeight="16.5"/>
  <cols>
    <col min="1" max="1" width="25.5703125" style="22" customWidth="1"/>
    <col min="2" max="2" width="40.42578125" style="23" customWidth="1"/>
    <col min="3" max="3" width="33.7109375" style="24" customWidth="1"/>
    <col min="4" max="4" width="49" style="23" customWidth="1"/>
    <col min="5" max="5" width="19" style="23" customWidth="1"/>
    <col min="6" max="6" width="33.28515625" style="25" customWidth="1"/>
    <col min="7" max="7" width="11.1406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5" customHeight="1" thickBot="1">
      <c r="A3" s="118" t="s">
        <v>132</v>
      </c>
      <c r="B3" s="119"/>
      <c r="C3" s="119"/>
      <c r="D3" s="119"/>
      <c r="E3" s="119"/>
      <c r="F3" s="119"/>
      <c r="G3" s="120"/>
    </row>
    <row r="4" spans="1:7" s="2" customFormat="1" ht="17.25" thickBot="1">
      <c r="A4" s="121" t="s">
        <v>126</v>
      </c>
      <c r="B4" s="122"/>
      <c r="C4" s="122"/>
      <c r="D4" s="122"/>
      <c r="E4" s="122"/>
      <c r="F4" s="122"/>
      <c r="G4" s="123"/>
    </row>
    <row r="5" spans="1:7">
      <c r="A5" s="3" t="s">
        <v>17</v>
      </c>
      <c r="B5" s="135"/>
      <c r="C5" s="135"/>
      <c r="D5" s="135"/>
      <c r="E5" s="135"/>
      <c r="F5" s="135"/>
      <c r="G5" s="136"/>
    </row>
    <row r="6" spans="1:7" ht="33">
      <c r="A6" s="4" t="s">
        <v>18</v>
      </c>
      <c r="B6" s="137"/>
      <c r="C6" s="137"/>
      <c r="D6" s="137"/>
      <c r="E6" s="137"/>
      <c r="F6" s="137"/>
      <c r="G6" s="138"/>
    </row>
    <row r="7" spans="1:7">
      <c r="A7" s="5" t="s">
        <v>1</v>
      </c>
      <c r="B7" s="139"/>
      <c r="C7" s="139"/>
      <c r="D7" s="139"/>
      <c r="E7" s="139"/>
      <c r="F7" s="139"/>
      <c r="G7" s="140"/>
    </row>
    <row r="8" spans="1:7">
      <c r="A8" s="5" t="s">
        <v>135</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ht="33">
      <c r="A11" s="5" t="s">
        <v>12</v>
      </c>
      <c r="B11" s="133"/>
      <c r="C11" s="133"/>
      <c r="D11" s="133"/>
      <c r="E11" s="133"/>
      <c r="F11" s="133"/>
      <c r="G11" s="134"/>
    </row>
    <row r="12" spans="1:7" ht="33.75" customHeight="1">
      <c r="A12" s="5" t="s">
        <v>13</v>
      </c>
      <c r="B12" s="133"/>
      <c r="C12" s="133"/>
      <c r="D12" s="133"/>
      <c r="E12" s="133"/>
      <c r="F12" s="133"/>
      <c r="G12" s="134"/>
    </row>
    <row r="13" spans="1:7" ht="16.5" customHeight="1">
      <c r="A13" s="37" t="s">
        <v>124</v>
      </c>
      <c r="B13" s="141"/>
      <c r="C13" s="142"/>
      <c r="D13" s="142"/>
      <c r="E13" s="142"/>
      <c r="F13" s="142"/>
      <c r="G13" s="143"/>
    </row>
    <row r="14" spans="1:7" ht="33.75" thickBot="1">
      <c r="A14" s="6" t="s">
        <v>20</v>
      </c>
      <c r="B14" s="144"/>
      <c r="C14" s="144"/>
      <c r="D14" s="144"/>
      <c r="E14" s="144"/>
      <c r="F14" s="144"/>
      <c r="G14" s="145"/>
    </row>
    <row r="15" spans="1:7">
      <c r="A15" s="146" t="s">
        <v>23</v>
      </c>
      <c r="B15" s="147"/>
      <c r="C15" s="147"/>
      <c r="D15" s="147"/>
      <c r="E15" s="147"/>
      <c r="F15" s="147"/>
      <c r="G15" s="148"/>
    </row>
    <row r="16" spans="1:7" ht="34.5" customHeight="1">
      <c r="A16" s="149" t="s">
        <v>51</v>
      </c>
      <c r="B16" s="151" t="s">
        <v>2</v>
      </c>
      <c r="C16" s="151" t="s">
        <v>356</v>
      </c>
      <c r="D16" s="151" t="s">
        <v>125</v>
      </c>
      <c r="E16" s="150" t="s">
        <v>14</v>
      </c>
      <c r="F16" s="149" t="s">
        <v>0</v>
      </c>
      <c r="G16" s="149" t="s">
        <v>3</v>
      </c>
    </row>
    <row r="17" spans="1:7" ht="16.5" customHeight="1">
      <c r="A17" s="150"/>
      <c r="B17" s="271"/>
      <c r="C17" s="271"/>
      <c r="D17" s="271"/>
      <c r="E17" s="281"/>
      <c r="F17" s="150"/>
      <c r="G17" s="150"/>
    </row>
    <row r="18" spans="1:7" ht="45" customHeight="1">
      <c r="A18" s="154" t="s">
        <v>26</v>
      </c>
      <c r="B18" s="227" t="s">
        <v>755</v>
      </c>
      <c r="C18" s="166" t="s">
        <v>50</v>
      </c>
      <c r="D18" s="28" t="s">
        <v>49</v>
      </c>
      <c r="E18" s="8"/>
      <c r="F18" s="31"/>
      <c r="G18" s="9">
        <f>+IF(E18="cumple",0.015,0)</f>
        <v>0</v>
      </c>
    </row>
    <row r="19" spans="1:7" ht="35.25" customHeight="1">
      <c r="A19" s="154"/>
      <c r="B19" s="231"/>
      <c r="C19" s="166"/>
      <c r="D19" s="28" t="s">
        <v>744</v>
      </c>
      <c r="E19" s="8"/>
      <c r="F19" s="31"/>
      <c r="G19" s="9">
        <f t="shared" ref="G19:G33" si="0">+IF(E19="cumple",0.015,0)</f>
        <v>0</v>
      </c>
    </row>
    <row r="20" spans="1:7" ht="39.75" customHeight="1">
      <c r="A20" s="154"/>
      <c r="B20" s="231"/>
      <c r="C20" s="166"/>
      <c r="D20" s="28" t="s">
        <v>52</v>
      </c>
      <c r="E20" s="8"/>
      <c r="F20" s="31"/>
      <c r="G20" s="9">
        <f t="shared" si="0"/>
        <v>0</v>
      </c>
    </row>
    <row r="21" spans="1:7" ht="53.25" customHeight="1">
      <c r="A21" s="154"/>
      <c r="B21" s="231"/>
      <c r="C21" s="166" t="s">
        <v>53</v>
      </c>
      <c r="D21" s="28" t="s">
        <v>54</v>
      </c>
      <c r="E21" s="8"/>
      <c r="F21" s="31"/>
      <c r="G21" s="9">
        <f t="shared" si="0"/>
        <v>0</v>
      </c>
    </row>
    <row r="22" spans="1:7" ht="40.5" customHeight="1">
      <c r="A22" s="154"/>
      <c r="B22" s="231"/>
      <c r="C22" s="166"/>
      <c r="D22" s="28" t="s">
        <v>27</v>
      </c>
      <c r="E22" s="8"/>
      <c r="F22" s="31"/>
      <c r="G22" s="9">
        <f t="shared" si="0"/>
        <v>0</v>
      </c>
    </row>
    <row r="23" spans="1:7" ht="53.25" customHeight="1">
      <c r="A23" s="154"/>
      <c r="B23" s="231"/>
      <c r="C23" s="166" t="s">
        <v>55</v>
      </c>
      <c r="D23" s="28" t="s">
        <v>56</v>
      </c>
      <c r="E23" s="8"/>
      <c r="F23" s="31"/>
      <c r="G23" s="9">
        <f t="shared" si="0"/>
        <v>0</v>
      </c>
    </row>
    <row r="24" spans="1:7" ht="38.25" customHeight="1">
      <c r="A24" s="154"/>
      <c r="B24" s="231"/>
      <c r="C24" s="166"/>
      <c r="D24" s="28" t="s">
        <v>28</v>
      </c>
      <c r="E24" s="8"/>
      <c r="F24" s="31"/>
      <c r="G24" s="9">
        <f t="shared" si="0"/>
        <v>0</v>
      </c>
    </row>
    <row r="25" spans="1:7" ht="32.25" customHeight="1">
      <c r="A25" s="154"/>
      <c r="B25" s="231"/>
      <c r="C25" s="166" t="s">
        <v>57</v>
      </c>
      <c r="D25" s="36" t="s">
        <v>358</v>
      </c>
      <c r="E25" s="8"/>
      <c r="F25" s="31"/>
      <c r="G25" s="9">
        <f t="shared" si="0"/>
        <v>0</v>
      </c>
    </row>
    <row r="26" spans="1:7" ht="53.25" customHeight="1">
      <c r="A26" s="154"/>
      <c r="B26" s="231"/>
      <c r="C26" s="166"/>
      <c r="D26" s="36" t="s">
        <v>30</v>
      </c>
      <c r="E26" s="8"/>
      <c r="F26" s="31"/>
      <c r="G26" s="9">
        <f t="shared" si="0"/>
        <v>0</v>
      </c>
    </row>
    <row r="27" spans="1:7" ht="53.25" customHeight="1">
      <c r="A27" s="154"/>
      <c r="B27" s="231"/>
      <c r="C27" s="27" t="s">
        <v>694</v>
      </c>
      <c r="D27" s="27" t="s">
        <v>24</v>
      </c>
      <c r="E27" s="8"/>
      <c r="F27" s="31"/>
      <c r="G27" s="9">
        <f t="shared" si="0"/>
        <v>0</v>
      </c>
    </row>
    <row r="28" spans="1:7" ht="36.75" customHeight="1">
      <c r="A28" s="154"/>
      <c r="B28" s="231"/>
      <c r="C28" s="166" t="s">
        <v>59</v>
      </c>
      <c r="D28" s="28" t="s">
        <v>359</v>
      </c>
      <c r="E28" s="8"/>
      <c r="F28" s="31"/>
      <c r="G28" s="9">
        <f t="shared" si="0"/>
        <v>0</v>
      </c>
    </row>
    <row r="29" spans="1:7" ht="53.25" customHeight="1">
      <c r="A29" s="154"/>
      <c r="B29" s="231"/>
      <c r="C29" s="166"/>
      <c r="D29" s="28" t="s">
        <v>360</v>
      </c>
      <c r="E29" s="8"/>
      <c r="F29" s="31"/>
      <c r="G29" s="9">
        <f t="shared" si="0"/>
        <v>0</v>
      </c>
    </row>
    <row r="30" spans="1:7" ht="140.25" customHeight="1">
      <c r="A30" s="154"/>
      <c r="B30" s="231"/>
      <c r="C30" s="27" t="s">
        <v>60</v>
      </c>
      <c r="D30" s="27" t="s">
        <v>58</v>
      </c>
      <c r="E30" s="8"/>
      <c r="F30" s="31"/>
      <c r="G30" s="9">
        <f t="shared" si="0"/>
        <v>0</v>
      </c>
    </row>
    <row r="31" spans="1:7" ht="39" customHeight="1">
      <c r="A31" s="154"/>
      <c r="B31" s="231"/>
      <c r="C31" s="227" t="s">
        <v>61</v>
      </c>
      <c r="D31" s="28" t="s">
        <v>62</v>
      </c>
      <c r="E31" s="8"/>
      <c r="F31" s="31"/>
      <c r="G31" s="9">
        <f t="shared" si="0"/>
        <v>0</v>
      </c>
    </row>
    <row r="32" spans="1:7" ht="50.25" customHeight="1">
      <c r="A32" s="154"/>
      <c r="B32" s="231"/>
      <c r="C32" s="231"/>
      <c r="D32" s="28" t="s">
        <v>63</v>
      </c>
      <c r="E32" s="8"/>
      <c r="F32" s="31"/>
      <c r="G32" s="9">
        <f t="shared" si="0"/>
        <v>0</v>
      </c>
    </row>
    <row r="33" spans="1:7" ht="39" customHeight="1">
      <c r="A33" s="154"/>
      <c r="B33" s="228"/>
      <c r="C33" s="228"/>
      <c r="D33" s="28" t="s">
        <v>695</v>
      </c>
      <c r="E33" s="8"/>
      <c r="F33" s="31"/>
      <c r="G33" s="9">
        <f t="shared" si="0"/>
        <v>0</v>
      </c>
    </row>
    <row r="34" spans="1:7">
      <c r="A34" s="154"/>
      <c r="B34" s="158" t="s">
        <v>21</v>
      </c>
      <c r="C34" s="158"/>
      <c r="D34" s="158"/>
      <c r="E34" s="26" t="str" cm="1">
        <f t="array" ref="E34">IF(OR(E18:E33="No cumple"),"No cumple",IF(G34=0%,"","Cumple"))</f>
        <v/>
      </c>
      <c r="F34" s="32"/>
      <c r="G34" s="72">
        <f>SUM(G18:G33)</f>
        <v>0</v>
      </c>
    </row>
    <row r="35" spans="1:7" ht="53.25" customHeight="1">
      <c r="A35" s="239" t="s">
        <v>25</v>
      </c>
      <c r="B35" s="239" t="s">
        <v>696</v>
      </c>
      <c r="C35" s="166" t="s">
        <v>64</v>
      </c>
      <c r="D35" s="28" t="s">
        <v>46</v>
      </c>
      <c r="E35" s="8"/>
      <c r="F35" s="33"/>
      <c r="G35" s="9">
        <f t="shared" ref="G35:G60" si="1">+IF(E35="cumple",0.015,0)</f>
        <v>0</v>
      </c>
    </row>
    <row r="36" spans="1:7" ht="36.75" customHeight="1">
      <c r="A36" s="239"/>
      <c r="B36" s="239"/>
      <c r="C36" s="166"/>
      <c r="D36" s="28" t="s">
        <v>697</v>
      </c>
      <c r="E36" s="8"/>
      <c r="F36" s="10"/>
      <c r="G36" s="9">
        <f t="shared" si="1"/>
        <v>0</v>
      </c>
    </row>
    <row r="37" spans="1:7" ht="34.5" customHeight="1">
      <c r="A37" s="239"/>
      <c r="B37" s="239"/>
      <c r="C37" s="166"/>
      <c r="D37" s="28" t="s">
        <v>47</v>
      </c>
      <c r="E37" s="8"/>
      <c r="F37" s="10"/>
      <c r="G37" s="9">
        <f t="shared" si="1"/>
        <v>0</v>
      </c>
    </row>
    <row r="38" spans="1:7" ht="71.25" customHeight="1">
      <c r="A38" s="239"/>
      <c r="B38" s="239"/>
      <c r="C38" s="27" t="s">
        <v>65</v>
      </c>
      <c r="D38" s="28" t="s">
        <v>698</v>
      </c>
      <c r="E38" s="8"/>
      <c r="F38" s="10"/>
      <c r="G38" s="9">
        <f t="shared" si="1"/>
        <v>0</v>
      </c>
    </row>
    <row r="39" spans="1:7" ht="53.25" customHeight="1">
      <c r="A39" s="239"/>
      <c r="B39" s="239"/>
      <c r="C39" s="280" t="s">
        <v>66</v>
      </c>
      <c r="D39" s="27" t="s">
        <v>48</v>
      </c>
      <c r="E39" s="8"/>
      <c r="F39" s="10"/>
      <c r="G39" s="9">
        <f t="shared" si="1"/>
        <v>0</v>
      </c>
    </row>
    <row r="40" spans="1:7" ht="165" customHeight="1">
      <c r="A40" s="239"/>
      <c r="B40" s="239"/>
      <c r="C40" s="280"/>
      <c r="D40" s="27" t="s">
        <v>699</v>
      </c>
      <c r="E40" s="8"/>
      <c r="F40" s="10"/>
      <c r="G40" s="9">
        <f t="shared" si="1"/>
        <v>0</v>
      </c>
    </row>
    <row r="41" spans="1:7" ht="53.25" customHeight="1">
      <c r="A41" s="239"/>
      <c r="B41" s="239"/>
      <c r="C41" s="27" t="s">
        <v>67</v>
      </c>
      <c r="D41" s="27" t="s">
        <v>68</v>
      </c>
      <c r="E41" s="8"/>
      <c r="F41" s="10"/>
      <c r="G41" s="9">
        <f t="shared" si="1"/>
        <v>0</v>
      </c>
    </row>
    <row r="42" spans="1:7" ht="39.75" customHeight="1">
      <c r="A42" s="239"/>
      <c r="B42" s="239"/>
      <c r="C42" s="166" t="s">
        <v>69</v>
      </c>
      <c r="D42" s="28" t="s">
        <v>71</v>
      </c>
      <c r="E42" s="8"/>
      <c r="F42" s="10"/>
      <c r="G42" s="9">
        <f t="shared" si="1"/>
        <v>0</v>
      </c>
    </row>
    <row r="43" spans="1:7" ht="32.25" customHeight="1">
      <c r="A43" s="239"/>
      <c r="B43" s="239"/>
      <c r="C43" s="166"/>
      <c r="D43" s="28" t="s">
        <v>70</v>
      </c>
      <c r="E43" s="8"/>
      <c r="F43" s="10"/>
      <c r="G43" s="9">
        <f t="shared" si="1"/>
        <v>0</v>
      </c>
    </row>
    <row r="44" spans="1:7" ht="33.75" customHeight="1">
      <c r="A44" s="239"/>
      <c r="B44" s="239"/>
      <c r="C44" s="166"/>
      <c r="D44" s="28" t="s">
        <v>72</v>
      </c>
      <c r="E44" s="8"/>
      <c r="F44" s="10"/>
      <c r="G44" s="9">
        <f t="shared" si="1"/>
        <v>0</v>
      </c>
    </row>
    <row r="45" spans="1:7" ht="87.75" customHeight="1">
      <c r="A45" s="239"/>
      <c r="B45" s="239"/>
      <c r="C45" s="166" t="s">
        <v>73</v>
      </c>
      <c r="D45" s="28" t="s">
        <v>33</v>
      </c>
      <c r="E45" s="8"/>
      <c r="F45" s="10"/>
      <c r="G45" s="9">
        <f t="shared" si="1"/>
        <v>0</v>
      </c>
    </row>
    <row r="46" spans="1:7" ht="71.25" customHeight="1">
      <c r="A46" s="239"/>
      <c r="B46" s="239"/>
      <c r="C46" s="166"/>
      <c r="D46" s="28" t="s">
        <v>700</v>
      </c>
      <c r="E46" s="8"/>
      <c r="F46" s="10"/>
      <c r="G46" s="9">
        <f t="shared" si="1"/>
        <v>0</v>
      </c>
    </row>
    <row r="47" spans="1:7" ht="37.5" customHeight="1">
      <c r="A47" s="239"/>
      <c r="B47" s="239"/>
      <c r="C47" s="166"/>
      <c r="D47" s="28" t="s">
        <v>361</v>
      </c>
      <c r="E47" s="8"/>
      <c r="F47" s="10"/>
      <c r="G47" s="9">
        <f t="shared" si="1"/>
        <v>0</v>
      </c>
    </row>
    <row r="48" spans="1:7" ht="106.5" customHeight="1">
      <c r="A48" s="239"/>
      <c r="B48" s="239"/>
      <c r="C48" s="27" t="s">
        <v>74</v>
      </c>
      <c r="D48" s="27" t="s">
        <v>701</v>
      </c>
      <c r="E48" s="8"/>
      <c r="F48" s="10"/>
      <c r="G48" s="9">
        <f t="shared" si="1"/>
        <v>0</v>
      </c>
    </row>
    <row r="49" spans="1:7" ht="53.25" customHeight="1">
      <c r="A49" s="239"/>
      <c r="B49" s="239"/>
      <c r="C49" s="166" t="s">
        <v>75</v>
      </c>
      <c r="D49" s="28" t="s">
        <v>34</v>
      </c>
      <c r="E49" s="8"/>
      <c r="F49" s="10"/>
      <c r="G49" s="9">
        <f t="shared" si="1"/>
        <v>0</v>
      </c>
    </row>
    <row r="50" spans="1:7" ht="53.25" customHeight="1">
      <c r="A50" s="239"/>
      <c r="B50" s="239"/>
      <c r="C50" s="166"/>
      <c r="D50" s="28" t="s">
        <v>76</v>
      </c>
      <c r="E50" s="8"/>
      <c r="F50" s="10"/>
      <c r="G50" s="9">
        <f t="shared" si="1"/>
        <v>0</v>
      </c>
    </row>
    <row r="51" spans="1:7" ht="71.25" customHeight="1">
      <c r="A51" s="239"/>
      <c r="B51" s="239"/>
      <c r="C51" s="166" t="s">
        <v>77</v>
      </c>
      <c r="D51" s="27" t="s">
        <v>702</v>
      </c>
      <c r="E51" s="8"/>
      <c r="F51" s="10"/>
      <c r="G51" s="9">
        <f t="shared" si="1"/>
        <v>0</v>
      </c>
    </row>
    <row r="52" spans="1:7" ht="83.25" customHeight="1">
      <c r="A52" s="239"/>
      <c r="B52" s="239"/>
      <c r="C52" s="166"/>
      <c r="D52" s="28" t="s">
        <v>703</v>
      </c>
      <c r="E52" s="8"/>
      <c r="F52" s="10"/>
      <c r="G52" s="9">
        <f t="shared" si="1"/>
        <v>0</v>
      </c>
    </row>
    <row r="53" spans="1:7" ht="131.25" customHeight="1">
      <c r="A53" s="239"/>
      <c r="B53" s="239"/>
      <c r="C53" s="166"/>
      <c r="D53" s="27" t="s">
        <v>362</v>
      </c>
      <c r="E53" s="8"/>
      <c r="F53" s="10"/>
      <c r="G53" s="9">
        <f t="shared" si="1"/>
        <v>0</v>
      </c>
    </row>
    <row r="54" spans="1:7" ht="81" customHeight="1">
      <c r="A54" s="239"/>
      <c r="B54" s="239"/>
      <c r="C54" s="27" t="s">
        <v>78</v>
      </c>
      <c r="D54" s="28" t="s">
        <v>79</v>
      </c>
      <c r="E54" s="8"/>
      <c r="F54" s="10"/>
      <c r="G54" s="9">
        <f t="shared" si="1"/>
        <v>0</v>
      </c>
    </row>
    <row r="55" spans="1:7" ht="72.75" customHeight="1">
      <c r="A55" s="239"/>
      <c r="B55" s="239"/>
      <c r="C55" s="27" t="s">
        <v>80</v>
      </c>
      <c r="D55" s="27" t="s">
        <v>35</v>
      </c>
      <c r="E55" s="8"/>
      <c r="F55" s="12"/>
      <c r="G55" s="9">
        <f t="shared" si="1"/>
        <v>0</v>
      </c>
    </row>
    <row r="56" spans="1:7" ht="69.75" customHeight="1">
      <c r="A56" s="239"/>
      <c r="B56" s="239"/>
      <c r="C56" s="166" t="s">
        <v>81</v>
      </c>
      <c r="D56" s="27" t="s">
        <v>746</v>
      </c>
      <c r="E56" s="8"/>
      <c r="F56" s="12"/>
      <c r="G56" s="9">
        <f t="shared" si="1"/>
        <v>0</v>
      </c>
    </row>
    <row r="57" spans="1:7" ht="29.25" customHeight="1">
      <c r="A57" s="239"/>
      <c r="B57" s="239"/>
      <c r="C57" s="166"/>
      <c r="D57" s="27" t="s">
        <v>36</v>
      </c>
      <c r="E57" s="8"/>
      <c r="F57" s="12"/>
      <c r="G57" s="9">
        <f t="shared" si="1"/>
        <v>0</v>
      </c>
    </row>
    <row r="58" spans="1:7" ht="39.75" customHeight="1">
      <c r="A58" s="239"/>
      <c r="B58" s="239"/>
      <c r="C58" s="227" t="s">
        <v>102</v>
      </c>
      <c r="D58" s="28" t="s">
        <v>103</v>
      </c>
      <c r="E58" s="8"/>
      <c r="F58" s="12"/>
      <c r="G58" s="9">
        <f t="shared" si="1"/>
        <v>0</v>
      </c>
    </row>
    <row r="59" spans="1:7" ht="56.25" customHeight="1">
      <c r="A59" s="239"/>
      <c r="B59" s="239"/>
      <c r="C59" s="231"/>
      <c r="D59" s="28" t="s">
        <v>104</v>
      </c>
      <c r="E59" s="8"/>
      <c r="F59" s="12"/>
      <c r="G59" s="9">
        <f t="shared" si="1"/>
        <v>0</v>
      </c>
    </row>
    <row r="60" spans="1:7" ht="33">
      <c r="A60" s="239"/>
      <c r="B60" s="239"/>
      <c r="C60" s="228"/>
      <c r="D60" s="28" t="s">
        <v>704</v>
      </c>
      <c r="E60" s="8"/>
      <c r="F60" s="12"/>
      <c r="G60" s="9">
        <f t="shared" si="1"/>
        <v>0</v>
      </c>
    </row>
    <row r="61" spans="1:7" ht="17.25" customHeight="1">
      <c r="A61" s="239"/>
      <c r="B61" s="158" t="s">
        <v>21</v>
      </c>
      <c r="C61" s="213"/>
      <c r="D61" s="213"/>
      <c r="E61" s="26" t="str" cm="1">
        <f t="array" ref="E61">IF(OR(E35:E60="No cumple"),"No cumple",IF(G61=0%,"","Cumple"))</f>
        <v/>
      </c>
      <c r="F61" s="10"/>
      <c r="G61" s="72">
        <f>SUM(G35:G60)</f>
        <v>0</v>
      </c>
    </row>
    <row r="62" spans="1:7" ht="48" customHeight="1">
      <c r="A62" s="154" t="s">
        <v>37</v>
      </c>
      <c r="B62" s="218" t="s">
        <v>705</v>
      </c>
      <c r="C62" s="166" t="s">
        <v>706</v>
      </c>
      <c r="D62" s="28" t="s">
        <v>121</v>
      </c>
      <c r="E62" s="8"/>
      <c r="F62" s="12"/>
      <c r="G62" s="9">
        <f t="shared" ref="G62:G71" si="2">+IF(E62="cumple",0.015,0)</f>
        <v>0</v>
      </c>
    </row>
    <row r="63" spans="1:7" ht="36.75" customHeight="1">
      <c r="A63" s="154"/>
      <c r="B63" s="218"/>
      <c r="C63" s="166"/>
      <c r="D63" s="28" t="s">
        <v>707</v>
      </c>
      <c r="E63" s="8"/>
      <c r="F63" s="12"/>
      <c r="G63" s="9">
        <f t="shared" si="2"/>
        <v>0</v>
      </c>
    </row>
    <row r="64" spans="1:7" ht="36" customHeight="1">
      <c r="A64" s="154"/>
      <c r="B64" s="218"/>
      <c r="C64" s="166"/>
      <c r="D64" s="28" t="s">
        <v>122</v>
      </c>
      <c r="E64" s="8"/>
      <c r="F64" s="12"/>
      <c r="G64" s="9">
        <f t="shared" si="2"/>
        <v>0</v>
      </c>
    </row>
    <row r="65" spans="1:7" ht="101.25" customHeight="1">
      <c r="A65" s="154"/>
      <c r="B65" s="218"/>
      <c r="C65" s="27" t="s">
        <v>82</v>
      </c>
      <c r="D65" s="27" t="s">
        <v>38</v>
      </c>
      <c r="E65" s="8"/>
      <c r="F65" s="12"/>
      <c r="G65" s="9">
        <f t="shared" si="2"/>
        <v>0</v>
      </c>
    </row>
    <row r="66" spans="1:7" ht="99.6" customHeight="1">
      <c r="A66" s="154"/>
      <c r="B66" s="218"/>
      <c r="C66" s="27" t="s">
        <v>708</v>
      </c>
      <c r="D66" s="27" t="s">
        <v>709</v>
      </c>
      <c r="E66" s="8"/>
      <c r="F66" s="12"/>
      <c r="G66" s="9">
        <f t="shared" si="2"/>
        <v>0</v>
      </c>
    </row>
    <row r="67" spans="1:7" ht="58.5" customHeight="1">
      <c r="A67" s="154"/>
      <c r="B67" s="218"/>
      <c r="C67" s="166" t="s">
        <v>83</v>
      </c>
      <c r="D67" s="27" t="s">
        <v>39</v>
      </c>
      <c r="E67" s="8"/>
      <c r="F67" s="12"/>
      <c r="G67" s="9">
        <f t="shared" si="2"/>
        <v>0</v>
      </c>
    </row>
    <row r="68" spans="1:7" ht="123.75" customHeight="1">
      <c r="A68" s="154"/>
      <c r="B68" s="218"/>
      <c r="C68" s="166"/>
      <c r="D68" s="27" t="s">
        <v>357</v>
      </c>
      <c r="E68" s="8"/>
      <c r="F68" s="12"/>
      <c r="G68" s="9">
        <f t="shared" si="2"/>
        <v>0</v>
      </c>
    </row>
    <row r="69" spans="1:7" ht="33" customHeight="1">
      <c r="A69" s="154"/>
      <c r="B69" s="218"/>
      <c r="C69" s="227" t="s">
        <v>710</v>
      </c>
      <c r="D69" s="28" t="s">
        <v>97</v>
      </c>
      <c r="E69" s="8"/>
      <c r="F69" s="12"/>
      <c r="G69" s="9">
        <f t="shared" si="2"/>
        <v>0</v>
      </c>
    </row>
    <row r="70" spans="1:7" ht="51.75" customHeight="1">
      <c r="A70" s="154"/>
      <c r="B70" s="218"/>
      <c r="C70" s="231"/>
      <c r="D70" s="28" t="s">
        <v>98</v>
      </c>
      <c r="E70" s="8"/>
      <c r="F70" s="12"/>
      <c r="G70" s="9">
        <f t="shared" si="2"/>
        <v>0</v>
      </c>
    </row>
    <row r="71" spans="1:7" ht="41.25" customHeight="1">
      <c r="A71" s="154"/>
      <c r="B71" s="218"/>
      <c r="C71" s="228"/>
      <c r="D71" s="28" t="s">
        <v>711</v>
      </c>
      <c r="E71" s="8"/>
      <c r="F71" s="12"/>
      <c r="G71" s="9">
        <f t="shared" si="2"/>
        <v>0</v>
      </c>
    </row>
    <row r="72" spans="1:7" ht="19.5" customHeight="1">
      <c r="A72" s="279"/>
      <c r="B72" s="213" t="s">
        <v>21</v>
      </c>
      <c r="C72" s="213"/>
      <c r="D72" s="213"/>
      <c r="E72" s="26" t="str" cm="1">
        <f t="array" ref="E72">IF(OR(E62:E71="No cumple"),"No cumple",IF(G72=0%,"","Cumple"))</f>
        <v/>
      </c>
      <c r="F72" s="10"/>
      <c r="G72" s="72">
        <f>SUM(G62:G71)</f>
        <v>0</v>
      </c>
    </row>
    <row r="73" spans="1:7" ht="48.75" customHeight="1">
      <c r="A73" s="154" t="s">
        <v>40</v>
      </c>
      <c r="B73" s="218" t="s">
        <v>712</v>
      </c>
      <c r="C73" s="166" t="s">
        <v>107</v>
      </c>
      <c r="D73" s="28" t="s">
        <v>108</v>
      </c>
      <c r="E73" s="8"/>
      <c r="F73" s="12"/>
      <c r="G73" s="9">
        <f>+IF(E73="cumple",0.01,0)</f>
        <v>0</v>
      </c>
    </row>
    <row r="74" spans="1:7" ht="39.75" customHeight="1">
      <c r="A74" s="154"/>
      <c r="B74" s="218"/>
      <c r="C74" s="166"/>
      <c r="D74" s="28" t="s">
        <v>713</v>
      </c>
      <c r="E74" s="8"/>
      <c r="F74" s="12"/>
      <c r="G74" s="9">
        <f t="shared" ref="G74:G79" si="3">+IF(E74="cumple",0.01,0)</f>
        <v>0</v>
      </c>
    </row>
    <row r="75" spans="1:7" ht="37.5" customHeight="1">
      <c r="A75" s="154"/>
      <c r="B75" s="218"/>
      <c r="C75" s="166"/>
      <c r="D75" s="28" t="s">
        <v>109</v>
      </c>
      <c r="E75" s="8"/>
      <c r="F75" s="12"/>
      <c r="G75" s="9">
        <f t="shared" si="3"/>
        <v>0</v>
      </c>
    </row>
    <row r="76" spans="1:7" ht="60" customHeight="1">
      <c r="A76" s="154"/>
      <c r="B76" s="218"/>
      <c r="C76" s="27" t="s">
        <v>84</v>
      </c>
      <c r="D76" s="28" t="s">
        <v>85</v>
      </c>
      <c r="E76" s="8"/>
      <c r="F76" s="12"/>
      <c r="G76" s="9">
        <f t="shared" si="3"/>
        <v>0</v>
      </c>
    </row>
    <row r="77" spans="1:7" ht="90.6" customHeight="1">
      <c r="A77" s="154"/>
      <c r="B77" s="218"/>
      <c r="C77" s="27" t="s">
        <v>714</v>
      </c>
      <c r="D77" s="28" t="s">
        <v>715</v>
      </c>
      <c r="E77" s="8"/>
      <c r="F77" s="12"/>
      <c r="G77" s="9">
        <f t="shared" si="3"/>
        <v>0</v>
      </c>
    </row>
    <row r="78" spans="1:7" ht="53.25" customHeight="1">
      <c r="A78" s="154"/>
      <c r="B78" s="218"/>
      <c r="C78" s="166" t="s">
        <v>88</v>
      </c>
      <c r="D78" s="36" t="s">
        <v>86</v>
      </c>
      <c r="E78" s="8"/>
      <c r="F78" s="12"/>
      <c r="G78" s="9">
        <f t="shared" si="3"/>
        <v>0</v>
      </c>
    </row>
    <row r="79" spans="1:7" ht="53.25" customHeight="1">
      <c r="A79" s="154"/>
      <c r="B79" s="218"/>
      <c r="C79" s="166"/>
      <c r="D79" s="28" t="s">
        <v>87</v>
      </c>
      <c r="E79" s="8"/>
      <c r="F79" s="12"/>
      <c r="G79" s="9">
        <f t="shared" si="3"/>
        <v>0</v>
      </c>
    </row>
    <row r="80" spans="1:7" ht="43.5" customHeight="1">
      <c r="A80" s="154"/>
      <c r="B80" s="218"/>
      <c r="C80" s="227" t="s">
        <v>716</v>
      </c>
      <c r="D80" s="28" t="s">
        <v>89</v>
      </c>
      <c r="E80" s="8"/>
      <c r="F80" s="12"/>
      <c r="G80" s="9">
        <f t="shared" ref="G80:G89" si="4">+IF(E80="cumple",0.015,0)</f>
        <v>0</v>
      </c>
    </row>
    <row r="81" spans="1:7" ht="76.5" customHeight="1">
      <c r="A81" s="154"/>
      <c r="B81" s="218"/>
      <c r="C81" s="228"/>
      <c r="D81" s="28" t="s">
        <v>717</v>
      </c>
      <c r="E81" s="8"/>
      <c r="F81" s="12"/>
      <c r="G81" s="9">
        <f t="shared" si="4"/>
        <v>0</v>
      </c>
    </row>
    <row r="82" spans="1:7" ht="87" customHeight="1">
      <c r="A82" s="154"/>
      <c r="B82" s="218"/>
      <c r="C82" s="27" t="s">
        <v>91</v>
      </c>
      <c r="D82" s="28" t="s">
        <v>90</v>
      </c>
      <c r="E82" s="8"/>
      <c r="F82" s="12"/>
      <c r="G82" s="9">
        <f t="shared" si="4"/>
        <v>0</v>
      </c>
    </row>
    <row r="83" spans="1:7" ht="39" customHeight="1">
      <c r="A83" s="154"/>
      <c r="B83" s="218"/>
      <c r="C83" s="227" t="s">
        <v>123</v>
      </c>
      <c r="D83" s="27" t="s">
        <v>92</v>
      </c>
      <c r="E83" s="8"/>
      <c r="F83" s="12"/>
      <c r="G83" s="9">
        <f t="shared" si="4"/>
        <v>0</v>
      </c>
    </row>
    <row r="84" spans="1:7" ht="57" customHeight="1">
      <c r="A84" s="154"/>
      <c r="B84" s="218"/>
      <c r="C84" s="228"/>
      <c r="D84" s="27" t="s">
        <v>93</v>
      </c>
      <c r="E84" s="8"/>
      <c r="F84" s="12"/>
      <c r="G84" s="9">
        <f t="shared" si="4"/>
        <v>0</v>
      </c>
    </row>
    <row r="85" spans="1:7" ht="68.25" customHeight="1">
      <c r="A85" s="154"/>
      <c r="B85" s="218"/>
      <c r="C85" s="166" t="s">
        <v>94</v>
      </c>
      <c r="D85" s="27" t="s">
        <v>95</v>
      </c>
      <c r="E85" s="8"/>
      <c r="F85" s="12"/>
      <c r="G85" s="9">
        <f t="shared" si="4"/>
        <v>0</v>
      </c>
    </row>
    <row r="86" spans="1:7" ht="32.25" customHeight="1">
      <c r="A86" s="154"/>
      <c r="B86" s="218"/>
      <c r="C86" s="166"/>
      <c r="D86" s="30" t="s">
        <v>96</v>
      </c>
      <c r="E86" s="8"/>
      <c r="F86" s="12"/>
      <c r="G86" s="9">
        <f t="shared" si="4"/>
        <v>0</v>
      </c>
    </row>
    <row r="87" spans="1:7" ht="42.75" customHeight="1">
      <c r="A87" s="154"/>
      <c r="B87" s="218"/>
      <c r="C87" s="227" t="s">
        <v>100</v>
      </c>
      <c r="D87" s="28" t="s">
        <v>99</v>
      </c>
      <c r="E87" s="8"/>
      <c r="F87" s="12"/>
      <c r="G87" s="9">
        <f t="shared" si="4"/>
        <v>0</v>
      </c>
    </row>
    <row r="88" spans="1:7" ht="51" customHeight="1">
      <c r="A88" s="154"/>
      <c r="B88" s="218"/>
      <c r="C88" s="231"/>
      <c r="D88" s="28" t="s">
        <v>101</v>
      </c>
      <c r="E88" s="8"/>
      <c r="F88" s="12"/>
      <c r="G88" s="9">
        <f t="shared" si="4"/>
        <v>0</v>
      </c>
    </row>
    <row r="89" spans="1:7" ht="33">
      <c r="A89" s="154"/>
      <c r="B89" s="218"/>
      <c r="C89" s="228"/>
      <c r="D89" s="28" t="s">
        <v>718</v>
      </c>
      <c r="E89" s="8"/>
      <c r="F89" s="12"/>
      <c r="G89" s="9">
        <f t="shared" si="4"/>
        <v>0</v>
      </c>
    </row>
    <row r="90" spans="1:7" ht="19.5" customHeight="1" thickBot="1">
      <c r="A90" s="154"/>
      <c r="B90" s="158" t="s">
        <v>21</v>
      </c>
      <c r="C90" s="158"/>
      <c r="D90" s="158"/>
      <c r="E90" s="26" t="str" cm="1">
        <f t="array" ref="E90">IF(OR(E73:E89="No cumple"),"No cumple",IF(G90=0%,"","Cumple"))</f>
        <v/>
      </c>
      <c r="F90" s="10"/>
      <c r="G90" s="72">
        <f>SUM(G73:G89)</f>
        <v>0</v>
      </c>
    </row>
    <row r="91" spans="1:7" ht="17.25" thickBot="1">
      <c r="A91" s="178" t="s">
        <v>5</v>
      </c>
      <c r="B91" s="179"/>
      <c r="C91" s="179"/>
      <c r="D91" s="179"/>
      <c r="E91" s="179"/>
      <c r="F91" s="180"/>
      <c r="G91" s="99">
        <f>G90+G72+G61+G34</f>
        <v>0</v>
      </c>
    </row>
    <row r="92" spans="1:7" ht="85.5" customHeight="1" thickBot="1">
      <c r="A92" s="181" t="s">
        <v>383</v>
      </c>
      <c r="B92" s="182"/>
      <c r="C92" s="182"/>
      <c r="D92" s="182"/>
      <c r="E92" s="182"/>
      <c r="F92" s="182"/>
      <c r="G92" s="183"/>
    </row>
    <row r="93" spans="1:7" ht="17.25" thickBot="1">
      <c r="A93" s="184" t="s">
        <v>10</v>
      </c>
      <c r="B93" s="185"/>
      <c r="C93" s="185"/>
      <c r="D93" s="185"/>
      <c r="E93" s="185"/>
      <c r="F93" s="185"/>
      <c r="G93" s="186"/>
    </row>
    <row r="94" spans="1:7" ht="17.25" thickBot="1">
      <c r="A94" s="187" t="s">
        <v>8</v>
      </c>
      <c r="B94" s="188"/>
      <c r="C94" s="15" t="s">
        <v>6</v>
      </c>
      <c r="D94" s="14" t="s">
        <v>9</v>
      </c>
      <c r="E94" s="188" t="s">
        <v>7</v>
      </c>
      <c r="F94" s="188"/>
      <c r="G94" s="189"/>
    </row>
    <row r="95" spans="1:7">
      <c r="A95" s="190"/>
      <c r="B95" s="191"/>
      <c r="C95" s="17"/>
      <c r="D95" s="16"/>
      <c r="E95" s="191"/>
      <c r="F95" s="191"/>
      <c r="G95" s="192"/>
    </row>
    <row r="96" spans="1:7">
      <c r="A96" s="172"/>
      <c r="B96" s="173"/>
      <c r="C96" s="19"/>
      <c r="D96" s="18"/>
      <c r="E96" s="173"/>
      <c r="F96" s="173"/>
      <c r="G96" s="174"/>
    </row>
    <row r="97" spans="1:7" ht="17.25" thickBot="1">
      <c r="A97" s="175"/>
      <c r="B97" s="176"/>
      <c r="C97" s="21"/>
      <c r="D97" s="20"/>
      <c r="E97" s="176"/>
      <c r="F97" s="176"/>
      <c r="G97" s="177"/>
    </row>
  </sheetData>
  <sheetProtection algorithmName="SHA-512" hashValue="GyzC55MWCtV/nYqslQ9HlujrQcHIGVVsUwNTYGr1k4CbuUJpgE9K1VDajXRQrW46lRrQlnpN1rf1mQ8ayeCr6A==" saltValue="iXwvEeCCTx3VOYfEJzisJQ==" spinCount="100000" sheet="1" formatCells="0" formatColumns="0" formatRows="0" autoFilter="0"/>
  <autoFilter ref="A17:G94" xr:uid="{47A68971-74D6-4596-BC86-1E5C76D83494}"/>
  <mergeCells count="68">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C58:C60"/>
    <mergeCell ref="A18:A34"/>
    <mergeCell ref="B18:B33"/>
    <mergeCell ref="C18:C20"/>
    <mergeCell ref="C21:C22"/>
    <mergeCell ref="C23:C24"/>
    <mergeCell ref="C25:C26"/>
    <mergeCell ref="C28:C29"/>
    <mergeCell ref="C31:C33"/>
    <mergeCell ref="B34:D34"/>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C56:C57"/>
    <mergeCell ref="A73:A90"/>
    <mergeCell ref="B73:B89"/>
    <mergeCell ref="C73:C75"/>
    <mergeCell ref="C78:C79"/>
    <mergeCell ref="C80:C81"/>
    <mergeCell ref="C83:C84"/>
    <mergeCell ref="C85:C86"/>
    <mergeCell ref="C87:C89"/>
    <mergeCell ref="B90:D90"/>
    <mergeCell ref="A96:B96"/>
    <mergeCell ref="E96:G96"/>
    <mergeCell ref="A97:B97"/>
    <mergeCell ref="E97:G97"/>
    <mergeCell ref="A91:F91"/>
    <mergeCell ref="A92:G92"/>
    <mergeCell ref="A93:G93"/>
    <mergeCell ref="A94:B94"/>
    <mergeCell ref="E94:G94"/>
    <mergeCell ref="A95:B95"/>
    <mergeCell ref="E95:G95"/>
  </mergeCells>
  <conditionalFormatting sqref="G91">
    <cfRule type="dataBar" priority="1">
      <dataBar>
        <cfvo type="num" val="0"/>
        <cfvo type="num" val="1"/>
        <color rgb="FF638EC6"/>
      </dataBar>
      <extLst>
        <ext xmlns:x14="http://schemas.microsoft.com/office/spreadsheetml/2009/9/main" uri="{B025F937-C7B1-47D3-B67F-A62EFF666E3E}">
          <x14:id>{17527020-8ADD-4A78-AF31-CEB88BF7319B}</x14:id>
        </ext>
      </extLst>
    </cfRule>
  </conditionalFormatting>
  <dataValidations count="7">
    <dataValidation type="whole" allowBlank="1" showInputMessage="1" showErrorMessage="1" error="Ingrese solo números" sqref="B13:G13" xr:uid="{B4583572-F373-4F47-96D2-C16DD257A8EA}">
      <formula1>1</formula1>
      <formula2>9999</formula2>
    </dataValidation>
    <dataValidation type="whole" allowBlank="1" showInputMessage="1" showErrorMessage="1" error="Ingrese solo números" sqref="B5:G5" xr:uid="{6B9EF6C8-15E2-4E07-B4CA-C605D00577C5}">
      <formula1>1</formula1>
      <formula2>999999999</formula2>
    </dataValidation>
    <dataValidation type="date" allowBlank="1" showInputMessage="1" showErrorMessage="1" error="Formato fecha dd/mm/aaaa" sqref="B6:G6" xr:uid="{66E4D6BA-C18F-47AD-8814-EA5E0C773737}">
      <formula1>40179</formula1>
      <formula2>46022</formula2>
    </dataValidation>
    <dataValidation type="date" allowBlank="1" showInputMessage="1" showErrorMessage="1" error="Formato fecha dd/mm/aaaa" sqref="B14:G14" xr:uid="{19488E27-B7FE-4830-817E-A5B32092942A}">
      <formula1>45292</formula1>
      <formula2>46022</formula2>
    </dataValidation>
    <dataValidation type="textLength" allowBlank="1" showInputMessage="1" showErrorMessage="1" sqref="B11:G12 B8:G8" xr:uid="{F8737DAB-34FE-434C-B334-589788ABBB5F}">
      <formula1>2</formula1>
      <formula2>250</formula2>
    </dataValidation>
    <dataValidation type="whole" allowBlank="1" showInputMessage="1" showErrorMessage="1" error="Ingrese solo números._x000a_Logitud 9 dIgitos." sqref="B9:G9" xr:uid="{4A08DDE0-E098-48C1-BBF3-F19EB68E5939}">
      <formula1>111111111</formula1>
      <formula2>999999999</formula2>
    </dataValidation>
    <dataValidation type="list" allowBlank="1" showInputMessage="1" showErrorMessage="1" sqref="E35:E60 E62:E71 E18:E33 E73:E89" xr:uid="{F0503AB9-569E-4355-A9E4-F02948EBFF0D}">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17527020-8ADD-4A78-AF31-CEB88BF7319B}">
            <x14:dataBar minLength="0" maxLength="100" gradient="0">
              <x14:cfvo type="num">
                <xm:f>0</xm:f>
              </x14:cfvo>
              <x14:cfvo type="num">
                <xm:f>1</xm:f>
              </x14:cfvo>
              <x14:negativeFillColor rgb="FFFF0000"/>
              <x14:axisColor rgb="FF000000"/>
            </x14:dataBar>
          </x14:cfRule>
          <xm:sqref>G91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806E07A-AAD7-4428-A519-1B54502C8402}">
          <x14:formula1>
            <xm:f>'0. Instrucciones'!$A$41:$A$73</xm:f>
          </x14:formula1>
          <xm:sqref>B7:G7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3191-C9DE-44A4-B9B5-364B1FA3AD14}">
  <sheetPr>
    <tabColor rgb="FF00B0F0"/>
  </sheetPr>
  <dimension ref="A1:G122"/>
  <sheetViews>
    <sheetView tabSelected="1" zoomScaleNormal="100" zoomScaleSheetLayoutView="80" zoomScalePageLayoutView="55" workbookViewId="0">
      <selection activeCell="A5" sqref="A5:G7"/>
    </sheetView>
  </sheetViews>
  <sheetFormatPr baseColWidth="10" defaultColWidth="11.42578125" defaultRowHeight="16.5"/>
  <cols>
    <col min="1" max="1" width="25.5703125" style="22" customWidth="1"/>
    <col min="2" max="2" width="40.42578125" style="23" customWidth="1"/>
    <col min="3" max="3" width="33.7109375" style="24" customWidth="1"/>
    <col min="4" max="4" width="49" style="23" customWidth="1"/>
    <col min="5" max="5" width="19" style="23" customWidth="1"/>
    <col min="6" max="6" width="33.28515625" style="25" customWidth="1"/>
    <col min="7" max="7" width="11.140625" style="25" customWidth="1"/>
    <col min="8" max="16384" width="11.42578125" style="1"/>
  </cols>
  <sheetData>
    <row r="1" spans="1:7" ht="17.25" thickBot="1">
      <c r="A1" s="112" t="s">
        <v>16</v>
      </c>
      <c r="B1" s="113"/>
      <c r="C1" s="113"/>
      <c r="D1" s="113"/>
      <c r="E1" s="113"/>
      <c r="F1" s="113"/>
      <c r="G1" s="114"/>
    </row>
    <row r="2" spans="1:7" ht="17.25" customHeight="1" thickBot="1">
      <c r="A2" s="115" t="s">
        <v>15</v>
      </c>
      <c r="B2" s="116"/>
      <c r="C2" s="116"/>
      <c r="D2" s="116"/>
      <c r="E2" s="116"/>
      <c r="F2" s="116"/>
      <c r="G2" s="117"/>
    </row>
    <row r="3" spans="1:7" s="2" customFormat="1" ht="17.25" thickBot="1">
      <c r="A3" s="118" t="s">
        <v>132</v>
      </c>
      <c r="B3" s="119"/>
      <c r="C3" s="119"/>
      <c r="D3" s="119"/>
      <c r="E3" s="119"/>
      <c r="F3" s="119"/>
      <c r="G3" s="120"/>
    </row>
    <row r="4" spans="1:7" s="2" customFormat="1" ht="17.25" thickBot="1">
      <c r="A4" s="121" t="s">
        <v>126</v>
      </c>
      <c r="B4" s="122"/>
      <c r="C4" s="122"/>
      <c r="D4" s="122"/>
      <c r="E4" s="122"/>
      <c r="F4" s="122"/>
      <c r="G4" s="123"/>
    </row>
    <row r="5" spans="1:7">
      <c r="A5" s="3" t="s">
        <v>17</v>
      </c>
      <c r="B5" s="135"/>
      <c r="C5" s="135"/>
      <c r="D5" s="135"/>
      <c r="E5" s="135"/>
      <c r="F5" s="135"/>
      <c r="G5" s="136"/>
    </row>
    <row r="6" spans="1:7" ht="33">
      <c r="A6" s="4" t="s">
        <v>18</v>
      </c>
      <c r="B6" s="137"/>
      <c r="C6" s="137"/>
      <c r="D6" s="137"/>
      <c r="E6" s="137"/>
      <c r="F6" s="137"/>
      <c r="G6" s="138"/>
    </row>
    <row r="7" spans="1:7">
      <c r="A7" s="5" t="s">
        <v>1</v>
      </c>
      <c r="B7" s="139"/>
      <c r="C7" s="139"/>
      <c r="D7" s="139"/>
      <c r="E7" s="139"/>
      <c r="F7" s="139"/>
      <c r="G7" s="140"/>
    </row>
    <row r="8" spans="1:7">
      <c r="A8" s="5" t="s">
        <v>135</v>
      </c>
      <c r="B8" s="133"/>
      <c r="C8" s="133"/>
      <c r="D8" s="133"/>
      <c r="E8" s="133"/>
      <c r="F8" s="133"/>
      <c r="G8" s="134"/>
    </row>
    <row r="9" spans="1:7">
      <c r="A9" s="5" t="s">
        <v>22</v>
      </c>
      <c r="B9" s="133"/>
      <c r="C9" s="133"/>
      <c r="D9" s="133"/>
      <c r="E9" s="133"/>
      <c r="F9" s="133"/>
      <c r="G9" s="134"/>
    </row>
    <row r="10" spans="1:7">
      <c r="A10" s="5" t="s">
        <v>19</v>
      </c>
      <c r="B10" s="133"/>
      <c r="C10" s="133"/>
      <c r="D10" s="133"/>
      <c r="E10" s="133"/>
      <c r="F10" s="133"/>
      <c r="G10" s="134"/>
    </row>
    <row r="11" spans="1:7" ht="33">
      <c r="A11" s="5" t="s">
        <v>12</v>
      </c>
      <c r="B11" s="133"/>
      <c r="C11" s="133"/>
      <c r="D11" s="133"/>
      <c r="E11" s="133"/>
      <c r="F11" s="133"/>
      <c r="G11" s="134"/>
    </row>
    <row r="12" spans="1:7" ht="33.75" customHeight="1">
      <c r="A12" s="5" t="s">
        <v>13</v>
      </c>
      <c r="B12" s="133"/>
      <c r="C12" s="133"/>
      <c r="D12" s="133"/>
      <c r="E12" s="133"/>
      <c r="F12" s="133"/>
      <c r="G12" s="134"/>
    </row>
    <row r="13" spans="1:7" ht="16.5" customHeight="1">
      <c r="A13" s="37" t="s">
        <v>124</v>
      </c>
      <c r="B13" s="141"/>
      <c r="C13" s="142"/>
      <c r="D13" s="142"/>
      <c r="E13" s="142"/>
      <c r="F13" s="142"/>
      <c r="G13" s="143"/>
    </row>
    <row r="14" spans="1:7" ht="33.75" thickBot="1">
      <c r="A14" s="6" t="s">
        <v>20</v>
      </c>
      <c r="B14" s="144"/>
      <c r="C14" s="144"/>
      <c r="D14" s="144"/>
      <c r="E14" s="144"/>
      <c r="F14" s="144"/>
      <c r="G14" s="145"/>
    </row>
    <row r="15" spans="1:7">
      <c r="A15" s="146" t="s">
        <v>23</v>
      </c>
      <c r="B15" s="147"/>
      <c r="C15" s="147"/>
      <c r="D15" s="147"/>
      <c r="E15" s="147"/>
      <c r="F15" s="147"/>
      <c r="G15" s="148"/>
    </row>
    <row r="16" spans="1:7" ht="34.5" customHeight="1">
      <c r="A16" s="149" t="s">
        <v>51</v>
      </c>
      <c r="B16" s="151" t="s">
        <v>2</v>
      </c>
      <c r="C16" s="151" t="s">
        <v>356</v>
      </c>
      <c r="D16" s="151" t="s">
        <v>125</v>
      </c>
      <c r="E16" s="150" t="s">
        <v>14</v>
      </c>
      <c r="F16" s="149" t="s">
        <v>0</v>
      </c>
      <c r="G16" s="149" t="s">
        <v>3</v>
      </c>
    </row>
    <row r="17" spans="1:7" ht="16.5" customHeight="1">
      <c r="A17" s="150"/>
      <c r="B17" s="271"/>
      <c r="C17" s="271"/>
      <c r="D17" s="271"/>
      <c r="E17" s="281"/>
      <c r="F17" s="150"/>
      <c r="G17" s="150"/>
    </row>
    <row r="18" spans="1:7" ht="39" customHeight="1">
      <c r="A18" s="154" t="s">
        <v>26</v>
      </c>
      <c r="B18" s="227" t="s">
        <v>693</v>
      </c>
      <c r="C18" s="166" t="s">
        <v>50</v>
      </c>
      <c r="D18" s="28" t="s">
        <v>49</v>
      </c>
      <c r="E18" s="8"/>
      <c r="F18" s="31"/>
      <c r="G18" s="9">
        <f>+IF(E18="cumple",0.01,0)</f>
        <v>0</v>
      </c>
    </row>
    <row r="19" spans="1:7" ht="42" customHeight="1">
      <c r="A19" s="154"/>
      <c r="B19" s="231"/>
      <c r="C19" s="166"/>
      <c r="D19" s="28" t="s">
        <v>744</v>
      </c>
      <c r="E19" s="8"/>
      <c r="F19" s="31"/>
      <c r="G19" s="9">
        <f t="shared" ref="G19:G22" si="0">+IF(E19="cumple",0.01,0)</f>
        <v>0</v>
      </c>
    </row>
    <row r="20" spans="1:7" ht="39.75" customHeight="1">
      <c r="A20" s="154"/>
      <c r="B20" s="231"/>
      <c r="C20" s="166"/>
      <c r="D20" s="28" t="s">
        <v>52</v>
      </c>
      <c r="E20" s="8"/>
      <c r="F20" s="31"/>
      <c r="G20" s="9">
        <f t="shared" si="0"/>
        <v>0</v>
      </c>
    </row>
    <row r="21" spans="1:7" ht="53.25" customHeight="1">
      <c r="A21" s="154"/>
      <c r="B21" s="231"/>
      <c r="C21" s="166" t="s">
        <v>53</v>
      </c>
      <c r="D21" s="28" t="s">
        <v>54</v>
      </c>
      <c r="E21" s="8"/>
      <c r="F21" s="31"/>
      <c r="G21" s="9">
        <f t="shared" si="0"/>
        <v>0</v>
      </c>
    </row>
    <row r="22" spans="1:7" ht="44.25" customHeight="1">
      <c r="A22" s="154"/>
      <c r="B22" s="231"/>
      <c r="C22" s="166"/>
      <c r="D22" s="28" t="s">
        <v>27</v>
      </c>
      <c r="E22" s="8"/>
      <c r="F22" s="31"/>
      <c r="G22" s="9">
        <f t="shared" si="0"/>
        <v>0</v>
      </c>
    </row>
    <row r="23" spans="1:7" ht="51" customHeight="1">
      <c r="A23" s="154"/>
      <c r="B23" s="231"/>
      <c r="C23" s="166" t="s">
        <v>55</v>
      </c>
      <c r="D23" s="28" t="s">
        <v>56</v>
      </c>
      <c r="E23" s="8"/>
      <c r="F23" s="31"/>
      <c r="G23" s="9">
        <f>+IF(E23="cumple",0.02,0)</f>
        <v>0</v>
      </c>
    </row>
    <row r="24" spans="1:7" ht="39" customHeight="1">
      <c r="A24" s="154"/>
      <c r="B24" s="231"/>
      <c r="C24" s="166"/>
      <c r="D24" s="28" t="s">
        <v>28</v>
      </c>
      <c r="E24" s="8"/>
      <c r="F24" s="31"/>
      <c r="G24" s="9">
        <f t="shared" ref="G24:G25" si="1">+IF(E24="cumple",0.01,0)</f>
        <v>0</v>
      </c>
    </row>
    <row r="25" spans="1:7" ht="33.75" customHeight="1">
      <c r="A25" s="154"/>
      <c r="B25" s="231"/>
      <c r="C25" s="166" t="s">
        <v>57</v>
      </c>
      <c r="D25" s="36" t="s">
        <v>358</v>
      </c>
      <c r="E25" s="8"/>
      <c r="F25" s="31"/>
      <c r="G25" s="9">
        <f t="shared" si="1"/>
        <v>0</v>
      </c>
    </row>
    <row r="26" spans="1:7" ht="49.5" customHeight="1">
      <c r="A26" s="154"/>
      <c r="B26" s="231"/>
      <c r="C26" s="166"/>
      <c r="D26" s="36" t="s">
        <v>30</v>
      </c>
      <c r="E26" s="8"/>
      <c r="F26" s="31"/>
      <c r="G26" s="9">
        <f>+IF(E26="cumple",0.02,0)</f>
        <v>0</v>
      </c>
    </row>
    <row r="27" spans="1:7" ht="53.25" customHeight="1">
      <c r="A27" s="154"/>
      <c r="B27" s="231"/>
      <c r="C27" s="27" t="s">
        <v>694</v>
      </c>
      <c r="D27" s="27" t="s">
        <v>24</v>
      </c>
      <c r="E27" s="8"/>
      <c r="F27" s="31"/>
      <c r="G27" s="9">
        <f t="shared" ref="G27:G33" si="2">+IF(E27="cumple",0.01,0)</f>
        <v>0</v>
      </c>
    </row>
    <row r="28" spans="1:7" ht="39.75" customHeight="1">
      <c r="A28" s="154"/>
      <c r="B28" s="231"/>
      <c r="C28" s="166" t="s">
        <v>59</v>
      </c>
      <c r="D28" s="28" t="s">
        <v>359</v>
      </c>
      <c r="E28" s="8"/>
      <c r="F28" s="31"/>
      <c r="G28" s="9">
        <f t="shared" si="2"/>
        <v>0</v>
      </c>
    </row>
    <row r="29" spans="1:7" ht="53.25" customHeight="1">
      <c r="A29" s="154"/>
      <c r="B29" s="231"/>
      <c r="C29" s="166"/>
      <c r="D29" s="28" t="s">
        <v>355</v>
      </c>
      <c r="E29" s="8"/>
      <c r="F29" s="31"/>
      <c r="G29" s="9">
        <f t="shared" si="2"/>
        <v>0</v>
      </c>
    </row>
    <row r="30" spans="1:7" ht="140.25" customHeight="1">
      <c r="A30" s="154"/>
      <c r="B30" s="231"/>
      <c r="C30" s="27" t="s">
        <v>60</v>
      </c>
      <c r="D30" s="27" t="s">
        <v>58</v>
      </c>
      <c r="E30" s="8"/>
      <c r="F30" s="31"/>
      <c r="G30" s="9">
        <f t="shared" si="2"/>
        <v>0</v>
      </c>
    </row>
    <row r="31" spans="1:7" ht="45" customHeight="1">
      <c r="A31" s="154"/>
      <c r="B31" s="231"/>
      <c r="C31" s="227" t="s">
        <v>61</v>
      </c>
      <c r="D31" s="28" t="s">
        <v>62</v>
      </c>
      <c r="E31" s="8"/>
      <c r="F31" s="31"/>
      <c r="G31" s="9">
        <f t="shared" si="2"/>
        <v>0</v>
      </c>
    </row>
    <row r="32" spans="1:7" ht="53.25" customHeight="1">
      <c r="A32" s="154"/>
      <c r="B32" s="231"/>
      <c r="C32" s="231"/>
      <c r="D32" s="28" t="s">
        <v>63</v>
      </c>
      <c r="E32" s="8"/>
      <c r="F32" s="31"/>
      <c r="G32" s="9">
        <f t="shared" si="2"/>
        <v>0</v>
      </c>
    </row>
    <row r="33" spans="1:7" ht="39" customHeight="1">
      <c r="A33" s="154"/>
      <c r="B33" s="228"/>
      <c r="C33" s="228"/>
      <c r="D33" s="28" t="s">
        <v>695</v>
      </c>
      <c r="E33" s="8"/>
      <c r="F33" s="31"/>
      <c r="G33" s="9">
        <f t="shared" si="2"/>
        <v>0</v>
      </c>
    </row>
    <row r="34" spans="1:7">
      <c r="A34" s="154"/>
      <c r="B34" s="158" t="s">
        <v>21</v>
      </c>
      <c r="C34" s="158"/>
      <c r="D34" s="158"/>
      <c r="E34" s="26" t="str" cm="1">
        <f t="array" ref="E34">IF(OR(E18:E33="No cumple"),"No cumple",IF(G34=0%,"","Cumple"))</f>
        <v/>
      </c>
      <c r="F34" s="32"/>
      <c r="G34" s="72">
        <f>SUM(G18:G33)</f>
        <v>0</v>
      </c>
    </row>
    <row r="35" spans="1:7" ht="53.25" customHeight="1">
      <c r="A35" s="239" t="s">
        <v>25</v>
      </c>
      <c r="B35" s="239" t="s">
        <v>696</v>
      </c>
      <c r="C35" s="166" t="s">
        <v>64</v>
      </c>
      <c r="D35" s="28" t="s">
        <v>46</v>
      </c>
      <c r="E35" s="8"/>
      <c r="F35" s="33"/>
      <c r="G35" s="9">
        <f t="shared" ref="G35:G60" si="3">+IF(E35="cumple",0.01,0)</f>
        <v>0</v>
      </c>
    </row>
    <row r="36" spans="1:7" ht="41.25" customHeight="1">
      <c r="A36" s="239"/>
      <c r="B36" s="239"/>
      <c r="C36" s="166"/>
      <c r="D36" s="28" t="s">
        <v>697</v>
      </c>
      <c r="E36" s="8"/>
      <c r="F36" s="10"/>
      <c r="G36" s="9">
        <f t="shared" si="3"/>
        <v>0</v>
      </c>
    </row>
    <row r="37" spans="1:7" ht="40.5" customHeight="1">
      <c r="A37" s="239"/>
      <c r="B37" s="239"/>
      <c r="C37" s="166"/>
      <c r="D37" s="28" t="s">
        <v>47</v>
      </c>
      <c r="E37" s="8"/>
      <c r="F37" s="10"/>
      <c r="G37" s="9">
        <f t="shared" si="3"/>
        <v>0</v>
      </c>
    </row>
    <row r="38" spans="1:7" ht="66" customHeight="1">
      <c r="A38" s="239"/>
      <c r="B38" s="239"/>
      <c r="C38" s="27" t="s">
        <v>65</v>
      </c>
      <c r="D38" s="28" t="s">
        <v>698</v>
      </c>
      <c r="E38" s="8"/>
      <c r="F38" s="10"/>
      <c r="G38" s="9">
        <f t="shared" si="3"/>
        <v>0</v>
      </c>
    </row>
    <row r="39" spans="1:7" ht="53.25" customHeight="1">
      <c r="A39" s="239"/>
      <c r="B39" s="239"/>
      <c r="C39" s="280" t="s">
        <v>66</v>
      </c>
      <c r="D39" s="27" t="s">
        <v>48</v>
      </c>
      <c r="E39" s="8"/>
      <c r="F39" s="10"/>
      <c r="G39" s="9">
        <f t="shared" si="3"/>
        <v>0</v>
      </c>
    </row>
    <row r="40" spans="1:7" ht="167.25" customHeight="1">
      <c r="A40" s="239"/>
      <c r="B40" s="239"/>
      <c r="C40" s="280"/>
      <c r="D40" s="27" t="s">
        <v>699</v>
      </c>
      <c r="E40" s="8"/>
      <c r="F40" s="10"/>
      <c r="G40" s="9">
        <f t="shared" si="3"/>
        <v>0</v>
      </c>
    </row>
    <row r="41" spans="1:7" ht="53.25" customHeight="1">
      <c r="A41" s="239"/>
      <c r="B41" s="239"/>
      <c r="C41" s="27" t="s">
        <v>67</v>
      </c>
      <c r="D41" s="27" t="s">
        <v>68</v>
      </c>
      <c r="E41" s="8"/>
      <c r="F41" s="10"/>
      <c r="G41" s="9">
        <f t="shared" si="3"/>
        <v>0</v>
      </c>
    </row>
    <row r="42" spans="1:7" ht="39.75" customHeight="1">
      <c r="A42" s="239"/>
      <c r="B42" s="239"/>
      <c r="C42" s="166" t="s">
        <v>69</v>
      </c>
      <c r="D42" s="28" t="s">
        <v>71</v>
      </c>
      <c r="E42" s="8"/>
      <c r="F42" s="10"/>
      <c r="G42" s="9">
        <f t="shared" si="3"/>
        <v>0</v>
      </c>
    </row>
    <row r="43" spans="1:7" ht="44.25" customHeight="1">
      <c r="A43" s="239"/>
      <c r="B43" s="239"/>
      <c r="C43" s="166"/>
      <c r="D43" s="28" t="s">
        <v>70</v>
      </c>
      <c r="E43" s="8"/>
      <c r="F43" s="10"/>
      <c r="G43" s="9">
        <f t="shared" si="3"/>
        <v>0</v>
      </c>
    </row>
    <row r="44" spans="1:7" ht="42" customHeight="1">
      <c r="A44" s="239"/>
      <c r="B44" s="239"/>
      <c r="C44" s="166"/>
      <c r="D44" s="28" t="s">
        <v>72</v>
      </c>
      <c r="E44" s="8"/>
      <c r="F44" s="10"/>
      <c r="G44" s="9">
        <f t="shared" si="3"/>
        <v>0</v>
      </c>
    </row>
    <row r="45" spans="1:7" ht="87.75" customHeight="1">
      <c r="A45" s="239"/>
      <c r="B45" s="239"/>
      <c r="C45" s="166" t="s">
        <v>73</v>
      </c>
      <c r="D45" s="28" t="s">
        <v>33</v>
      </c>
      <c r="E45" s="8"/>
      <c r="F45" s="10"/>
      <c r="G45" s="9">
        <f t="shared" si="3"/>
        <v>0</v>
      </c>
    </row>
    <row r="46" spans="1:7" ht="67.5" customHeight="1">
      <c r="A46" s="239"/>
      <c r="B46" s="239"/>
      <c r="C46" s="166"/>
      <c r="D46" s="28" t="s">
        <v>700</v>
      </c>
      <c r="E46" s="8"/>
      <c r="F46" s="10"/>
      <c r="G46" s="9">
        <f t="shared" si="3"/>
        <v>0</v>
      </c>
    </row>
    <row r="47" spans="1:7" ht="36" customHeight="1">
      <c r="A47" s="239"/>
      <c r="B47" s="239"/>
      <c r="C47" s="166"/>
      <c r="D47" s="28" t="s">
        <v>361</v>
      </c>
      <c r="E47" s="8"/>
      <c r="F47" s="10"/>
      <c r="G47" s="9">
        <f t="shared" si="3"/>
        <v>0</v>
      </c>
    </row>
    <row r="48" spans="1:7" ht="106.5" customHeight="1">
      <c r="A48" s="239"/>
      <c r="B48" s="239"/>
      <c r="C48" s="27" t="s">
        <v>74</v>
      </c>
      <c r="D48" s="27" t="s">
        <v>701</v>
      </c>
      <c r="E48" s="8"/>
      <c r="F48" s="10"/>
      <c r="G48" s="9">
        <f t="shared" si="3"/>
        <v>0</v>
      </c>
    </row>
    <row r="49" spans="1:7" ht="43.5" customHeight="1">
      <c r="A49" s="239"/>
      <c r="B49" s="239"/>
      <c r="C49" s="166" t="s">
        <v>75</v>
      </c>
      <c r="D49" s="28" t="s">
        <v>34</v>
      </c>
      <c r="E49" s="8"/>
      <c r="F49" s="10"/>
      <c r="G49" s="9">
        <f t="shared" si="3"/>
        <v>0</v>
      </c>
    </row>
    <row r="50" spans="1:7" ht="37.5" customHeight="1">
      <c r="A50" s="239"/>
      <c r="B50" s="239"/>
      <c r="C50" s="166"/>
      <c r="D50" s="28" t="s">
        <v>76</v>
      </c>
      <c r="E50" s="8"/>
      <c r="F50" s="10"/>
      <c r="G50" s="9">
        <f t="shared" si="3"/>
        <v>0</v>
      </c>
    </row>
    <row r="51" spans="1:7" ht="71.25" customHeight="1">
      <c r="A51" s="239"/>
      <c r="B51" s="239"/>
      <c r="C51" s="166" t="s">
        <v>77</v>
      </c>
      <c r="D51" s="27" t="s">
        <v>702</v>
      </c>
      <c r="E51" s="8"/>
      <c r="F51" s="10"/>
      <c r="G51" s="9">
        <f t="shared" si="3"/>
        <v>0</v>
      </c>
    </row>
    <row r="52" spans="1:7" ht="89.25" customHeight="1">
      <c r="A52" s="239"/>
      <c r="B52" s="239"/>
      <c r="C52" s="166"/>
      <c r="D52" s="28" t="s">
        <v>703</v>
      </c>
      <c r="E52" s="8"/>
      <c r="F52" s="10"/>
      <c r="G52" s="9">
        <f t="shared" si="3"/>
        <v>0</v>
      </c>
    </row>
    <row r="53" spans="1:7" ht="137.25" customHeight="1">
      <c r="A53" s="239"/>
      <c r="B53" s="239"/>
      <c r="C53" s="166"/>
      <c r="D53" s="27" t="s">
        <v>756</v>
      </c>
      <c r="E53" s="8"/>
      <c r="F53" s="10"/>
      <c r="G53" s="9">
        <f t="shared" si="3"/>
        <v>0</v>
      </c>
    </row>
    <row r="54" spans="1:7" ht="81" customHeight="1">
      <c r="A54" s="239"/>
      <c r="B54" s="239"/>
      <c r="C54" s="27" t="s">
        <v>78</v>
      </c>
      <c r="D54" s="28" t="s">
        <v>79</v>
      </c>
      <c r="E54" s="8"/>
      <c r="F54" s="10"/>
      <c r="G54" s="9">
        <f t="shared" si="3"/>
        <v>0</v>
      </c>
    </row>
    <row r="55" spans="1:7" ht="72.75" customHeight="1">
      <c r="A55" s="239"/>
      <c r="B55" s="239"/>
      <c r="C55" s="27" t="s">
        <v>80</v>
      </c>
      <c r="D55" s="27" t="s">
        <v>35</v>
      </c>
      <c r="E55" s="8"/>
      <c r="F55" s="12"/>
      <c r="G55" s="9">
        <f t="shared" si="3"/>
        <v>0</v>
      </c>
    </row>
    <row r="56" spans="1:7" ht="71.25" customHeight="1">
      <c r="A56" s="239"/>
      <c r="B56" s="239"/>
      <c r="C56" s="166" t="s">
        <v>81</v>
      </c>
      <c r="D56" s="27" t="s">
        <v>746</v>
      </c>
      <c r="E56" s="8"/>
      <c r="F56" s="12"/>
      <c r="G56" s="9">
        <f t="shared" si="3"/>
        <v>0</v>
      </c>
    </row>
    <row r="57" spans="1:7" ht="27.75" customHeight="1">
      <c r="A57" s="239"/>
      <c r="B57" s="239"/>
      <c r="C57" s="166"/>
      <c r="D57" s="27" t="s">
        <v>36</v>
      </c>
      <c r="E57" s="8"/>
      <c r="F57" s="12"/>
      <c r="G57" s="9">
        <f t="shared" si="3"/>
        <v>0</v>
      </c>
    </row>
    <row r="58" spans="1:7" ht="40.5" customHeight="1">
      <c r="A58" s="239"/>
      <c r="B58" s="239"/>
      <c r="C58" s="227" t="s">
        <v>102</v>
      </c>
      <c r="D58" s="28" t="s">
        <v>103</v>
      </c>
      <c r="E58" s="8"/>
      <c r="F58" s="12"/>
      <c r="G58" s="9">
        <f t="shared" si="3"/>
        <v>0</v>
      </c>
    </row>
    <row r="59" spans="1:7" ht="53.25" customHeight="1">
      <c r="A59" s="239"/>
      <c r="B59" s="239"/>
      <c r="C59" s="231"/>
      <c r="D59" s="28" t="s">
        <v>104</v>
      </c>
      <c r="E59" s="8"/>
      <c r="F59" s="12"/>
      <c r="G59" s="9">
        <f t="shared" si="3"/>
        <v>0</v>
      </c>
    </row>
    <row r="60" spans="1:7" ht="33">
      <c r="A60" s="239"/>
      <c r="B60" s="239"/>
      <c r="C60" s="228"/>
      <c r="D60" s="28" t="s">
        <v>704</v>
      </c>
      <c r="E60" s="8"/>
      <c r="F60" s="12"/>
      <c r="G60" s="9">
        <f t="shared" si="3"/>
        <v>0</v>
      </c>
    </row>
    <row r="61" spans="1:7">
      <c r="A61" s="239"/>
      <c r="B61" s="158" t="s">
        <v>21</v>
      </c>
      <c r="C61" s="213"/>
      <c r="D61" s="213"/>
      <c r="E61" s="26" t="str" cm="1">
        <f t="array" ref="E61">IF(OR(E35:E60="No cumple"),"No cumple",IF(G61=0%,"","Cumple"))</f>
        <v/>
      </c>
      <c r="F61" s="10"/>
      <c r="G61" s="72">
        <f>SUM(G35:G60)</f>
        <v>0</v>
      </c>
    </row>
    <row r="62" spans="1:7" ht="50.25" customHeight="1">
      <c r="A62" s="154" t="s">
        <v>37</v>
      </c>
      <c r="B62" s="218" t="s">
        <v>705</v>
      </c>
      <c r="C62" s="166" t="s">
        <v>706</v>
      </c>
      <c r="D62" s="28" t="s">
        <v>121</v>
      </c>
      <c r="E62" s="8"/>
      <c r="F62" s="12"/>
      <c r="G62" s="9">
        <f t="shared" ref="G62:G71" si="4">+IF(E62="cumple",0.01,0)</f>
        <v>0</v>
      </c>
    </row>
    <row r="63" spans="1:7" ht="39.75" customHeight="1">
      <c r="A63" s="154"/>
      <c r="B63" s="218"/>
      <c r="C63" s="166"/>
      <c r="D63" s="28" t="s">
        <v>707</v>
      </c>
      <c r="E63" s="8"/>
      <c r="F63" s="12"/>
      <c r="G63" s="9">
        <f t="shared" si="4"/>
        <v>0</v>
      </c>
    </row>
    <row r="64" spans="1:7" ht="36.75" customHeight="1">
      <c r="A64" s="154"/>
      <c r="B64" s="218"/>
      <c r="C64" s="166"/>
      <c r="D64" s="28" t="s">
        <v>122</v>
      </c>
      <c r="E64" s="8"/>
      <c r="F64" s="12"/>
      <c r="G64" s="9">
        <f t="shared" si="4"/>
        <v>0</v>
      </c>
    </row>
    <row r="65" spans="1:7" ht="96.75" customHeight="1">
      <c r="A65" s="154"/>
      <c r="B65" s="218"/>
      <c r="C65" s="27" t="s">
        <v>82</v>
      </c>
      <c r="D65" s="27" t="s">
        <v>38</v>
      </c>
      <c r="E65" s="8"/>
      <c r="F65" s="12"/>
      <c r="G65" s="9">
        <f t="shared" si="4"/>
        <v>0</v>
      </c>
    </row>
    <row r="66" spans="1:7" ht="99.6" customHeight="1">
      <c r="A66" s="154"/>
      <c r="B66" s="218"/>
      <c r="C66" s="27" t="s">
        <v>708</v>
      </c>
      <c r="D66" s="27" t="s">
        <v>709</v>
      </c>
      <c r="E66" s="8"/>
      <c r="F66" s="12"/>
      <c r="G66" s="9">
        <f t="shared" si="4"/>
        <v>0</v>
      </c>
    </row>
    <row r="67" spans="1:7" ht="85.5" customHeight="1">
      <c r="A67" s="154"/>
      <c r="B67" s="218"/>
      <c r="C67" s="166" t="s">
        <v>83</v>
      </c>
      <c r="D67" s="27" t="s">
        <v>39</v>
      </c>
      <c r="E67" s="8"/>
      <c r="F67" s="12"/>
      <c r="G67" s="9">
        <f t="shared" si="4"/>
        <v>0</v>
      </c>
    </row>
    <row r="68" spans="1:7" ht="128.25" customHeight="1">
      <c r="A68" s="154"/>
      <c r="B68" s="218"/>
      <c r="C68" s="166"/>
      <c r="D68" s="27" t="s">
        <v>357</v>
      </c>
      <c r="E68" s="8"/>
      <c r="F68" s="12"/>
      <c r="G68" s="9">
        <f t="shared" si="4"/>
        <v>0</v>
      </c>
    </row>
    <row r="69" spans="1:7" ht="41.25" customHeight="1">
      <c r="A69" s="154"/>
      <c r="B69" s="218"/>
      <c r="C69" s="227" t="s">
        <v>710</v>
      </c>
      <c r="D69" s="28" t="s">
        <v>97</v>
      </c>
      <c r="E69" s="8"/>
      <c r="F69" s="12"/>
      <c r="G69" s="9">
        <f t="shared" si="4"/>
        <v>0</v>
      </c>
    </row>
    <row r="70" spans="1:7" ht="47.25" customHeight="1">
      <c r="A70" s="154"/>
      <c r="B70" s="218"/>
      <c r="C70" s="231"/>
      <c r="D70" s="28" t="s">
        <v>98</v>
      </c>
      <c r="E70" s="8"/>
      <c r="F70" s="12"/>
      <c r="G70" s="9">
        <f t="shared" si="4"/>
        <v>0</v>
      </c>
    </row>
    <row r="71" spans="1:7" ht="37.5" customHeight="1">
      <c r="A71" s="154"/>
      <c r="B71" s="218"/>
      <c r="C71" s="228"/>
      <c r="D71" s="28" t="s">
        <v>711</v>
      </c>
      <c r="E71" s="8"/>
      <c r="F71" s="12"/>
      <c r="G71" s="9">
        <f t="shared" si="4"/>
        <v>0</v>
      </c>
    </row>
    <row r="72" spans="1:7">
      <c r="A72" s="279"/>
      <c r="B72" s="213" t="s">
        <v>21</v>
      </c>
      <c r="C72" s="213"/>
      <c r="D72" s="213"/>
      <c r="E72" s="26" t="str" cm="1">
        <f t="array" ref="E72">IF(OR(E62:E71="No cumple"),"No cumple",IF(G72=0%,"","Cumple"))</f>
        <v/>
      </c>
      <c r="F72" s="10"/>
      <c r="G72" s="72">
        <f>SUM(G62:G71)</f>
        <v>0</v>
      </c>
    </row>
    <row r="73" spans="1:7" ht="53.25" customHeight="1">
      <c r="A73" s="154" t="s">
        <v>40</v>
      </c>
      <c r="B73" s="218" t="s">
        <v>712</v>
      </c>
      <c r="C73" s="166" t="s">
        <v>107</v>
      </c>
      <c r="D73" s="28" t="s">
        <v>108</v>
      </c>
      <c r="E73" s="8"/>
      <c r="F73" s="12"/>
      <c r="G73" s="9">
        <f t="shared" ref="G73:G89" si="5">+IF(E73="cumple",0.01,0)</f>
        <v>0</v>
      </c>
    </row>
    <row r="74" spans="1:7" ht="42" customHeight="1">
      <c r="A74" s="154"/>
      <c r="B74" s="218"/>
      <c r="C74" s="166"/>
      <c r="D74" s="28" t="s">
        <v>713</v>
      </c>
      <c r="E74" s="8"/>
      <c r="F74" s="12"/>
      <c r="G74" s="9">
        <f t="shared" si="5"/>
        <v>0</v>
      </c>
    </row>
    <row r="75" spans="1:7" ht="32.25" customHeight="1">
      <c r="A75" s="154"/>
      <c r="B75" s="218"/>
      <c r="C75" s="166"/>
      <c r="D75" s="28" t="s">
        <v>109</v>
      </c>
      <c r="E75" s="8"/>
      <c r="F75" s="12"/>
      <c r="G75" s="9">
        <f t="shared" si="5"/>
        <v>0</v>
      </c>
    </row>
    <row r="76" spans="1:7" ht="61.5" customHeight="1">
      <c r="A76" s="154"/>
      <c r="B76" s="218"/>
      <c r="C76" s="27" t="s">
        <v>84</v>
      </c>
      <c r="D76" s="28" t="s">
        <v>85</v>
      </c>
      <c r="E76" s="8"/>
      <c r="F76" s="12"/>
      <c r="G76" s="9">
        <f t="shared" si="5"/>
        <v>0</v>
      </c>
    </row>
    <row r="77" spans="1:7" ht="85.5" customHeight="1">
      <c r="A77" s="154"/>
      <c r="B77" s="218"/>
      <c r="C77" s="27" t="s">
        <v>714</v>
      </c>
      <c r="D77" s="28" t="s">
        <v>715</v>
      </c>
      <c r="E77" s="8"/>
      <c r="F77" s="12"/>
      <c r="G77" s="9">
        <f t="shared" si="5"/>
        <v>0</v>
      </c>
    </row>
    <row r="78" spans="1:7" ht="53.25" customHeight="1">
      <c r="A78" s="154"/>
      <c r="B78" s="218"/>
      <c r="C78" s="166" t="s">
        <v>88</v>
      </c>
      <c r="D78" s="36" t="s">
        <v>86</v>
      </c>
      <c r="E78" s="8"/>
      <c r="F78" s="12"/>
      <c r="G78" s="9">
        <f t="shared" si="5"/>
        <v>0</v>
      </c>
    </row>
    <row r="79" spans="1:7" ht="53.25" customHeight="1">
      <c r="A79" s="154"/>
      <c r="B79" s="218"/>
      <c r="C79" s="166"/>
      <c r="D79" s="28" t="s">
        <v>87</v>
      </c>
      <c r="E79" s="8"/>
      <c r="F79" s="12"/>
      <c r="G79" s="9">
        <f t="shared" si="5"/>
        <v>0</v>
      </c>
    </row>
    <row r="80" spans="1:7" ht="38.25" customHeight="1">
      <c r="A80" s="154"/>
      <c r="B80" s="218"/>
      <c r="C80" s="227" t="s">
        <v>716</v>
      </c>
      <c r="D80" s="28" t="s">
        <v>89</v>
      </c>
      <c r="E80" s="8"/>
      <c r="F80" s="12"/>
      <c r="G80" s="9">
        <f t="shared" si="5"/>
        <v>0</v>
      </c>
    </row>
    <row r="81" spans="1:7" ht="70.5" customHeight="1">
      <c r="A81" s="154"/>
      <c r="B81" s="218"/>
      <c r="C81" s="228"/>
      <c r="D81" s="28" t="s">
        <v>717</v>
      </c>
      <c r="E81" s="8"/>
      <c r="F81" s="12"/>
      <c r="G81" s="9">
        <f t="shared" si="5"/>
        <v>0</v>
      </c>
    </row>
    <row r="82" spans="1:7" ht="85.5" customHeight="1">
      <c r="A82" s="154"/>
      <c r="B82" s="218"/>
      <c r="C82" s="27" t="s">
        <v>91</v>
      </c>
      <c r="D82" s="28" t="s">
        <v>90</v>
      </c>
      <c r="E82" s="8"/>
      <c r="F82" s="12"/>
      <c r="G82" s="9">
        <f t="shared" si="5"/>
        <v>0</v>
      </c>
    </row>
    <row r="83" spans="1:7" ht="34.5" customHeight="1">
      <c r="A83" s="154"/>
      <c r="B83" s="218"/>
      <c r="C83" s="227" t="s">
        <v>123</v>
      </c>
      <c r="D83" s="27" t="s">
        <v>92</v>
      </c>
      <c r="E83" s="8"/>
      <c r="F83" s="12"/>
      <c r="G83" s="9">
        <f t="shared" si="5"/>
        <v>0</v>
      </c>
    </row>
    <row r="84" spans="1:7" ht="51.75" customHeight="1">
      <c r="A84" s="154"/>
      <c r="B84" s="218"/>
      <c r="C84" s="228"/>
      <c r="D84" s="27" t="s">
        <v>93</v>
      </c>
      <c r="E84" s="8"/>
      <c r="F84" s="12"/>
      <c r="G84" s="9">
        <f t="shared" si="5"/>
        <v>0</v>
      </c>
    </row>
    <row r="85" spans="1:7" ht="68.25" customHeight="1">
      <c r="A85" s="154"/>
      <c r="B85" s="218"/>
      <c r="C85" s="166" t="s">
        <v>94</v>
      </c>
      <c r="D85" s="27" t="s">
        <v>95</v>
      </c>
      <c r="E85" s="8"/>
      <c r="F85" s="12"/>
      <c r="G85" s="9">
        <f t="shared" si="5"/>
        <v>0</v>
      </c>
    </row>
    <row r="86" spans="1:7" ht="33.75" customHeight="1">
      <c r="A86" s="154"/>
      <c r="B86" s="218"/>
      <c r="C86" s="166"/>
      <c r="D86" s="30" t="s">
        <v>96</v>
      </c>
      <c r="E86" s="8"/>
      <c r="F86" s="12"/>
      <c r="G86" s="9">
        <f t="shared" si="5"/>
        <v>0</v>
      </c>
    </row>
    <row r="87" spans="1:7" ht="39.75" customHeight="1">
      <c r="A87" s="154"/>
      <c r="B87" s="218"/>
      <c r="C87" s="227" t="s">
        <v>100</v>
      </c>
      <c r="D87" s="28" t="s">
        <v>99</v>
      </c>
      <c r="E87" s="8"/>
      <c r="F87" s="12"/>
      <c r="G87" s="9">
        <f t="shared" si="5"/>
        <v>0</v>
      </c>
    </row>
    <row r="88" spans="1:7" ht="48" customHeight="1">
      <c r="A88" s="154"/>
      <c r="B88" s="218"/>
      <c r="C88" s="231"/>
      <c r="D88" s="28" t="s">
        <v>101</v>
      </c>
      <c r="E88" s="8"/>
      <c r="F88" s="12"/>
      <c r="G88" s="9">
        <f t="shared" si="5"/>
        <v>0</v>
      </c>
    </row>
    <row r="89" spans="1:7" ht="33">
      <c r="A89" s="154"/>
      <c r="B89" s="218"/>
      <c r="C89" s="228"/>
      <c r="D89" s="28" t="s">
        <v>718</v>
      </c>
      <c r="E89" s="8"/>
      <c r="F89" s="12"/>
      <c r="G89" s="9">
        <f t="shared" si="5"/>
        <v>0</v>
      </c>
    </row>
    <row r="90" spans="1:7">
      <c r="A90" s="154"/>
      <c r="B90" s="213" t="s">
        <v>21</v>
      </c>
      <c r="C90" s="213"/>
      <c r="D90" s="213"/>
      <c r="E90" s="26" t="str" cm="1">
        <f t="array" ref="E90">IF(OR(E73:E89="No cumple"),"No cumple",IF(G90=0%,"","Cumple"))</f>
        <v/>
      </c>
      <c r="F90" s="10"/>
      <c r="G90" s="72">
        <f>SUM(G73:G89)</f>
        <v>0</v>
      </c>
    </row>
    <row r="91" spans="1:7" ht="236.25" customHeight="1">
      <c r="A91" s="246" t="s">
        <v>41</v>
      </c>
      <c r="B91" s="276" t="s">
        <v>725</v>
      </c>
      <c r="C91" s="227" t="s">
        <v>726</v>
      </c>
      <c r="D91" s="28" t="s">
        <v>727</v>
      </c>
      <c r="E91" s="8"/>
      <c r="F91" s="10"/>
      <c r="G91" s="9">
        <f t="shared" ref="G91:G96" si="6">+IF(E91="cumple",0.02,0)</f>
        <v>0</v>
      </c>
    </row>
    <row r="92" spans="1:7" ht="200.25" customHeight="1">
      <c r="A92" s="247"/>
      <c r="B92" s="258"/>
      <c r="C92" s="231"/>
      <c r="D92" s="28" t="s">
        <v>757</v>
      </c>
      <c r="E92" s="8"/>
      <c r="F92" s="12"/>
      <c r="G92" s="9">
        <f t="shared" si="6"/>
        <v>0</v>
      </c>
    </row>
    <row r="93" spans="1:7" ht="186" customHeight="1">
      <c r="A93" s="247"/>
      <c r="B93" s="258"/>
      <c r="C93" s="231"/>
      <c r="D93" s="28" t="s">
        <v>728</v>
      </c>
      <c r="E93" s="8"/>
      <c r="F93" s="12"/>
      <c r="G93" s="9">
        <f t="shared" si="6"/>
        <v>0</v>
      </c>
    </row>
    <row r="94" spans="1:7" ht="333" customHeight="1">
      <c r="A94" s="247"/>
      <c r="B94" s="258"/>
      <c r="C94" s="231"/>
      <c r="D94" s="36" t="s">
        <v>758</v>
      </c>
      <c r="E94" s="8"/>
      <c r="F94" s="12"/>
      <c r="G94" s="9">
        <f t="shared" si="6"/>
        <v>0</v>
      </c>
    </row>
    <row r="95" spans="1:7" ht="219.75" customHeight="1">
      <c r="A95" s="247"/>
      <c r="B95" s="258"/>
      <c r="C95" s="228"/>
      <c r="D95" s="28" t="s">
        <v>729</v>
      </c>
      <c r="E95" s="8"/>
      <c r="F95" s="12"/>
      <c r="G95" s="9">
        <f t="shared" si="6"/>
        <v>0</v>
      </c>
    </row>
    <row r="96" spans="1:7" ht="57" customHeight="1">
      <c r="A96" s="247"/>
      <c r="B96" s="259"/>
      <c r="C96" s="27" t="s">
        <v>730</v>
      </c>
      <c r="D96" s="28" t="s">
        <v>731</v>
      </c>
      <c r="E96" s="8"/>
      <c r="F96" s="12"/>
      <c r="G96" s="9">
        <f t="shared" si="6"/>
        <v>0</v>
      </c>
    </row>
    <row r="97" spans="1:7">
      <c r="A97" s="248"/>
      <c r="B97" s="253" t="s">
        <v>21</v>
      </c>
      <c r="C97" s="272"/>
      <c r="D97" s="272"/>
      <c r="E97" s="26" t="str" cm="1">
        <f t="array" ref="E97">IF(OR(E91:E96="No cumple"),"No cumple",IF(G97=0%,"","Cumple"))</f>
        <v/>
      </c>
      <c r="F97" s="10"/>
      <c r="G97" s="72">
        <f>SUM(G91:G96)</f>
        <v>0</v>
      </c>
    </row>
    <row r="98" spans="1:7" ht="87.75" customHeight="1">
      <c r="A98" s="279" t="s">
        <v>42</v>
      </c>
      <c r="B98" s="246" t="s">
        <v>720</v>
      </c>
      <c r="C98" s="202" t="s">
        <v>115</v>
      </c>
      <c r="D98" s="36" t="s">
        <v>721</v>
      </c>
      <c r="E98" s="8"/>
      <c r="F98" s="10"/>
      <c r="G98" s="9">
        <f t="shared" ref="G98:G105" si="7">+IF(E98="cumple",0.01,0)</f>
        <v>0</v>
      </c>
    </row>
    <row r="99" spans="1:7" ht="152.25" customHeight="1">
      <c r="A99" s="282"/>
      <c r="B99" s="247"/>
      <c r="C99" s="277"/>
      <c r="D99" s="28" t="s">
        <v>759</v>
      </c>
      <c r="E99" s="8"/>
      <c r="F99" s="8"/>
      <c r="G99" s="9">
        <f t="shared" si="7"/>
        <v>0</v>
      </c>
    </row>
    <row r="100" spans="1:7" ht="104.25" customHeight="1">
      <c r="A100" s="282"/>
      <c r="B100" s="247"/>
      <c r="C100" s="203"/>
      <c r="D100" s="28" t="s">
        <v>722</v>
      </c>
      <c r="E100" s="8"/>
      <c r="F100" s="8"/>
      <c r="G100" s="9">
        <f t="shared" si="7"/>
        <v>0</v>
      </c>
    </row>
    <row r="101" spans="1:7" ht="150.75" customHeight="1">
      <c r="A101" s="282"/>
      <c r="B101" s="247"/>
      <c r="C101" s="166" t="s">
        <v>116</v>
      </c>
      <c r="D101" s="27" t="s">
        <v>760</v>
      </c>
      <c r="E101" s="8"/>
      <c r="F101" s="8"/>
      <c r="G101" s="9">
        <f t="shared" si="7"/>
        <v>0</v>
      </c>
    </row>
    <row r="102" spans="1:7" ht="149.25" customHeight="1">
      <c r="A102" s="282"/>
      <c r="B102" s="247"/>
      <c r="C102" s="166"/>
      <c r="D102" s="30" t="s">
        <v>761</v>
      </c>
      <c r="E102" s="8"/>
      <c r="F102" s="8"/>
      <c r="G102" s="9">
        <f t="shared" si="7"/>
        <v>0</v>
      </c>
    </row>
    <row r="103" spans="1:7" ht="148.5" customHeight="1">
      <c r="A103" s="282"/>
      <c r="B103" s="247"/>
      <c r="C103" s="166"/>
      <c r="D103" s="35" t="s">
        <v>762</v>
      </c>
      <c r="E103" s="8"/>
      <c r="F103" s="8"/>
      <c r="G103" s="9">
        <f t="shared" si="7"/>
        <v>0</v>
      </c>
    </row>
    <row r="104" spans="1:7" ht="55.5" customHeight="1">
      <c r="A104" s="282"/>
      <c r="B104" s="247"/>
      <c r="C104" s="278" t="s">
        <v>117</v>
      </c>
      <c r="D104" s="29" t="s">
        <v>723</v>
      </c>
      <c r="E104" s="8"/>
      <c r="F104" s="8"/>
      <c r="G104" s="9">
        <f t="shared" si="7"/>
        <v>0</v>
      </c>
    </row>
    <row r="105" spans="1:7" ht="49.5">
      <c r="A105" s="282"/>
      <c r="B105" s="248"/>
      <c r="C105" s="278"/>
      <c r="D105" s="29" t="s">
        <v>724</v>
      </c>
      <c r="E105" s="8"/>
      <c r="F105" s="8"/>
      <c r="G105" s="9">
        <f t="shared" si="7"/>
        <v>0</v>
      </c>
    </row>
    <row r="106" spans="1:7" ht="15" customHeight="1">
      <c r="A106" s="283"/>
      <c r="B106" s="210" t="s">
        <v>21</v>
      </c>
      <c r="C106" s="272"/>
      <c r="D106" s="272"/>
      <c r="E106" s="90" t="str" cm="1">
        <f t="array" ref="E106">IF(OR(E98:E105="No cumple"),"No cumple",IF(G106=0%,"","Cumple"))</f>
        <v/>
      </c>
      <c r="F106" s="40"/>
      <c r="G106" s="74">
        <f>SUM(G98:G105)</f>
        <v>0</v>
      </c>
    </row>
    <row r="107" spans="1:7" ht="87" customHeight="1">
      <c r="A107" s="202" t="s">
        <v>43</v>
      </c>
      <c r="B107" s="222" t="s">
        <v>732</v>
      </c>
      <c r="C107" s="27" t="s">
        <v>733</v>
      </c>
      <c r="D107" s="29" t="s">
        <v>734</v>
      </c>
      <c r="E107" s="8"/>
      <c r="F107" s="34"/>
      <c r="G107" s="9">
        <f t="shared" ref="G107:G113" si="8">+IF(E107="cumple",0.01,0)</f>
        <v>0</v>
      </c>
    </row>
    <row r="108" spans="1:7" ht="60" customHeight="1">
      <c r="A108" s="277"/>
      <c r="B108" s="260"/>
      <c r="C108" s="27" t="s">
        <v>118</v>
      </c>
      <c r="D108" s="29" t="s">
        <v>119</v>
      </c>
      <c r="E108" s="8"/>
      <c r="F108" s="34"/>
      <c r="G108" s="9">
        <f t="shared" si="8"/>
        <v>0</v>
      </c>
    </row>
    <row r="109" spans="1:7" ht="43.15" customHeight="1">
      <c r="A109" s="277"/>
      <c r="B109" s="260"/>
      <c r="C109" s="227" t="s">
        <v>735</v>
      </c>
      <c r="D109" s="29" t="s">
        <v>736</v>
      </c>
      <c r="E109" s="8"/>
      <c r="F109" s="34"/>
      <c r="G109" s="9">
        <f t="shared" si="8"/>
        <v>0</v>
      </c>
    </row>
    <row r="110" spans="1:7" ht="52.9" customHeight="1">
      <c r="A110" s="277"/>
      <c r="B110" s="260"/>
      <c r="C110" s="231"/>
      <c r="D110" s="29" t="s">
        <v>737</v>
      </c>
      <c r="E110" s="8"/>
      <c r="F110" s="34"/>
      <c r="G110" s="9">
        <f t="shared" si="8"/>
        <v>0</v>
      </c>
    </row>
    <row r="111" spans="1:7" ht="67.900000000000006" customHeight="1">
      <c r="A111" s="277"/>
      <c r="B111" s="260"/>
      <c r="C111" s="42" t="s">
        <v>738</v>
      </c>
      <c r="D111" s="29" t="s">
        <v>739</v>
      </c>
      <c r="E111" s="8"/>
      <c r="F111" s="34"/>
      <c r="G111" s="9">
        <f t="shared" si="8"/>
        <v>0</v>
      </c>
    </row>
    <row r="112" spans="1:7" ht="87" customHeight="1">
      <c r="A112" s="277"/>
      <c r="B112" s="260"/>
      <c r="C112" s="227" t="s">
        <v>120</v>
      </c>
      <c r="D112" s="27" t="s">
        <v>740</v>
      </c>
      <c r="E112" s="8"/>
      <c r="F112" s="34"/>
      <c r="G112" s="9">
        <f t="shared" si="8"/>
        <v>0</v>
      </c>
    </row>
    <row r="113" spans="1:7" ht="77.25" customHeight="1">
      <c r="A113" s="277"/>
      <c r="B113" s="260"/>
      <c r="C113" s="228"/>
      <c r="D113" s="27" t="s">
        <v>741</v>
      </c>
      <c r="E113" s="8"/>
      <c r="F113" s="34"/>
      <c r="G113" s="9">
        <f t="shared" si="8"/>
        <v>0</v>
      </c>
    </row>
    <row r="114" spans="1:7" ht="68.45" customHeight="1">
      <c r="A114" s="203"/>
      <c r="B114" s="223"/>
      <c r="C114" s="27" t="s">
        <v>742</v>
      </c>
      <c r="D114" s="27" t="s">
        <v>743</v>
      </c>
      <c r="E114" s="8"/>
      <c r="F114" s="34"/>
      <c r="G114" s="9">
        <f>+IF(E114="cumple",0.02,0)</f>
        <v>0</v>
      </c>
    </row>
    <row r="115" spans="1:7" ht="17.25" thickBot="1">
      <c r="A115" s="98"/>
      <c r="B115" s="210" t="s">
        <v>21</v>
      </c>
      <c r="C115" s="272"/>
      <c r="D115" s="272"/>
      <c r="E115" s="90" t="str" cm="1">
        <f t="array" ref="E115">IF(OR(E105:E114="No cumple"),"No cumple",IF(G115=0%,"","Cumple"))</f>
        <v/>
      </c>
      <c r="F115" s="40"/>
      <c r="G115" s="74">
        <f>SUM(G107:G114)</f>
        <v>0</v>
      </c>
    </row>
    <row r="116" spans="1:7" ht="17.25" thickBot="1">
      <c r="A116" s="178" t="s">
        <v>5</v>
      </c>
      <c r="B116" s="179"/>
      <c r="C116" s="179"/>
      <c r="D116" s="179"/>
      <c r="E116" s="179"/>
      <c r="F116" s="180"/>
      <c r="G116" s="99">
        <f>G115+G106+G97+G90+G72+G61+G34</f>
        <v>0</v>
      </c>
    </row>
    <row r="117" spans="1:7" ht="85.5" customHeight="1" thickBot="1">
      <c r="A117" s="181" t="s">
        <v>383</v>
      </c>
      <c r="B117" s="182"/>
      <c r="C117" s="182"/>
      <c r="D117" s="182"/>
      <c r="E117" s="182"/>
      <c r="F117" s="182"/>
      <c r="G117" s="183"/>
    </row>
    <row r="118" spans="1:7" ht="17.25" thickBot="1">
      <c r="A118" s="184" t="s">
        <v>10</v>
      </c>
      <c r="B118" s="185"/>
      <c r="C118" s="185"/>
      <c r="D118" s="185"/>
      <c r="E118" s="185"/>
      <c r="F118" s="185"/>
      <c r="G118" s="186"/>
    </row>
    <row r="119" spans="1:7" ht="17.25" thickBot="1">
      <c r="A119" s="187" t="s">
        <v>8</v>
      </c>
      <c r="B119" s="188"/>
      <c r="C119" s="15" t="s">
        <v>6</v>
      </c>
      <c r="D119" s="14" t="s">
        <v>9</v>
      </c>
      <c r="E119" s="188" t="s">
        <v>7</v>
      </c>
      <c r="F119" s="188"/>
      <c r="G119" s="189"/>
    </row>
    <row r="120" spans="1:7">
      <c r="A120" s="190"/>
      <c r="B120" s="191"/>
      <c r="C120" s="17"/>
      <c r="D120" s="16"/>
      <c r="E120" s="191"/>
      <c r="F120" s="191"/>
      <c r="G120" s="192"/>
    </row>
    <row r="121" spans="1:7">
      <c r="A121" s="172"/>
      <c r="B121" s="173"/>
      <c r="C121" s="19"/>
      <c r="D121" s="18"/>
      <c r="E121" s="173"/>
      <c r="F121" s="173"/>
      <c r="G121" s="174"/>
    </row>
    <row r="122" spans="1:7" ht="17.25" thickBot="1">
      <c r="A122" s="175"/>
      <c r="B122" s="176"/>
      <c r="C122" s="21"/>
      <c r="D122" s="20"/>
      <c r="E122" s="176"/>
      <c r="F122" s="176"/>
      <c r="G122" s="177"/>
    </row>
  </sheetData>
  <sheetProtection algorithmName="SHA-512" hashValue="HN+1aw6imyoc4Raj2SamnEZuWrrkX/Q+hR4n9XNvCupBOxDxHKpYebJx9vtuMtTFxFVwSVvFJWbNPdZqNteHOg==" saltValue="i8ypnjcbihzV11ayudZUHg==" spinCount="100000" sheet="1" formatCells="0" formatColumns="0" formatRows="0" sort="0" autoFilter="0"/>
  <autoFilter ref="A17:G119" xr:uid="{47A68971-74D6-4596-BC86-1E5C76D83494}"/>
  <mergeCells count="83">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A18:A34"/>
    <mergeCell ref="B18:B33"/>
    <mergeCell ref="C18:C20"/>
    <mergeCell ref="C21:C22"/>
    <mergeCell ref="C23:C24"/>
    <mergeCell ref="C25:C26"/>
    <mergeCell ref="C28:C29"/>
    <mergeCell ref="C31:C33"/>
    <mergeCell ref="B34:D34"/>
    <mergeCell ref="C45:C47"/>
    <mergeCell ref="C49:C50"/>
    <mergeCell ref="C51:C53"/>
    <mergeCell ref="C56:C57"/>
    <mergeCell ref="C58:C60"/>
    <mergeCell ref="A91:A97"/>
    <mergeCell ref="A98:A106"/>
    <mergeCell ref="B91:B96"/>
    <mergeCell ref="C91:C95"/>
    <mergeCell ref="B61:D61"/>
    <mergeCell ref="A62:A72"/>
    <mergeCell ref="B62:B71"/>
    <mergeCell ref="C62:C64"/>
    <mergeCell ref="C67:C68"/>
    <mergeCell ref="C69:C71"/>
    <mergeCell ref="B72:D72"/>
    <mergeCell ref="A35:A61"/>
    <mergeCell ref="B35:B60"/>
    <mergeCell ref="C35:C37"/>
    <mergeCell ref="C39:C40"/>
    <mergeCell ref="C42:C44"/>
    <mergeCell ref="A73:A90"/>
    <mergeCell ref="B73:B89"/>
    <mergeCell ref="C73:C75"/>
    <mergeCell ref="C78:C79"/>
    <mergeCell ref="C80:C81"/>
    <mergeCell ref="C83:C84"/>
    <mergeCell ref="C85:C86"/>
    <mergeCell ref="C87:C89"/>
    <mergeCell ref="B90:D90"/>
    <mergeCell ref="C109:C110"/>
    <mergeCell ref="C112:C113"/>
    <mergeCell ref="B115:D115"/>
    <mergeCell ref="C98:C100"/>
    <mergeCell ref="C101:C103"/>
    <mergeCell ref="C104:C105"/>
    <mergeCell ref="B97:D97"/>
    <mergeCell ref="B98:B105"/>
    <mergeCell ref="A121:B121"/>
    <mergeCell ref="E121:G121"/>
    <mergeCell ref="A122:B122"/>
    <mergeCell ref="E122:G122"/>
    <mergeCell ref="A116:F116"/>
    <mergeCell ref="A120:B120"/>
    <mergeCell ref="E120:G120"/>
    <mergeCell ref="A117:G117"/>
    <mergeCell ref="A118:G118"/>
    <mergeCell ref="A119:B119"/>
    <mergeCell ref="E119:G119"/>
    <mergeCell ref="B106:D106"/>
    <mergeCell ref="A107:A114"/>
    <mergeCell ref="B107:B114"/>
  </mergeCells>
  <conditionalFormatting sqref="G116">
    <cfRule type="dataBar" priority="1">
      <dataBar>
        <cfvo type="num" val="0"/>
        <cfvo type="num" val="1"/>
        <color rgb="FF638EC6"/>
      </dataBar>
      <extLst>
        <ext xmlns:x14="http://schemas.microsoft.com/office/spreadsheetml/2009/9/main" uri="{B025F937-C7B1-47D3-B67F-A62EFF666E3E}">
          <x14:id>{ADE989E0-FEFD-464E-9940-28892919C312}</x14:id>
        </ext>
      </extLst>
    </cfRule>
  </conditionalFormatting>
  <dataValidations count="7">
    <dataValidation type="whole" allowBlank="1" showInputMessage="1" showErrorMessage="1" error="Ingrese solo números" sqref="B13:G13" xr:uid="{6A389B75-3544-437F-AB08-C162A04F7354}">
      <formula1>1</formula1>
      <formula2>9999</formula2>
    </dataValidation>
    <dataValidation type="whole" allowBlank="1" showInputMessage="1" showErrorMessage="1" error="Ingrese solo números" sqref="B5:G5" xr:uid="{352207AA-A330-44B8-95CE-7E25E2238D95}">
      <formula1>1</formula1>
      <formula2>999999999</formula2>
    </dataValidation>
    <dataValidation type="date" allowBlank="1" showInputMessage="1" showErrorMessage="1" error="Formato fecha dd/mm/aaaa" sqref="B6:G6" xr:uid="{AE74C022-C1F8-4FF7-970A-07B0A73DAFA8}">
      <formula1>40179</formula1>
      <formula2>46022</formula2>
    </dataValidation>
    <dataValidation type="date" allowBlank="1" showInputMessage="1" showErrorMessage="1" error="Formato fecha dd/mm/aaaa" sqref="B14:G14" xr:uid="{5058D163-B912-4490-9A1A-AE8296019B00}">
      <formula1>45292</formula1>
      <formula2>46022</formula2>
    </dataValidation>
    <dataValidation type="textLength" allowBlank="1" showInputMessage="1" showErrorMessage="1" sqref="B11:G12 B8:G8" xr:uid="{51DF2C93-6EAB-4692-B9C1-70202AD908CE}">
      <formula1>2</formula1>
      <formula2>250</formula2>
    </dataValidation>
    <dataValidation type="whole" allowBlank="1" showInputMessage="1" showErrorMessage="1" error="Ingrese solo números._x000a_Logitud 9 dIgitos." sqref="B9:G9" xr:uid="{2179D669-9C62-4D0A-A105-AE065CF1466C}">
      <formula1>111111111</formula1>
      <formula2>999999999</formula2>
    </dataValidation>
    <dataValidation type="list" allowBlank="1" showInputMessage="1" showErrorMessage="1" sqref="E35:E60 E62:E71 E91:E96 E18:E33 E73:E89 E98:E105 E107:E114" xr:uid="{4AD7F909-BBBF-46DF-AE44-05FC83D718DB}">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ADE989E0-FEFD-464E-9940-28892919C312}">
            <x14:dataBar minLength="0" maxLength="100" gradient="0">
              <x14:cfvo type="num">
                <xm:f>0</xm:f>
              </x14:cfvo>
              <x14:cfvo type="num">
                <xm:f>1</xm:f>
              </x14:cfvo>
              <x14:negativeFillColor rgb="FFFF0000"/>
              <x14:axisColor rgb="FF000000"/>
            </x14:dataBar>
          </x14:cfRule>
          <xm:sqref>G116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8A17D57-FE67-4A39-A824-8D1479BF17EA}">
          <x14:formula1>
            <xm:f>'0. Instrucciones'!$A$41:$A$73</xm:f>
          </x14:formula1>
          <xm:sqref>B7:G7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8320-049D-45BB-96D1-7A705FE627CD}">
  <sheetPr>
    <tabColor rgb="FF00B0F0"/>
  </sheetPr>
  <dimension ref="A1:F29"/>
  <sheetViews>
    <sheetView tabSelected="1" zoomScale="90" zoomScaleNormal="90" zoomScaleSheetLayoutView="80" zoomScalePageLayoutView="55" workbookViewId="0">
      <selection activeCell="A5" sqref="A5:G7"/>
    </sheetView>
  </sheetViews>
  <sheetFormatPr baseColWidth="10" defaultColWidth="11.42578125" defaultRowHeight="16.5"/>
  <cols>
    <col min="1" max="1" width="30.85546875" style="22" customWidth="1"/>
    <col min="2" max="2" width="27.5703125" style="23" customWidth="1"/>
    <col min="3" max="3" width="40.140625" style="24" customWidth="1"/>
    <col min="4" max="4" width="49.5703125" style="23" customWidth="1"/>
    <col min="5" max="5" width="19" style="23" customWidth="1"/>
    <col min="6" max="6" width="35.28515625" style="25" customWidth="1"/>
    <col min="7" max="16384" width="11.42578125" style="1"/>
  </cols>
  <sheetData>
    <row r="1" spans="1:6" ht="15.75" thickBot="1">
      <c r="A1" s="287" t="s">
        <v>16</v>
      </c>
      <c r="B1" s="288"/>
      <c r="C1" s="288"/>
      <c r="D1" s="288"/>
      <c r="E1" s="288"/>
      <c r="F1" s="289"/>
    </row>
    <row r="2" spans="1:6" ht="17.25" customHeight="1" thickBot="1">
      <c r="A2" s="290" t="s">
        <v>15</v>
      </c>
      <c r="B2" s="291"/>
      <c r="C2" s="291"/>
      <c r="D2" s="291"/>
      <c r="E2" s="291"/>
      <c r="F2" s="292"/>
    </row>
    <row r="3" spans="1:6" s="2" customFormat="1" ht="15.75" thickBot="1">
      <c r="A3" s="293" t="s">
        <v>132</v>
      </c>
      <c r="B3" s="294"/>
      <c r="C3" s="294"/>
      <c r="D3" s="294"/>
      <c r="E3" s="294"/>
      <c r="F3" s="295"/>
    </row>
    <row r="4" spans="1:6" s="2" customFormat="1" ht="15.75" thickBot="1">
      <c r="A4" s="296" t="s">
        <v>133</v>
      </c>
      <c r="B4" s="297"/>
      <c r="C4" s="297"/>
      <c r="D4" s="297"/>
      <c r="E4" s="297"/>
      <c r="F4" s="298"/>
    </row>
    <row r="5" spans="1:6">
      <c r="A5" s="76" t="s">
        <v>17</v>
      </c>
      <c r="B5" s="299"/>
      <c r="C5" s="300"/>
      <c r="D5" s="300"/>
      <c r="E5" s="300"/>
      <c r="F5" s="301"/>
    </row>
    <row r="6" spans="1:6" ht="28.5">
      <c r="A6" s="77" t="s">
        <v>18</v>
      </c>
      <c r="B6" s="284"/>
      <c r="C6" s="285"/>
      <c r="D6" s="285"/>
      <c r="E6" s="285"/>
      <c r="F6" s="286"/>
    </row>
    <row r="7" spans="1:6">
      <c r="A7" s="78" t="s">
        <v>1</v>
      </c>
      <c r="B7" s="141"/>
      <c r="C7" s="142"/>
      <c r="D7" s="142"/>
      <c r="E7" s="142"/>
      <c r="F7" s="308"/>
    </row>
    <row r="8" spans="1:6">
      <c r="A8" s="78" t="s">
        <v>11</v>
      </c>
      <c r="B8" s="141"/>
      <c r="C8" s="142"/>
      <c r="D8" s="142"/>
      <c r="E8" s="142"/>
      <c r="F8" s="308"/>
    </row>
    <row r="9" spans="1:6">
      <c r="A9" s="78" t="s">
        <v>22</v>
      </c>
      <c r="B9" s="141"/>
      <c r="C9" s="142"/>
      <c r="D9" s="142"/>
      <c r="E9" s="142"/>
      <c r="F9" s="308"/>
    </row>
    <row r="10" spans="1:6">
      <c r="A10" s="78" t="s">
        <v>19</v>
      </c>
      <c r="B10" s="141"/>
      <c r="C10" s="142"/>
      <c r="D10" s="142"/>
      <c r="E10" s="142"/>
      <c r="F10" s="308"/>
    </row>
    <row r="11" spans="1:6" ht="28.5">
      <c r="A11" s="78" t="s">
        <v>12</v>
      </c>
      <c r="B11" s="141"/>
      <c r="C11" s="142"/>
      <c r="D11" s="142"/>
      <c r="E11" s="142"/>
      <c r="F11" s="308"/>
    </row>
    <row r="12" spans="1:6" ht="29.25" customHeight="1">
      <c r="A12" s="78" t="s">
        <v>13</v>
      </c>
      <c r="B12" s="141"/>
      <c r="C12" s="142"/>
      <c r="D12" s="142"/>
      <c r="E12" s="142"/>
      <c r="F12" s="308"/>
    </row>
    <row r="13" spans="1:6" ht="43.5" thickBot="1">
      <c r="A13" s="79" t="s">
        <v>20</v>
      </c>
      <c r="B13" s="309"/>
      <c r="C13" s="310"/>
      <c r="D13" s="310"/>
      <c r="E13" s="310"/>
      <c r="F13" s="311"/>
    </row>
    <row r="14" spans="1:6" customFormat="1" ht="15.75" thickBot="1">
      <c r="A14" s="312" t="s">
        <v>395</v>
      </c>
      <c r="B14" s="313"/>
      <c r="C14" s="314"/>
      <c r="D14" s="315" t="s">
        <v>396</v>
      </c>
      <c r="E14" s="316"/>
      <c r="F14" s="317"/>
    </row>
    <row r="15" spans="1:6" customFormat="1" ht="36.75" customHeight="1" thickBot="1">
      <c r="A15" s="318" t="s">
        <v>397</v>
      </c>
      <c r="B15" s="319"/>
      <c r="C15" s="320"/>
      <c r="D15" s="321">
        <f>'1. Comp Legal'!G55</f>
        <v>0</v>
      </c>
      <c r="E15" s="322"/>
      <c r="F15" s="323"/>
    </row>
    <row r="16" spans="1:6" customFormat="1" ht="32.25" customHeight="1" thickBot="1">
      <c r="A16" s="302" t="s">
        <v>398</v>
      </c>
      <c r="B16" s="303"/>
      <c r="C16" s="304"/>
      <c r="D16" s="305">
        <f>'2. Comp Financiero'!G80</f>
        <v>0</v>
      </c>
      <c r="E16" s="306"/>
      <c r="F16" s="307"/>
    </row>
    <row r="17" spans="1:6" customFormat="1" ht="42" customHeight="1" thickBot="1">
      <c r="A17" s="318" t="s">
        <v>399</v>
      </c>
      <c r="B17" s="319"/>
      <c r="C17" s="320"/>
      <c r="D17" s="327">
        <f>'3. Comp Atención Psicosocial '!G38</f>
        <v>0</v>
      </c>
      <c r="E17" s="328"/>
      <c r="F17" s="329"/>
    </row>
    <row r="18" spans="1:6" customFormat="1" ht="45.75" customHeight="1" thickBot="1">
      <c r="A18" s="302" t="s">
        <v>400</v>
      </c>
      <c r="B18" s="303"/>
      <c r="C18" s="304"/>
      <c r="D18" s="327">
        <f>'4. Comp Talento Humano'!G79</f>
        <v>0</v>
      </c>
      <c r="E18" s="328"/>
      <c r="F18" s="329"/>
    </row>
    <row r="19" spans="1:6" customFormat="1" ht="42.75" customHeight="1" thickBot="1">
      <c r="A19" s="318" t="s">
        <v>401</v>
      </c>
      <c r="B19" s="319"/>
      <c r="C19" s="320"/>
      <c r="D19" s="327">
        <f>'5. Comp Infraestructura'!G247</f>
        <v>0</v>
      </c>
      <c r="E19" s="328"/>
      <c r="F19" s="329"/>
    </row>
    <row r="20" spans="1:6" customFormat="1" ht="41.25" customHeight="1" thickBot="1">
      <c r="A20" s="330" t="s">
        <v>402</v>
      </c>
      <c r="B20" s="331"/>
      <c r="C20" s="332"/>
      <c r="D20" s="333">
        <f>AVERAGE('6. Comp Nutrición - LFI'!G108,'6. Comp Nutrición - LFID'!G91,'6. Comp Nutrición - Terc'!G116)</f>
        <v>0</v>
      </c>
      <c r="E20" s="334"/>
      <c r="F20" s="335"/>
    </row>
    <row r="21" spans="1:6" ht="15.75" thickBot="1">
      <c r="A21" s="336" t="s">
        <v>403</v>
      </c>
      <c r="B21" s="337"/>
      <c r="C21" s="337"/>
      <c r="D21" s="337"/>
      <c r="E21" s="337"/>
      <c r="F21" s="338"/>
    </row>
    <row r="22" spans="1:6" ht="15.75" thickBot="1">
      <c r="A22" s="339" t="s">
        <v>8</v>
      </c>
      <c r="B22" s="340"/>
      <c r="C22" s="80" t="s">
        <v>6</v>
      </c>
      <c r="D22" s="80" t="s">
        <v>9</v>
      </c>
      <c r="E22" s="340" t="s">
        <v>7</v>
      </c>
      <c r="F22" s="341"/>
    </row>
    <row r="23" spans="1:6" ht="15">
      <c r="A23" s="324"/>
      <c r="B23" s="325"/>
      <c r="C23" s="81"/>
      <c r="D23" s="81"/>
      <c r="E23" s="325"/>
      <c r="F23" s="326"/>
    </row>
    <row r="24" spans="1:6" ht="15">
      <c r="A24" s="342"/>
      <c r="B24" s="343"/>
      <c r="C24" s="81"/>
      <c r="D24" s="81"/>
      <c r="E24" s="344"/>
      <c r="F24" s="345"/>
    </row>
    <row r="25" spans="1:6" ht="15">
      <c r="A25" s="342"/>
      <c r="B25" s="343"/>
      <c r="C25" s="81"/>
      <c r="D25" s="81"/>
      <c r="E25" s="344"/>
      <c r="F25" s="345"/>
    </row>
    <row r="26" spans="1:6" ht="15">
      <c r="A26" s="342"/>
      <c r="B26" s="343"/>
      <c r="C26" s="81"/>
      <c r="D26" s="81"/>
      <c r="E26" s="344"/>
      <c r="F26" s="345"/>
    </row>
    <row r="27" spans="1:6" ht="15">
      <c r="A27" s="342"/>
      <c r="B27" s="343"/>
      <c r="C27" s="81"/>
      <c r="D27" s="81"/>
      <c r="E27" s="344"/>
      <c r="F27" s="345"/>
    </row>
    <row r="28" spans="1:6" ht="15">
      <c r="A28" s="346"/>
      <c r="B28" s="347"/>
      <c r="C28" s="82"/>
      <c r="D28" s="82"/>
      <c r="E28" s="347"/>
      <c r="F28" s="348"/>
    </row>
    <row r="29" spans="1:6" ht="15.75" thickBot="1">
      <c r="A29" s="349"/>
      <c r="B29" s="350"/>
      <c r="C29" s="83"/>
      <c r="D29" s="83"/>
      <c r="E29" s="350"/>
      <c r="F29" s="351"/>
    </row>
  </sheetData>
  <sheetProtection algorithmName="SHA-512" hashValue="pPQjlbL6Lc/Amx3DshjEQILQSi6Q8eBQs+J4REuW+ZZE7FvFCUVgnfXmolaUY3SWGpVTfwDUzll928b+MDj8Zg==" saltValue="qP9W1X4HLlSFlKM4cd3HwQ==" spinCount="100000" sheet="1" formatCells="0" formatColumns="0" formatRows="0" autoFilter="0"/>
  <mergeCells count="44">
    <mergeCell ref="A27:B27"/>
    <mergeCell ref="E27:F27"/>
    <mergeCell ref="A28:B28"/>
    <mergeCell ref="E28:F28"/>
    <mergeCell ref="A29:B29"/>
    <mergeCell ref="E29:F29"/>
    <mergeCell ref="A24:B24"/>
    <mergeCell ref="E24:F24"/>
    <mergeCell ref="A25:B25"/>
    <mergeCell ref="E25:F25"/>
    <mergeCell ref="A26:B26"/>
    <mergeCell ref="E26:F26"/>
    <mergeCell ref="A23:B23"/>
    <mergeCell ref="E23:F23"/>
    <mergeCell ref="A17:C17"/>
    <mergeCell ref="D17:F17"/>
    <mergeCell ref="A18:C18"/>
    <mergeCell ref="D18:F18"/>
    <mergeCell ref="A19:C19"/>
    <mergeCell ref="D19:F19"/>
    <mergeCell ref="A20:C20"/>
    <mergeCell ref="D20:F20"/>
    <mergeCell ref="A21:F21"/>
    <mergeCell ref="A22:B22"/>
    <mergeCell ref="E22:F22"/>
    <mergeCell ref="A16:C16"/>
    <mergeCell ref="D16:F16"/>
    <mergeCell ref="B7:F7"/>
    <mergeCell ref="B8:F8"/>
    <mergeCell ref="B9:F9"/>
    <mergeCell ref="B10:F10"/>
    <mergeCell ref="B11:F11"/>
    <mergeCell ref="B12:F12"/>
    <mergeCell ref="B13:F13"/>
    <mergeCell ref="A14:C14"/>
    <mergeCell ref="D14:F14"/>
    <mergeCell ref="A15:C15"/>
    <mergeCell ref="D15:F15"/>
    <mergeCell ref="B6:F6"/>
    <mergeCell ref="A1:F1"/>
    <mergeCell ref="A2:F2"/>
    <mergeCell ref="A3:F3"/>
    <mergeCell ref="A4:F4"/>
    <mergeCell ref="B5:F5"/>
  </mergeCells>
  <dataValidations count="5">
    <dataValidation type="whole" allowBlank="1" showInputMessage="1" showErrorMessage="1" error="Ingrese solo números._x000a_Logitud 9 dIgitos." sqref="B9" xr:uid="{12A96D7E-9F4C-47E0-9727-43BA4D01A165}">
      <formula1>111111111</formula1>
      <formula2>999999999</formula2>
    </dataValidation>
    <dataValidation type="textLength" allowBlank="1" showInputMessage="1" showErrorMessage="1" sqref="B8 B11:B12" xr:uid="{4564193B-7C2D-4388-A681-87D9369CF6BB}">
      <formula1>2</formula1>
      <formula2>250</formula2>
    </dataValidation>
    <dataValidation type="date" allowBlank="1" showInputMessage="1" showErrorMessage="1" error="Formato fecha dd/mm/aaaa" sqref="B13" xr:uid="{DF6AF437-B0E1-4A8D-9FAA-0B8708FF75D5}">
      <formula1>45292</formula1>
      <formula2>46022</formula2>
    </dataValidation>
    <dataValidation type="date" allowBlank="1" showInputMessage="1" showErrorMessage="1" error="Formato fecha dd/mm/aaaa" sqref="B6" xr:uid="{6D6E1AB6-B49B-46FA-9F1E-A2A5DF19D39C}">
      <formula1>40179</formula1>
      <formula2>46022</formula2>
    </dataValidation>
    <dataValidation type="whole" allowBlank="1" showInputMessage="1" showErrorMessage="1" error="Ingrese solo números" sqref="B5" xr:uid="{7B348E3D-1DA0-40A6-B75F-4080ED3E3716}">
      <formula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FUNCIONAMIENTO&amp;RIN54.IVC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ABDD294-4F5E-4405-99E3-23E01B56AE4E}">
          <x14:formula1>
            <xm:f>'0. Instrucciones'!$A$41:$A$73</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8DC230-7527-4E41-B454-00AEFDDF6AC2}">
  <ds:schemaRefs>
    <ds:schemaRef ds:uri="http://www.w3.org/XML/1998/namespace"/>
    <ds:schemaRef ds:uri="http://schemas.microsoft.com/office/infopath/2007/PartnerControls"/>
    <ds:schemaRef ds:uri="http://purl.org/dc/dcmitype/"/>
    <ds:schemaRef ds:uri="76ddc973-6f3e-458c-98dc-616d12e59db2"/>
    <ds:schemaRef ds:uri="http://schemas.microsoft.com/office/2006/documentManagement/types"/>
    <ds:schemaRef ds:uri="http://purl.org/dc/elements/1.1/"/>
    <ds:schemaRef ds:uri="http://schemas.openxmlformats.org/package/2006/metadata/core-properties"/>
    <ds:schemaRef ds:uri="http://purl.org/dc/terms/"/>
    <ds:schemaRef ds:uri="07df56aa-f336-4b80-aa61-75267864e9e7"/>
    <ds:schemaRef ds:uri="http://schemas.microsoft.com/office/2006/metadata/properties"/>
  </ds:schemaRefs>
</ds:datastoreItem>
</file>

<file path=customXml/itemProps2.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F61817-CB83-489F-BB50-20108FEF4F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0. Instrucciones</vt:lpstr>
      <vt:lpstr>1. Comp Legal</vt:lpstr>
      <vt:lpstr>2. Comp Financiero</vt:lpstr>
      <vt:lpstr>3. Comp Atención Psicosocial </vt:lpstr>
      <vt:lpstr>4. Comp Talento Humano</vt:lpstr>
      <vt:lpstr>5. Comp Infraestructura</vt:lpstr>
      <vt:lpstr>6. Comp Nutrición - LFI</vt:lpstr>
      <vt:lpstr>6. Comp Nutrición - LFID</vt:lpstr>
      <vt:lpstr>6. Comp Nutrición - Terc</vt:lpstr>
      <vt:lpstr>7. Resumen Componentes</vt:lpstr>
      <vt:lpstr>'0. 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2024-07-29T15:57:45Z</cp:lastPrinted>
  <dcterms:created xsi:type="dcterms:W3CDTF">2015-02-20T20:19:06Z</dcterms:created>
  <dcterms:modified xsi:type="dcterms:W3CDTF">2024-07-29T15:57:45Z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