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0" documentId="13_ncr:1_{625A3467-8A2B-453D-AECE-C901165859C1}" xr6:coauthVersionLast="47" xr6:coauthVersionMax="47" xr10:uidLastSave="{1A90E711-6E1C-4E62-BAF9-A4BDEBBAF91A}"/>
  <bookViews>
    <workbookView xWindow="-120" yWindow="-120" windowWidth="29040" windowHeight="15720" tabRatio="855" xr2:uid="{00000000-000D-0000-FFFF-FFFF00000000}"/>
  </bookViews>
  <sheets>
    <sheet name="0. Instrucciones" sheetId="93" r:id="rId1"/>
    <sheet name="1. Comp Legal" sheetId="73" r:id="rId2"/>
    <sheet name="2. Comp Financiero" sheetId="79" r:id="rId3"/>
    <sheet name="3. Comp Atención Psicosocial " sheetId="83" r:id="rId4"/>
    <sheet name="4. Comp Talento Humano" sheetId="86" r:id="rId5"/>
    <sheet name="5. Comp Infraestructura" sheetId="96" r:id="rId6"/>
    <sheet name="6. Comp Nutrición - LF" sheetId="94" r:id="rId7"/>
    <sheet name="6. Comp Nutrición - Terc.." sheetId="95" r:id="rId8"/>
    <sheet name="7. Resumen Componente" sheetId="91" r:id="rId9"/>
  </sheets>
  <definedNames>
    <definedName name="_xlnm._FilterDatabase" localSheetId="1" hidden="1">'1. Comp Legal'!$A$17:$G$17</definedName>
    <definedName name="_xlnm._FilterDatabase" localSheetId="2" hidden="1">'2. Comp Financiero'!$A$17:$G$83</definedName>
    <definedName name="_xlnm._FilterDatabase" localSheetId="3" hidden="1">'3. Comp Atención Psicosocial '!$A$17:$H$42</definedName>
    <definedName name="_xlnm._FilterDatabase" localSheetId="4" hidden="1">'4. Comp Talento Humano'!$A$17:$G$71</definedName>
    <definedName name="_xlnm._FilterDatabase" localSheetId="5" hidden="1">'5. Comp Infraestructura'!$A$17:$G$221</definedName>
    <definedName name="_xlnm._FilterDatabase" localSheetId="6" hidden="1">'6. Comp Nutrición - LF'!$A$17:$G$27</definedName>
    <definedName name="_xlnm._FilterDatabase" localSheetId="7" hidden="1">'6. Comp Nutrición - Terc..'!$A$17:$G$27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91" l="1"/>
  <c r="G22" i="95"/>
  <c r="G21" i="95"/>
  <c r="G20" i="95"/>
  <c r="G19" i="95"/>
  <c r="G18" i="95"/>
  <c r="G22" i="94"/>
  <c r="G21" i="94"/>
  <c r="G20" i="94"/>
  <c r="G19" i="94"/>
  <c r="G18" i="94"/>
  <c r="G76" i="79"/>
  <c r="G62" i="79"/>
  <c r="G46" i="79"/>
  <c r="G45" i="79"/>
  <c r="G38" i="79"/>
  <c r="G35" i="79"/>
  <c r="G32" i="79"/>
  <c r="G29" i="79"/>
  <c r="G28" i="79"/>
  <c r="G25" i="79"/>
  <c r="G24" i="79"/>
  <c r="G21" i="79"/>
  <c r="G20" i="79"/>
  <c r="G19" i="79"/>
  <c r="G18" i="79"/>
  <c r="G30" i="96" l="1"/>
  <c r="G18" i="96"/>
  <c r="G30" i="86"/>
  <c r="G20" i="96"/>
  <c r="G19" i="96"/>
  <c r="G216" i="96"/>
  <c r="G215" i="96"/>
  <c r="G214" i="96"/>
  <c r="G213" i="96"/>
  <c r="G212" i="96"/>
  <c r="G211" i="96"/>
  <c r="G210" i="96"/>
  <c r="G209" i="96"/>
  <c r="G208" i="96"/>
  <c r="G207" i="96"/>
  <c r="G206" i="96"/>
  <c r="G205" i="96"/>
  <c r="G204" i="96"/>
  <c r="G203" i="96"/>
  <c r="G202" i="96"/>
  <c r="G201" i="96"/>
  <c r="G200" i="96"/>
  <c r="G199" i="96"/>
  <c r="G198" i="96"/>
  <c r="G197" i="96"/>
  <c r="G196" i="96"/>
  <c r="G195" i="96"/>
  <c r="G194" i="96"/>
  <c r="G193" i="96"/>
  <c r="G192" i="96"/>
  <c r="G191" i="96"/>
  <c r="G190" i="96"/>
  <c r="G189" i="96"/>
  <c r="G188" i="96"/>
  <c r="G187" i="96"/>
  <c r="G186" i="96"/>
  <c r="G185" i="96"/>
  <c r="G184" i="96"/>
  <c r="G183" i="96"/>
  <c r="G182" i="96"/>
  <c r="G181" i="96"/>
  <c r="G180" i="96"/>
  <c r="G178" i="96"/>
  <c r="G179" i="96" s="1"/>
  <c r="G176" i="96"/>
  <c r="G175" i="96"/>
  <c r="G174" i="96"/>
  <c r="G173" i="96"/>
  <c r="G172" i="96"/>
  <c r="G171" i="96"/>
  <c r="G170" i="96"/>
  <c r="G169" i="96"/>
  <c r="G168" i="96"/>
  <c r="G167" i="96"/>
  <c r="G166" i="96"/>
  <c r="G165" i="96"/>
  <c r="G164" i="96"/>
  <c r="G163" i="96"/>
  <c r="G161" i="96"/>
  <c r="G162" i="96" s="1"/>
  <c r="E162" i="96" s="1"/>
  <c r="G159" i="96"/>
  <c r="G160" i="96" s="1"/>
  <c r="E160" i="96" s="1"/>
  <c r="G157" i="96"/>
  <c r="G156" i="96"/>
  <c r="G155" i="96"/>
  <c r="G154" i="96"/>
  <c r="G153" i="96"/>
  <c r="G152" i="96"/>
  <c r="G151" i="96"/>
  <c r="G150" i="96"/>
  <c r="G149" i="96"/>
  <c r="G148" i="96"/>
  <c r="G147" i="96"/>
  <c r="G146" i="96"/>
  <c r="G145" i="96"/>
  <c r="G144" i="96"/>
  <c r="G143" i="96"/>
  <c r="G142" i="96"/>
  <c r="G141" i="96"/>
  <c r="G140" i="96"/>
  <c r="G139" i="96"/>
  <c r="G138" i="96"/>
  <c r="G137" i="96"/>
  <c r="G136" i="96"/>
  <c r="G135" i="96"/>
  <c r="G134" i="96"/>
  <c r="G133" i="96"/>
  <c r="G132" i="96"/>
  <c r="G131" i="96"/>
  <c r="G130" i="96"/>
  <c r="G129" i="96"/>
  <c r="G128" i="96"/>
  <c r="G127" i="96"/>
  <c r="G126" i="96"/>
  <c r="G125" i="96"/>
  <c r="G124" i="96"/>
  <c r="G123" i="96"/>
  <c r="G122" i="96"/>
  <c r="G121" i="96"/>
  <c r="G120" i="96"/>
  <c r="G119" i="96"/>
  <c r="G118" i="96"/>
  <c r="G117" i="96"/>
  <c r="G116" i="96"/>
  <c r="G115" i="96"/>
  <c r="G114" i="96"/>
  <c r="G113" i="96"/>
  <c r="G111" i="96"/>
  <c r="G110" i="96"/>
  <c r="G109" i="96"/>
  <c r="G112" i="96" s="1"/>
  <c r="G107" i="96"/>
  <c r="G106" i="96"/>
  <c r="G105" i="96"/>
  <c r="G104" i="96"/>
  <c r="G103" i="96"/>
  <c r="G102" i="96"/>
  <c r="G101" i="96"/>
  <c r="G100" i="96"/>
  <c r="G99" i="96"/>
  <c r="G98" i="96"/>
  <c r="G97" i="96"/>
  <c r="G96" i="96"/>
  <c r="G95" i="96"/>
  <c r="G94" i="96"/>
  <c r="G93" i="96"/>
  <c r="G92" i="96"/>
  <c r="G91" i="96"/>
  <c r="G90" i="96"/>
  <c r="G89" i="96"/>
  <c r="G88" i="96"/>
  <c r="G87" i="96"/>
  <c r="G86" i="96"/>
  <c r="G85" i="96"/>
  <c r="G84" i="96"/>
  <c r="G83" i="96"/>
  <c r="G82" i="96"/>
  <c r="G81" i="96"/>
  <c r="G80" i="96"/>
  <c r="G79" i="96"/>
  <c r="G78" i="96"/>
  <c r="G77" i="96"/>
  <c r="G76" i="96"/>
  <c r="G75" i="96"/>
  <c r="G74" i="96"/>
  <c r="G73" i="96"/>
  <c r="G72" i="96"/>
  <c r="G71" i="96"/>
  <c r="G70" i="96"/>
  <c r="G69" i="96"/>
  <c r="G68" i="96"/>
  <c r="G67" i="96"/>
  <c r="G66" i="96"/>
  <c r="G65" i="96"/>
  <c r="G64" i="96"/>
  <c r="G63" i="96"/>
  <c r="G62" i="96"/>
  <c r="G61" i="96"/>
  <c r="G60" i="96"/>
  <c r="G59" i="96"/>
  <c r="G58" i="96"/>
  <c r="G57" i="96"/>
  <c r="G56" i="96"/>
  <c r="G55" i="96"/>
  <c r="G54" i="96"/>
  <c r="G53" i="96"/>
  <c r="G52" i="96"/>
  <c r="G51" i="96"/>
  <c r="G50" i="96"/>
  <c r="G49" i="96"/>
  <c r="G48" i="96"/>
  <c r="G47" i="96"/>
  <c r="G46" i="96"/>
  <c r="G45" i="96"/>
  <c r="G44" i="96"/>
  <c r="G43" i="96"/>
  <c r="G42" i="96"/>
  <c r="G41" i="96"/>
  <c r="G40" i="96"/>
  <c r="G39" i="96"/>
  <c r="G38" i="96"/>
  <c r="G37" i="96"/>
  <c r="G36" i="96"/>
  <c r="G35" i="96"/>
  <c r="G33" i="96"/>
  <c r="G32" i="96"/>
  <c r="G31" i="96"/>
  <c r="G29" i="96"/>
  <c r="G28" i="96"/>
  <c r="G27" i="96"/>
  <c r="G26" i="96"/>
  <c r="G25" i="96"/>
  <c r="G24" i="96"/>
  <c r="G23" i="96"/>
  <c r="G22" i="96"/>
  <c r="G21" i="96"/>
  <c r="G23" i="95"/>
  <c r="G24" i="95" s="1"/>
  <c r="E23" i="95" a="1"/>
  <c r="E23" i="95" s="1"/>
  <c r="G23" i="94"/>
  <c r="G24" i="94" s="1"/>
  <c r="E23" i="94" a="1"/>
  <c r="E23" i="94" s="1"/>
  <c r="G53" i="73"/>
  <c r="G217" i="96" l="1"/>
  <c r="E217" i="96" s="1" a="1"/>
  <c r="E217" i="96" s="1"/>
  <c r="G177" i="96"/>
  <c r="E177" i="96" s="1" a="1"/>
  <c r="E177" i="96" s="1"/>
  <c r="E179" i="96" s="1" a="1"/>
  <c r="E179" i="96" s="1"/>
  <c r="G108" i="96"/>
  <c r="E108" i="96" s="1" a="1"/>
  <c r="E108" i="96" s="1"/>
  <c r="E112" i="96" s="1" a="1"/>
  <c r="E112" i="96" s="1"/>
  <c r="G158" i="96"/>
  <c r="E158" i="96" s="1" a="1"/>
  <c r="E158" i="96" s="1"/>
  <c r="G34" i="96"/>
  <c r="E34" i="96" a="1"/>
  <c r="E34" i="96" s="1"/>
  <c r="G34" i="83"/>
  <c r="G33" i="83"/>
  <c r="G32" i="83"/>
  <c r="G31" i="83"/>
  <c r="G24" i="83"/>
  <c r="G23" i="83"/>
  <c r="G22" i="83"/>
  <c r="G21" i="83"/>
  <c r="G20" i="83"/>
  <c r="G19" i="83"/>
  <c r="G218" i="96" l="1"/>
  <c r="D20" i="91" s="1"/>
  <c r="G29" i="83"/>
  <c r="G27" i="83"/>
  <c r="G26" i="83"/>
  <c r="G66" i="86"/>
  <c r="G65" i="86"/>
  <c r="G64" i="86"/>
  <c r="G63" i="86"/>
  <c r="G62" i="86"/>
  <c r="G60" i="86"/>
  <c r="G59" i="86"/>
  <c r="G58" i="86"/>
  <c r="G57" i="86"/>
  <c r="G55" i="86"/>
  <c r="G49" i="86"/>
  <c r="G48" i="86"/>
  <c r="G47" i="86"/>
  <c r="G46" i="86"/>
  <c r="G45" i="86"/>
  <c r="G44" i="86"/>
  <c r="G43" i="86"/>
  <c r="G42" i="86"/>
  <c r="G41" i="86"/>
  <c r="G40" i="86"/>
  <c r="G39" i="86"/>
  <c r="G38" i="86"/>
  <c r="G37" i="86"/>
  <c r="G36" i="86"/>
  <c r="G35" i="86"/>
  <c r="G34" i="86"/>
  <c r="G33" i="86"/>
  <c r="G32" i="86"/>
  <c r="G31" i="86"/>
  <c r="G29" i="86"/>
  <c r="G27" i="86"/>
  <c r="G26" i="86"/>
  <c r="G25" i="86"/>
  <c r="G24" i="86"/>
  <c r="G23" i="86"/>
  <c r="G22" i="86"/>
  <c r="G21" i="86"/>
  <c r="G20" i="86"/>
  <c r="G19" i="86"/>
  <c r="G78" i="79" l="1"/>
  <c r="G74" i="79"/>
  <c r="G72" i="79"/>
  <c r="G71" i="79"/>
  <c r="G70" i="79"/>
  <c r="G69" i="79"/>
  <c r="G68" i="79"/>
  <c r="G67" i="79"/>
  <c r="G65" i="79"/>
  <c r="G64" i="79"/>
  <c r="G60" i="79"/>
  <c r="G59" i="79"/>
  <c r="G58" i="79"/>
  <c r="G54" i="79"/>
  <c r="G53" i="79"/>
  <c r="G56" i="79"/>
  <c r="G51" i="79"/>
  <c r="G49" i="79"/>
  <c r="G47" i="79"/>
  <c r="G43" i="79"/>
  <c r="G41" i="79"/>
  <c r="G40" i="79"/>
  <c r="G37" i="79"/>
  <c r="G34" i="79"/>
  <c r="G31" i="79"/>
  <c r="G27" i="79"/>
  <c r="G23" i="79"/>
  <c r="G37" i="83"/>
  <c r="G36" i="83"/>
  <c r="G28" i="83"/>
  <c r="G54" i="86"/>
  <c r="G52" i="86"/>
  <c r="G51" i="86"/>
  <c r="G67" i="86" l="1"/>
  <c r="G61" i="86"/>
  <c r="E61" i="86" s="1" a="1"/>
  <c r="E61" i="86" s="1"/>
  <c r="G56" i="86"/>
  <c r="E56" i="86" s="1" a="1"/>
  <c r="E56" i="86" s="1"/>
  <c r="G50" i="86"/>
  <c r="E50" i="86" s="1" a="1"/>
  <c r="E50" i="86" s="1"/>
  <c r="G73" i="79" l="1"/>
  <c r="G66" i="79"/>
  <c r="G61" i="79"/>
  <c r="E61" i="79" s="1" a="1"/>
  <c r="E61" i="79" s="1"/>
  <c r="G55" i="79"/>
  <c r="E55" i="79" s="1" a="1"/>
  <c r="E55" i="79" s="1"/>
  <c r="G48" i="79"/>
  <c r="E48" i="79" s="1" a="1"/>
  <c r="E48" i="79" s="1"/>
  <c r="G36" i="79"/>
  <c r="E36" i="79" s="1" a="1"/>
  <c r="E36" i="79" s="1"/>
  <c r="G51" i="73"/>
  <c r="G52" i="73" s="1"/>
  <c r="E52" i="73" s="1"/>
  <c r="G43" i="73"/>
  <c r="G44" i="73" s="1"/>
  <c r="E44" i="73" s="1"/>
  <c r="G19" i="73"/>
  <c r="E66" i="79" l="1" a="1"/>
  <c r="E66" i="79" s="1"/>
  <c r="G77" i="79"/>
  <c r="E77" i="79" s="1"/>
  <c r="G75" i="79"/>
  <c r="E75" i="79" s="1"/>
  <c r="E73" i="79" a="1"/>
  <c r="E73" i="79" s="1"/>
  <c r="G63" i="79"/>
  <c r="E63" i="79" s="1"/>
  <c r="G57" i="79"/>
  <c r="E57" i="79" s="1"/>
  <c r="G52" i="79"/>
  <c r="E52" i="79" s="1"/>
  <c r="G50" i="79"/>
  <c r="E50" i="79" s="1"/>
  <c r="E67" i="86" l="1" a="1"/>
  <c r="E67" i="86" s="1"/>
  <c r="G53" i="86" l="1"/>
  <c r="E53" i="86" s="1" a="1"/>
  <c r="E53" i="86" s="1"/>
  <c r="G28" i="86"/>
  <c r="G79" i="79"/>
  <c r="E79" i="79" s="1"/>
  <c r="G44" i="79"/>
  <c r="G31" i="73"/>
  <c r="G28" i="73"/>
  <c r="G54" i="73"/>
  <c r="G49" i="73"/>
  <c r="G48" i="73"/>
  <c r="G46" i="73"/>
  <c r="G45" i="73"/>
  <c r="G39" i="73"/>
  <c r="G37" i="73"/>
  <c r="G34" i="73"/>
  <c r="G41" i="73"/>
  <c r="G40" i="73"/>
  <c r="G36" i="73"/>
  <c r="G35" i="73"/>
  <c r="G32" i="73"/>
  <c r="G30" i="73"/>
  <c r="G29" i="73"/>
  <c r="G27" i="73"/>
  <c r="G25" i="73"/>
  <c r="G26" i="73" s="1"/>
  <c r="E26" i="73" s="1"/>
  <c r="G20" i="73"/>
  <c r="G21" i="73"/>
  <c r="G22" i="73"/>
  <c r="G23" i="73"/>
  <c r="G18" i="73"/>
  <c r="E54" i="73" l="1"/>
  <c r="G68" i="86"/>
  <c r="D19" i="91" s="1"/>
  <c r="E28" i="86" a="1"/>
  <c r="E28" i="86" s="1"/>
  <c r="G30" i="83"/>
  <c r="E30" i="83" s="1" a="1"/>
  <c r="E30" i="83" s="1"/>
  <c r="E44" i="79"/>
  <c r="G42" i="79"/>
  <c r="E42" i="79" s="1" a="1"/>
  <c r="E42" i="79" s="1"/>
  <c r="G39" i="79"/>
  <c r="E39" i="79" s="1" a="1"/>
  <c r="E39" i="79" s="1"/>
  <c r="G33" i="79"/>
  <c r="E33" i="79" s="1" a="1"/>
  <c r="E33" i="79" s="1"/>
  <c r="G30" i="79"/>
  <c r="E30" i="79" s="1" a="1"/>
  <c r="E30" i="79" s="1"/>
  <c r="G22" i="79"/>
  <c r="G26" i="79"/>
  <c r="E26" i="79" s="1" a="1"/>
  <c r="E26" i="79" s="1"/>
  <c r="G38" i="83"/>
  <c r="E38" i="83" s="1" a="1"/>
  <c r="E38" i="83" s="1"/>
  <c r="G35" i="83"/>
  <c r="G25" i="83"/>
  <c r="E25" i="83" s="1" a="1"/>
  <c r="E25" i="83" s="1"/>
  <c r="G33" i="73"/>
  <c r="E33" i="73" s="1" a="1"/>
  <c r="E33" i="73" s="1"/>
  <c r="G47" i="73"/>
  <c r="E47" i="73" s="1" a="1"/>
  <c r="E47" i="73" s="1"/>
  <c r="G50" i="73"/>
  <c r="E50" i="73" s="1" a="1"/>
  <c r="E50" i="73" s="1"/>
  <c r="G42" i="73"/>
  <c r="E42" i="73" s="1"/>
  <c r="G38" i="73"/>
  <c r="E38" i="73" s="1" a="1"/>
  <c r="E38" i="73" s="1"/>
  <c r="G24" i="73"/>
  <c r="E24" i="73" s="1" a="1"/>
  <c r="E24" i="73" s="1"/>
  <c r="E22" i="79" l="1" a="1"/>
  <c r="E22" i="79" s="1"/>
  <c r="G80" i="79"/>
  <c r="D17" i="91" s="1"/>
  <c r="G55" i="73"/>
  <c r="D16" i="91" s="1"/>
  <c r="E35" i="83" a="1"/>
  <c r="E35" i="83" s="1"/>
  <c r="G39" i="83"/>
  <c r="D18" i="9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<sst xmlns="http://schemas.openxmlformats.org/spreadsheetml/2006/main" count="859" uniqueCount="597">
  <si>
    <t>OBSERVACIONES</t>
  </si>
  <si>
    <t>Regional</t>
  </si>
  <si>
    <t>NORMATIVA</t>
  </si>
  <si>
    <t>CUMPLE / NO CUMPLE</t>
  </si>
  <si>
    <t>% DE AVANCE</t>
  </si>
  <si>
    <t> </t>
  </si>
  <si>
    <t>PORCENTAJE DE CUMPLIMIENTO</t>
  </si>
  <si>
    <t xml:space="preserve">1.      COMPONENTE LEGAL </t>
  </si>
  <si>
    <t xml:space="preserve">REQUISITOS LEGALES </t>
  </si>
  <si>
    <t xml:space="preserve">Profesión </t>
  </si>
  <si>
    <t xml:space="preserve">Firma </t>
  </si>
  <si>
    <t xml:space="preserve">Nombre   </t>
  </si>
  <si>
    <t xml:space="preserve">Cargo </t>
  </si>
  <si>
    <t xml:space="preserve">Firma de quién revisó el componente </t>
  </si>
  <si>
    <t xml:space="preserve">MODALIDADES DE ACOGIMIENTO RESIDENCIAL </t>
  </si>
  <si>
    <t>Nombre de la entidad</t>
  </si>
  <si>
    <t>Dirección de la sede operativa</t>
  </si>
  <si>
    <t>Dirección de la sede administrativa</t>
  </si>
  <si>
    <t>CUMPLE / NO CUMPLE /NO APLICA</t>
  </si>
  <si>
    <t xml:space="preserve">RESULTADO Y ANÁLISIS DE LA DOCUMENTACIÓN </t>
  </si>
  <si>
    <t>OFICINA DE ASEGURAMIENTO A LA CALIDAD</t>
  </si>
  <si>
    <t xml:space="preserve">No. Radicado </t>
  </si>
  <si>
    <t>Fecha de radicación del trámite</t>
  </si>
  <si>
    <t>Población a atender</t>
  </si>
  <si>
    <t>Fecha de verificación por parte del profesional.</t>
  </si>
  <si>
    <t>Resultado del requisito</t>
  </si>
  <si>
    <t>Nit.</t>
  </si>
  <si>
    <t>Cumple</t>
  </si>
  <si>
    <t>No Cumple</t>
  </si>
  <si>
    <t>No Aplica</t>
  </si>
  <si>
    <t>COMPONENTE</t>
  </si>
  <si>
    <t>Legal</t>
  </si>
  <si>
    <t>Financiero</t>
  </si>
  <si>
    <t xml:space="preserve">2.      COMPONENTE FINANCIERO </t>
  </si>
  <si>
    <t xml:space="preserve">5.      COMPONENTE INFRAESTRUCTURA </t>
  </si>
  <si>
    <t xml:space="preserve">6.      COMPONENTE NUTRICIÓN </t>
  </si>
  <si>
    <t>4.      COMPONENTE TALENTO HUMANO</t>
  </si>
  <si>
    <t xml:space="preserve">3.1. Portada </t>
  </si>
  <si>
    <t xml:space="preserve">Lineamiento Técnico para la Implementación del Modelo de Atención, dirigido a los niños, las niñas y los adolescentes en las modalidades de restablecimiento de derechos. Versión 1. Anexo 3. Página 61  </t>
  </si>
  <si>
    <t>3.2. Propuesta de Implementación</t>
  </si>
  <si>
    <t xml:space="preserve">3.3. Propuesta de Cualificación </t>
  </si>
  <si>
    <t xml:space="preserve">Lineamiento Técnico para la Implementación del Modelo de Atención, dirigido a los niños, las niñas y los adolescentes en las modalidades de restablecimiento de derechos. Versión 1. Anexo 3. Página 63. </t>
  </si>
  <si>
    <r>
      <rPr>
        <b/>
        <u/>
        <sz val="11"/>
        <color rgb="FF000000"/>
        <rFont val="Arial Narrow"/>
        <family val="2"/>
      </rPr>
      <t>Nota:</t>
    </r>
    <r>
      <rPr>
        <sz val="11"/>
        <color rgb="FF000000"/>
        <rFont val="Arial Narrow"/>
        <family val="2"/>
      </rPr>
      <t xml:space="preserve"> Si la modalidad va a atender a población perteneciente a autoridades o comunidades tradicionales de los grupos étnicos o con discapacidad, deberán verificar las condiciones de ajuste en cada uno de los niveles del modelo de atención, la coherencia con la contextualización de la población y cambios o resultados esperados, asi como los recursos, toda vez que estos deben apuntar a mantener el respeto por costumbres e identidad cultural propias del grupo al cual pertenecen y los ajustes razonables. </t>
    </r>
  </si>
  <si>
    <t>Resolución 3899 de 2010.  Artículo 15, Numeral 1</t>
  </si>
  <si>
    <t xml:space="preserve">1.2. Personería Jurídica vigente. </t>
  </si>
  <si>
    <t xml:space="preserve">Resolución 3899 de 2010. Artículo 7, numeral 2 y  artículo 15, numeral 2 </t>
  </si>
  <si>
    <t xml:space="preserve">1.4. Documentos del Representante Legal vigentes. </t>
  </si>
  <si>
    <t xml:space="preserve">Resolución 3899 de 2010. Artículo 15, Numeral 3.  </t>
  </si>
  <si>
    <t xml:space="preserve">1.5. Documentos de la conformación de la Junta Directiva. </t>
  </si>
  <si>
    <t>Resolución 3899 de 2010.  Artículo 15, numeral 5</t>
  </si>
  <si>
    <t xml:space="preserve">Resolución 3899 de 2010. Artículo 17, numeral 2. </t>
  </si>
  <si>
    <t>1.6. Licencia de Funcionamiento de Educación.</t>
  </si>
  <si>
    <t xml:space="preserve">Resolución 3899 de 2010. Artículo 15, numeral 6.  </t>
  </si>
  <si>
    <t>Decreto 2171 de fecha 10 de junio de 2009.</t>
  </si>
  <si>
    <t>Manual Operativo Modalidad De Tú a Tú, versión 4 de fecha 22 de octubre de 2021. Capítulo 8 Requisitos para la operación. Numeral 8.2 Requisitos de Experiencia.</t>
  </si>
  <si>
    <t>1.9. Certificados de experiencia de la institución en la atención de niñas, niños y adolescentes con discapacidad. (Aplica solamente para la modalidad "De tú a tú").</t>
  </si>
  <si>
    <t xml:space="preserve">Resolución 3899 de 2010. Numeral 13.4, artículo 13. </t>
  </si>
  <si>
    <t xml:space="preserve">1.10. Documentos de verificación de la propiedad o entrega del inmueble donde se desarrollará la modalidad. </t>
  </si>
  <si>
    <t>1.1. Oficio de solicitud para el otorgamiento de Licencia de Funcionamiento.</t>
  </si>
  <si>
    <t>4.2. Hojas de vida</t>
  </si>
  <si>
    <r>
      <rPr>
        <b/>
        <sz val="11"/>
        <rFont val="Arial Narrow"/>
        <family val="2"/>
      </rPr>
      <t xml:space="preserve">Auxiliar nocturno: </t>
    </r>
    <r>
      <rPr>
        <sz val="11"/>
        <rFont val="Arial Narrow"/>
        <family val="2"/>
      </rPr>
      <t>mínimo formación de bachiller</t>
    </r>
  </si>
  <si>
    <t>4.3. Manual de Funciones</t>
  </si>
  <si>
    <t>4.4. Plan de Selección</t>
  </si>
  <si>
    <t>4.5. Plan de Inducción</t>
  </si>
  <si>
    <t>Minuta contractual</t>
  </si>
  <si>
    <t>Propuesta de Implementación y Cualificación.</t>
  </si>
  <si>
    <t>Manual operativo</t>
  </si>
  <si>
    <t>4.6. Plan de Formación y Capacitación</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</si>
  <si>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</si>
  <si>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Estatuto Tributario artículo 574; Resolución 3899 de 2010, artículo 16, numeral 7 adicionado por el artículo 5, resolución 8282 de 2017</t>
  </si>
  <si>
    <t>Estatuto Tributario artículo 575; Resolución 3899 de 2010, artículo 16, numeral 7 adicionado por el artículo 5, resolución 8282 de 2017</t>
  </si>
  <si>
    <t>Estatuto Tributario artículo 576; Resolución 3899 de 2010, artículo 16, numeral 7 adicionado por el artículo 5, resolución 8282 de 2017.</t>
  </si>
  <si>
    <t>Estatuto Tributario artículo 577, Resolución 3899 de 2010, artículo 16, numeral 7 adicionado por el artículo 5, resolución 8282 de 2017</t>
  </si>
  <si>
    <t>Estatuto Tributario artículo 578, Estatuto de Rentas Municipales de donde pretende prestar el servicio; Resolución 3899 de 2010, artículo 16, numeral 7 adicionado por el artículo 5, resolución 8282 de 2017</t>
  </si>
  <si>
    <t>Estatuto Tributario artículo 579; Resolución 3899 de 2010, artículo 16, numeral 7 adicionado por el artículo 5, resolución 8282 de 2017</t>
  </si>
  <si>
    <t>Resolución 3899 de 2010, artículo 16, numeral 1</t>
  </si>
  <si>
    <t>Resolución 3899 de 2010, artículo 16, numeral 2</t>
  </si>
  <si>
    <t>Resolución 3899 de 2010, artículo 16, numeral 3</t>
  </si>
  <si>
    <t>Resolución 3899 de 2010, artículo 16, numeral 4</t>
  </si>
  <si>
    <t>Resolución 3899 de 2010, artículo 16, numeral 6</t>
  </si>
  <si>
    <t>Manual operativo modalidades y servicio para la atención de niñas, niños y adolescentes, con proceso administrativo de establecimiento de derechos restablecimiento de derechos, numeral 3.2 Dotación</t>
  </si>
  <si>
    <t>Ley 222 de 1995 Articulo 37, Decreto 2420 y 2496 de 2015 Normas de contabilidad de información financiera y de aseguramiento de información.</t>
  </si>
  <si>
    <t>Decreto 2420 y 2496 de 2015 Normas de contabilidad, de información financiera y de aseguramiento de información. Código de Comercio Capítulo Vlll</t>
  </si>
  <si>
    <t>Decreto 2420 y 2496 de 2015 Normas de contabilidad, de información financiera y de aseguramiento de información. Código de Comercio Artículo 19</t>
  </si>
  <si>
    <t>2.1. Declaración de Renta y/o de Ingresos y patrimonio junto con formulario de pago (si aplica)</t>
  </si>
  <si>
    <t>2.2. Declaración bimestral y/o cuatrimestral del impuesto a las ventas del año anterior y los de los periodos correspondientes al año en curso junto con formulario de pago (si aplica).</t>
  </si>
  <si>
    <t xml:space="preserve">2.3. Declaración de retención en la fuente del año anterior y de los periodos correspondientes al año en curso junto con recibo de pago. </t>
  </si>
  <si>
    <t>2.4. Declaración del Impuesto de Timbre.</t>
  </si>
  <si>
    <t xml:space="preserve">2.5. Declaración bimestral o anual del Impuesto de Industria y Comercio junto con el soporte de pago. </t>
  </si>
  <si>
    <t>2.6. Declaración de impuesto predial y vehicular vigente.</t>
  </si>
  <si>
    <t>2.7. Registro Único Tributario RUT completo</t>
  </si>
  <si>
    <t>2.8. Certificar que cuentan con los recursos financieros y fuentes de sostenimiento para la prestación del servicio.</t>
  </si>
  <si>
    <t>2.9.  Cuando se trate de fundaciones deberá anexarse certificación de los bienes afectados.</t>
  </si>
  <si>
    <t>2.15. Certificación para modalidades de ubicación inicial y de acogimiento residencial.</t>
  </si>
  <si>
    <t>2.18. Certificación a los Estados Financieros</t>
  </si>
  <si>
    <t>2.19. Dictamen de los Estados Financieros (si aplica)</t>
  </si>
  <si>
    <t>2.20. Balance de Comprobación</t>
  </si>
  <si>
    <t xml:space="preserve">5.1. Infraestructura Física
</t>
  </si>
  <si>
    <t>5.2. Condiciones locativas</t>
  </si>
  <si>
    <t xml:space="preserve">5.4. Dotación institucional y  Áreas. 
(La porporcionalidad de los elementos de la dotación institucional corresponde por cada 50 cupos)
</t>
  </si>
  <si>
    <t xml:space="preserve">5.4.1.2. Observe que la oficina cuenta con un computador </t>
  </si>
  <si>
    <t xml:space="preserve">5.4.1.3. Identifique que la oficina cuenta con una impresora </t>
  </si>
  <si>
    <t xml:space="preserve">5.4.1.5. Observe que la oficina cuenta con un escritorio </t>
  </si>
  <si>
    <t xml:space="preserve">5.4.2.1.  Identique que la infraestructura cuente con el espacio para la atención. </t>
  </si>
  <si>
    <t xml:space="preserve">5.4.2.5. Verifique que el botiquin cuenta con los elementos exigidos por el sector salud de acuerdo al departamento y la normatividad aplicable. </t>
  </si>
  <si>
    <t>5.5. Dotación dormitorios</t>
  </si>
  <si>
    <t>5.6. Dotación personal</t>
  </si>
  <si>
    <t>1.1.1.1 Revise si la modalidad o servicio requerido se encuentra establecido en los Manuales Operativos del ICBF.</t>
  </si>
  <si>
    <t xml:space="preserve">1.1.1.2. Revise si la población y los rangos de edad descritos se encuentran acordes con los Manuales Operativos del ICBF. </t>
  </si>
  <si>
    <t>1.1.1.3.  Identifique si a la modalidad o servicio requerido le es aplicable la capacidad instalada. En caso de ser afirmativo verifique la capacidad instalada prevista.</t>
  </si>
  <si>
    <t>1.1.1.4. Establezca en la solicitud la nomenclatura de la sede administrativa y sede operativa cuando sea aplicable a la modalidad o servicio.</t>
  </si>
  <si>
    <t>1.1.1.5.  Identifique la información relacionada con los datos telefonicos del interesado.</t>
  </si>
  <si>
    <t>1.1.1.6.  Verifique la dirección de correo electrónico del interesado.</t>
  </si>
  <si>
    <t xml:space="preserve">
1.3. Estatutos vigentes 
</t>
  </si>
  <si>
    <t>1.3.1.1. Revise dentro de los estatutos la ubicación o municipio y departamento donde el interesado tenga establecido su domicilio principial y en caso que se establezca el de las distintas sedes.</t>
  </si>
  <si>
    <t>1.3.1.2. Verifique que el objeto social sea acorde a la misionalidad del ICBF. El objeto social deberá hacer enunciación clara y completa de las actividades principales donde se oberve que incluya el desarrollo de programas y proyectos de protección integral, para niños, niñas, adolescentes y para sus familias.</t>
  </si>
  <si>
    <t>1.3.1.3. Identifique la forma de administrar los negocios sociales, con indicación de las atribuciones y facultades de sus administradores</t>
  </si>
  <si>
    <t>1.3.1.5. Verifique dentro de los estatutos las facultades y obligaciones de los orgános administrativos establecidos.</t>
  </si>
  <si>
    <t xml:space="preserve">1.7. Antecedentes 
</t>
  </si>
  <si>
    <t xml:space="preserve">1.7.1.1. Revise y verifique los antecedentes requeridos para los miembros de la junta directiva o consejo de fundadores, en cada una de las correspondientes páginas. </t>
  </si>
  <si>
    <t xml:space="preserve">1.7.1.2. Revise y verifique los antecedentes requeridos para el talento humano propuesto, en cada una de las correspondientes páginas. </t>
  </si>
  <si>
    <t>1.5.1.3. Verifique las copias de los documentos de identificación de los miembros de la junta directiva, consejo de fundadores o quien haga sus veces.</t>
  </si>
  <si>
    <t>1.5.1.1. Verifique el documento mediante el cual se realiza el nombramiento de los miembros de junta directiva, consejo de fundadores o quien haga sus veces.</t>
  </si>
  <si>
    <t>1.4.1.1. Verifique el documento por medio de la cual se certifica la representación legal expedida por autoridad competente y su término de vigencia</t>
  </si>
  <si>
    <t xml:space="preserve">1.4.1.2. Verifique el documento por medio de la cual se realiza la aceptación del cargo de representación legal </t>
  </si>
  <si>
    <t>1.4.1.3. Verifique el documento por medio de la cual se realizó el nombramiento o elección del cargo conforme a las disposiciones de los estatutos</t>
  </si>
  <si>
    <t>1.4.1.4. Verifique la copia del documento de identificación del cargo de representante legal</t>
  </si>
  <si>
    <t xml:space="preserve">1.8. Uso de Piscina </t>
  </si>
  <si>
    <t>1.8.1.1. Revise el documento donde se evidencie el concepto higiénico sanitario y que el mismo sea favorable.</t>
  </si>
  <si>
    <t>1.8.1.2. Verifique el documento de normas de uso para la piscina presentada.</t>
  </si>
  <si>
    <t xml:space="preserve">3.1.1.1.  Revise si el dato de la regional corresponde al lugar en donde se brindará el servicio. </t>
  </si>
  <si>
    <t xml:space="preserve">3.1.1.2. Identifique si el nombre de la institución corresponde a como se encuentra nombrada en la Personería Jurídica. </t>
  </si>
  <si>
    <t xml:space="preserve">3.1.1.3. Establezca que la modalidad o servicio se encuentra nombrada a como se encuentra establecida en el Manual Operativo vigente. </t>
  </si>
  <si>
    <t xml:space="preserve">3.1.1.4. Observe que la población corresponde a la que se encuentra establecida en el Manual Operativo vigente. </t>
  </si>
  <si>
    <t xml:space="preserve">3.1.1.5. Idenfique si el municipio que relacionan en donde se va  a brindar el servicio corresponde a la Regional relacionada. </t>
  </si>
  <si>
    <t xml:space="preserve">3.1.1.6. Revise que las direcciones relacionadas corresponden al municipio y Regional que relaciona la portada. </t>
  </si>
  <si>
    <t xml:space="preserve">3.2.1.1. Identifique si la contextualización se encuentra de acuerdo con la población y las estrategías propias de cada una de las instituciones para lograr los resultados esperados. </t>
  </si>
  <si>
    <t>3.2.1.2. Establezca si el documento cuenta con los resultados esperados, los cuales deben estar enfocados al cumplomoeto de los propositos del módelo de atención. 
* Un (1) propósito: Desarrollo Integral y Fortalecimiento Familiar.</t>
  </si>
  <si>
    <t xml:space="preserve">3.2.1.3. Identifique las estrategías, acciones o metodología de cómo se lograría alcanzar los resultados esperados. </t>
  </si>
  <si>
    <t>3.4. Fuentes de verificación y/o evidencias.</t>
  </si>
  <si>
    <t xml:space="preserve">3.4.1.1. Identifique que cuentan con las formatos u otros, que permitan  el desarrollo de lo planteado, dirigido a: 
* Niño, niña y adolescente
* Familia o red vincular de apoyo
* Gestiones con sectores o servicios </t>
  </si>
  <si>
    <t xml:space="preserve">3.4.1.2. Revise si cuenta con formatos, planes, acciones, enre otros, que permitan observar las cualificaciones, de los siguientes procesos: 
* Calificación del talento humano
* Prevención de situaciones de riesgos.
* Estrategias para el mejoramiento continuo.
* Herramientas de participación de los niños, niñas, adolescentes y sus familias o redes vinculares de apoyo. </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</si>
  <si>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</si>
  <si>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5.4.3.2. Observe que el servicio de alimentación esté ubicado en un espacio separado del área de atención de los usuarios.</t>
  </si>
  <si>
    <t>5.4.3.3. Verifique que todas las áreas del servicio de alimentación estén delimitadas visualmente, con avisos alusivos al lugar.</t>
  </si>
  <si>
    <t xml:space="preserve">5.4.3.5. Verifique que los accesos y alrededores estén limpios, libres de acumulación de basuras y apartado de la generación de polvo, estancamiento de aguas, suciedades, plagas u otras fuentes de contaminación para los alimentos. </t>
  </si>
  <si>
    <t>5.4.3.1. Verifique que la infraestructura cuente con cocina y comedor</t>
  </si>
  <si>
    <t>5.4.3.4. Verifique que la ubicación de los servicios de alimentación estén aislada de lugares que representen un riesgo de contaminación para los productos.</t>
  </si>
  <si>
    <t xml:space="preserve">5.4.4.1. Identifique que la infraestructura cuenta con despensa para la recepción de los alimentos. </t>
  </si>
  <si>
    <t>5.4.4.2. Verifique que la despensa cuenta con un estantes y cinco canastas para almacenar.</t>
  </si>
  <si>
    <t>5.4.4.3.  Corrobore que la despensa cumple con todas las condiciones mínimas generales del servicio de alimentación en cuanto a pisos, paredes, techos, ventanas, puertas, ventilación e iluminación.</t>
  </si>
  <si>
    <t xml:space="preserve">5.6.1.1. Identifique si la institución cuenta con la certificación emitida por el Representante Legal y contador donde informe que dispone de los recursos para la adquisición de los elementos de la dotación personal.  </t>
  </si>
  <si>
    <t>5.7. Dotación de higiene y aseo. 
* La dotación debe ser acorde a las particularidades de los usuarios (origen étnico, discapacidad, orientación de género, condición, características, entre otras)
* La cantidad de los elementos de la dotación de higiene y aseo personal debe ser acorde con los requerimientos y necesidades de cada niña, niño y adolescente.</t>
  </si>
  <si>
    <t>5.5.1.1. Verifique que la institución cuenta con la certificación emitida por el Representante Legal y contado, donde informe que dispone de los recursos para la adquisición de los elementos de la dotación de dormitorios.</t>
  </si>
  <si>
    <t>Código</t>
  </si>
  <si>
    <t>Población</t>
  </si>
  <si>
    <t xml:space="preserve">CONDICIÓN DE CALIDAD </t>
  </si>
  <si>
    <t xml:space="preserve">VERIFICABLES </t>
  </si>
  <si>
    <t xml:space="preserve">
Política de operación 3.3 del Procedimiento para Solicitudes de Licencias de Funcionamiento Inicial de las modalidades de los Programas de Protección y Promoción y Prevención. Versión 9 de fecha 13/07/2023.</t>
  </si>
  <si>
    <t>Nombre de la institución</t>
  </si>
  <si>
    <t xml:space="preserve">Poblaciones establecidas en el Manual Operativo. </t>
  </si>
  <si>
    <t xml:space="preserve">1.1.1. El oficio de solicitud para el otorgamiento de la Licencia de Funcionamiento cumple con los siguiente verificables. </t>
  </si>
  <si>
    <t>1.2.1.1. Revise el acto administrativo que otorga o reconoce Personería Jurídica y verifique si corresponde a la institución interesada en el desarrollo de la modalidad o servicio.</t>
  </si>
  <si>
    <t xml:space="preserve">1.2.1. La Personería Jurídica cumple con el siguiente verificable. </t>
  </si>
  <si>
    <t xml:space="preserve">1.3.1. Los estatutos  cumplen con los siguientes verificables. </t>
  </si>
  <si>
    <t xml:space="preserve">1.3.1.4. Verifique dentro de los estatutos los términos de duración y las establecidas para la disolución anticipada de la institución. </t>
  </si>
  <si>
    <t>1.3.1.6. Identifiique el quorum decisiorio y régimen de mayorías establecido para la toma de decisiones.</t>
  </si>
  <si>
    <t>1.5.1.2. Revise las cartas de aceptación de los miembros elegidos para el cargo previsto en el nombramiento o elección.</t>
  </si>
  <si>
    <t xml:space="preserve">1.7.1. Cuantan con los antecedentes y cumplen con los siguientes verificables. </t>
  </si>
  <si>
    <t xml:space="preserve">1.9.1. El certificado de experiencia de la institución para la atención de niñas, niños y adolescentes con discapacidad, cumple con los siguientes verificables. </t>
  </si>
  <si>
    <t xml:space="preserve">1.10.1. Los documentos de verificación de la propiedad o entrega del inmueble, cumple con el siguiente verificable. </t>
  </si>
  <si>
    <t xml:space="preserve">3.1.1. La portada cumple con los siguientes verificables. </t>
  </si>
  <si>
    <t xml:space="preserve">3.2.1. La propuesta de implementación cumple con los siguientes verificables. </t>
  </si>
  <si>
    <t xml:space="preserve">3.3.1. La propuesta de cuialificación cumple con los siguiente verificables. </t>
  </si>
  <si>
    <t xml:space="preserve">3.4.1. La PIYC cumple con los siguientes verificables.  </t>
  </si>
  <si>
    <t>REQUISITOS FINANCIERO</t>
  </si>
  <si>
    <t>REQUISITOS PSICOSOCIAL</t>
  </si>
  <si>
    <t>REQUISITOS TALENTO HUMANO</t>
  </si>
  <si>
    <t xml:space="preserve">REQUISITOS NUTRICIÓN </t>
  </si>
  <si>
    <t>4.1.2.1.  Verifique los datos del personal propuesto por la institución, incluyendo el nombre completo, número de documento de identidad y fecha de expedición del mismo.</t>
  </si>
  <si>
    <t xml:space="preserve">4.2.1. La hoja de vida contiene el siguiente verificable. </t>
  </si>
  <si>
    <t xml:space="preserve">4.2.2. La hoja de vida incluye los soportes que respalden el ejercicio de la profesión según el cargo y cumple los siguientes verificables. </t>
  </si>
  <si>
    <t xml:space="preserve">4.2.3 La hoja de vida cuenta con los soportes de experiencia laboral acorde con el perfil para el cargo y cymple con los siguientes verificables. </t>
  </si>
  <si>
    <t xml:space="preserve">4.3.1 El manual de funciones cumple con los siguiente verificables. </t>
  </si>
  <si>
    <t>4.4.1.2. Identifique que contenga la indicación explicita de la verificación de antecedentes  fiscales, disciplinarios, judiciales, medidas correctivas, medidas correctivas y consulta de inhabilidades por delitos sexuales.</t>
  </si>
  <si>
    <t xml:space="preserve">4.4.1 El plan de selección del talento humano cumple con los siguientes verificables. </t>
  </si>
  <si>
    <t xml:space="preserve">4.5.1 El plan de inducción cumple con los siguientes verificables. </t>
  </si>
  <si>
    <t xml:space="preserve">4.6.1 El plan de formación y capacitación cumple con los siguientes verificables. </t>
  </si>
  <si>
    <t xml:space="preserve">VERIFICABLE </t>
  </si>
  <si>
    <t xml:space="preserve">2.1.2. Si la declaración de renta genera saldo a pagar, cumple con el siguiente verificable. </t>
  </si>
  <si>
    <t>2.1.1.1. Verifique la presentación de la declaración de renta del año fiscal inmediatamente anterior, en los términos establecidos en el calendario tributario de la DIAN. (Si la verificación del componente se hace antes del 01 de mayo de la presente vigencia, se debe revisar la declaración de renta del año anterior).</t>
  </si>
  <si>
    <t>2.1.2.1. Verifique que cualquier saldo a pagar haya sido cancelado según los medios de pago aceptados por la DIAN (formulario de pago 490)</t>
  </si>
  <si>
    <t>2.1.1.2. Valide la recepción de la declaración de renta a través del acuse electrónico (casilla 997) y la revisión de la marca de agua "Recibido".</t>
  </si>
  <si>
    <t>2.1.1.3. Verifique que los valores conciliados coincidan con los valores de la declaración de renta.</t>
  </si>
  <si>
    <t>2.2.1.2. Valide la recepción de las declaraciones de IVA a través del acuse electrónico (casilla 997) y la revisión de la marca de agua "Recibido".</t>
  </si>
  <si>
    <t>2.2.2. Si la declaración de IVA genera saldo a pagar, cumple con el siguiente verificable.</t>
  </si>
  <si>
    <t>2.2.2.1. Verifique que cualquier saldo a pagar haya sido cancelado según los medios de pago aceptados por la DIAN (formulario de pago 490)</t>
  </si>
  <si>
    <t xml:space="preserve">2.3.2. Si la declaración de retención en la fuente genera saldo a pagar, cumple con el siguiente verificable. </t>
  </si>
  <si>
    <t>2.3.1.2. Valide la recepción de las declaraciones de retención en la fuente a través del acuse electrónico (casilla 997) y la revisión de la marca de agua "Recibido".</t>
  </si>
  <si>
    <t>2.3.2.1. Verifique que cualquier saldo a pagar haya sido cancelado según los medios de pago aceptados por la DIAN (formulario de pago 490)</t>
  </si>
  <si>
    <t xml:space="preserve">2.4.2. Si la declaración de impuesto de timbre genera saldo a pagar, cumple con el siguiente verificable. </t>
  </si>
  <si>
    <t xml:space="preserve">2.5.1. Las declaraciones del impuesto de industria y comercio, cumple con el siguiente verificable. </t>
  </si>
  <si>
    <t xml:space="preserve">2.5.2. Si la declaración de impuesto de industria y comercio genera saldo a pagar, cumple con el siguiente verificable. </t>
  </si>
  <si>
    <t>2.4.2.1. Confirmar que cualquier saldo a pagar del impuesto de timbre haya sido cancelado.</t>
  </si>
  <si>
    <t xml:space="preserve">2.6.1. Las declaraciones de los impuestos predial y vehicular, cumple con el siguiente verificable. </t>
  </si>
  <si>
    <t xml:space="preserve">2.7.1. El Registro Único Tributario debe estar completo y cumple con los siguientes verificables. </t>
  </si>
  <si>
    <t xml:space="preserve">2.8.1. La certificación de recursos financieros y fuentes de sostenimiento, cumple con el siguiente verificable. </t>
  </si>
  <si>
    <t xml:space="preserve">2.10. Certificación de que la institución  lleva la contabilidad por programa o por modalidad. </t>
  </si>
  <si>
    <t xml:space="preserve">2.12.  Presupuesto aprobado </t>
  </si>
  <si>
    <t>Resolución 3899 de 2010, artículo 16, numeral 5</t>
  </si>
  <si>
    <t xml:space="preserve">2.13. Certificación de destinación de recursos. </t>
  </si>
  <si>
    <t xml:space="preserve">2.13.1. La certificación de destinación de recursos, cumple con el siguiente verificable. </t>
  </si>
  <si>
    <t>2.13.1.1. Verifique que la certificación de la destinación de los recursos esté suscrita por el representante legal y/o revisor fiscal (si aplica), donde manifieste que la institución destinará los recursos públicos y/o privados que obtengan para el cumplimiento de su objeto social.</t>
  </si>
  <si>
    <t xml:space="preserve">2.14. Certificación del Auditor Externo sobre el cumplimiento de los requisitos financieros. </t>
  </si>
  <si>
    <t xml:space="preserve">2.15.1 La certificación para modalidades de ubicación inicial y de acogimiento residencial, cumple con el siguiente verificable. </t>
  </si>
  <si>
    <t>2.16. Manual de políticas contables debidamente aprobado.</t>
  </si>
  <si>
    <t xml:space="preserve">2.16.1.  El manual de políticas contables, cumple con los siguientes verificables. </t>
  </si>
  <si>
    <t>2.16.1.2. Verifique que las políticas contables estén aprobadas por el máximo órgano administrativo o la gerencia.</t>
  </si>
  <si>
    <t xml:space="preserve">2.17.1. El conjunto completo de estados financieros bajo NIIF, cumple con los siguientes verificables. </t>
  </si>
  <si>
    <t xml:space="preserve">1.6.1. La Licencia de Funcionamiento de Educación, cumple con los siguientes verificables. </t>
  </si>
  <si>
    <t xml:space="preserve">1.8.1. Si cuenta con piscina, cumple con los siguientes verificables. </t>
  </si>
  <si>
    <t>2.19.1. El dictamen de los estados financieros, cumple con el siguiente verificable. (Si aplica).</t>
  </si>
  <si>
    <t>2.18.1.1.  Verifique que la certificación esté suscrita por el representante legal y el contador público de la institución sobre la veracidad de las afirmaciones contenidas en los Estados Financiero conforme a sus reglamentos y la Ley.</t>
  </si>
  <si>
    <t>2.17.1.1. Identifique que como mínimo el estado de situación financiera incluya las partidas que presenten los importes de activo, pasivo y patrimonio.</t>
  </si>
  <si>
    <t xml:space="preserve">2.17.1.2. Verifique que el estado de resultado único o integral contenga todas las partidas de ingresos y gastos reconocidas durante el periodo. </t>
  </si>
  <si>
    <t>2.17.1.3.  Verifique que el estado de cambios en el patrimonio coincida con el estado de situación financiera del periodo en que se informa.</t>
  </si>
  <si>
    <t>2.17.1.4.  Verifique que el estado de flujos de efectivo muestre los flujos de efectivo habidos durante el periodo sobre el que se informa, clasificados por actividades de operación, actividades de inversión y actividades de financiación.</t>
  </si>
  <si>
    <t>2.17.1.5 Verifique que las notas en la medida en que sea practicable se presenten de una forma sistemática y que revele la información general de la institución, resumen de políticas contables significativas, información de apoyo a cada partida de los estados financieros, cualquier otra información que se requiera revelar y deba contextualizar los aspectos económico-financieros más relevantes.</t>
  </si>
  <si>
    <t>2.17.1.6. Verifique que la institución cuente con acta de aprobación de los estados financieros.</t>
  </si>
  <si>
    <t>2.19.1.1. Verifique que el dictamen suscrito por la revisoría fiscal,  contenga la opinión de la situación de los estados financieros sobre los que informa la institución en cumplimiento de la norma.</t>
  </si>
  <si>
    <t>2.15.1.1. Identifique que la certificación este suscrita por el Representante Legal y contador, en la cual se especifique que dispone de los recursos para la adquisición de los elementos de la dotación básica.</t>
  </si>
  <si>
    <t xml:space="preserve">4.3.1.2. Verifique que las funciones para cada cargo se ajusten a lo contemplado en el perfil para la modalidad. </t>
  </si>
  <si>
    <t xml:space="preserve">5.1.1.1.  Verifique que la institución cuenta con una planta física para brindar el servicio a la población atendida bajo la modalidad. </t>
  </si>
  <si>
    <t xml:space="preserve">5.2.1.3. Verifique que el inmueble no presenta grietas. </t>
  </si>
  <si>
    <t xml:space="preserve">5.2.1.4. Identifique que las ventanas están limpias, seguras y sin vidrios rotos. </t>
  </si>
  <si>
    <t xml:space="preserve">5.2.1.5. Verifique que las puertas son seguras y con buen mantenimiento. </t>
  </si>
  <si>
    <t xml:space="preserve">5.2.1.6. Verifique que el inmueble no presenta humedad. </t>
  </si>
  <si>
    <t xml:space="preserve">5.2.1.7. Observe que los pisos sean seguros, no resbalosos y sin grietas. </t>
  </si>
  <si>
    <t xml:space="preserve">5.2.1.8. Verifique que el inmueble cuente con  ventilación e iluminación natural. </t>
  </si>
  <si>
    <t xml:space="preserve">5.2.1.9. Identifique que en el inmueble no presente olores fuertes o desagradables. </t>
  </si>
  <si>
    <t xml:space="preserve">5.2.1.10. Observe que los baños cuenten con un adecuado sistema de agua y ventilación. </t>
  </si>
  <si>
    <t>5.1.1. La infraestructura física cumple con los siguientes verificables.</t>
  </si>
  <si>
    <t>5.1.1.2. Identifique si la infestructura tiene el servicio de acueducto</t>
  </si>
  <si>
    <t>4.1.1.3. Observe que la infestructura cuenta con alcantarillado</t>
  </si>
  <si>
    <t>4.1.1.4. Verifique que la infraestructura cuenta con el servicio de gas</t>
  </si>
  <si>
    <t>4.1.1.5. Verifique que la infrestructura cuenta con energía electríca</t>
  </si>
  <si>
    <t>5.3.1. El inmueble cumple con la capacidad instalada de acuerdo a la proporcionalidad de los espacios y con los siguientes verificable.</t>
  </si>
  <si>
    <t xml:space="preserve">5.3. Proporcionalidad de los Espacios
</t>
  </si>
  <si>
    <r>
      <t xml:space="preserve">5.3.1.1.  Verifique que el área de los dormitorios cumple con mínimo 3 m2 por usuario, donde el área incluye la cama, el armario, la mesa de noche y el espacio de circulación. 
</t>
    </r>
    <r>
      <rPr>
        <b/>
        <u/>
        <sz val="11"/>
        <rFont val="Arial Narrow"/>
        <family val="2"/>
      </rPr>
      <t>Nota:</t>
    </r>
    <r>
      <rPr>
        <sz val="11"/>
        <rFont val="Arial Narrow"/>
        <family val="2"/>
      </rPr>
      <t xml:space="preserve"> para la toma de la capacidad instalada, es con base en el espacio de los dormitorios. 
</t>
    </r>
    <r>
      <rPr>
        <b/>
        <u/>
        <sz val="11"/>
        <rFont val="Arial Narrow"/>
        <family val="2"/>
      </rPr>
      <t>Nota:</t>
    </r>
    <r>
      <rPr>
        <sz val="11"/>
        <rFont val="Arial Narrow"/>
        <family val="2"/>
      </rPr>
      <t xml:space="preserve"> la medición de la capacidad instalada en dormitorios debe ser calculada de forma independiente para cada dormitorio. </t>
    </r>
  </si>
  <si>
    <t>5.4.1. El espacio de la oficina cumple con los siguientes verificables.</t>
  </si>
  <si>
    <t>5.4.3. La cocina y el comedor cumplen con los siguientes verificables.</t>
  </si>
  <si>
    <t xml:space="preserve">5.4.3.6. Verifique que la infraestructura cuenta con el espacio suficiente para el manejo de los equipos disponibles, la circulación de las personas, el traslado de materiales o productos y que esté construida de manera que facilite las operaciones de limpieza, desinfección y mantenimiento. </t>
  </si>
  <si>
    <t xml:space="preserve">5.4.4. La despensa cumple con los siguientes verificables.
 </t>
  </si>
  <si>
    <t>5.5.1.   La certificación para la dotación de dormitorios, cumple con el siguiente verificable.</t>
  </si>
  <si>
    <t xml:space="preserve">CASA UNIVERSITARIA </t>
  </si>
  <si>
    <t>LINEAMIENTO DE ATENCIÓN PARA EL DESARROLLO Y FORTALECIMIENTO DE LOS PROYECTOS DE VIDA, DE LOS NIÑOS, NIÑAS, ADOLESCENTES Y JÓVENES ATENDIDOS EN LOS SERVICIOS DE PROTECCIÓN DEL ICBF. Versión 2 del 25 de septiembre de 2020.</t>
  </si>
  <si>
    <t xml:space="preserve">Los jóvenes, con o sin discapacidad, con medida de restablecimiento de derechos vigente que cumplieron 18 años bajo protección del ICBF, que cuenten con un proceso administrativo de restablecimiento de derechos PARD abierto y que se encuentren adelantando estudios de formación para el trabajo y el desarrollo humano o de educación superior, serán atendidos en la modalidad de Casa Universitaria de restablecimiento de derechos. </t>
  </si>
  <si>
    <t>Los jóvenes que cumplieron 18 años vinculados al SRPA, que se encuentren en cumplimiento de una sanción o en una medida complementaria de Restablecimiento en administración de justicia, que no cuentan con una red de apoyo y que se encuentren adelantando estudios de formación para el trabajo y el desarrollo humano o de educación superior, serán atendidos en la modalidad de Casa Universitaria de SRPA.</t>
  </si>
  <si>
    <t>CASA UNIVERSITARIA</t>
  </si>
  <si>
    <t xml:space="preserve">1.4.1. Los documentos del Representante Legal vigentes, cumplen con los siguientes verificables. </t>
  </si>
  <si>
    <t xml:space="preserve">1.5.1. Los documentos de la conformación de la junta directiva, cumplen con los siguientes verificables. </t>
  </si>
  <si>
    <t xml:space="preserve">2.1.1.  La declaración de renta, cumple con los siguientes verificables. </t>
  </si>
  <si>
    <t xml:space="preserve">2.4.1. Las declaraciones de retención del impuesto de timbre, cumple con el siguiente verificable. </t>
  </si>
  <si>
    <t xml:space="preserve">2..12.1. El presupuesto de la institución, cumple con los siguientes verificables. </t>
  </si>
  <si>
    <t>2.18.1. La certificación de los Estados Financieros, cumple con el siguiente verificable.</t>
  </si>
  <si>
    <t>2.20.1.  El balance de comprobación, cumple con el siguiente verificable.</t>
  </si>
  <si>
    <t>3.2.1.4. Incluye las acciones enmarcadas en los múdulos: 
1. Actividades de Educación Experiencial 
2. Aplicación de herramientas 
3. Acompañamiento psicosocial 
4. Experiencias e historias inspiradoras</t>
  </si>
  <si>
    <r>
      <rPr>
        <b/>
        <sz val="11"/>
        <rFont val="Arial Narrow"/>
        <family val="2"/>
      </rPr>
      <t>Psicólogo:</t>
    </r>
    <r>
      <rPr>
        <sz val="11"/>
        <rFont val="Arial Narrow"/>
        <family val="2"/>
      </rPr>
      <t xml:space="preserve">
*De 12 a 24 jóvenes - 48 horas X Unidad X mes (Adoptabilidad)
*De 25 a 48 jóvenes - 64 horas X Unidad X mes (Adoptabilidad)
*De 12 a 24 jóvenes - 64 horas X Unidad X mes (SRPA)
*De 25 a 48 jóvenes - 80 horas X Unidad X mes (SRPA)</t>
    </r>
  </si>
  <si>
    <r>
      <rPr>
        <b/>
        <sz val="11"/>
        <rFont val="Arial Narrow"/>
        <family val="2"/>
      </rPr>
      <t>Trabajador social o profesional en Desarrollo familiar:</t>
    </r>
    <r>
      <rPr>
        <sz val="11"/>
        <rFont val="Arial Narrow"/>
        <family val="2"/>
      </rPr>
      <t xml:space="preserve">
*De 12 a 24 jóvenes - 48 horas X Unidad X mes (Adoptabilidad)
*De 25 a 48 jóvenes - 64 horas X Unidad X mes (Adoptabilidad)
*De 12 a 24 jóvenes - 64 horas X Unidad X mes (SRPA)
*De 25 a 48 jóvenes - 80 horas X Unidad X mes (SRPA)</t>
    </r>
  </si>
  <si>
    <r>
      <rPr>
        <b/>
        <sz val="11"/>
        <rFont val="Arial Narrow"/>
        <family val="2"/>
      </rPr>
      <t xml:space="preserve">Nutricionista dietista: </t>
    </r>
    <r>
      <rPr>
        <sz val="11"/>
        <rFont val="Arial Narrow"/>
        <family val="2"/>
      </rPr>
      <t xml:space="preserve">
*De 12 a 24 jóvenes - 16 horas X Unidad X mes (Adoptabilidad)
*De 25 a 48 jóvenes - 24 horas X Unidad X mes (Adoptabilidad)
*De 12 a 24 jóvenes - 16 horas X Unidad X mes (SRPA)
*De 25 a 48 jóvenes - 24 horas X Unidad X mes (SRPA)</t>
    </r>
  </si>
  <si>
    <r>
      <rPr>
        <b/>
        <sz val="11"/>
        <rFont val="Arial Narrow"/>
        <family val="2"/>
      </rPr>
      <t>Profesional de área:</t>
    </r>
    <r>
      <rPr>
        <sz val="11"/>
        <rFont val="Arial Narrow"/>
        <family val="2"/>
      </rPr>
      <t xml:space="preserve"> 
*De 12 a 24 jóvenes - 48 horas X Unidad X mes (Adoptabilidad)
*De 25 a 48 jóvenes - 64 horas X Unidad X mes (Adoptabilidad)
*De 12 a 24 jóvenes - 64 horas X Unidad X mes (SRPA)
*De 25 a 48 jóvenes - 80 horas X Unidad X mes (SRPA)</t>
    </r>
  </si>
  <si>
    <r>
      <rPr>
        <b/>
        <sz val="11"/>
        <rFont val="Arial Narrow"/>
        <family val="2"/>
      </rPr>
      <t>Auxiliar de vida comunitaria (servicios generales):</t>
    </r>
    <r>
      <rPr>
        <sz val="11"/>
        <rFont val="Arial Narrow"/>
        <family val="2"/>
      </rPr>
      <t xml:space="preserve">
*De 12 a 24 jóvenes - TC X Unidad (SRPA)
*De 25 a 48 jóvenes - TC X Unidad (SRPA)</t>
    </r>
  </si>
  <si>
    <r>
      <t xml:space="preserve">4.1.1. El listado del talento humano para la modalidad Casa Universitaria, incluye sus perfiles y tiempo de dedicación y cumple con los siguientes verificables. 
</t>
    </r>
    <r>
      <rPr>
        <b/>
        <u/>
        <sz val="11"/>
        <color rgb="FF000000"/>
        <rFont val="Arial Narrow"/>
        <family val="2"/>
      </rPr>
      <t>Nota:</t>
    </r>
    <r>
      <rPr>
        <sz val="11"/>
        <color rgb="FF000000"/>
        <rFont val="Arial Narrow"/>
        <family val="2"/>
      </rPr>
      <t xml:space="preserve"> esta información debe estar en proporción a los cupos solicitados (cuando aplique). </t>
    </r>
  </si>
  <si>
    <r>
      <rPr>
        <b/>
        <sz val="11"/>
        <rFont val="Arial Narrow"/>
        <family val="2"/>
      </rPr>
      <t xml:space="preserve">Profesional en trabajo social o desarrollo familiar: </t>
    </r>
    <r>
      <rPr>
        <sz val="11"/>
        <rFont val="Arial Narrow"/>
        <family val="2"/>
      </rPr>
      <t>mayor de 28 años, título profesional otorgado por una institució universitaria y tarjeta profesional</t>
    </r>
  </si>
  <si>
    <r>
      <rPr>
        <b/>
        <sz val="11"/>
        <rFont val="Arial Narrow"/>
        <family val="2"/>
      </rPr>
      <t xml:space="preserve">Auxiliar de vida comunitaria (servicios generales): </t>
    </r>
    <r>
      <rPr>
        <sz val="11"/>
        <rFont val="Arial Narrow"/>
        <family val="2"/>
      </rPr>
      <t>mayor de 28 años y mínimo formación de bachiller</t>
    </r>
  </si>
  <si>
    <r>
      <rPr>
        <b/>
        <sz val="11"/>
        <rFont val="Arial Narrow"/>
        <family val="2"/>
      </rPr>
      <t xml:space="preserve">Formador diurno: </t>
    </r>
    <r>
      <rPr>
        <sz val="11"/>
        <rFont val="Arial Narrow"/>
        <family val="2"/>
      </rPr>
      <t>mayor de 28 años y mínimo formación de bachiller</t>
    </r>
  </si>
  <si>
    <r>
      <rPr>
        <b/>
        <sz val="11"/>
        <rFont val="Arial Narrow"/>
        <family val="2"/>
      </rPr>
      <t xml:space="preserve">Formador nocturno: </t>
    </r>
    <r>
      <rPr>
        <sz val="11"/>
        <rFont val="Arial Narrow"/>
        <family val="2"/>
      </rPr>
      <t>mayor de 28 años y mínimo formación de bachiller</t>
    </r>
  </si>
  <si>
    <r>
      <rPr>
        <b/>
        <sz val="11"/>
        <rFont val="Arial Narrow"/>
        <family val="2"/>
      </rPr>
      <t xml:space="preserve">Cocinero: </t>
    </r>
    <r>
      <rPr>
        <sz val="11"/>
        <rFont val="Arial Narrow"/>
        <family val="2"/>
      </rPr>
      <t>Nivel educativo mínimo grado noveno de educación básica secundaria. Donde se dificulte la consecución del manipulador de alimentos con el nivel educativo requerido en este ítem, se exigiría: Nivel educativo mínimo educación básica primaria completa. Además, el manipulador de alimentos deberá tener Certificación de capacitación en manipulación de alimentos, con máximo un año de expedición</t>
    </r>
  </si>
  <si>
    <r>
      <rPr>
        <b/>
        <sz val="11"/>
        <rFont val="Arial Narrow"/>
        <family val="2"/>
      </rPr>
      <t>Profesional de área:</t>
    </r>
    <r>
      <rPr>
        <sz val="11"/>
        <rFont val="Arial Narrow"/>
        <family val="2"/>
      </rPr>
      <t xml:space="preserve"> Debe contar con una formación profesional o experiencia certificada en las áreas que se determinen de acuerdo con el Proyecto de Atención Institucional, mayor de 28 años, con un título otorgado por una institución universitaria o de educación superior y tarjeta profesional (si aplica).</t>
    </r>
  </si>
  <si>
    <r>
      <rPr>
        <b/>
        <sz val="11"/>
        <rFont val="Arial Narrow"/>
        <family val="2"/>
      </rPr>
      <t>Profesional en nutrición y dietética:</t>
    </r>
    <r>
      <rPr>
        <sz val="11"/>
        <rFont val="Arial Narrow"/>
        <family val="2"/>
      </rPr>
      <t xml:space="preserve"> mayor de 28 años, como mínimo un nivel educativo básica primaria y estar capacitado en manipulación de alimentos con certificación vigente.</t>
    </r>
  </si>
  <si>
    <r>
      <rPr>
        <b/>
        <sz val="11"/>
        <rFont val="Arial Narrow"/>
        <family val="2"/>
      </rPr>
      <t xml:space="preserve">Cocinero: </t>
    </r>
    <r>
      <rPr>
        <sz val="11"/>
        <rFont val="Arial Narrow"/>
        <family val="2"/>
      </rPr>
      <t>Experiencia especifica mínima de un año. Donde se dificulte la consecución del manipulador de alimentos con el nivel educativo requerido en este ítem, se exigiría: Experiencia especifica mínima de tres años.</t>
    </r>
  </si>
  <si>
    <t>5.1.1.6. En caso de que la zona no tenga acceso al sistema de acueducto o alcantarillado, y cuente con plantas de tratamiento de agua se debe presentar los respectivos permisos ambientales para su funcionamiento.</t>
  </si>
  <si>
    <t>5.1.1.7. Verifique que la infraestructura cuenta con zona administrativa</t>
  </si>
  <si>
    <t>5.1.1.8. Identifique que la infraestructura cuenta con espacios de estudio.</t>
  </si>
  <si>
    <t xml:space="preserve">5.1.1.9. Identifique que la infraestructura cuenta con  sala de computadores. </t>
  </si>
  <si>
    <t>5.1.1.10. Observe que la infraestructura cuenta con espacio de archivo de historias de atención.</t>
  </si>
  <si>
    <t xml:space="preserve">5.1.1.11. Verifique que la infraestructura cuenta con servicios sanitarios. </t>
  </si>
  <si>
    <t>5.1.1.12. La infraestructura cuenta con espacios y elementos para la gestión de residuos sólidos y líquidos.</t>
  </si>
  <si>
    <t xml:space="preserve">Lineamiento de atención para el desarrollo y fortalecimiento de los proyectos de vida, de los niños, niñas, adolescentes y jóvenes atendidos en los servicios de protección del icbf. Versión 3.   Numeral 8.9. páginas 65 y 66. </t>
  </si>
  <si>
    <t>Lineamiento de atención para el desarrollo y fortalecimiento de los proyectos de vida, de los niños, niñas, adolescentes y jóvenes atendidos en los servicios de protección del icbf. V3.   Numeral 8.9. Página 64.</t>
  </si>
  <si>
    <t xml:space="preserve">5.2.1.12. Verifique que los sanitarios se encuentran en perfecto estado. </t>
  </si>
  <si>
    <t xml:space="preserve">5.2.1.13. Establezca que los espejos del inmueble estén en perfecto estado. </t>
  </si>
  <si>
    <t xml:space="preserve">5.2.1.14. Verifique que todos los bombillos sean ahorradores de energía. </t>
  </si>
  <si>
    <t xml:space="preserve">5.2.1.15. Observe que la infraestructura cuenta con la señalización de acuerdo con normatividad vigente. </t>
  </si>
  <si>
    <t xml:space="preserve">5.2.1.16 Verifique que el inmueble  no tiene presencia de roedores, moscas ni cucarachas, ni otro tipo de plagas. </t>
  </si>
  <si>
    <t xml:space="preserve">5.2.1.18. Verifique que las escaleras cuenten con pasamanos o barandas no escalables y no conta con grietas. </t>
  </si>
  <si>
    <t xml:space="preserve">5.2.1.19. Si el inmueble presenta balcones identifique que tengan protección. </t>
  </si>
  <si>
    <t>5.2.1.20. Si el inmueble cuenta con aljibes, albercas y depósitos de agua o piscina verifique que cuenten con protección.</t>
  </si>
  <si>
    <t xml:space="preserve">5.2.1.21. Verifique que los cables cuentan con protección y no estan al alcance de los usuarios. </t>
  </si>
  <si>
    <t>5.2.1.22. Identifique que los ventiladores estén en buen estado y ubicados en lugares que no representen un riesgo para los jóvenes</t>
  </si>
  <si>
    <t xml:space="preserve">5.2.1.23. Observe  que los techos sean seguro, sin riesgos. </t>
  </si>
  <si>
    <t xml:space="preserve">5.2.1.24. Verifique que los extintores deben tener carga vigente y estar ubicados de acuerdo con la normatividad vigente. </t>
  </si>
  <si>
    <t xml:space="preserve">5.2.1.25. Observe que las tomas eléctricas cuenten con tapas protectoras, cableado fijado adecuadamente, sin enchufes o tornillos sueltos, sin cables pelados o expuestos al calor o la humedad. </t>
  </si>
  <si>
    <t xml:space="preserve">5.2.1.26. Verifique que la ambientación o decoración sea agradable y cálida para la acogida y atención de las niñas, los niños, los adolescentes y sus familias. </t>
  </si>
  <si>
    <t>5.2.1.27. Identifique que las paredes del inmueble estén limpias</t>
  </si>
  <si>
    <t xml:space="preserve">5.2.1. Las condiciones locativas del inmueble, cumple con los siguientes verificables. </t>
  </si>
  <si>
    <t xml:space="preserve">5.2.1.1. Verifique que todos los espacios se encuentran en óptimo estado de aseo. </t>
  </si>
  <si>
    <t xml:space="preserve">5.2.1.2. Verifique que el inmueble no presenta goteras. </t>
  </si>
  <si>
    <t xml:space="preserve">5.2.2.1.  Verifique que la infraestructura cuente con el espacio de oficina </t>
  </si>
  <si>
    <t xml:space="preserve">5.2.2.2. Observe que la oficina cuenta con un computador </t>
  </si>
  <si>
    <t xml:space="preserve">5.2.2.3. Identifique que la oficina cuenta con una impresora </t>
  </si>
  <si>
    <t xml:space="preserve">5.2.2.4. Verifique que la oficina cuenta con un teléfono </t>
  </si>
  <si>
    <t xml:space="preserve">5.2.2.5. Observe que la oficina cuenta con un escritorio </t>
  </si>
  <si>
    <t xml:space="preserve">5.2.2.6. Verifique que la oficina cuente con tres sillas </t>
  </si>
  <si>
    <t xml:space="preserve">5.2.2. El espacio de oficina, cumple con los siguientes verificables. </t>
  </si>
  <si>
    <t xml:space="preserve">5.2.4. El archivo de historias de atención, cumple con los siguientes verificables. </t>
  </si>
  <si>
    <t>5.2.4.1. Verificar que la infraestructura cuente con archivo de historias de atención</t>
  </si>
  <si>
    <t>5.2.4.3. El archivo de historia de atención cuenta con una mesa</t>
  </si>
  <si>
    <t>5.2.4.2. Verificar que el archivo de historia de atención cuente con un archivador</t>
  </si>
  <si>
    <t>5.2.4.4. El archivo de historia de atención cuenta con una silla</t>
  </si>
  <si>
    <t xml:space="preserve">5.2.5. La cocina y comedor, cumple con los siguientes verificables. </t>
  </si>
  <si>
    <t>5.3.1.3. Si en el servicio se presta atención a población con discapacidad.</t>
  </si>
  <si>
    <t>5.4.1.6. Verifique que la oficina cuente con el archivador.</t>
  </si>
  <si>
    <t xml:space="preserve">5.4.1.7. Verifique que la oficina cuente con tres sillas </t>
  </si>
  <si>
    <t xml:space="preserve">5.4.2. Los consultorios, cumplen con los siguientes verificables. </t>
  </si>
  <si>
    <r>
      <t xml:space="preserve">5.4.2.2. Verifique que el espacio para la atención cuenta con un archivador.
</t>
    </r>
    <r>
      <rPr>
        <b/>
        <u/>
        <sz val="11"/>
        <rFont val="Arial Narrow"/>
        <family val="2"/>
      </rPr>
      <t>Nota:</t>
    </r>
    <r>
      <rPr>
        <sz val="11"/>
        <rFont val="Arial Narrow"/>
        <family val="2"/>
      </rPr>
      <t xml:space="preserve"> aplica, cuando no existe un espacio para archivo de historias de atención.</t>
    </r>
  </si>
  <si>
    <t>5.4.2.3. Observe que el espacio para la atención cuenta con un escritorio</t>
  </si>
  <si>
    <t>5.4.2.4. Verifique que el espacion para la atención cuenta con tres sillas.</t>
  </si>
  <si>
    <t>5.4.3.7. Constatar que los pisos estén construidos con materiales que no generen sustancias o contaminantes tóxicos, sean resistentes, no porosos, impermeables, no absorbentes ni deslizantes y con acabados libres de grietas.</t>
  </si>
  <si>
    <t xml:space="preserve">5.4.3.8. Verifique que el sistema de tuberías y drenajes permite la salida rápida y efectiva de las aguas residuales producidas en el servicio y que los drenajes de piso cuentan con rejilla. </t>
  </si>
  <si>
    <t xml:space="preserve">5.4.3.9. Observe que las paredes sean de materiales resistentes, impermeables, no absorbentes y de fácil limpieza y desinfección, de acabado liso y sin grietas y que las uniones entre las paredes y entre éstas y los pisos o techos estén selladas y tienen forma redondeada para impedir acumulación de suciedad y que facilite la limpieza. </t>
  </si>
  <si>
    <t xml:space="preserve">5.4.3.10. Corrobore que los techos eviten la acumulación de suciedad, condensación, formación de hongos y mohos, desprendimiento superficial y que sean de fácil limpieza y mantenimiento. </t>
  </si>
  <si>
    <t xml:space="preserve">5.4.3.12. Verifique que las puertas tengan superficie lisa, sean resistentes, no absorbentes y de suficiente amplitud procurando que la abertura entre la puerta exterior y el piso no sea mayor a 1 cm. </t>
  </si>
  <si>
    <t xml:space="preserve">5.4.3.13. Observe que las escaleras, rampas o plataformas no  dificulten la limpieza del lugar que causen contaminación de los alimentos; y que eviten la acumulación de suciedad, minimizando la condensación, el desarrollo de hongos y mohos y el descamado superficial. </t>
  </si>
  <si>
    <t xml:space="preserve">5.4.3.14. Observe que las instalaciones eléctricas, mecánicas y de prevención de incendios no tengan un acabado que impida la acumulación de suciedades o el albergue de plagas. </t>
  </si>
  <si>
    <t xml:space="preserve">5.4.3.15. Observe que  la iluminación debe ser adecuada y suficiente, ya sea natural o artificial con rejilla de protección. </t>
  </si>
  <si>
    <t xml:space="preserve">5.4.3.16. Corrobore que las áreas de elaboración estén ventiladas de manera directa o indirecta por sistemas que no contribuyan a la contaminación de los alimentos o a la incomodidad del personal. </t>
  </si>
  <si>
    <t xml:space="preserve">5.4.3.17. Verifique que las aberturas que se utilicen para ventilación deben estar protegidas con mallas de material no corrosivo y de fácil limpieza y reparación. </t>
  </si>
  <si>
    <t xml:space="preserve">5.4.5.  El espacio para lavanderia, cumple con los siguientes verificables. 
</t>
  </si>
  <si>
    <t>5.4.5.1 Verifique que la infraestructura cuenta con espacio para la  lavandería.</t>
  </si>
  <si>
    <t>5.4.5.2.  Identifique que la lavanderia tiene espacio para mínimo 3 lavaderos o lavadoras, por cada 50 usuarios.</t>
  </si>
  <si>
    <t>5.4.5.3. Verifique que la lavandería cuenta con un tendedero.</t>
  </si>
  <si>
    <t xml:space="preserve">5.4.6.1. Identifique que la infraestructura cuenta con dos (2) sanitarios por cada 12 usuarios. </t>
  </si>
  <si>
    <t xml:space="preserve">5.4.6.2.  Verifique si la infraestructura cuenta con dos (2) lavamanos por cada 12 usuarios. </t>
  </si>
  <si>
    <t xml:space="preserve">5.4.7. El área de manejo de residuos, cumple con los siguientes verificables. </t>
  </si>
  <si>
    <t>5.4.7.1. Verifique que el área de manejo de residuos cuente con un (1) espacio para almacenar</t>
  </si>
  <si>
    <t>5.4.7.2. Identifique si el área de manejo de residuos cuenta con tres (3) canecas marcadas.</t>
  </si>
  <si>
    <t>5.4.7.3. Verifique que los acabados del área de manejo de residuos sólidos permitan su fácil limpieza y desinfección.</t>
  </si>
  <si>
    <t>5.4.7.4. Corrobore que el área de manejo de residuos sólidos cuente ventilación tales como rejillas o ventanas</t>
  </si>
  <si>
    <t>5.4.7.5. Identifique que el área de manejo de residuos sólidos cuenta con un sistema de prevención y control de incendios, como extintores y suministro cercano de agua y drenaje</t>
  </si>
  <si>
    <t>5.4.7.6. Corrobore que el  el área de manejo de residuos sólidos impide el acceso y proliferación de vectores y el ingreso de animales domésticos.</t>
  </si>
  <si>
    <t>5.6.1.   La certificación para la dotación personal cumple con el siguiente verificable.</t>
  </si>
  <si>
    <t xml:space="preserve">5.2.6. La despensar, cumple con los siguientes verificables. </t>
  </si>
  <si>
    <t xml:space="preserve">5.2.6.1. Identifique que la infraestructura cuenta con despensa para la recepción de los alimentos. </t>
  </si>
  <si>
    <t>5.2.6.2. Verifique que la despensa cuenta con un estantes y cinco canastas para almacenar.</t>
  </si>
  <si>
    <t>5.2.6.3.  Corrobore que la despensa cumple con todas las condiciones mínimas generales del servicio de alimentación en cuanto a pisos, paredes, techos, ventanas, puertas, ventilación e iluminación.</t>
  </si>
  <si>
    <t xml:space="preserve">5.2.7. El espacio para lavanderia, cumple con los siguientes verificables. </t>
  </si>
  <si>
    <t>5.2.7.1 Verifique que la infraestructura cuenta con espacio para la  lavandería.</t>
  </si>
  <si>
    <t>5.2.7.2.  Identifique que la lavanderia tiene espacio para mínimo uno (1) lavadero o lavadora.</t>
  </si>
  <si>
    <t>5.2.7.3. Verifique que la lavandería cuenta con un tendedero.</t>
  </si>
  <si>
    <t xml:space="preserve">5.2.8. La sala de computadores, cumplen con los siguientes verificables. </t>
  </si>
  <si>
    <t xml:space="preserve">5.2.8.1. Identifique que el aula cuenta con una silla o pupitre por cada dos (2) usuarios. </t>
  </si>
  <si>
    <t xml:space="preserve">5.2.8.2. Observe que el aula cuenta con computadores 1 por cada tres (3) usuarios. </t>
  </si>
  <si>
    <t xml:space="preserve">
5.2.8.3.  Verifique que el aula cuenta con una (1) impresora.
</t>
  </si>
  <si>
    <t xml:space="preserve">5.2.5.21. Verifique que las aberturas que se utilicen para ventilación deben estar protegidas con mallas de material no corrosivo y de fácil limpieza y reparación. </t>
  </si>
  <si>
    <t xml:space="preserve">5.2.5.20. Corrobore que las áreas de elaboración estén ventiladas de manera directa o indirecta por sistemas que no contribuyan a la contaminación de los alimentos o a la incomodidad del personal. </t>
  </si>
  <si>
    <t xml:space="preserve">5.2.5.19. Observe que  la iluminación debe ser adecuada y suficiente, ya sea natural o artificial con rejilla de protección. </t>
  </si>
  <si>
    <t>5.2.5.1. Verifique que la infraestructura cuente con cocina y comedor.</t>
  </si>
  <si>
    <t>5.2.5.2. Observe que el servicio de alimentación esté ubicado en un espacio separado del área de atención de los usuarios.</t>
  </si>
  <si>
    <t>5.2.5.3. Verifique que todas las áreas del servicio de alimentación estén delimitadas visualmente, con avisos alusivos al lugar.</t>
  </si>
  <si>
    <t>5.2.5.4. Verifique que la ubicación de los servicios de alimentación estén aislada de lugares que representen un riesgo de contaminación para los productos.</t>
  </si>
  <si>
    <t xml:space="preserve">5.2.5.5. Verifique que los accesos y alrededores estén limpios, libres de acumulación de basuras y apartado de la generación de polvo, estancamiento de aguas, suciedades, plagas u otras fuentes de contaminación para los alimentos. </t>
  </si>
  <si>
    <t xml:space="preserve">5.2.5.6. Verifique que el tamaño de la infraestructura cuenta con el espacio suficiente para el manejo de los equipos disponibles, la circulación de las personas, el traslado de materiales o productos y que esté construida de manera que facilite las operaciones de limpieza, desinfección y mantenimiento. </t>
  </si>
  <si>
    <t>5.2.5.7. Observe si los ambientes están ubicados según la secuencia lógica del proceso, desde la recepción hasta la distribución final de los alimentos.</t>
  </si>
  <si>
    <t xml:space="preserve">5.2.5.8. Verifique que las instalaciones sanitarias tales como baños y vestuarios estén en suficiente cantidad, separados de las áreas de elaboración y dotados con los instrumentos necesarios para facilitar la higiene personal. </t>
  </si>
  <si>
    <t xml:space="preserve">5.2.5.9. Observe que los servicios sanitarios estén limpios. </t>
  </si>
  <si>
    <t xml:space="preserve">5.2.5.10. Observe que en la zona de lavamanos cuenta con avisos (habladores) o advertencias al personal sobre la necesidad de lavarse las manos luego de usar los servicios sanitarios, después de cualquier cambio de actividad y antes de iniciar labores en el servicio. </t>
  </si>
  <si>
    <t>5.2.5.11. Constatar que los pisos estén construidos con materiales que no generen sustancias o contaminantes tóxicos, sean resistentes, no porosos, impermeables, no absorbentes ni deslizantes y con acabados libres de grietas.</t>
  </si>
  <si>
    <t xml:space="preserve">5.2.5.12. Verifique que el sistema de tuberías y drenajes permite la salida rápida y efectiva de las aguas residuales producidas en el servicio y que los drenajes de piso cuentan con rejilla. </t>
  </si>
  <si>
    <t xml:space="preserve">5.2.5.13.Observe que las paredes sean de materiales resistentes, impermeables, no absorbentes y de fácil limpieza y desinfección, de acabado liso y sin grietas y que las uniones entre las paredes y entre éstas y los pisos o techos estén selladas y tienen forma redondeada para impedir acumulación de suciedad y que facilite la limpieza. </t>
  </si>
  <si>
    <t xml:space="preserve">5.2.5.14. Corrobore que los techos eviten la acumulación de suciedad, condensación, formación de hongos y mohos, desprendimiento superficial y que sean de fácil limpieza y mantenimiento. </t>
  </si>
  <si>
    <t>5.2.5.15. Corrobore que las ventanas u otras aberturas eviten la acumulación de polvo, suciedad y facilite la limpieza y que aquellas que se comuniquen con el ambiente exterior destén provistas por mallas anti-insectos u otro material que sea de fácil limpieza y buena conservación que impida la entrada de éstos y de roedores.</t>
  </si>
  <si>
    <t xml:space="preserve">5.2.5.16. Verifique que las puertas tengan superficie lisa, sean resistentes, no absorbentes y de suficiente amplitud procurando que la abertura entre la puerta exterior y el piso no sea mayor a 1 cm. </t>
  </si>
  <si>
    <t xml:space="preserve">5.2.5.17. Observe que las escaleras, rampas o plataformas no  dificulten la limpieza del lugar que causen contaminación de los alimentos; y que eviten la acumulación de suciedad, minimizando la condensación, el desarrollo de hongos y mohos y el descamado superficial. </t>
  </si>
  <si>
    <t xml:space="preserve">5.2.5.18. Observe que las instalaciones eléctricas, mecánicas y de prevención de incendios no tengan un acabado que impida la acumulación de suciedades o el albergue de plagas. </t>
  </si>
  <si>
    <t xml:space="preserve">5.4.1.1.  Verifique que la infraestructura cuente con el espacio de oficina. </t>
  </si>
  <si>
    <t xml:space="preserve">Lineamiento de atención para el desarrollo y fortalecimiento de los proyectos de vida, de los niños, niñas, adolescentes y jóvenes atendidos en los servicios de protección del icbf. V3.   Numeral 8.9. Página 66 y 67. </t>
  </si>
  <si>
    <t xml:space="preserve">Lineamiento de atención para el desarrollo y fortalecimiento de los proyectos de vida, de los niños, niñas, adolescentes y jóvenes atendidos en los servicios de protección del icbf. V3.   Numeral 8.9. Página 68. </t>
  </si>
  <si>
    <t>5.8.1. La dotación escolar y material pedagógico, cumple con los siguientes verificables.</t>
  </si>
  <si>
    <t>5.8.1.1. Verifique que la institución cuenta con los elementos escolares que son solicitados por la entidad educativa donde estudian los usuarios, así como el material pedagógico, el cual se requiere para el desarrollo de tareas escolares y actividades dentro de la modalidad.</t>
  </si>
  <si>
    <t>5.8. Dotación para educación vocacional, ocupacional o educación superior</t>
  </si>
  <si>
    <t>5.9. Dotación y menaje del servicio de alimento.</t>
  </si>
  <si>
    <t xml:space="preserve">Lineamiento de atención para el desarrollo y fortalecimiento de los proyectos de vida, de los niños, niñas, adolescentes y jóvenes atendidos en los servicios de protección del icbf. V3.   Numeral 8.9. Página 69. </t>
  </si>
  <si>
    <t>5.9.1. Los equipos para el servicio de alimentación, cumple con los siguientes verificables.</t>
  </si>
  <si>
    <t xml:space="preserve">5.9.1.1. Identifique si la cocina cuenta con un (1) refrigerador. </t>
  </si>
  <si>
    <t>5.9.1.2. Verifique si la cocina cuenta con una (1) licuadora</t>
  </si>
  <si>
    <t>5.9.1.3. Observe si la cocina cuenta con una (1) estufa</t>
  </si>
  <si>
    <t>5.9.1.4. Identifique si la cocina cuenta con un (1) horno</t>
  </si>
  <si>
    <t>5.9.1.5. Verifique si la cocina cuenta con un (1) lavaplatos</t>
  </si>
  <si>
    <t xml:space="preserve">5.9.1.6. Identifique si la cocina cuenta con un (1) mesón </t>
  </si>
  <si>
    <t>5.9.1.7. Observe si la cocina cuenta con un (1) microondas</t>
  </si>
  <si>
    <t>5.9.2.2. Identifique que el servicio de alimentación debe contar dentro del menaje con bandeja plastica extragrande según el número de usuarios.</t>
  </si>
  <si>
    <t xml:space="preserve">5.9.2.3. Observe que el servicio de alimentación cuente dentro del menaje con caldero de 50X30 según el número de usuarios.
</t>
  </si>
  <si>
    <t>5.9.2.4. Establezca que el servicio de alimentación cuente dentro del menaje con canastilla plástica estándar según el número de usuarios.</t>
  </si>
  <si>
    <t>5.9.2.5. Verifique que el servicio de alimentación cuente dentro del menaje con caneca con tapa multiuso (basura) grande según el número de usuarios.</t>
  </si>
  <si>
    <t>5.9.2.6. Verifique que el servicio de alimentación cuente dentro del menaje con caneca con tapa multiuso (sobras) grande según el número de usuarios.</t>
  </si>
  <si>
    <t>5.9.2.7. Observe que el servicio de alimentación cuente dentro del menaje con cernidor aluminio normal según el número de usuarios.</t>
  </si>
  <si>
    <t>5.9.2.8. Identifique que el servicio de alimentación cuente dentro del menaje con colador plástico o acero inoxidable grande según el número de usuarios.</t>
  </si>
  <si>
    <t>5.9.2.9. Verifique que el servicio de alimentación cuente dentro del menaje con cuchara para servir (aluminio fundido) con hueco Normal según el número de usuarios.</t>
  </si>
  <si>
    <t>5.9.2.10. Observe que el servicio de alimentación cuente dentro del menaje con cuchara para servir (aluminio fundido) sin hueco Normal según el número de usuarios.</t>
  </si>
  <si>
    <t>5.9.2.11. Verifique que el servicio de alimentación cuente dentro del menaje con cuchillo cocina para cortar carne según el número de usuarios.</t>
  </si>
  <si>
    <t>5.9.2.12. Verifique que el servicio de alimentación cuente dentro del menaje con cuchillo de cocina para cortar verdura según el número de usuarios.</t>
  </si>
  <si>
    <t>5.9.2.13. Observe que el servicio de alimentación debe contar dentro del menaje con cuchillo de cocina para pelar papa según el número de usuarios.</t>
  </si>
  <si>
    <t>5.9.2.14. Identifque que el servicio de alimentación cuente dentro del menaje con molinillo estándar según el número de usuarios.</t>
  </si>
  <si>
    <t>5.9.2.16. Verifique que el servicio de alimentación cuente dentro del menaje con jarra plástica de 2 litros según el número de usuarios.</t>
  </si>
  <si>
    <t>5.9.2.15. El servicio de alimentación debe contar dentro del menaje con espumadera de aluminio fundido mediana según el número de usuarios.</t>
  </si>
  <si>
    <t>5.9.2.17. Verifique que el servicio de alimentación cuente dentro del menaje con  olla a presión 10 lt según el número de usuarios.</t>
  </si>
  <si>
    <t>5.9.2.18. Observe que el servicio de alimentación cuente dentro del menaje con Paila de 46 cm. según el número de usuarios.</t>
  </si>
  <si>
    <t>5.9.2.19. Identifique que el servicio de alimentación cuente dentro del menaje con pinzas Grande según el número de usuarios.</t>
  </si>
  <si>
    <t>5.9.2.20. Verifique que el servicio de alimentación cuenta dentro del menaje con rallador acero inoxidable doble cara para rallado fino y mediano según el número de usuarios.</t>
  </si>
  <si>
    <t>5.9.2.21. Observe que el servicio de alimentación cuenta dentro del menaje con tabla grande para picado en acrílico con código de colores, mínimo una por cada grupo de alimentos a procesar según el número de usuarios.</t>
  </si>
  <si>
    <t>5.9.2.22. Verifique que el servicio de alimentación cuenta dentro del menaje con tabla mediana para picado en acrílico con código de colores, mínimo una por cada grupo de alimentos a procesar según el número de usuarios.</t>
  </si>
  <si>
    <t>5.9.2.23. Verifique que el servicio de alimentación cuenta dentro del menaje con Tajapapa grande según el número de usuarios.</t>
  </si>
  <si>
    <t xml:space="preserve">5.9.2. Los menajes del servicio de alimentos, cumple con los siguientes verificables.
</t>
  </si>
  <si>
    <t>5.9.3. Las vajillas y comedor cumplen con los siguientes verificables.</t>
  </si>
  <si>
    <t xml:space="preserve">5.9.3.1. Identifique que el servicio de alimentación cuenta un (1) plato de sopa por usuario. </t>
  </si>
  <si>
    <t xml:space="preserve">5.9.3.2. Verifique que el servicio de alimentación cuenta con (1) plato seco por usuario. </t>
  </si>
  <si>
    <t xml:space="preserve">5.9.3.3. Observe que el servicio de alimentación cuenta con un (1) vaso por usuario. </t>
  </si>
  <si>
    <t xml:space="preserve">5.9.3.4. Establezca que el servicio de alimentación cuenta con un (1) pocillo por usuario. </t>
  </si>
  <si>
    <t xml:space="preserve">5.9.3.5. Observe que el servicio de alimentación cuenta con un (1) juego de cubiertos por usuario. </t>
  </si>
  <si>
    <t xml:space="preserve">5.9.3.6. Identifique si el comedor cuenta con un (1) puesto por mesa por cada usuario. </t>
  </si>
  <si>
    <t>5.9.3.7. Observe si el comedor cuenta con una (1) silla por cada usuario.</t>
  </si>
  <si>
    <t>6.1. Metrología</t>
  </si>
  <si>
    <t>6.1.1. Cuenta con los instrumentos para la medición en el servicio de alimentos y cumple con los siguientes verificables.</t>
  </si>
  <si>
    <t xml:space="preserve">Capacidad Instalada </t>
  </si>
  <si>
    <t>1.6.1.1. Revise si la modalidad para la cual se esta solicitando licencia de funcionamiento, incluye el desarrollo directo del servicio de educación, en caso de aplicar revise si la Licencia de Funcionamiento, autorización, contrato o convenio según el caso, fue otorgada por la entidad competente para prestar los servicios de educación</t>
  </si>
  <si>
    <t>1.10.1.1. En caso de corresponder el trámite a una licencia de funcionamiento documental, verifique y revise el documento por medio de la cual se realizó la entrega del inmueble en comodato o convenio interdministrativo al ICBF. En caso de ser el inmueble propiedad del ICBF verifique el certificado de tradición y libertad o el documento que acredite la propiedad.</t>
  </si>
  <si>
    <t xml:space="preserve">2.2.1.  Las declaraciones de IVA cumple con los siguientes verificables. </t>
  </si>
  <si>
    <t>2.2.1.1.  Verifique la información de las declaraciones de IVA del año anterior y los periodos del año fiscal en curso (si aplica).  En caso de no estar obligado, solicite certificado suscrito por el contador o el revisor  fiscal (si aplica) indicando los periodos y el fundamento legal según el Estatuto Tributario.</t>
  </si>
  <si>
    <t xml:space="preserve">2.3.1.  Las declaraciones de retención en la fuente cumple con los siguientes verificables. </t>
  </si>
  <si>
    <t>2.3.1.1. Verifique la información de las declaraciones de retención en la fuente del año anterior y los periodos del año fiscal en curso (si aplica). En caso de no ser agente de retención o no se hayan realizado operaciones sujetas, solicite certificado suscrito por el contador o el revisor fiscal (si aplica) indicando los periodos y el fundamento legal según el Estatuto Tributario.</t>
  </si>
  <si>
    <t>2.4.1.1. Verifique la información de la declaración del impuesto de timbre del año anterior y los periodos del año fiscal en curso (si aplica). En caso de no estar obligado, solicite certificado suscrito por el contador público o revisor fiscal (si aplica).</t>
  </si>
  <si>
    <r>
      <t xml:space="preserve">2.6.1.1. Verifique las declaraciones de los impuestos predial y vehicular del año anterior y los periodos del año fiscal en curso (si aplica). En caso de no estar obligado, remitir certificado suscrito por el contador público o revisor fiscal (si aplica). </t>
    </r>
    <r>
      <rPr>
        <b/>
        <sz val="11"/>
        <rFont val="Arial Narrow"/>
        <family val="2"/>
      </rPr>
      <t>(municipio donde presta el servicio)</t>
    </r>
    <r>
      <rPr>
        <sz val="11"/>
        <rFont val="Arial Narrow"/>
        <family val="2"/>
      </rPr>
      <t>.</t>
    </r>
  </si>
  <si>
    <t xml:space="preserve">2.6.2. Si la declaración de impuesto predial y/o vehicular genera saldo a pagar, cumple con el siguiente verificable. </t>
  </si>
  <si>
    <t>2.6.2.1. Verifique que cualquier saldo a pagar en las declaraciones del impuesto predial y/o vehicular hayan sido cancelado según los medios de pago aceptados por la entidad territorial correspondiente.</t>
  </si>
  <si>
    <t>Artículo 555-2. Registro único tributario – RUT estatuto tributario y articulo 16 de la Resolución 3899 de 2010.</t>
  </si>
  <si>
    <t>2.8.1.1. Verifique que la certificación esté suscrita por representante legal y/o revisor fiscal (si aplica). Corroboré que dicha información contraste frente al resultado de la evaluación de los estados financieros, indicadores financieros, el presupuesto aprobado y los requisitos para la modalidad solicitada.</t>
  </si>
  <si>
    <t xml:space="preserve">2.9.2. El libro auxiliar contable cumple con el siguiente verificable. </t>
  </si>
  <si>
    <r>
      <t xml:space="preserve">2.9.1. La certificación de bienes afectados cumple con los siguientes verificables.
</t>
    </r>
    <r>
      <rPr>
        <b/>
        <u/>
        <sz val="11"/>
        <rFont val="Arial Narrow"/>
        <family val="2"/>
      </rPr>
      <t xml:space="preserve">Nota: </t>
    </r>
    <r>
      <rPr>
        <sz val="11"/>
        <rFont val="Arial Narrow"/>
        <family val="2"/>
      </rPr>
      <t xml:space="preserve">aplica solamente para Fundaciones. </t>
    </r>
  </si>
  <si>
    <t>2.9.1.1. Verifique certificación de bienes afectados suscrita por representante legal y revisor fiscal.</t>
  </si>
  <si>
    <r>
      <t xml:space="preserve">2.9.1.2. Identifique que la certificación relacione los bienes que la institución pone a disposición para la prestación del servicio. 
</t>
    </r>
    <r>
      <rPr>
        <b/>
        <u/>
        <sz val="11"/>
        <rFont val="Arial Narrow"/>
        <family val="2"/>
      </rPr>
      <t xml:space="preserve">Nota: </t>
    </r>
    <r>
      <rPr>
        <sz val="11"/>
        <rFont val="Arial Narrow"/>
        <family val="2"/>
      </rPr>
      <t>los bienes afectados no hayan sufrido ninguna afectación anteriormente.</t>
    </r>
  </si>
  <si>
    <t xml:space="preserve">2.9.2.1. Identifique que los libros auxiliares reflejen los bienes y las cifras certificadas por el representante legal y revisor fiscal. </t>
  </si>
  <si>
    <t xml:space="preserve">2.10.1.  La certificación suscrita por el revisor fiscal (si aplica) y/o contador, cumple con el siguiente verificable. </t>
  </si>
  <si>
    <r>
      <t xml:space="preserve">2.10.1.1. Identifique que la certificación manifieste que la institución lleva contabilidad separada por sede. 
</t>
    </r>
    <r>
      <rPr>
        <b/>
        <u/>
        <sz val="11"/>
        <rFont val="Arial Narrow"/>
        <family val="2"/>
      </rPr>
      <t>Nota:</t>
    </r>
    <r>
      <rPr>
        <sz val="11"/>
        <rFont val="Arial Narrow"/>
        <family val="2"/>
      </rPr>
      <t xml:space="preserve"> Cuando la persona jurídica desarrolle en diferentes sedes un mismo programa o modalidad, y administre sus recursos técnicos, administrativos y financieros de manera independiente, deberá llevar contabilidad separada por sede. (centro de costo)</t>
    </r>
  </si>
  <si>
    <t xml:space="preserve">2.11.  Certificación de compromiso de recursos </t>
  </si>
  <si>
    <t xml:space="preserve">2.11.1. La  certificación de compromiso de recursos, cumple con el siguiente verificable. </t>
  </si>
  <si>
    <t>Resolución 3899 de 2010, artículo 16, parágrafo
Resolución 973 del 23 de diciembre de 2015, Artículo 26 actualización de información</t>
  </si>
  <si>
    <r>
      <t xml:space="preserve">2.14.1. La certificación del Auditor Externo, cumple con el siguiente verificable. 
</t>
    </r>
    <r>
      <rPr>
        <b/>
        <u/>
        <sz val="11"/>
        <rFont val="Arial Narrow"/>
        <family val="2"/>
      </rPr>
      <t>Nota:</t>
    </r>
    <r>
      <rPr>
        <b/>
        <sz val="11"/>
        <rFont val="Arial Narrow"/>
        <family val="2"/>
      </rPr>
      <t xml:space="preserve"> </t>
    </r>
    <r>
      <rPr>
        <sz val="11"/>
        <rFont val="Arial Narrow"/>
        <family val="2"/>
      </rPr>
      <t>Si la entidad no tiene asignado revisoría fiscal el certificado debe ser expedido por auditor externo</t>
    </r>
  </si>
  <si>
    <t xml:space="preserve">2.14.2. Los documento del revisor fiscal o auditor externo, cumplen con los siguientes verificables. </t>
  </si>
  <si>
    <t>2.14.2.2. Verifique la vigencia de los antecedentes disciplinarios expedidos por la Junta Central de Contadores, que no cuente con anotación del incumplimiento de la obligación de actualizar la información registrada.</t>
  </si>
  <si>
    <t xml:space="preserve">2.16.1.1.  Identifique que la institución cuente con un manual de políticas contables según el grupo NIIF al que pertenezca. </t>
  </si>
  <si>
    <t>2.17. Conjunto completo de Estados Financieros comparativos (si aplica) junto con el acta de aprobación</t>
  </si>
  <si>
    <t>2.20.1.1. Identifique que correspondan a la información reportada en el balance de prueba emitido desde el sistema de información (solicitar balance de prueba del año anterior y desde el 01 de enero hasta el último mes vencido).</t>
  </si>
  <si>
    <t xml:space="preserve">Lineamiento Técnico para la Implementación del Modelo de Atención, dirigido a los niños, las niñas y los adolescentes en las modalidades de restablecimiento de derechos. Versión 1. Anexo 3. Página 61. Literal B.
Lineamiento de Atención para el desarrollo y fortalecimiento de los proyectos de vida, de los niños, niñas, adolescentes y jóvenes atendidos en los servicios de protección del ICBF. Versión 3. Númeral 8.5. Proceso de Atención.  </t>
  </si>
  <si>
    <t>Lineamiento Técnico para la Implementación del Modelo de Atención, dirigido a los niños, las niñas y los adolescentes en las modalidades de restablecimiento de derechos. Versión 1. Literal C , entre Anexo 3 y Página 61.    
Memorando de la Subdirección de Restablecimiento de Derechos No. 19271 del 26 de octubre de 2021 de SRD.
Memorando de la Subdirección de Restablecimiento de Derechos No. 64933 del 18 de mayo de 2023 de SRD.
Lineamiento de Atención para el desarrollo y fortalecimiento de los proyectos de vida, de los niños, niñas, adolescentes y jóvenes atendidos en los servicios de protección del ICBF. Versión 3. Númeral 8.5. Proceso de Atención. Lineamiento Técnico para la Implementación del Modelo de Atención, dirigido a los niños, las niñas y los adolescentes en las modalidades de restablecimiento de derechos. Versión 1 del 27/07/2021. Anexo 3. Página 62.</t>
  </si>
  <si>
    <t xml:space="preserve">3.3.1.2. Identifique que acciones se proponen para prevenir las situaciones de riesgo o conflicto en las diferentes dinámicas que se encuentra emergido el usuario. </t>
  </si>
  <si>
    <t>3.3.1.3. Identifique si las estrategias para el mejoramiento continuo, cuenta con las herramientas y tiempos para su implementación y evaluación.</t>
  </si>
  <si>
    <t>3.3.1.4. Revise si las herramientas de participación cuentan con los instrumentos y tiempos para su implementación y evaluación.</t>
  </si>
  <si>
    <t>4.1. Listado de Talento Humano: propuesto por la entidad de acuerdo conla estructura operativa de la modalidad y la población.</t>
  </si>
  <si>
    <t>4.2.1.1. Verifique que el formato de hoja de vida relaciones la información de la trayectoria académica, laboral y profesional del talento humano.</t>
  </si>
  <si>
    <r>
      <rPr>
        <b/>
        <sz val="11"/>
        <rFont val="Arial Narrow"/>
        <family val="2"/>
      </rPr>
      <t>Profesional en psicología:</t>
    </r>
    <r>
      <rPr>
        <sz val="11"/>
        <rFont val="Arial Narrow"/>
        <family val="2"/>
      </rPr>
      <t xml:space="preserve"> mayor de 28 años, título profesional otorgado por una institución universitaria, tarjeta profesional y certificado de antecedentes profesionales y el registro RETHUS. </t>
    </r>
  </si>
  <si>
    <r>
      <rPr>
        <b/>
        <sz val="11"/>
        <rFont val="Arial Narrow"/>
        <family val="2"/>
      </rPr>
      <t>Formador Diurno y Nocturno:</t>
    </r>
    <r>
      <rPr>
        <sz val="11"/>
        <rFont val="Arial Narrow"/>
        <family val="2"/>
      </rPr>
      <t xml:space="preserve">
*De 12 a 24 jóvenes TC X Unidad (Adoptabilidad)
*De 25 a 48 jóvenes - TC X Unidad (Adoptabilidad)
*De 12 a 24 jóvenes - TC X Unidad (SRPA)
*De 25 a 48 jóvenes - TC X Unidad (SRPA)</t>
    </r>
  </si>
  <si>
    <r>
      <rPr>
        <b/>
        <sz val="11"/>
        <rFont val="Arial Narrow"/>
        <family val="2"/>
      </rPr>
      <t>Cocinero:</t>
    </r>
    <r>
      <rPr>
        <sz val="11"/>
        <rFont val="Arial Narrow"/>
        <family val="2"/>
      </rPr>
      <t xml:space="preserve">
*De 12 a 24 jóvenes TC X Unidad (Adoptabilidad)
*De 25 a 48 jóvenes - TC X Unidad (Adoptabilidad)</t>
    </r>
  </si>
  <si>
    <r>
      <t xml:space="preserve">Auxiliar de vida comunitaria (servicios generales): </t>
    </r>
    <r>
      <rPr>
        <sz val="11"/>
        <rFont val="Arial Narrow"/>
        <family val="2"/>
      </rPr>
      <t xml:space="preserve">1 año de experiencia. </t>
    </r>
  </si>
  <si>
    <r>
      <rPr>
        <b/>
        <sz val="11"/>
        <rFont val="Arial Narrow"/>
        <family val="2"/>
      </rPr>
      <t>Profesional de área:</t>
    </r>
    <r>
      <rPr>
        <sz val="11"/>
        <rFont val="Arial Narrow"/>
        <family val="2"/>
      </rPr>
      <t xml:space="preserve"> 1 año de experiencia profesional certificada en programas, proyectos o servicios de protección integral.</t>
    </r>
  </si>
  <si>
    <r>
      <rPr>
        <b/>
        <sz val="11"/>
        <rFont val="Arial Narrow"/>
        <family val="2"/>
      </rPr>
      <t>Profesional en trabajo social o desarrollo familiar:</t>
    </r>
    <r>
      <rPr>
        <sz val="11"/>
        <rFont val="Arial Narrow"/>
        <family val="2"/>
      </rPr>
      <t xml:space="preserve"> 1 año de experiencia profesional certificada en programas, proyectos o servicios de protección integral.</t>
    </r>
  </si>
  <si>
    <r>
      <rPr>
        <b/>
        <sz val="11"/>
        <rFont val="Arial Narrow"/>
        <family val="2"/>
      </rPr>
      <t>Profesional en psicología:</t>
    </r>
    <r>
      <rPr>
        <sz val="11"/>
        <rFont val="Arial Narrow"/>
        <family val="2"/>
      </rPr>
      <t xml:space="preserve"> 1 año de experiencia profesional certificada en programas, proyectos o servicios de protección integral.</t>
    </r>
  </si>
  <si>
    <r>
      <rPr>
        <b/>
        <sz val="11"/>
        <rFont val="Arial Narrow"/>
        <family val="2"/>
      </rPr>
      <t>Profesional en nutrición y dietética:</t>
    </r>
    <r>
      <rPr>
        <sz val="11"/>
        <rFont val="Arial Narrow"/>
        <family val="2"/>
      </rPr>
      <t xml:space="preserve"> 6 de meses de experiencia profesional certificada en programas, proyectos o servicios de protección integral. </t>
    </r>
  </si>
  <si>
    <r>
      <rPr>
        <b/>
        <sz val="11"/>
        <rFont val="Arial Narrow"/>
        <family val="2"/>
      </rPr>
      <t xml:space="preserve">Formador: </t>
    </r>
    <r>
      <rPr>
        <sz val="11"/>
        <rFont val="Arial Narrow"/>
        <family val="2"/>
      </rPr>
      <t xml:space="preserve">1 año de experiencia laboral específica en la población atendida. </t>
    </r>
  </si>
  <si>
    <r>
      <rPr>
        <b/>
        <sz val="11"/>
        <rFont val="Arial Narrow"/>
        <family val="2"/>
      </rPr>
      <t xml:space="preserve">Auxiliar diurno: </t>
    </r>
    <r>
      <rPr>
        <sz val="11"/>
        <rFont val="Arial Narrow"/>
        <family val="2"/>
      </rPr>
      <t>1 año de experiencia relacionada con la población atendida.</t>
    </r>
  </si>
  <si>
    <r>
      <rPr>
        <b/>
        <sz val="11"/>
        <rFont val="Arial Narrow"/>
        <family val="2"/>
      </rPr>
      <t xml:space="preserve">Auxiliar nocturno: </t>
    </r>
    <r>
      <rPr>
        <sz val="11"/>
        <rFont val="Arial Narrow"/>
        <family val="2"/>
      </rPr>
      <t>1 año de experiencia relacionada con la población atendida.</t>
    </r>
  </si>
  <si>
    <t xml:space="preserve">4.4.1.1. Verifique el proceso para la selección del personal. </t>
  </si>
  <si>
    <t>Capacidad Instalada</t>
  </si>
  <si>
    <t>CONDICION DE CALIDAD</t>
  </si>
  <si>
    <t>4.6.1.1. Verifique que el plan de formación y capacitación contemple:
Lineamientos técnicos</t>
  </si>
  <si>
    <t xml:space="preserve">1.9.1.1.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</si>
  <si>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t xml:space="preserve">2.11.1.1. Verifique que la certificación esté suscrita por el representante legal, en el cual se establezca que se compromete con la totalidad de recursos generados en esta actividad y que serán destinados al desarrollo de sus objetivos estatutarios, según lineamientos y estándares del ICBF. </t>
  </si>
  <si>
    <t xml:space="preserve">2.12.1.1. Identifique que el presupuesto aportado corresponda al general de la institución y no solo para la solicitud de licencia. </t>
  </si>
  <si>
    <t>2.12.1.2. Verifique que el presupuesto fue aprobado en asamblea general acorde a como se define en sus estatutos.</t>
  </si>
  <si>
    <t>Lineamiento de atención para el desarrollo y fortalecimiento de los proyectos de vida de los niños, niñas, adolescentes y jóvenes atendidos en los servicios de protección del ICBF. Versión 3 del 25 de septiembre  de 2020. 
Numeral 8.9.2 Talento Humano. 
Tabla 6 Talento humano Casa Universitaria Adoptabilidad 
Tabla 7 Talento Humano Casa Universitaria SPRA</t>
  </si>
  <si>
    <r>
      <t xml:space="preserve">4.2.3.1. Identifique que la documentación laboral que demuestre la experiencia necesaria de acuerdo con el perfil solicitado.
</t>
    </r>
    <r>
      <rPr>
        <b/>
        <sz val="11"/>
        <rFont val="Arial Narrow"/>
        <family val="2"/>
      </rPr>
      <t xml:space="preserve">Coordinador: </t>
    </r>
    <r>
      <rPr>
        <sz val="11"/>
        <rFont val="Arial Narrow"/>
        <family val="2"/>
      </rPr>
      <t>2 años de experiencia profesional certificada en laimplementación o desarrollo de programas, proyectos o servicios de protección integral.</t>
    </r>
  </si>
  <si>
    <t>Lineamoento de atención para el desarrollo y fortalecimiento de los proyectos de vida de los niños, niñas, adolescentes y jóvenes atendidos en los servicios de protección del ICBF. Versión 3 del 25 de septiembre  de 2020. 
Numeral 8.9.2 Talento Humano. 
Tabla 6 Talento humano Casa Universitaria Adoptabilidad 
Tabla 7 Talento Humano Casa Universitaria SPRA.
Guía Técnica del Componrnte de Alimentación y Nutrición para los Programas y Proyectos Misionales del ICBF. Versión 5, Talento humano, Perfil del personal manipulador de alimentos.</t>
  </si>
  <si>
    <t xml:space="preserve">5.4.6.4. Verifique que la infraestructura cuenta con una (1) espejo hasta cinco (5) de acuerdo al tamaño de los baños. </t>
  </si>
  <si>
    <t xml:space="preserve">5.9.2.1. Verifique que el servicio de alimentación cuente dentro del menaje con balde plástico de 12lt  según el número de usuarios.
</t>
  </si>
  <si>
    <r>
      <t xml:space="preserve">Para el diligenciento de este instrumento, por favor tener en cuenta la siguiente información: 
</t>
    </r>
    <r>
      <rPr>
        <b/>
        <sz val="11"/>
        <color theme="1"/>
        <rFont val="Arial Narrow"/>
        <family val="2"/>
      </rPr>
      <t xml:space="preserve">1.  </t>
    </r>
    <r>
      <rPr>
        <b/>
        <u/>
        <sz val="11"/>
        <color theme="1"/>
        <rFont val="Arial Narrow"/>
        <family val="2"/>
      </rPr>
      <t>Finalidades del Instrumento:</t>
    </r>
    <r>
      <rPr>
        <sz val="11"/>
        <color theme="1"/>
        <rFont val="Arial Narrow"/>
        <family val="2"/>
      </rPr>
      <t xml:space="preserve">
1.1.       Es una herramienta de trabajo para la revisión de los requisitos establecidos para trámite de Licencias de Funcionamiento a cargo de la Oficina de Aseguramiento a la Calidad, en el marco de la normativa vigente, los lineamientos técnicos, manuales operativos definidos por la Dirección de Protección del ICBF.
1.2.      Facilitar la identificación de los aspectos a verificar en cada uno de los componentes (Legal, Financiero, Técnico (proceso de atención y nutrición), Administrativo (Talento humano, dotación e infraestructura)), para el trámite de Licencias de Funcionamiento.
1.3.      Tener conocimiento y apropiación técnica en el componente asignado por parte del profesional. 
</t>
    </r>
    <r>
      <rPr>
        <b/>
        <sz val="11"/>
        <color theme="1"/>
        <rFont val="Arial Narrow"/>
        <family val="2"/>
      </rPr>
      <t xml:space="preserve">2.	</t>
    </r>
    <r>
      <rPr>
        <b/>
        <u/>
        <sz val="11"/>
        <color theme="1"/>
        <rFont val="Arial Narrow"/>
        <family val="2"/>
      </rPr>
      <t>Contenido del instrumento:</t>
    </r>
    <r>
      <rPr>
        <sz val="11"/>
        <color theme="1"/>
        <rFont val="Arial Narrow"/>
        <family val="2"/>
      </rPr>
      <t xml:space="preserve">
2.1.      El instrumento se encuentra dividido en: instrucciones; componente legal; componente técnico (proceso de atención, salud y nutrición); componente administrativo (Talento humano, dotación e infaestructura) y componente financiero. 
2.2.      El registro de la información en cada uno de los componentes se efectuará de manera independiente, los cuales se encuentran divididos por hojas.  
2.3.      Cada uno de los componentes contiene condiciones de calidad y sus verificables, los cuales serviran como guía para el profesional que realiza la revisión de la información.
2.4.      La condición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definidas por la Dirección de Protección del ICBF.  
2.6.      Cada uno de los verificables tiene una casilla denominada "Observaciones", donde los profesionales podrán registrar la información que requiera adicionar, como: documentos faltantes, ajustes de forma, entre otros. 
2.7.      Las variables de evaluación de cada condición de calidad y  verificable estará identificada con las siguiente denominaciones: "Cumple", "No cumple" y "No aplica".
2.8.      Cada verificable cuenta con un porcentaje (%), que al sumarlo dará el acumulado del cumplimiento de la condición de calidad. 
2.9.      Para la selección de la muestra a verificar de cada componente, deberá hacer uso del anexo transversal denominado A2.IVC. Selección de Muestra. V2, de acuerdo con la ubicación definida por el ICBF. 
</t>
    </r>
    <r>
      <rPr>
        <b/>
        <sz val="11"/>
        <color theme="1"/>
        <rFont val="Arial Narrow"/>
        <family val="2"/>
      </rPr>
      <t xml:space="preserve">3.	</t>
    </r>
    <r>
      <rPr>
        <b/>
        <u/>
        <sz val="11"/>
        <color theme="1"/>
        <rFont val="Arial Narrow"/>
        <family val="2"/>
      </rPr>
      <t xml:space="preserve">Orientaciones para el diligenciamiento: </t>
    </r>
    <r>
      <rPr>
        <sz val="11"/>
        <color theme="1"/>
        <rFont val="Arial Narrow"/>
        <family val="2"/>
      </rPr>
      <t xml:space="preserve">
3.1.      En cada uno de los componentes diligenciar las filas del 5 al 13, teniendo en cuenta lo siguiente: 
3.1.1.   No. de radicado: relacione el número del radicado generado por el aplicativo OACOnline
3.1.2.   Fecha del radicado del trámite: relacione la fecha exacta del Radicado. 
3.1.3.   Regional: relacione el nombre de la Dirección Regional, en la cual, se brindará la modalidad/servicio. 
3.1.4.   Nombre de la institución: relacione el nombre de la institución, la cual, esta solicitando el trámite de Licencia de Funcionamiento, de acuerdo como se relacione en el acto administrativo de la Personería Jurídica. 
3.1.5.   Nit: relacione el número de identificación de la institución, el cual, es entregado por el acto administrativo de la Personería Jurídica. 
3.1.6.   Población: relacionar la población a atender que tiene establecida la PIYC. 
3.1.7.   Dirección de la sede administrativa: relacionar la nomenclatura, localidad, barrio, corregimiento y/o vereda, municipio y/o ciudad y departamento en donde se encuentra ubicada la sede administrativa de acuerdo a como se relaciona en el oficio de solicitud. 
3.1.8.   Dirección de la sede operativa: relacionar la nomenclatura, localidad, barrio, corregimiento y/o vereda, municipio y/o ciudad y departamento en donde se encuentra ubicada la sede operativa de acuerdo a como se relaciona en el oficio de solicitud.  
3.1.9.   Fecha de verificación por parte del profesional: relacione la fecha con día, mes y año de cuando se realiza la verificación por parte del profesional. </t>
    </r>
  </si>
  <si>
    <r>
      <rPr>
        <b/>
        <sz val="11"/>
        <color theme="1"/>
        <rFont val="Arial Narrow"/>
        <family val="2"/>
      </rPr>
      <t xml:space="preserve">4. </t>
    </r>
    <r>
      <rPr>
        <b/>
        <u/>
        <sz val="11"/>
        <color theme="1"/>
        <rFont val="Arial Narrow"/>
        <family val="2"/>
      </rPr>
      <t>En cada una de las columnas encontrará la siguiente información:</t>
    </r>
    <r>
      <rPr>
        <sz val="11"/>
        <color theme="1"/>
        <rFont val="Arial Narrow"/>
        <family val="2"/>
      </rPr>
      <t xml:space="preserve">
</t>
    </r>
    <r>
      <rPr>
        <b/>
        <u/>
        <sz val="11"/>
        <color theme="1"/>
        <rFont val="Arial Narrow"/>
        <family val="2"/>
      </rPr>
      <t>Columna A:</t>
    </r>
    <r>
      <rPr>
        <sz val="11"/>
        <color theme="1"/>
        <rFont val="Arial Narrow"/>
        <family val="2"/>
      </rPr>
      <t xml:space="preserve">    Los requisitos de cada uno de los componentes.
</t>
    </r>
    <r>
      <rPr>
        <b/>
        <u/>
        <sz val="11"/>
        <color theme="1"/>
        <rFont val="Arial Narrow"/>
        <family val="2"/>
      </rPr>
      <t>Columna B:</t>
    </r>
    <r>
      <rPr>
        <b/>
        <sz val="11"/>
        <color theme="1"/>
        <rFont val="Arial Narrow"/>
        <family val="2"/>
      </rPr>
      <t xml:space="preserve"> </t>
    </r>
    <r>
      <rPr>
        <sz val="11"/>
        <color theme="1"/>
        <rFont val="Arial Narrow"/>
        <family val="2"/>
      </rPr>
      <t xml:space="preserve">   La normativa vigente, la cual rige a los requisitos. 
</t>
    </r>
    <r>
      <rPr>
        <b/>
        <u/>
        <sz val="11"/>
        <color theme="1"/>
        <rFont val="Arial Narrow"/>
        <family val="2"/>
      </rPr>
      <t>Columna C:</t>
    </r>
    <r>
      <rPr>
        <sz val="11"/>
        <color theme="1"/>
        <rFont val="Arial Narrow"/>
        <family val="2"/>
      </rPr>
      <t xml:space="preserve">    La(s) condiciones de calidad que sustenta  los requisitos.  
</t>
    </r>
    <r>
      <rPr>
        <b/>
        <u/>
        <sz val="11"/>
        <color theme="1"/>
        <rFont val="Arial Narrow"/>
        <family val="2"/>
      </rPr>
      <t>Columna D:</t>
    </r>
    <r>
      <rPr>
        <sz val="11"/>
        <color theme="1"/>
        <rFont val="Arial Narrow"/>
        <family val="2"/>
      </rPr>
      <t xml:space="preserve">    Los verificables, que permiten dar cumplimiento a las condiciones de calidad. 
</t>
    </r>
    <r>
      <rPr>
        <b/>
        <u/>
        <sz val="11"/>
        <color theme="1"/>
        <rFont val="Arial Narrow"/>
        <family val="2"/>
      </rPr>
      <t>Columna E:</t>
    </r>
    <r>
      <rPr>
        <sz val="11"/>
        <color theme="1"/>
        <rFont val="Arial Narrow"/>
        <family val="2"/>
      </rPr>
      <t xml:space="preserve">     Desplegable con las opciones "Cumple", "No Cumple" y "No Aplica", el cual diligenciará, según el resultado de la revisión del verificable. 
</t>
    </r>
    <r>
      <rPr>
        <b/>
        <u/>
        <sz val="11"/>
        <color theme="1"/>
        <rFont val="Arial Narrow"/>
        <family val="2"/>
      </rPr>
      <t>Columna F:</t>
    </r>
    <r>
      <rPr>
        <sz val="11"/>
        <color theme="1"/>
        <rFont val="Arial Narrow"/>
        <family val="2"/>
      </rPr>
      <t xml:space="preserve">     Registrar aquellas situaciones adicionales que identifique en el desarrollo de la revisión de cada uno de los verificables, como: documentos faltantes, errores de ortografía, ajustes de forma, entre otros. 
</t>
    </r>
    <r>
      <rPr>
        <b/>
        <u/>
        <sz val="11"/>
        <color theme="1"/>
        <rFont val="Arial Narrow"/>
        <family val="2"/>
      </rPr>
      <t>Columna G:</t>
    </r>
    <r>
      <rPr>
        <sz val="11"/>
        <color theme="1"/>
        <rFont val="Arial Narrow"/>
        <family val="2"/>
      </rPr>
      <t xml:space="preserve">    Encontrar el porcentaje (%) de cumplimiento por cada uno de los verificables, que la sumatoria de cada uno de ellos permitirá evidenciar el cumplimiento de la condición de calidad. </t>
    </r>
  </si>
  <si>
    <t xml:space="preserve">Observaciones Generales y Resultado de Cumplimiento:  </t>
  </si>
  <si>
    <t xml:space="preserve">Observaciones Generales y Resultado de Cumplimiento:   </t>
  </si>
  <si>
    <t xml:space="preserve">Observaciones Generales y Resultado de Cumplimiento: </t>
  </si>
  <si>
    <t>Observaciones Generales y Resultado de Cumplimiento:</t>
  </si>
  <si>
    <r>
      <rPr>
        <b/>
        <sz val="11"/>
        <color theme="1"/>
        <rFont val="Arial Narrow"/>
        <family val="2"/>
      </rPr>
      <t xml:space="preserve">5. </t>
    </r>
    <r>
      <rPr>
        <b/>
        <u/>
        <sz val="11"/>
        <color theme="1"/>
        <rFont val="Arial Narrow"/>
        <family val="2"/>
      </rPr>
      <t>Pasos para remitir los resultados de la verificación a la institución que se encuentran en trámite de Licencia de Funcionamiento:</t>
    </r>
    <r>
      <rPr>
        <sz val="11"/>
        <color theme="1"/>
        <rFont val="Arial Narrow"/>
        <family val="2"/>
      </rPr>
      <t xml:space="preserve">
5.1.       En la parte final del instrumento encontrará una fila denominada "Observaciones generales y Resultado de Cumplimiento", en donde podrá consignar aquellas observaciones en referencia a situaciones adicionales que se requiera para la aprobación del componente.
5.2.       Diligencie y firme la hoja que corresponde a su componente. 
5.3.       Oculte en la hoja correspondiente a su componente, la columna "G" del % de avance y entregué al líder del trámite la hoja correspondiente a su componente en formato PDF que incluya las columnas restantes.
5.4.       Enviar a través de correo electrónico el formato PDF consolidado de los componentes verificados y la hoja de Resumen de los Componentes a la institución. </t>
    </r>
  </si>
  <si>
    <t>3.      COMPONENTE  ATENCIÓN PSICOSOCIAL</t>
  </si>
  <si>
    <t xml:space="preserve">3.3.1.1. Revise si cuenta con las acciones de cualificación para el talento humano;  frecuencia, responsable y fuentes de verificación e incluye a todas las personas que harán parte de la atención de los niños, niñas, adolescentes y sus familias y/o redes vinculares de apoyo. </t>
  </si>
  <si>
    <r>
      <rPr>
        <b/>
        <u/>
        <sz val="11"/>
        <color rgb="FF000000"/>
        <rFont val="Arial Narrow"/>
        <family val="2"/>
      </rPr>
      <t>Nota:</t>
    </r>
    <r>
      <rPr>
        <sz val="11"/>
        <color rgb="FF000000"/>
        <rFont val="Arial Narrow"/>
        <family val="2"/>
      </rPr>
      <t xml:space="preserve"> *</t>
    </r>
    <r>
      <rPr>
        <b/>
        <sz val="11"/>
        <color rgb="FF000000"/>
        <rFont val="Arial Narrow"/>
        <family val="2"/>
      </rPr>
      <t xml:space="preserve">TC: </t>
    </r>
    <r>
      <rPr>
        <sz val="11"/>
        <color rgb="FF000000"/>
        <rFont val="Arial Narrow"/>
        <family val="2"/>
      </rPr>
      <t xml:space="preserve">Tiempo completo;    </t>
    </r>
    <r>
      <rPr>
        <b/>
        <sz val="11"/>
        <color rgb="FF000000"/>
        <rFont val="Arial Narrow"/>
        <family val="2"/>
      </rPr>
      <t xml:space="preserve">*MT: </t>
    </r>
    <r>
      <rPr>
        <sz val="11"/>
        <color rgb="FF000000"/>
        <rFont val="Arial Narrow"/>
        <family val="2"/>
      </rPr>
      <t xml:space="preserve">Medio tiempo;    </t>
    </r>
  </si>
  <si>
    <t xml:space="preserve">4.1.2 El listado del talento humano relaciona los profesionales a contratar y cumple con el siguiente verificable. </t>
  </si>
  <si>
    <t xml:space="preserve">Atención Psicosocial </t>
  </si>
  <si>
    <t xml:space="preserve">Talento Humano </t>
  </si>
  <si>
    <t>Infraestructura</t>
  </si>
  <si>
    <t xml:space="preserve">Nutrición </t>
  </si>
  <si>
    <t xml:space="preserve">Firma de quienes revisaron los componentes </t>
  </si>
  <si>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</si>
  <si>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</si>
  <si>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</si>
  <si>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</si>
  <si>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</si>
  <si>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</si>
  <si>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</si>
  <si>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</si>
  <si>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</si>
  <si>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</si>
  <si>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</si>
  <si>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</si>
  <si>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</si>
  <si>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</si>
  <si>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</si>
  <si>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</si>
  <si>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</si>
  <si>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</si>
  <si>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</si>
  <si>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</si>
  <si>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</si>
  <si>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NORTE DE SANTANDER</t>
  </si>
  <si>
    <t>NARIÑO</t>
  </si>
  <si>
    <t>PUTUMAYO</t>
  </si>
  <si>
    <t>QUINDIO</t>
  </si>
  <si>
    <t>RISARALDA</t>
  </si>
  <si>
    <t>SAN ANDRES</t>
  </si>
  <si>
    <t>SANTANDER</t>
  </si>
  <si>
    <t>SUCRE</t>
  </si>
  <si>
    <t>TOLIMA</t>
  </si>
  <si>
    <t>VALLE DEL CAUCA</t>
  </si>
  <si>
    <t>VAUPES</t>
  </si>
  <si>
    <t>VICHADA</t>
  </si>
  <si>
    <t>2.5.1.1. Verifique la información de las declaraciones del impuesto de industria y comercio año anterior y los periodos del año fiscal en curso (si aplica). En caso de no estar obligado, solicite certificado suscrito por el contador público o revisor fiscal (si aplica).</t>
  </si>
  <si>
    <t xml:space="preserve">2.5.2.1. Verifique que cualquier saldo a pagar en las declaraciones de industria y comercio hayan sido cancelado según los medios de pago aceptados por la entidad territorial correspondiente. </t>
  </si>
  <si>
    <t>2.7.1.1. Verifique que el RUT contenga información del Representante Legal y Revisor Fiscal (Si aplica) actualmente designados, así como la información de los socios y/o miembros que componen la junta directiva. Así mismo, verifique las responsabilidades tributarias de los impuestos de IVA, retención en la fuente, retención timbre nacional e impuesto al consumo.</t>
  </si>
  <si>
    <t>2.7.1.2. Identifique que figure la responsabilidad 04 para el régimen tributario especial y/o 06 obligados a declarar ingresos y patrimonio, en caso contrario, solicite la actualización del mismo.</t>
  </si>
  <si>
    <t>2.14.1.1. Verifique que la certificación exprese cada uno de los siguientes ítems y que esté suscrito por la Revisoría Fiscal o Auditor Externo.
a. La persona jurídica cumple con los requisitos financieros exigidos por el ICBF.
b. Que los estados financieros, con sus notas explicativas cumplen con las normas contables.
c. Que presenta una sólida situación financiera y un sistema efectivo de control financiero interno
d. Que está basado en las normas de auditoría generalmente aceptadas en Colombia.</t>
  </si>
  <si>
    <t xml:space="preserve">2.14.2.1. Identifique que el revisor fiscal o auditor externo cuente con título profesional como contador público, tarjeta profesional y cédula de ciudadanía. </t>
  </si>
  <si>
    <r>
      <t xml:space="preserve">4.1.1.1. Verifique que la institución cumpla con la proporcionalidad y perfiles del talento humano acorde  con la tabla para la modalidad Casa Universitaria:
</t>
    </r>
    <r>
      <rPr>
        <b/>
        <sz val="11"/>
        <rFont val="Arial Narrow"/>
        <family val="2"/>
      </rPr>
      <t>Coordinador:</t>
    </r>
    <r>
      <rPr>
        <sz val="11"/>
        <rFont val="Arial Narrow"/>
        <family val="2"/>
      </rPr>
      <t xml:space="preserve">
*De 12 a 24 jóvenes MT X Unidad (Adoptabilidad)
*De 25 a 48 jóvenes MT X Unidad (Adoptabilidad)
*De 12 a 24 jóvenes MT X Unidad (SRPA)
*De 25 a 48 jóvenes MT X Unidad (SRPA)</t>
    </r>
  </si>
  <si>
    <r>
      <t xml:space="preserve">4.2.2.1. Verifique los documentos que respalden el ejercicio profesional, como la tarjeta profesional, el título universitario o el acta de grado, documento de identidad, así como los antecedentes profesionales y  registro RETHUS en los cargos correspondientes, según sea aplicable.
</t>
    </r>
    <r>
      <rPr>
        <b/>
        <sz val="11"/>
        <rFont val="Arial Narrow"/>
        <family val="2"/>
      </rPr>
      <t xml:space="preserve">Coordinador: </t>
    </r>
    <r>
      <rPr>
        <sz val="11"/>
        <rFont val="Arial Narrow"/>
        <family val="2"/>
      </rPr>
      <t>mayor de 30 años, título otorgado por una institución universitaria o de educación superior y tarjeta profesional.</t>
    </r>
  </si>
  <si>
    <t>4.5.1.1. Verifique que el plan de inducción contenga las temáticas: 
Lineamientos técnicos</t>
  </si>
  <si>
    <t>4.3.1.1. Verifique que el manual de funciones establezca las tareas y responsabilidades de cada uno de los perfiles definidos para la modalidad.</t>
  </si>
  <si>
    <t xml:space="preserve">4.6.1.2. Identifique que el plan de formación esté elaborado de forma detallada, teniendo en cuenta los diferentes perfiles del talento humano. </t>
  </si>
  <si>
    <t>6.1.2. Cuenta con los equipos para el adecuado almacenamiento de los alimentos y cumple con los siguientes verificables.</t>
  </si>
  <si>
    <r>
      <t xml:space="preserve">6.1.1.1 Verifique que el Termómetro de punzón para alimentos calientes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temperatura con fecha de compra menor a seis (6) meses no se requieren verificaciones intermedias.</t>
    </r>
  </si>
  <si>
    <r>
      <t xml:space="preserve">6.1.1.2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Nota:</t>
    </r>
    <r>
      <rPr>
        <b/>
        <sz val="11"/>
        <rFont val="Arial Narrow"/>
        <family val="2"/>
      </rPr>
      <t xml:space="preserve"> </t>
    </r>
    <r>
      <rPr>
        <sz val="11"/>
        <rFont val="Arial Narrow"/>
        <family val="2"/>
      </rPr>
      <t xml:space="preserve">para los equipos de temperatura con fecha de compra menor a seis (6) meses no se requieren verificaciones intermedias.
</t>
    </r>
  </si>
  <si>
    <r>
      <t xml:space="preserve">6.1.1.3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pesaje con fecha de compra menor a seis (6) meses no se requieren verificaciones intermedias.</t>
    </r>
  </si>
  <si>
    <t>6.1.2.1 Verifique que el Refrigerador cuente con la siguiente documentación: hoja de vida, catálogo, instrucciones de uso y almacenamiento y fotografías.</t>
  </si>
  <si>
    <t>6.1.2.2 Identifique que el Congelador cuente con la siguiente documentación: hoja de vida, catálogo, instrucciones de uso y almacenamiento y fotografías.</t>
  </si>
  <si>
    <r>
      <t>Manual operativo de modalidades y servicios para la atención de niñas, niños, y adolescentes, con proceso administrativo de restablecimiento de derechos.  Versión 2 del 08/07/2022</t>
    </r>
    <r>
      <rPr>
        <b/>
        <sz val="11"/>
        <color theme="1"/>
        <rFont val="Arial Narrow"/>
        <family val="2"/>
      </rPr>
      <t xml:space="preserve">
</t>
    </r>
    <r>
      <rPr>
        <sz val="11"/>
        <color theme="1"/>
        <rFont val="Arial Narrow"/>
        <family val="2"/>
      </rPr>
      <t>3.3 Talento Humano
Profesional en nutrición y dietética</t>
    </r>
    <r>
      <rPr>
        <b/>
        <sz val="11"/>
        <color theme="1"/>
        <rFont val="Arial Narrow"/>
        <family val="2"/>
      </rPr>
      <t xml:space="preserve">
</t>
    </r>
    <r>
      <rPr>
        <sz val="11"/>
        <color theme="1"/>
        <rFont val="Arial Narrow"/>
        <family val="2"/>
      </rPr>
      <t>Guía técnica para la metrología aplicable a los programas de los procesos misionales del ICBF.  Versión 7 del 16/06/2023.
I. Verificación y calibración de instrumentos y equipos.
4. Documentación.
4.1.  Hoja de vida.
5. Calibración.
6.1. Registros de calibración.
6.3. Verificación intermedia de termómetros y balanzas.
6.5. Inspección de operación de los equipos.
Memorando No. 202319000000175003 de la Dirección de Nutrición.
Fecha: 20/12/2023</t>
    </r>
  </si>
  <si>
    <r>
      <t xml:space="preserve">6.1.1.2 Verifique que el Termómetro de punzón para alimentos fríos, cumpla con la normatividad vigente y cuente con la siguiente documentación: hoja de vida, catálogo, instrucciones de uso y almacenamiento, certificado de calibración o declaración de conformidad,  verificaciones intermedias, factura y fotografías.
</t>
    </r>
    <r>
      <rPr>
        <b/>
        <u/>
        <sz val="11"/>
        <rFont val="Arial Narrow"/>
        <family val="2"/>
      </rPr>
      <t>Nota:</t>
    </r>
    <r>
      <rPr>
        <b/>
        <sz val="11"/>
        <rFont val="Arial Narrow"/>
        <family val="2"/>
      </rPr>
      <t xml:space="preserve"> </t>
    </r>
    <r>
      <rPr>
        <sz val="11"/>
        <rFont val="Arial Narrow"/>
        <family val="2"/>
      </rPr>
      <t>para los equipos de temperatura con fecha de compra menor a seis (6) meses no se requieren verificaciones intermedias.</t>
    </r>
  </si>
  <si>
    <r>
      <t xml:space="preserve">6.6.2.3 Identifique que la Balanza pesa alimentos o Gramera, cumpla con la normatividad vigente y cuente con la siguiente documentación: hoja de vida, catálogo, instrucciones de uso y almacenamiento, certificado de calibración o declaración de conformidad,  verificaciones intermedias, factura y fotografías.
</t>
    </r>
    <r>
      <rPr>
        <b/>
        <u/>
        <sz val="11"/>
        <color theme="1"/>
        <rFont val="Arial Narrow"/>
        <family val="2"/>
      </rPr>
      <t>Nota</t>
    </r>
    <r>
      <rPr>
        <b/>
        <sz val="11"/>
        <color theme="1"/>
        <rFont val="Arial Narrow"/>
        <family val="2"/>
      </rPr>
      <t xml:space="preserve">: </t>
    </r>
    <r>
      <rPr>
        <sz val="11"/>
        <color theme="1"/>
        <rFont val="Arial Narrow"/>
        <family val="2"/>
      </rPr>
      <t>para los equipos de pesaje con fecha de compra menor a seis (6) meses no se requieren verificaciones intermedias.</t>
    </r>
  </si>
  <si>
    <t>5.1.1.13. Verifique que cuenta con consultorio externo a la casa universitaria.</t>
  </si>
  <si>
    <t>5.1.1.14. Verifique que cuenta con concepto sanitario favorable</t>
  </si>
  <si>
    <t xml:space="preserve">5.1.1.15. Observe que cuenta la formulación de un Plan de Saneamiento con los siguientes cuatro programas: limpieza ydesinfección, manejo de residuos, control de plagas y abastecimiento o suministro de agua potable. </t>
  </si>
  <si>
    <t>5.1.1.16. Verifique que se cuenta con los soportes de la implementación del plan de saneamiento básico</t>
  </si>
  <si>
    <t>5.2.1.11. Verifique que los baños cuenten con puertas seguras</t>
  </si>
  <si>
    <t>5.2.1.17. Observe que la infraestructura cuenta con la señalización de acuerdo con normatividad vigente.  (Señalización de emergencia, evacuación y punto de encuentro).</t>
  </si>
  <si>
    <t xml:space="preserve">5.2.3. Los espacios de atención, cumple con los siguientes verificables. </t>
  </si>
  <si>
    <t>5.2.3.1. Identifique que la infraestructura cuente con espacios de atención</t>
  </si>
  <si>
    <t>5.2.3.2. Verifique que los espacios de atención cuenten con un archivador</t>
  </si>
  <si>
    <t>5.2.3.3. Observe que el espacio de atención cuente con un escritorio</t>
  </si>
  <si>
    <t>5.2.3.4. Identifique que el espacio de atención cuente con tres sillas</t>
  </si>
  <si>
    <t xml:space="preserve">5.2.3.5. Verifique que el espacio de atención cuenta con un botiquin </t>
  </si>
  <si>
    <t>5.2.3.6. Observe si el espacio de atención cuenta con un lavamanos</t>
  </si>
  <si>
    <r>
      <t xml:space="preserve">5.3.1.2. Si el armario o closet se ubica por fuera de los dormitorios, verifique que esta área no se encuentra incluida dentro del espacio calculado por usuario para el dormitorio. 
</t>
    </r>
    <r>
      <rPr>
        <b/>
        <u/>
        <sz val="11"/>
        <rFont val="Arial Narrow"/>
        <family val="2"/>
      </rPr>
      <t>Nota:</t>
    </r>
    <r>
      <rPr>
        <sz val="11"/>
        <rFont val="Arial Narrow"/>
        <family val="2"/>
      </rPr>
      <t xml:space="preserve"> no se incluye en la capacidad instalada.</t>
    </r>
  </si>
  <si>
    <t>5.4.1.4. Verifique que la oficina cuenta con un teléfono y/o linea celular movil</t>
  </si>
  <si>
    <t xml:space="preserve">5.4.3.11. Corrobore que las ventanas u otras aberturas eviten la acumulación de polvo, suciedad y facilite la limpieza y que aquellas que se comuniquen con el ambiente exterior estén provistas por mallas anti-insectos u otro material que sea de fácil limpieza y buena conservación que impida la entrada de éstos y de roedores. </t>
  </si>
  <si>
    <t>5.4.6.3.  Observe que la infraestructura cuenta con dos (2) duchas por cada 12 usuarios .</t>
  </si>
  <si>
    <t xml:space="preserve">REQUISITOS INFRAESTRUCTURA Y DOTACIÓN </t>
  </si>
  <si>
    <r>
      <t xml:space="preserve">5.4.6. Los baños cumplen con los siguientes verificables.
</t>
    </r>
    <r>
      <rPr>
        <b/>
        <u/>
        <sz val="11"/>
        <rFont val="Arial Narrow"/>
        <family val="2"/>
      </rPr>
      <t>Nota:</t>
    </r>
    <r>
      <rPr>
        <sz val="11"/>
        <rFont val="Arial Narrow"/>
        <family val="2"/>
      </rPr>
      <t xml:space="preserve"> los cuales deben ser proporcionales a la capacidad instalada y estar diferenciados por sexo.
La Casa Universitaria se conforma hasta por máximo 48 jóvenes, teniendo en cuenta los rangos de 12 a 24 usuarios y de 25 a 48 usuarios y la diferenciaciónpor sexo</t>
    </r>
  </si>
  <si>
    <t>5.7.1. La dotación de implementos de aseo e higiene personal y común para niñas y niños de doce (12) a dieciocho (18) años, cumple con los siguientes verificables.</t>
  </si>
  <si>
    <t xml:space="preserve">5.7.1.1.  Observe si cuentan con cepillo dental de uso personal </t>
  </si>
  <si>
    <t xml:space="preserve">5.7.1.2.  Identifique si tienen peinilla o cepillo de uso personal. </t>
  </si>
  <si>
    <t>5.7.1.3.  Verifique si cuentan con maquina de afeitar de uso personal.</t>
  </si>
  <si>
    <t xml:space="preserve">5.7.1.4.  Identifique si cuentan con desodorante de uso personal </t>
  </si>
  <si>
    <t>5.7.1.5.  Observe si cuentan con toallas higiénicas de uso personal.</t>
  </si>
  <si>
    <t>5.7.1.6.  Verifique si cuentan con crema para manos y cuerpo de uso común.</t>
  </si>
  <si>
    <t>5.7.1.7.  Identifique si tienen bloqueador solar, de uso común.</t>
  </si>
  <si>
    <t>5.7.1.8.  Observe si cuentan con champú, de uso común.</t>
  </si>
  <si>
    <t>5.7.1.9.  Observe si cuentan  con crema dental, de uso común.</t>
  </si>
  <si>
    <t>5.7.1.10.  Verifique si cuentan con seda dental, de uso común.</t>
  </si>
  <si>
    <t xml:space="preserve">5.7.1.11.  Identifque si cuentan con papel higienico, de uso común </t>
  </si>
  <si>
    <t xml:space="preserve">5.7.1.12.  Identifique si cuentan con cepillo y betún para zapatos, de uso común. </t>
  </si>
  <si>
    <t>5.7.1.13.  Observe si cuentan con pañitos húmedos, de uso común.</t>
  </si>
  <si>
    <t xml:space="preserve">5.7.1.14.  Verifique si tienen  jabón líquido para cuerpo, de uso común.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</si>
</sst>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sz val="11"/>
      <color theme="1"/>
      <name val="Calibri"/>
      <family val="2"/>
      <scheme val="minor"/>
    </font>
    <font>
      <b/>
      <sz val="11"/>
      <color rgb="FF000000"/>
      <name val="Arial Narrow"/>
      <family val="2"/>
    </font>
    <font>
      <sz val="11"/>
      <color rgb="FF000000"/>
      <name val="Arial Narrow"/>
      <family val="2"/>
    </font>
    <font>
      <b/>
      <i/>
      <sz val="11"/>
      <name val="Calibri"/>
      <family val="2"/>
      <scheme val="minor"/>
    </font>
    <font>
      <b/>
      <i/>
      <sz val="11"/>
      <name val="Arial Narrow"/>
      <family val="2"/>
    </font>
    <font>
      <b/>
      <i/>
      <sz val="11"/>
      <color rgb="FF000000"/>
      <name val="Arial"/>
      <family val="2"/>
    </font>
    <font>
      <b/>
      <sz val="11"/>
      <color rgb="FF000000"/>
      <name val="Verdana"/>
      <family val="2"/>
    </font>
    <font>
      <b/>
      <u/>
      <sz val="11"/>
      <color rgb="FF000000"/>
      <name val="Arial Narrow"/>
      <family val="2"/>
    </font>
    <font>
      <b/>
      <sz val="11"/>
      <name val="Arial Narrow"/>
      <family val="2"/>
    </font>
    <font>
      <b/>
      <sz val="11"/>
      <color theme="1"/>
      <name val="Arial Narrow"/>
      <family val="2"/>
    </font>
    <font>
      <b/>
      <i/>
      <sz val="11"/>
      <color rgb="FF000000"/>
      <name val="Verdana"/>
      <family val="2"/>
    </font>
    <font>
      <sz val="11"/>
      <color theme="1"/>
      <name val="Arial"/>
      <family val="2"/>
    </font>
    <font>
      <b/>
      <u/>
      <sz val="11"/>
      <color theme="1"/>
      <name val="Arial Narrow"/>
      <family val="2"/>
    </font>
    <font>
      <b/>
      <sz val="11"/>
      <name val="Verdana"/>
      <family val="2"/>
    </font>
    <font>
      <sz val="11"/>
      <color theme="1"/>
      <name val="Verdana"/>
      <family val="2"/>
    </font>
    <font>
      <b/>
      <i/>
      <sz val="11"/>
      <name val="Verdana"/>
      <family val="2"/>
    </font>
    <font>
      <b/>
      <i/>
      <sz val="11"/>
      <color theme="1"/>
      <name val="Arial Narrow"/>
      <family val="2"/>
    </font>
    <font>
      <b/>
      <u/>
      <sz val="11"/>
      <name val="Arial Narrow"/>
      <family val="2"/>
    </font>
    <font>
      <sz val="11"/>
      <color theme="0"/>
      <name val="Calibri"/>
      <family val="2"/>
      <scheme val="minor"/>
    </font>
    <font>
      <b/>
      <i/>
      <sz val="11"/>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bgColor rgb="FF000000"/>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thin">
        <color rgb="FF000000"/>
      </top>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9" fillId="0" borderId="0" applyFont="0" applyFill="0" applyBorder="0" applyAlignment="0" applyProtection="0"/>
  </cellStyleXfs>
  <cellXfs count="353">
    <xf numFmtId="0" fontId="0" fillId="0" borderId="0" xfId="0"/>
    <xf numFmtId="0" fontId="1" fillId="0" borderId="0" xfId="0" applyFont="1" applyProtection="1">
      <protection locked="0"/>
    </xf>
    <xf numFmtId="0" fontId="1" fillId="2" borderId="0" xfId="0" applyFont="1" applyFill="1" applyProtection="1">
      <protection locked="0"/>
    </xf>
    <xf numFmtId="0" fontId="10" fillId="0" borderId="34" xfId="0" applyFont="1" applyBorder="1" applyAlignment="1" applyProtection="1">
      <alignment vertical="top" wrapText="1"/>
      <protection locked="0"/>
    </xf>
    <xf numFmtId="0" fontId="10" fillId="0" borderId="35" xfId="0" applyFont="1" applyBorder="1" applyAlignment="1" applyProtection="1">
      <alignment vertical="top" wrapText="1"/>
      <protection locked="0"/>
    </xf>
    <xf numFmtId="0" fontId="10" fillId="0" borderId="36" xfId="0" applyFont="1" applyBorder="1" applyAlignment="1" applyProtection="1">
      <alignment vertical="top" wrapText="1"/>
      <protection locked="0"/>
    </xf>
    <xf numFmtId="0" fontId="10" fillId="0" borderId="37" xfId="0" applyFont="1" applyBorder="1" applyAlignment="1" applyProtection="1">
      <alignment vertical="top" wrapText="1"/>
      <protection locked="0"/>
    </xf>
    <xf numFmtId="0" fontId="11" fillId="0" borderId="26" xfId="0" applyFont="1" applyBorder="1" applyAlignment="1" applyProtection="1">
      <alignment horizontal="justify" vertical="center" wrapText="1"/>
      <protection locked="0"/>
    </xf>
    <xf numFmtId="0" fontId="11" fillId="0" borderId="20" xfId="0" applyFont="1" applyBorder="1" applyAlignment="1" applyProtection="1">
      <alignment horizontal="justify" vertical="center" wrapText="1"/>
      <protection locked="0"/>
    </xf>
    <xf numFmtId="0" fontId="11" fillId="0" borderId="17" xfId="0" applyFont="1" applyBorder="1" applyAlignment="1" applyProtection="1">
      <alignment horizontal="justify" vertical="center" wrapText="1"/>
      <protection locked="0"/>
    </xf>
    <xf numFmtId="0" fontId="11" fillId="0" borderId="25" xfId="0" applyFont="1" applyBorder="1" applyAlignment="1" applyProtection="1">
      <alignment horizontal="justify" wrapText="1"/>
      <protection locked="0"/>
    </xf>
    <xf numFmtId="0" fontId="10" fillId="0" borderId="25" xfId="0" applyFont="1" applyBorder="1" applyAlignment="1" applyProtection="1">
      <alignment horizontal="justify" wrapText="1"/>
      <protection locked="0"/>
    </xf>
    <xf numFmtId="0" fontId="8" fillId="0" borderId="19"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11" fillId="0" borderId="17" xfId="0" applyFont="1" applyBorder="1" applyAlignment="1" applyProtection="1">
      <alignment horizontal="justify" wrapText="1"/>
      <protection locked="0"/>
    </xf>
    <xf numFmtId="0" fontId="11" fillId="0" borderId="18" xfId="0" applyFont="1" applyBorder="1" applyAlignment="1" applyProtection="1">
      <alignment horizontal="justify" wrapText="1"/>
      <protection locked="0"/>
    </xf>
    <xf numFmtId="0" fontId="10" fillId="0" borderId="19" xfId="0" applyFont="1" applyBorder="1" applyAlignment="1" applyProtection="1">
      <alignment horizontal="justify" wrapText="1"/>
      <protection locked="0"/>
    </xf>
    <xf numFmtId="0" fontId="12"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9" fontId="10" fillId="0" borderId="20" xfId="6"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11" fillId="0" borderId="20"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9"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0" xfId="0" applyFont="1" applyBorder="1" applyAlignment="1">
      <alignment horizontal="left" vertical="center" wrapText="1"/>
    </xf>
    <xf numFmtId="0" fontId="11" fillId="0" borderId="14" xfId="0" applyFont="1" applyBorder="1" applyAlignment="1">
      <alignment horizontal="justify" vertical="center" wrapText="1"/>
    </xf>
    <xf numFmtId="0" fontId="11" fillId="0" borderId="27" xfId="0" applyFont="1" applyBorder="1" applyAlignment="1">
      <alignment horizontal="justify" vertical="center" wrapText="1"/>
    </xf>
    <xf numFmtId="0" fontId="8" fillId="0" borderId="0" xfId="0" applyFont="1" applyAlignment="1">
      <alignment horizontal="justify" vertical="center" wrapText="1"/>
    </xf>
    <xf numFmtId="0" fontId="1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1" fillId="0" borderId="19" xfId="0" applyFont="1" applyBorder="1" applyAlignment="1" applyProtection="1">
      <alignment horizontal="justify" wrapText="1"/>
      <protection locked="0"/>
    </xf>
    <xf numFmtId="0" fontId="2" fillId="12" borderId="1" xfId="0" applyFont="1" applyFill="1" applyBorder="1" applyAlignment="1">
      <alignment horizontal="justify" vertical="center" wrapText="1"/>
    </xf>
    <xf numFmtId="0" fontId="11" fillId="0" borderId="25" xfId="0" applyFont="1" applyBorder="1" applyAlignment="1" applyProtection="1">
      <alignment horizontal="justify" vertical="center" wrapText="1"/>
      <protection locked="0"/>
    </xf>
    <xf numFmtId="0" fontId="2" fillId="2" borderId="1" xfId="0" applyFont="1" applyFill="1" applyBorder="1" applyAlignment="1">
      <alignment horizontal="justify" vertical="center" wrapText="1"/>
    </xf>
    <xf numFmtId="0" fontId="2" fillId="12" borderId="1" xfId="0" applyFont="1" applyFill="1" applyBorder="1" applyAlignment="1">
      <alignment horizontal="justify" wrapText="1"/>
    </xf>
    <xf numFmtId="0" fontId="8" fillId="0" borderId="1" xfId="0" applyFont="1" applyBorder="1" applyAlignment="1">
      <alignment horizontal="justify" vertical="justify" wrapText="1"/>
    </xf>
    <xf numFmtId="0" fontId="8" fillId="0" borderId="1" xfId="0" applyFont="1" applyBorder="1" applyAlignment="1" applyProtection="1">
      <alignment horizontal="justify" vertical="center" wrapText="1"/>
      <protection locked="0"/>
    </xf>
    <xf numFmtId="0" fontId="11" fillId="2" borderId="17" xfId="0" applyFont="1" applyFill="1" applyBorder="1" applyAlignment="1" applyProtection="1">
      <alignment horizontal="justify" wrapText="1"/>
      <protection locked="0"/>
    </xf>
    <xf numFmtId="0" fontId="11" fillId="0" borderId="1" xfId="0" applyFont="1" applyBorder="1" applyAlignment="1" applyProtection="1">
      <alignment horizontal="justify" wrapText="1"/>
      <protection locked="0"/>
    </xf>
    <xf numFmtId="0" fontId="10" fillId="0" borderId="1" xfId="0" applyFont="1" applyBorder="1" applyAlignment="1" applyProtection="1">
      <alignment horizontal="justify" wrapText="1"/>
      <protection locked="0"/>
    </xf>
    <xf numFmtId="0" fontId="11" fillId="0" borderId="1" xfId="0" applyFont="1" applyBorder="1" applyAlignment="1" applyProtection="1">
      <alignment horizontal="justify" vertical="top" wrapText="1"/>
      <protection locked="0"/>
    </xf>
    <xf numFmtId="0" fontId="1" fillId="0" borderId="0" xfId="0" applyFont="1"/>
    <xf numFmtId="0" fontId="20" fillId="0" borderId="0" xfId="0" applyFont="1" applyAlignment="1">
      <alignment vertical="center"/>
    </xf>
    <xf numFmtId="0" fontId="20" fillId="0" borderId="0" xfId="0" applyFont="1"/>
    <xf numFmtId="0" fontId="20" fillId="0" borderId="58" xfId="0" applyFont="1" applyBorder="1"/>
    <xf numFmtId="0" fontId="15" fillId="0" borderId="35" xfId="0" applyFont="1" applyBorder="1" applyAlignment="1" applyProtection="1">
      <alignment vertical="top" wrapText="1"/>
      <protection locked="0"/>
    </xf>
    <xf numFmtId="0" fontId="15" fillId="0" borderId="36" xfId="0" applyFont="1" applyBorder="1" applyAlignment="1" applyProtection="1">
      <alignment vertical="top" wrapText="1"/>
      <protection locked="0"/>
    </xf>
    <xf numFmtId="0" fontId="15" fillId="0" borderId="56" xfId="0" applyFont="1" applyBorder="1" applyAlignment="1" applyProtection="1">
      <alignment vertical="top" wrapText="1"/>
      <protection locked="0"/>
    </xf>
    <xf numFmtId="0" fontId="24" fillId="7" borderId="12" xfId="0" applyFont="1" applyFill="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18" fillId="0" borderId="8" xfId="0" applyFont="1" applyBorder="1" applyAlignment="1">
      <alignment horizontal="center" vertical="center"/>
    </xf>
    <xf numFmtId="0" fontId="8" fillId="0" borderId="47" xfId="0" applyFont="1" applyBorder="1" applyAlignment="1">
      <alignment horizontal="justify" vertical="center" wrapText="1"/>
    </xf>
    <xf numFmtId="0" fontId="11" fillId="0" borderId="1" xfId="0" applyFont="1" applyBorder="1" applyAlignment="1" applyProtection="1">
      <alignment horizontal="left" vertical="center" wrapText="1"/>
      <protection locked="0"/>
    </xf>
    <xf numFmtId="0" fontId="18" fillId="0" borderId="6" xfId="0" applyFont="1" applyBorder="1" applyAlignment="1">
      <alignment horizontal="center" vertical="center"/>
    </xf>
    <xf numFmtId="0" fontId="8" fillId="0" borderId="1" xfId="0" applyFont="1" applyBorder="1" applyAlignment="1">
      <alignment horizontal="justify" vertical="top" wrapText="1"/>
    </xf>
    <xf numFmtId="0" fontId="10" fillId="0" borderId="56" xfId="0" applyFont="1" applyBorder="1" applyAlignment="1" applyProtection="1">
      <alignment vertical="top" wrapText="1"/>
      <protection locked="0"/>
    </xf>
    <xf numFmtId="0" fontId="2"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1" fillId="0" borderId="2"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10" fontId="11" fillId="3" borderId="1" xfId="6" applyNumberFormat="1" applyFont="1" applyFill="1" applyBorder="1" applyAlignment="1" applyProtection="1">
      <alignment horizontal="center" vertical="center" wrapText="1"/>
    </xf>
    <xf numFmtId="10" fontId="10" fillId="0" borderId="1" xfId="6" applyNumberFormat="1" applyFont="1" applyFill="1" applyBorder="1" applyAlignment="1" applyProtection="1">
      <alignment horizontal="justify" vertical="center" wrapText="1"/>
    </xf>
    <xf numFmtId="9" fontId="11" fillId="8" borderId="5" xfId="6" applyFont="1" applyFill="1" applyBorder="1" applyAlignment="1" applyProtection="1">
      <alignment wrapText="1"/>
    </xf>
    <xf numFmtId="0" fontId="11" fillId="0" borderId="22" xfId="0" applyFont="1" applyBorder="1" applyAlignment="1" applyProtection="1">
      <alignment horizontal="justify" vertical="center" wrapText="1"/>
      <protection locked="0"/>
    </xf>
    <xf numFmtId="0" fontId="11" fillId="0" borderId="50" xfId="0" applyFont="1" applyBorder="1" applyAlignment="1" applyProtection="1">
      <alignment wrapText="1"/>
      <protection locked="0"/>
    </xf>
    <xf numFmtId="0" fontId="11" fillId="0" borderId="72" xfId="0" applyFont="1" applyBorder="1" applyAlignment="1" applyProtection="1">
      <alignment wrapText="1"/>
      <protection locked="0"/>
    </xf>
    <xf numFmtId="0" fontId="1" fillId="0" borderId="0" xfId="0" applyFont="1" applyAlignment="1" applyProtection="1">
      <alignment horizontal="center" vertical="center"/>
      <protection locked="0"/>
    </xf>
    <xf numFmtId="0" fontId="27" fillId="0" borderId="0" xfId="0" applyFont="1" applyProtection="1">
      <protection locked="0"/>
    </xf>
    <xf numFmtId="0" fontId="11" fillId="0" borderId="21" xfId="0" applyFont="1" applyBorder="1" applyAlignment="1" applyProtection="1">
      <alignment horizontal="justify" wrapText="1"/>
      <protection locked="0"/>
    </xf>
    <xf numFmtId="10" fontId="11" fillId="3" borderId="14" xfId="6" applyNumberFormat="1" applyFont="1" applyFill="1" applyBorder="1" applyAlignment="1" applyProtection="1">
      <alignment horizontal="center" vertical="center" wrapText="1"/>
    </xf>
    <xf numFmtId="9" fontId="10" fillId="0" borderId="26" xfId="6" applyFont="1" applyFill="1" applyBorder="1" applyAlignment="1" applyProtection="1">
      <alignment horizontal="justify" vertical="center" wrapText="1"/>
    </xf>
    <xf numFmtId="10" fontId="10" fillId="0" borderId="2" xfId="6" applyNumberFormat="1" applyFont="1" applyFill="1" applyBorder="1" applyAlignment="1" applyProtection="1">
      <alignment horizontal="justify" vertical="center" wrapText="1"/>
    </xf>
    <xf numFmtId="9" fontId="11" fillId="8" borderId="73" xfId="6" applyFont="1" applyFill="1" applyBorder="1" applyAlignment="1" applyProtection="1">
      <alignment wrapText="1"/>
    </xf>
    <xf numFmtId="0" fontId="25" fillId="10" borderId="73" xfId="0" applyFont="1" applyFill="1" applyBorder="1" applyAlignment="1">
      <alignment horizontal="center" vertical="center"/>
    </xf>
    <xf numFmtId="0" fontId="27" fillId="0" borderId="0" xfId="0" applyFont="1"/>
    <xf numFmtId="0" fontId="15" fillId="0" borderId="80" xfId="0" applyFont="1" applyBorder="1" applyAlignment="1" applyProtection="1">
      <alignment vertical="top" wrapText="1"/>
      <protection locked="0"/>
    </xf>
    <xf numFmtId="0" fontId="15" fillId="0" borderId="37" xfId="0" applyFont="1" applyBorder="1" applyAlignment="1" applyProtection="1">
      <alignment vertical="top" wrapText="1"/>
      <protection locked="0"/>
    </xf>
    <xf numFmtId="0" fontId="25" fillId="9" borderId="3" xfId="0" applyFont="1" applyFill="1" applyBorder="1" applyAlignment="1">
      <alignment horizontal="center" vertical="center"/>
    </xf>
    <xf numFmtId="0" fontId="25" fillId="9" borderId="4" xfId="0" applyFont="1" applyFill="1" applyBorder="1" applyAlignment="1">
      <alignment horizontal="center" vertical="center"/>
    </xf>
    <xf numFmtId="0" fontId="25" fillId="9" borderId="5"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8" fillId="0" borderId="54"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10" borderId="16"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8" fillId="0" borderId="32" xfId="0" applyFont="1" applyBorder="1" applyAlignment="1">
      <alignment horizontal="justify" vertical="top" wrapText="1"/>
    </xf>
    <xf numFmtId="0" fontId="8" fillId="0" borderId="29" xfId="0" applyFont="1" applyBorder="1" applyAlignment="1">
      <alignment horizontal="justify" vertical="top" wrapText="1"/>
    </xf>
    <xf numFmtId="0" fontId="8" fillId="0" borderId="33"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5" xfId="0" applyFont="1" applyBorder="1" applyAlignment="1">
      <alignment horizontal="justify" vertical="top" wrapText="1"/>
    </xf>
    <xf numFmtId="0" fontId="17" fillId="9" borderId="3" xfId="0" applyFont="1" applyFill="1" applyBorder="1" applyAlignment="1" applyProtection="1">
      <alignment horizontal="center" vertical="top" wrapText="1"/>
      <protection locked="0"/>
    </xf>
    <xf numFmtId="0" fontId="17" fillId="9" borderId="4" xfId="0" applyFont="1" applyFill="1" applyBorder="1" applyAlignment="1" applyProtection="1">
      <alignment horizontal="center" vertical="top" wrapText="1"/>
      <protection locked="0"/>
    </xf>
    <xf numFmtId="0" fontId="17" fillId="9" borderId="5" xfId="0" applyFont="1" applyFill="1" applyBorder="1" applyAlignment="1" applyProtection="1">
      <alignment horizontal="center" vertical="top" wrapText="1"/>
      <protection locked="0"/>
    </xf>
    <xf numFmtId="0" fontId="17" fillId="10" borderId="32" xfId="0" applyFont="1" applyFill="1" applyBorder="1" applyAlignment="1" applyProtection="1">
      <alignment horizontal="center" vertical="top" wrapText="1"/>
      <protection locked="0"/>
    </xf>
    <xf numFmtId="0" fontId="17" fillId="10" borderId="29" xfId="0" applyFont="1" applyFill="1" applyBorder="1" applyAlignment="1" applyProtection="1">
      <alignment horizontal="center" vertical="top" wrapText="1"/>
      <protection locked="0"/>
    </xf>
    <xf numFmtId="0" fontId="17" fillId="10" borderId="33"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11" borderId="5"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top" wrapText="1"/>
      <protection locked="0"/>
    </xf>
    <xf numFmtId="0" fontId="8" fillId="0" borderId="62"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0" xfId="0" applyFont="1" applyAlignment="1">
      <alignment horizontal="justify" vertical="center" wrapText="1"/>
    </xf>
    <xf numFmtId="0" fontId="8" fillId="0" borderId="74" xfId="0" applyFont="1" applyBorder="1" applyAlignment="1">
      <alignment horizontal="justify" vertical="center" wrapText="1"/>
    </xf>
    <xf numFmtId="0" fontId="10" fillId="0" borderId="3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18"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8" fillId="0" borderId="19"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18" xfId="0" applyFont="1" applyBorder="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8" fillId="0" borderId="24" xfId="0" applyFont="1" applyBorder="1" applyAlignment="1">
      <alignment horizontal="justify" vertical="center" wrapText="1"/>
    </xf>
    <xf numFmtId="0" fontId="10" fillId="5" borderId="24"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31" xfId="0" applyFont="1" applyFill="1" applyBorder="1" applyAlignment="1" applyProtection="1">
      <alignment horizont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0" fillId="4" borderId="11"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14"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4" borderId="5" xfId="0" applyFont="1" applyFill="1" applyBorder="1" applyAlignment="1" applyProtection="1">
      <alignment horizontal="center" wrapText="1"/>
      <protection locked="0"/>
    </xf>
    <xf numFmtId="0" fontId="12" fillId="7" borderId="11" xfId="0" applyFont="1" applyFill="1" applyBorder="1" applyAlignment="1" applyProtection="1">
      <alignment horizontal="center" vertical="top" wrapText="1"/>
      <protection locked="0"/>
    </xf>
    <xf numFmtId="0" fontId="12" fillId="7" borderId="12" xfId="0" applyFont="1" applyFill="1" applyBorder="1" applyAlignment="1" applyProtection="1">
      <alignment horizontal="center" vertical="top" wrapText="1"/>
      <protection locked="0"/>
    </xf>
    <xf numFmtId="0" fontId="12" fillId="7" borderId="13" xfId="0" applyFont="1" applyFill="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14" fontId="10" fillId="0" borderId="1" xfId="0" applyNumberFormat="1" applyFont="1" applyBorder="1" applyAlignment="1" applyProtection="1">
      <alignment horizontal="left" vertical="top" wrapText="1"/>
      <protection locked="0"/>
    </xf>
    <xf numFmtId="14" fontId="10" fillId="0" borderId="7" xfId="0" applyNumberFormat="1"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54" xfId="0" applyFont="1" applyBorder="1" applyAlignment="1" applyProtection="1">
      <alignment horizontal="center" vertical="top" wrapText="1"/>
      <protection locked="0"/>
    </xf>
    <xf numFmtId="0" fontId="10" fillId="0" borderId="57" xfId="0" applyFont="1" applyBorder="1" applyAlignment="1" applyProtection="1">
      <alignment horizontal="center" vertical="top" wrapText="1"/>
      <protection locked="0"/>
    </xf>
    <xf numFmtId="0" fontId="10" fillId="0" borderId="68" xfId="0" applyFont="1" applyBorder="1" applyAlignment="1" applyProtection="1">
      <alignment horizontal="center"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1" fillId="0" borderId="26"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1"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8"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10" fillId="0" borderId="2" xfId="0" applyFont="1" applyBorder="1" applyAlignment="1" applyProtection="1">
      <alignment horizontal="center" vertical="justify" wrapText="1"/>
      <protection locked="0"/>
    </xf>
    <xf numFmtId="0" fontId="10" fillId="0" borderId="2" xfId="0" applyFont="1" applyBorder="1" applyAlignment="1" applyProtection="1">
      <alignment horizontal="center" vertical="center" wrapText="1"/>
      <protection locked="0"/>
    </xf>
    <xf numFmtId="0" fontId="2" fillId="0" borderId="48"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2" fillId="0" borderId="49" xfId="0" applyFont="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11" fillId="0" borderId="23" xfId="0" applyFont="1" applyBorder="1" applyAlignment="1" applyProtection="1">
      <alignment horizontal="justify" vertical="center" wrapText="1"/>
      <protection locked="0"/>
    </xf>
    <xf numFmtId="0" fontId="8" fillId="0" borderId="19" xfId="0" applyFont="1" applyBorder="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24" xfId="0" applyFont="1" applyBorder="1" applyAlignment="1" applyProtection="1">
      <alignment horizontal="justify" vertical="center" wrapText="1"/>
      <protection locked="0"/>
    </xf>
    <xf numFmtId="0" fontId="8" fillId="0" borderId="24" xfId="0" applyFont="1" applyBorder="1" applyAlignment="1" applyProtection="1">
      <alignment horizontal="justify" vertical="center" wrapText="1"/>
      <protection locked="0"/>
    </xf>
    <xf numFmtId="0" fontId="10" fillId="0" borderId="2" xfId="0" applyFont="1" applyBorder="1" applyAlignment="1" applyProtection="1">
      <alignment horizontal="justify" vertical="justify" wrapText="1"/>
      <protection locked="0"/>
    </xf>
    <xf numFmtId="0" fontId="8" fillId="0" borderId="47" xfId="0" applyFont="1" applyBorder="1" applyAlignment="1" applyProtection="1">
      <alignment horizontal="justify" vertical="center" wrapText="1"/>
      <protection locked="0"/>
    </xf>
    <xf numFmtId="0" fontId="8" fillId="0" borderId="45" xfId="0" applyFont="1" applyBorder="1" applyAlignment="1" applyProtection="1">
      <alignment horizontal="justify" vertical="center" wrapText="1"/>
      <protection locked="0"/>
    </xf>
    <xf numFmtId="0" fontId="8" fillId="0" borderId="46"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11" fillId="0" borderId="70" xfId="0" applyFont="1" applyBorder="1" applyAlignment="1">
      <alignment horizontal="justify" vertical="center" wrapText="1"/>
    </xf>
    <xf numFmtId="0" fontId="11" fillId="0" borderId="45" xfId="0" applyFont="1" applyBorder="1" applyAlignment="1">
      <alignment horizontal="justify" vertical="center" wrapText="1"/>
    </xf>
    <xf numFmtId="0" fontId="11" fillId="0" borderId="46" xfId="0" applyFont="1" applyBorder="1" applyAlignment="1">
      <alignment horizontal="justify" vertical="center" wrapText="1"/>
    </xf>
    <xf numFmtId="0" fontId="2" fillId="0" borderId="47" xfId="0" applyFont="1" applyBorder="1" applyAlignment="1" applyProtection="1">
      <alignment horizontal="justify" vertical="center" wrapText="1"/>
      <protection locked="0"/>
    </xf>
    <xf numFmtId="0" fontId="2" fillId="0" borderId="46" xfId="0" applyFont="1" applyBorder="1" applyAlignment="1" applyProtection="1">
      <alignment horizontal="justify" vertical="center" wrapText="1"/>
      <protection locked="0"/>
    </xf>
    <xf numFmtId="0" fontId="11" fillId="0" borderId="26" xfId="0" applyFont="1" applyBorder="1" applyAlignment="1" applyProtection="1">
      <alignment horizontal="justify" vertical="center" wrapText="1"/>
      <protection locked="0"/>
    </xf>
    <xf numFmtId="0" fontId="11" fillId="0" borderId="31" xfId="0" applyFont="1" applyBorder="1" applyAlignment="1" applyProtection="1">
      <alignment horizontal="justify" vertical="center" wrapText="1"/>
      <protection locked="0"/>
    </xf>
    <xf numFmtId="0" fontId="11" fillId="0" borderId="27"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8" fillId="0" borderId="2" xfId="0" applyFont="1" applyBorder="1" applyAlignment="1">
      <alignment horizontal="left" vertical="center" wrapText="1"/>
    </xf>
    <xf numFmtId="0" fontId="8" fillId="0" borderId="39" xfId="0" applyFont="1" applyBorder="1" applyAlignment="1">
      <alignment horizontal="left" vertical="center" wrapText="1"/>
    </xf>
    <xf numFmtId="0" fontId="8" fillId="0" borderId="14" xfId="0" applyFont="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0" fillId="0" borderId="41" xfId="0" applyFont="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1" fillId="0" borderId="2" xfId="0" applyFont="1" applyBorder="1" applyAlignment="1" applyProtection="1">
      <alignment horizontal="justify" vertical="center" wrapText="1"/>
      <protection locked="0"/>
    </xf>
    <xf numFmtId="0" fontId="11" fillId="0" borderId="39"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19"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4" borderId="79" xfId="0" applyFont="1" applyFill="1" applyBorder="1" applyAlignment="1" applyProtection="1">
      <alignment horizontal="center" vertical="center" wrapText="1"/>
      <protection locked="0"/>
    </xf>
    <xf numFmtId="0" fontId="2" fillId="0" borderId="1" xfId="0" applyFont="1" applyBorder="1" applyAlignment="1">
      <alignment horizontal="justify" vertical="center" wrapText="1"/>
    </xf>
    <xf numFmtId="0" fontId="11" fillId="0" borderId="0" xfId="0" applyFont="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42" xfId="0" applyFont="1" applyBorder="1" applyAlignment="1" applyProtection="1">
      <alignment horizontal="justify" vertical="center" wrapText="1"/>
      <protection locked="0"/>
    </xf>
    <xf numFmtId="0" fontId="11" fillId="0" borderId="43" xfId="0" applyFont="1" applyBorder="1" applyAlignment="1" applyProtection="1">
      <alignment horizontal="justify" vertical="center" wrapText="1"/>
      <protection locked="0"/>
    </xf>
    <xf numFmtId="0" fontId="11" fillId="0" borderId="44" xfId="0" applyFont="1" applyBorder="1" applyAlignment="1" applyProtection="1">
      <alignment horizontal="justify" vertical="center" wrapText="1"/>
      <protection locked="0"/>
    </xf>
    <xf numFmtId="0" fontId="10" fillId="4" borderId="24" xfId="0" applyFont="1" applyFill="1" applyBorder="1" applyAlignment="1" applyProtection="1">
      <alignment horizontal="center" vertical="center" wrapText="1"/>
      <protection locked="0"/>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2" fillId="12" borderId="2" xfId="0" applyFont="1" applyFill="1" applyBorder="1" applyAlignment="1">
      <alignment horizontal="justify" vertical="center" wrapText="1"/>
    </xf>
    <xf numFmtId="0" fontId="2" fillId="12" borderId="39"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9"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39" xfId="0" applyFont="1" applyBorder="1" applyAlignment="1">
      <alignment horizontal="justify" vertical="center" wrapText="1"/>
    </xf>
    <xf numFmtId="0" fontId="2" fillId="0" borderId="39" xfId="0" applyFont="1" applyBorder="1" applyAlignment="1">
      <alignment horizontal="left" vertical="center" wrapText="1"/>
    </xf>
    <xf numFmtId="0" fontId="8" fillId="0" borderId="2" xfId="0" applyFont="1" applyBorder="1" applyAlignment="1" applyProtection="1">
      <alignment horizontal="justify" vertical="center" wrapText="1"/>
      <protection locked="0"/>
    </xf>
    <xf numFmtId="0" fontId="8" fillId="0" borderId="39" xfId="0" applyFont="1" applyBorder="1" applyAlignment="1" applyProtection="1">
      <alignment horizontal="justify" vertical="center" wrapText="1"/>
      <protection locked="0"/>
    </xf>
    <xf numFmtId="0" fontId="10" fillId="4" borderId="3" xfId="0" applyFont="1" applyFill="1" applyBorder="1" applyAlignment="1" applyProtection="1">
      <alignment horizontal="center" wrapText="1"/>
      <protection locked="0"/>
    </xf>
    <xf numFmtId="0" fontId="28" fillId="4" borderId="3" xfId="0" applyFont="1" applyFill="1" applyBorder="1" applyAlignment="1" applyProtection="1">
      <alignment horizontal="center" wrapText="1"/>
      <protection locked="0"/>
    </xf>
    <xf numFmtId="0" fontId="28" fillId="4" borderId="4" xfId="0" applyFont="1" applyFill="1" applyBorder="1" applyAlignment="1" applyProtection="1">
      <alignment horizontal="center" wrapText="1"/>
      <protection locked="0"/>
    </xf>
    <xf numFmtId="0" fontId="28" fillId="4" borderId="5" xfId="0" applyFont="1" applyFill="1" applyBorder="1" applyAlignment="1" applyProtection="1">
      <alignment horizontal="center" wrapText="1"/>
      <protection locked="0"/>
    </xf>
    <xf numFmtId="0" fontId="13" fillId="7" borderId="3" xfId="0" applyFont="1" applyFill="1" applyBorder="1" applyAlignment="1" applyProtection="1">
      <alignment horizontal="center" vertical="top" wrapText="1"/>
      <protection locked="0"/>
    </xf>
    <xf numFmtId="0" fontId="13" fillId="7" borderId="66" xfId="0" applyFont="1" applyFill="1" applyBorder="1" applyAlignment="1" applyProtection="1">
      <alignment horizontal="center" vertical="top" wrapText="1"/>
      <protection locked="0"/>
    </xf>
    <xf numFmtId="0" fontId="13" fillId="7" borderId="71" xfId="0" applyFont="1" applyFill="1" applyBorder="1" applyAlignment="1" applyProtection="1">
      <alignment horizontal="center" vertical="top" wrapText="1"/>
      <protection locked="0"/>
    </xf>
    <xf numFmtId="0" fontId="13" fillId="7" borderId="4" xfId="0" applyFont="1" applyFill="1" applyBorder="1" applyAlignment="1" applyProtection="1">
      <alignment horizontal="center" vertical="top" wrapText="1"/>
      <protection locked="0"/>
    </xf>
    <xf numFmtId="0" fontId="13" fillId="7" borderId="5" xfId="0" applyFont="1" applyFill="1" applyBorder="1" applyAlignment="1" applyProtection="1">
      <alignment horizontal="center" vertical="top" wrapText="1"/>
      <protection locked="0"/>
    </xf>
    <xf numFmtId="0" fontId="13" fillId="0" borderId="16"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3" fillId="7" borderId="11"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3" fillId="7" borderId="13" xfId="0" applyFont="1" applyFill="1" applyBorder="1" applyAlignment="1" applyProtection="1">
      <alignment horizontal="center" vertical="top" wrapText="1"/>
      <protection locked="0"/>
    </xf>
    <xf numFmtId="0" fontId="10" fillId="4" borderId="51" xfId="0" applyFont="1" applyFill="1" applyBorder="1" applyAlignment="1" applyProtection="1">
      <alignment horizontal="center" wrapText="1"/>
      <protection locked="0"/>
    </xf>
    <xf numFmtId="0" fontId="10" fillId="4" borderId="23" xfId="0" applyFont="1" applyFill="1" applyBorder="1" applyAlignment="1" applyProtection="1">
      <alignment horizontal="center" vertical="center" wrapText="1"/>
      <protection locked="0"/>
    </xf>
    <xf numFmtId="0" fontId="11" fillId="0" borderId="39" xfId="0" applyFont="1" applyBorder="1" applyAlignment="1">
      <alignment horizontal="justify" vertical="center" wrapText="1"/>
    </xf>
    <xf numFmtId="0" fontId="11" fillId="0" borderId="1" xfId="0" applyFont="1" applyBorder="1" applyAlignment="1">
      <alignment horizontal="justify" vertical="center" wrapText="1"/>
    </xf>
    <xf numFmtId="0" fontId="10" fillId="0" borderId="40" xfId="0" applyFont="1" applyBorder="1" applyAlignment="1" applyProtection="1">
      <alignment horizontal="justify" vertical="center" wrapText="1"/>
      <protection locked="0"/>
    </xf>
    <xf numFmtId="0" fontId="10" fillId="0" borderId="39" xfId="0" applyFont="1" applyBorder="1" applyAlignment="1" applyProtection="1">
      <alignment horizontal="justify" vertical="center" wrapText="1"/>
      <protection locked="0"/>
    </xf>
    <xf numFmtId="0" fontId="10" fillId="0" borderId="39" xfId="0" applyFont="1" applyBorder="1" applyAlignment="1" applyProtection="1">
      <alignment horizontal="center" vertical="center" wrapText="1"/>
      <protection locked="0"/>
    </xf>
    <xf numFmtId="0" fontId="19" fillId="10" borderId="62" xfId="0" applyFont="1" applyFill="1" applyBorder="1" applyAlignment="1">
      <alignment horizontal="center" vertical="center" wrapText="1"/>
    </xf>
    <xf numFmtId="0" fontId="19" fillId="10" borderId="55" xfId="0" applyFont="1" applyFill="1" applyBorder="1" applyAlignment="1">
      <alignment horizontal="center" vertical="center" wrapText="1"/>
    </xf>
    <xf numFmtId="0" fontId="19" fillId="10" borderId="63" xfId="0" applyFont="1" applyFill="1" applyBorder="1" applyAlignment="1">
      <alignment horizontal="center" vertical="center" wrapText="1"/>
    </xf>
    <xf numFmtId="9" fontId="15" fillId="0" borderId="66"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9" fontId="23" fillId="0" borderId="40" xfId="0" applyNumberFormat="1" applyFont="1" applyBorder="1" applyAlignment="1">
      <alignment horizontal="center"/>
    </xf>
    <xf numFmtId="0" fontId="23" fillId="0" borderId="39" xfId="0" applyFont="1" applyBorder="1" applyAlignment="1">
      <alignment horizontal="center"/>
    </xf>
    <xf numFmtId="0" fontId="23" fillId="0" borderId="65" xfId="0" applyFont="1" applyBorder="1" applyAlignment="1">
      <alignment horizontal="center"/>
    </xf>
    <xf numFmtId="9" fontId="23" fillId="0" borderId="66" xfId="0" applyNumberFormat="1"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4" fillId="0" borderId="16" xfId="0" applyFont="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5" xfId="0" applyFont="1" applyBorder="1" applyAlignment="1" applyProtection="1">
      <alignment horizontal="center" vertical="top" wrapText="1"/>
      <protection locked="0"/>
    </xf>
    <xf numFmtId="0" fontId="19" fillId="10" borderId="5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61" xfId="0"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9" fontId="23" fillId="0" borderId="67" xfId="0" applyNumberFormat="1" applyFont="1" applyBorder="1" applyAlignment="1">
      <alignment horizontal="center"/>
    </xf>
    <xf numFmtId="0" fontId="23" fillId="0" borderId="52" xfId="0" applyFont="1" applyBorder="1" applyAlignment="1">
      <alignment horizontal="center"/>
    </xf>
    <xf numFmtId="0" fontId="23" fillId="0" borderId="53" xfId="0" applyFont="1" applyBorder="1" applyAlignment="1">
      <alignment horizontal="center"/>
    </xf>
    <xf numFmtId="0" fontId="15" fillId="0" borderId="64" xfId="0" applyFont="1" applyBorder="1" applyAlignment="1">
      <alignment horizontal="left" vertical="center" wrapText="1"/>
    </xf>
    <xf numFmtId="0" fontId="15" fillId="0" borderId="39" xfId="0" applyFont="1" applyBorder="1" applyAlignment="1">
      <alignment horizontal="left" vertical="center" wrapText="1"/>
    </xf>
    <xf numFmtId="0" fontId="15" fillId="0" borderId="65"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24" fillId="0" borderId="6"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7" xfId="0" applyFont="1" applyBorder="1" applyAlignment="1" applyProtection="1">
      <alignment horizontal="center" vertical="top" wrapText="1"/>
      <protection locked="0"/>
    </xf>
    <xf numFmtId="0" fontId="24" fillId="0" borderId="8"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24" fillId="0" borderId="10" xfId="0" applyFont="1" applyBorder="1" applyAlignment="1" applyProtection="1">
      <alignment horizontal="center" vertical="top" wrapText="1"/>
      <protection locked="0"/>
    </xf>
    <xf numFmtId="0" fontId="19" fillId="4" borderId="3" xfId="0" applyFont="1" applyFill="1" applyBorder="1" applyAlignment="1" applyProtection="1">
      <alignment horizontal="center" wrapText="1"/>
      <protection locked="0"/>
    </xf>
    <xf numFmtId="0" fontId="15" fillId="4" borderId="4" xfId="0" applyFont="1" applyFill="1" applyBorder="1" applyAlignment="1" applyProtection="1">
      <alignment horizontal="center" wrapText="1"/>
      <protection locked="0"/>
    </xf>
    <xf numFmtId="0" fontId="15" fillId="4" borderId="5" xfId="0" applyFont="1" applyFill="1" applyBorder="1" applyAlignment="1" applyProtection="1">
      <alignment horizontal="center" wrapText="1"/>
      <protection locked="0"/>
    </xf>
    <xf numFmtId="0" fontId="24" fillId="7" borderId="11" xfId="0" applyFont="1" applyFill="1" applyBorder="1" applyAlignment="1" applyProtection="1">
      <alignment horizontal="center" vertical="top" wrapText="1"/>
      <protection locked="0"/>
    </xf>
    <xf numFmtId="0" fontId="24" fillId="7" borderId="12" xfId="0" applyFont="1" applyFill="1" applyBorder="1" applyAlignment="1" applyProtection="1">
      <alignment horizontal="center" vertical="top" wrapText="1"/>
      <protection locked="0"/>
    </xf>
    <xf numFmtId="0" fontId="24" fillId="7" borderId="13" xfId="0" applyFont="1" applyFill="1" applyBorder="1" applyAlignment="1" applyProtection="1">
      <alignment horizontal="center" vertical="top" wrapText="1"/>
      <protection locked="0"/>
    </xf>
    <xf numFmtId="0" fontId="24" fillId="0" borderId="54" xfId="0" applyFont="1" applyBorder="1" applyAlignment="1" applyProtection="1">
      <alignment horizontal="center" vertical="top" wrapText="1"/>
      <protection locked="0"/>
    </xf>
    <xf numFmtId="0" fontId="24" fillId="0" borderId="68" xfId="0" applyFont="1" applyBorder="1" applyAlignment="1" applyProtection="1">
      <alignment horizontal="center" vertical="top" wrapText="1"/>
      <protection locked="0"/>
    </xf>
    <xf numFmtId="0" fontId="24" fillId="0" borderId="69" xfId="0" applyFont="1" applyBorder="1" applyAlignment="1" applyProtection="1">
      <alignment horizontal="center" vertical="top" wrapText="1"/>
      <protection locked="0"/>
    </xf>
    <xf numFmtId="0" fontId="24" fillId="0" borderId="30" xfId="0" applyFont="1" applyBorder="1" applyAlignment="1" applyProtection="1">
      <alignment horizontal="center" vertical="top" wrapText="1"/>
      <protection locked="0"/>
    </xf>
    <xf numFmtId="14" fontId="10" fillId="0" borderId="77" xfId="0" applyNumberFormat="1" applyFont="1" applyBorder="1" applyAlignment="1" applyProtection="1">
      <alignment horizontal="center" vertical="top" wrapText="1"/>
      <protection locked="0"/>
    </xf>
    <xf numFmtId="0" fontId="10" fillId="0" borderId="78" xfId="0" applyFont="1" applyBorder="1" applyAlignment="1" applyProtection="1">
      <alignment horizontal="center" vertical="top" wrapText="1"/>
      <protection locked="0"/>
    </xf>
    <xf numFmtId="0" fontId="10" fillId="0" borderId="82" xfId="0" applyFont="1" applyBorder="1" applyAlignment="1" applyProtection="1">
      <alignment horizontal="center" vertical="top" wrapText="1"/>
      <protection locked="0"/>
    </xf>
    <xf numFmtId="14" fontId="10" fillId="0" borderId="54" xfId="0" applyNumberFormat="1" applyFont="1" applyBorder="1" applyAlignment="1" applyProtection="1">
      <alignment horizontal="center" vertical="top" wrapText="1"/>
      <protection locked="0"/>
    </xf>
    <xf numFmtId="14" fontId="10" fillId="0" borderId="57" xfId="0" applyNumberFormat="1" applyFont="1" applyBorder="1" applyAlignment="1" applyProtection="1">
      <alignment horizontal="center" vertical="top" wrapText="1"/>
      <protection locked="0"/>
    </xf>
    <xf numFmtId="14" fontId="10" fillId="0" borderId="68" xfId="0" applyNumberFormat="1" applyFont="1" applyBorder="1" applyAlignment="1" applyProtection="1">
      <alignment horizontal="center" vertical="top" wrapText="1"/>
      <protection locked="0"/>
    </xf>
    <xf numFmtId="0" fontId="22" fillId="9" borderId="3" xfId="0" applyFont="1" applyFill="1" applyBorder="1" applyAlignment="1" applyProtection="1">
      <alignment horizontal="center" vertical="top" wrapText="1"/>
      <protection locked="0"/>
    </xf>
    <xf numFmtId="0" fontId="22" fillId="9" borderId="4" xfId="0" applyFont="1" applyFill="1" applyBorder="1" applyAlignment="1" applyProtection="1">
      <alignment horizontal="center" vertical="top" wrapText="1"/>
      <protection locked="0"/>
    </xf>
    <xf numFmtId="0" fontId="22" fillId="9" borderId="5" xfId="0" applyFont="1" applyFill="1" applyBorder="1" applyAlignment="1" applyProtection="1">
      <alignment horizontal="center" vertical="top" wrapText="1"/>
      <protection locked="0"/>
    </xf>
    <xf numFmtId="0" fontId="22" fillId="10" borderId="32" xfId="0" applyFont="1" applyFill="1" applyBorder="1" applyAlignment="1" applyProtection="1">
      <alignment horizontal="center" vertical="top" wrapText="1"/>
      <protection locked="0"/>
    </xf>
    <xf numFmtId="0" fontId="22" fillId="10" borderId="29" xfId="0" applyFont="1" applyFill="1" applyBorder="1" applyAlignment="1" applyProtection="1">
      <alignment horizontal="center" vertical="top" wrapText="1"/>
      <protection locked="0"/>
    </xf>
    <xf numFmtId="0" fontId="22" fillId="10" borderId="33" xfId="0" applyFont="1" applyFill="1" applyBorder="1" applyAlignment="1" applyProtection="1">
      <alignment horizontal="center" vertical="top" wrapText="1"/>
      <protection locked="0"/>
    </xf>
    <xf numFmtId="0" fontId="15" fillId="11" borderId="3" xfId="0" applyFont="1" applyFill="1" applyBorder="1" applyAlignment="1" applyProtection="1">
      <alignment horizontal="center" vertical="top" wrapText="1"/>
      <protection locked="0"/>
    </xf>
    <xf numFmtId="0" fontId="15" fillId="11" borderId="4" xfId="0" applyFont="1" applyFill="1" applyBorder="1" applyAlignment="1" applyProtection="1">
      <alignment horizontal="center" vertical="top" wrapText="1"/>
      <protection locked="0"/>
    </xf>
    <xf numFmtId="0" fontId="15" fillId="11" borderId="5" xfId="0" applyFont="1" applyFill="1" applyBorder="1" applyAlignment="1" applyProtection="1">
      <alignment horizontal="center" vertical="top" wrapText="1"/>
      <protection locked="0"/>
    </xf>
    <xf numFmtId="0" fontId="15" fillId="6" borderId="3" xfId="0" applyFont="1" applyFill="1" applyBorder="1" applyAlignment="1" applyProtection="1">
      <alignment horizontal="center" vertical="top" wrapText="1"/>
      <protection locked="0"/>
    </xf>
    <xf numFmtId="0" fontId="15" fillId="6" borderId="4" xfId="0" applyFont="1" applyFill="1" applyBorder="1" applyAlignment="1" applyProtection="1">
      <alignment horizontal="center" vertical="top" wrapText="1"/>
      <protection locked="0"/>
    </xf>
    <xf numFmtId="0" fontId="15" fillId="6" borderId="5" xfId="0" applyFont="1" applyFill="1" applyBorder="1" applyAlignment="1" applyProtection="1">
      <alignment horizontal="center" vertical="top" wrapText="1"/>
      <protection locked="0"/>
    </xf>
    <xf numFmtId="0" fontId="10" fillId="0" borderId="75" xfId="0" applyFont="1" applyBorder="1" applyAlignment="1" applyProtection="1">
      <alignment horizontal="center" vertical="top" wrapText="1"/>
      <protection locked="0"/>
    </xf>
    <xf numFmtId="0" fontId="10" fillId="0" borderId="76" xfId="0" applyFont="1" applyBorder="1" applyAlignment="1" applyProtection="1">
      <alignment horizontal="center" vertical="top" wrapText="1"/>
      <protection locked="0"/>
    </xf>
    <xf numFmtId="0" fontId="10" fillId="0" borderId="81" xfId="0" applyFont="1" applyBorder="1" applyAlignment="1" applyProtection="1">
      <alignment horizontal="center" vertical="top" wrapText="1"/>
      <protection locked="0"/>
    </xf>
  </cellXfs>
  <cellStyles count="7">
    <cellStyle name="Normal" xfId="0" builtinId="0"/>
    <cellStyle name="Normal 2" xfId="1" xr:uid="{00000000-0005-0000-0000-000002000000}"/>
    <cellStyle name="Normal 3" xfId="2" xr:uid="{00000000-0005-0000-0000-000003000000}"/>
    <cellStyle name="Normal 3 2" xfId="4" xr:uid="{00000000-0005-0000-0000-000004000000}"/>
    <cellStyle name="Normal 4" xfId="3" xr:uid="{00000000-0005-0000-0000-000005000000}"/>
    <cellStyle name="Normal 5" xfId="5" xr:uid="{00000000-0005-0000-0000-000006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4FE4-449C-4CB9-917D-83D36058D561}">
  <sheetPr>
    <tabColor rgb="FF00B0F0"/>
  </sheetPr>
  <dimension ref="A1:G73"/>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5" customWidth="1"/>
    <col min="2" max="2" width="21.5703125" style="26" customWidth="1"/>
    <col min="3" max="3" width="35.57031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113" t="s">
        <v>20</v>
      </c>
      <c r="B1" s="114"/>
      <c r="C1" s="114"/>
      <c r="D1" s="114"/>
      <c r="E1" s="114"/>
      <c r="F1" s="114"/>
      <c r="G1" s="115"/>
    </row>
    <row r="2" spans="1:7" ht="17.25" customHeight="1" thickBot="1">
      <c r="A2" s="116" t="s">
        <v>19</v>
      </c>
      <c r="B2" s="117"/>
      <c r="C2" s="117"/>
      <c r="D2" s="117"/>
      <c r="E2" s="117"/>
      <c r="F2" s="117"/>
      <c r="G2" s="118"/>
    </row>
    <row r="3" spans="1:7" s="2" customFormat="1" ht="17.25" thickBot="1">
      <c r="A3" s="119" t="s">
        <v>14</v>
      </c>
      <c r="B3" s="120"/>
      <c r="C3" s="120"/>
      <c r="D3" s="120"/>
      <c r="E3" s="120"/>
      <c r="F3" s="120"/>
      <c r="G3" s="121"/>
    </row>
    <row r="4" spans="1:7" s="2" customFormat="1" ht="17.25" thickBot="1">
      <c r="A4" s="122" t="s">
        <v>254</v>
      </c>
      <c r="B4" s="123"/>
      <c r="C4" s="123"/>
      <c r="D4" s="123"/>
      <c r="E4" s="123"/>
      <c r="F4" s="123"/>
      <c r="G4" s="124"/>
    </row>
    <row r="5" spans="1:7" s="57" customFormat="1" ht="12.75" customHeight="1">
      <c r="A5" s="125" t="s">
        <v>494</v>
      </c>
      <c r="B5" s="126"/>
      <c r="C5" s="126"/>
      <c r="D5" s="126"/>
      <c r="E5" s="126"/>
      <c r="F5" s="126"/>
      <c r="G5" s="127"/>
    </row>
    <row r="6" spans="1:7" s="58" customFormat="1" ht="155.25" customHeight="1">
      <c r="A6" s="128"/>
      <c r="B6" s="129"/>
      <c r="C6" s="129"/>
      <c r="D6" s="129"/>
      <c r="E6" s="129"/>
      <c r="F6" s="129"/>
      <c r="G6" s="130"/>
    </row>
    <row r="7" spans="1:7" s="58" customFormat="1" ht="354.75" customHeight="1">
      <c r="A7" s="128"/>
      <c r="B7" s="129"/>
      <c r="C7" s="129"/>
      <c r="D7" s="129"/>
      <c r="E7" s="129"/>
      <c r="F7" s="129"/>
      <c r="G7" s="130"/>
    </row>
    <row r="8" spans="1:7" s="58" customFormat="1" ht="137.25" customHeight="1" thickBot="1">
      <c r="A8" s="107" t="s">
        <v>495</v>
      </c>
      <c r="B8" s="108"/>
      <c r="C8" s="108"/>
      <c r="D8" s="108"/>
      <c r="E8" s="108"/>
      <c r="F8" s="108"/>
      <c r="G8" s="109"/>
    </row>
    <row r="9" spans="1:7" s="58" customFormat="1" ht="101.25" customHeight="1" thickBot="1">
      <c r="A9" s="110" t="s">
        <v>500</v>
      </c>
      <c r="B9" s="111"/>
      <c r="C9" s="111"/>
      <c r="D9" s="111"/>
      <c r="E9" s="111"/>
      <c r="F9" s="111"/>
      <c r="G9" s="112"/>
    </row>
    <row r="10" spans="1:7" s="58" customFormat="1" ht="20.25" customHeight="1" thickBot="1">
      <c r="A10" s="94" t="s">
        <v>160</v>
      </c>
      <c r="B10" s="95"/>
      <c r="C10" s="95"/>
      <c r="D10" s="95"/>
      <c r="E10" s="95"/>
      <c r="F10" s="95"/>
      <c r="G10" s="96"/>
    </row>
    <row r="11" spans="1:7" s="58" customFormat="1" ht="20.25" customHeight="1" thickBot="1">
      <c r="A11" s="90" t="s">
        <v>154</v>
      </c>
      <c r="B11" s="97" t="s">
        <v>155</v>
      </c>
      <c r="C11" s="97"/>
      <c r="D11" s="97"/>
      <c r="E11" s="97"/>
      <c r="F11" s="97"/>
      <c r="G11" s="98"/>
    </row>
    <row r="12" spans="1:7" s="58" customFormat="1" ht="39.75" customHeight="1">
      <c r="A12" s="104" t="s">
        <v>255</v>
      </c>
      <c r="B12" s="105"/>
      <c r="C12" s="105"/>
      <c r="D12" s="105"/>
      <c r="E12" s="105"/>
      <c r="F12" s="105"/>
      <c r="G12" s="106"/>
    </row>
    <row r="13" spans="1:7" s="58" customFormat="1" ht="43.5" customHeight="1">
      <c r="A13" s="70">
        <v>1</v>
      </c>
      <c r="B13" s="99" t="s">
        <v>256</v>
      </c>
      <c r="C13" s="100"/>
      <c r="D13" s="100"/>
      <c r="E13" s="100"/>
      <c r="F13" s="100"/>
      <c r="G13" s="101"/>
    </row>
    <row r="14" spans="1:7" s="58" customFormat="1" ht="39.75" customHeight="1" thickBot="1">
      <c r="A14" s="67">
        <v>2</v>
      </c>
      <c r="B14" s="102" t="s">
        <v>257</v>
      </c>
      <c r="C14" s="102"/>
      <c r="D14" s="102"/>
      <c r="E14" s="102"/>
      <c r="F14" s="102"/>
      <c r="G14" s="103"/>
    </row>
    <row r="15" spans="1:7" s="58" customFormat="1" ht="14.25">
      <c r="A15" s="59"/>
    </row>
    <row r="41" spans="1:1">
      <c r="A41" s="91" t="s">
        <v>510</v>
      </c>
    </row>
    <row r="42" spans="1:1">
      <c r="A42" s="91" t="s">
        <v>511</v>
      </c>
    </row>
    <row r="43" spans="1:1">
      <c r="A43" s="91" t="s">
        <v>512</v>
      </c>
    </row>
    <row r="44" spans="1:1">
      <c r="A44" s="91" t="s">
        <v>513</v>
      </c>
    </row>
    <row r="45" spans="1:1">
      <c r="A45" s="91" t="s">
        <v>514</v>
      </c>
    </row>
    <row r="46" spans="1:1">
      <c r="A46" s="91" t="s">
        <v>515</v>
      </c>
    </row>
    <row r="47" spans="1:1">
      <c r="A47" s="91" t="s">
        <v>516</v>
      </c>
    </row>
    <row r="48" spans="1:1">
      <c r="A48" s="91" t="s">
        <v>517</v>
      </c>
    </row>
    <row r="49" spans="1:1">
      <c r="A49" s="91" t="s">
        <v>518</v>
      </c>
    </row>
    <row r="50" spans="1:1">
      <c r="A50" s="91" t="s">
        <v>519</v>
      </c>
    </row>
    <row r="51" spans="1:1">
      <c r="A51" s="91" t="s">
        <v>520</v>
      </c>
    </row>
    <row r="52" spans="1:1">
      <c r="A52" s="91" t="s">
        <v>521</v>
      </c>
    </row>
    <row r="53" spans="1:1">
      <c r="A53" s="91" t="s">
        <v>522</v>
      </c>
    </row>
    <row r="54" spans="1:1">
      <c r="A54" s="91" t="s">
        <v>523</v>
      </c>
    </row>
    <row r="55" spans="1:1">
      <c r="A55" s="91" t="s">
        <v>524</v>
      </c>
    </row>
    <row r="56" spans="1:1">
      <c r="A56" s="91" t="s">
        <v>525</v>
      </c>
    </row>
    <row r="57" spans="1:1">
      <c r="A57" s="91" t="s">
        <v>526</v>
      </c>
    </row>
    <row r="58" spans="1:1">
      <c r="A58" s="91" t="s">
        <v>527</v>
      </c>
    </row>
    <row r="59" spans="1:1">
      <c r="A59" s="91" t="s">
        <v>528</v>
      </c>
    </row>
    <row r="60" spans="1:1">
      <c r="A60" s="91" t="s">
        <v>529</v>
      </c>
    </row>
    <row r="61" spans="1:1">
      <c r="A61" s="91" t="s">
        <v>530</v>
      </c>
    </row>
    <row r="62" spans="1:1">
      <c r="A62" s="91" t="s">
        <v>531</v>
      </c>
    </row>
    <row r="63" spans="1:1">
      <c r="A63" s="91" t="s">
        <v>532</v>
      </c>
    </row>
    <row r="64" spans="1:1">
      <c r="A64" s="91" t="s">
        <v>533</v>
      </c>
    </row>
    <row r="65" spans="1:1">
      <c r="A65" s="91" t="s">
        <v>534</v>
      </c>
    </row>
    <row r="66" spans="1:1">
      <c r="A66" s="91" t="s">
        <v>535</v>
      </c>
    </row>
    <row r="67" spans="1:1">
      <c r="A67" s="91" t="s">
        <v>536</v>
      </c>
    </row>
    <row r="68" spans="1:1">
      <c r="A68" s="91" t="s">
        <v>537</v>
      </c>
    </row>
    <row r="69" spans="1:1">
      <c r="A69" s="91" t="s">
        <v>538</v>
      </c>
    </row>
    <row r="70" spans="1:1">
      <c r="A70" s="91" t="s">
        <v>539</v>
      </c>
    </row>
    <row r="71" spans="1:1">
      <c r="A71" s="91" t="s">
        <v>540</v>
      </c>
    </row>
    <row r="72" spans="1:1">
      <c r="A72" s="91" t="s">
        <v>541</v>
      </c>
    </row>
    <row r="73" spans="1:1">
      <c r="A73" s="91" t="s">
        <v>542</v>
      </c>
    </row>
  </sheetData>
  <sheetProtection algorithmName="SHA-512" hashValue="AfAVC0hkj64FLjdfGak6oN/tPXhpflAFLaTXfDmB+KLUQUBbhwe2AkqJP/cluUmhwG0574Rx/G6NOs5cBRry4g==" saltValue="vk7nnFKOc2/vLZTDydoJbQ==" spinCount="100000" sheet="1" objects="1" scenarios="1"/>
  <mergeCells count="12">
    <mergeCell ref="A8:G8"/>
    <mergeCell ref="A9:G9"/>
    <mergeCell ref="A1:G1"/>
    <mergeCell ref="A2:G2"/>
    <mergeCell ref="A3:G3"/>
    <mergeCell ref="A4:G4"/>
    <mergeCell ref="A5:G7"/>
    <mergeCell ref="A10:G10"/>
    <mergeCell ref="B11:G11"/>
    <mergeCell ref="B13:G13"/>
    <mergeCell ref="B14:G14"/>
    <mergeCell ref="A12:G12"/>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8971-74D6-4596-BC86-1E5C76D83494}">
  <sheetPr>
    <tabColor rgb="FF00B0F0"/>
  </sheetPr>
  <dimension ref="A1:G61"/>
  <sheetViews>
    <sheetView zoomScaleNormal="100" zoomScaleSheetLayoutView="80" zoomScalePageLayoutView="55" workbookViewId="0">
      <selection activeCell="A5" sqref="A5:G7"/>
    </sheetView>
  </sheetViews>
  <sheetFormatPr baseColWidth="10" defaultColWidth="11.42578125" defaultRowHeight="16.5"/>
  <cols>
    <col min="1" max="1" width="30.85546875" style="25" customWidth="1"/>
    <col min="2" max="2" width="21.5703125" style="26" customWidth="1"/>
    <col min="3" max="3" width="35.57031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113" t="s">
        <v>20</v>
      </c>
      <c r="B1" s="114"/>
      <c r="C1" s="114"/>
      <c r="D1" s="114"/>
      <c r="E1" s="114"/>
      <c r="F1" s="114"/>
      <c r="G1" s="115"/>
    </row>
    <row r="2" spans="1:7" ht="17.25" customHeight="1" thickBot="1">
      <c r="A2" s="116" t="s">
        <v>19</v>
      </c>
      <c r="B2" s="117"/>
      <c r="C2" s="117"/>
      <c r="D2" s="117"/>
      <c r="E2" s="117"/>
      <c r="F2" s="117"/>
      <c r="G2" s="118"/>
    </row>
    <row r="3" spans="1:7" s="2" customFormat="1" ht="17.25" thickBot="1">
      <c r="A3" s="119" t="s">
        <v>14</v>
      </c>
      <c r="B3" s="120"/>
      <c r="C3" s="120"/>
      <c r="D3" s="120"/>
      <c r="E3" s="120"/>
      <c r="F3" s="120"/>
      <c r="G3" s="121"/>
    </row>
    <row r="4" spans="1:7" s="2" customFormat="1" ht="17.25" thickBot="1">
      <c r="A4" s="122" t="s">
        <v>258</v>
      </c>
      <c r="B4" s="123"/>
      <c r="C4" s="123"/>
      <c r="D4" s="123"/>
      <c r="E4" s="123"/>
      <c r="F4" s="123"/>
      <c r="G4" s="124"/>
    </row>
    <row r="5" spans="1:7">
      <c r="A5" s="3" t="s">
        <v>21</v>
      </c>
      <c r="B5" s="175"/>
      <c r="C5" s="175"/>
      <c r="D5" s="175"/>
      <c r="E5" s="175"/>
      <c r="F5" s="175"/>
      <c r="G5" s="176"/>
    </row>
    <row r="6" spans="1:7">
      <c r="A6" s="4" t="s">
        <v>22</v>
      </c>
      <c r="B6" s="173"/>
      <c r="C6" s="173"/>
      <c r="D6" s="173"/>
      <c r="E6" s="173"/>
      <c r="F6" s="173"/>
      <c r="G6" s="174"/>
    </row>
    <row r="7" spans="1:7">
      <c r="A7" s="5" t="s">
        <v>1</v>
      </c>
      <c r="B7" s="171"/>
      <c r="C7" s="171"/>
      <c r="D7" s="171"/>
      <c r="E7" s="171"/>
      <c r="F7" s="171"/>
      <c r="G7" s="172"/>
    </row>
    <row r="8" spans="1:7">
      <c r="A8" s="5" t="s">
        <v>159</v>
      </c>
      <c r="B8" s="171"/>
      <c r="C8" s="171"/>
      <c r="D8" s="171"/>
      <c r="E8" s="171"/>
      <c r="F8" s="171"/>
      <c r="G8" s="172"/>
    </row>
    <row r="9" spans="1:7">
      <c r="A9" s="5" t="s">
        <v>26</v>
      </c>
      <c r="B9" s="171"/>
      <c r="C9" s="171"/>
      <c r="D9" s="171"/>
      <c r="E9" s="171"/>
      <c r="F9" s="171"/>
      <c r="G9" s="172"/>
    </row>
    <row r="10" spans="1:7">
      <c r="A10" s="5" t="s">
        <v>23</v>
      </c>
      <c r="B10" s="171"/>
      <c r="C10" s="171"/>
      <c r="D10" s="171"/>
      <c r="E10" s="171"/>
      <c r="F10" s="171"/>
      <c r="G10" s="172"/>
    </row>
    <row r="11" spans="1:7">
      <c r="A11" s="5" t="s">
        <v>16</v>
      </c>
      <c r="B11" s="171"/>
      <c r="C11" s="171"/>
      <c r="D11" s="171"/>
      <c r="E11" s="171"/>
      <c r="F11" s="171"/>
      <c r="G11" s="172"/>
    </row>
    <row r="12" spans="1:7" ht="34.5" customHeight="1">
      <c r="A12" s="5" t="s">
        <v>17</v>
      </c>
      <c r="B12" s="171"/>
      <c r="C12" s="171"/>
      <c r="D12" s="171"/>
      <c r="E12" s="171"/>
      <c r="F12" s="171"/>
      <c r="G12" s="172"/>
    </row>
    <row r="13" spans="1:7" ht="18" customHeight="1">
      <c r="A13" s="72" t="s">
        <v>434</v>
      </c>
      <c r="B13" s="177"/>
      <c r="C13" s="178"/>
      <c r="D13" s="178"/>
      <c r="E13" s="178"/>
      <c r="F13" s="178"/>
      <c r="G13" s="179"/>
    </row>
    <row r="14" spans="1:7" ht="34.5" customHeight="1" thickBot="1">
      <c r="A14" s="6" t="s">
        <v>24</v>
      </c>
      <c r="B14" s="180"/>
      <c r="C14" s="180"/>
      <c r="D14" s="180"/>
      <c r="E14" s="180"/>
      <c r="F14" s="180"/>
      <c r="G14" s="181"/>
    </row>
    <row r="15" spans="1:7">
      <c r="A15" s="142" t="s">
        <v>7</v>
      </c>
      <c r="B15" s="143"/>
      <c r="C15" s="143"/>
      <c r="D15" s="143"/>
      <c r="E15" s="143"/>
      <c r="F15" s="143"/>
      <c r="G15" s="144"/>
    </row>
    <row r="16" spans="1:7" ht="34.5" customHeight="1">
      <c r="A16" s="145" t="s">
        <v>8</v>
      </c>
      <c r="B16" s="147" t="s">
        <v>2</v>
      </c>
      <c r="C16" s="147" t="s">
        <v>156</v>
      </c>
      <c r="D16" s="147" t="s">
        <v>157</v>
      </c>
      <c r="E16" s="146" t="s">
        <v>18</v>
      </c>
      <c r="F16" s="145" t="s">
        <v>0</v>
      </c>
      <c r="G16" s="145" t="s">
        <v>4</v>
      </c>
    </row>
    <row r="17" spans="1:7" ht="16.5" customHeight="1">
      <c r="A17" s="146"/>
      <c r="B17" s="148"/>
      <c r="C17" s="148"/>
      <c r="D17" s="148"/>
      <c r="E17" s="149"/>
      <c r="F17" s="145"/>
      <c r="G17" s="146"/>
    </row>
    <row r="18" spans="1:7" ht="41.25" customHeight="1">
      <c r="A18" s="184" t="s">
        <v>58</v>
      </c>
      <c r="B18" s="182" t="s">
        <v>158</v>
      </c>
      <c r="C18" s="182" t="s">
        <v>161</v>
      </c>
      <c r="D18" s="31" t="s">
        <v>107</v>
      </c>
      <c r="E18" s="9"/>
      <c r="F18" s="10"/>
      <c r="G18" s="77">
        <f>+IF(E18="cumple",0.02,IF(E18="No aplica",0.02,0))</f>
        <v>0</v>
      </c>
    </row>
    <row r="19" spans="1:7" ht="33">
      <c r="A19" s="184"/>
      <c r="B19" s="183"/>
      <c r="C19" s="183"/>
      <c r="D19" s="31" t="s">
        <v>108</v>
      </c>
      <c r="E19" s="9"/>
      <c r="F19" s="47"/>
      <c r="G19" s="77">
        <f t="shared" ref="G19:G23" si="0">+IF(E19="cumple",0.01,IF(E19="No aplica",0.01,0))</f>
        <v>0</v>
      </c>
    </row>
    <row r="20" spans="1:7" ht="49.5">
      <c r="A20" s="184"/>
      <c r="B20" s="183"/>
      <c r="C20" s="183"/>
      <c r="D20" s="31" t="s">
        <v>109</v>
      </c>
      <c r="E20" s="9"/>
      <c r="F20" s="10"/>
      <c r="G20" s="77">
        <f t="shared" si="0"/>
        <v>0</v>
      </c>
    </row>
    <row r="21" spans="1:7" ht="49.5">
      <c r="A21" s="184"/>
      <c r="B21" s="183"/>
      <c r="C21" s="183"/>
      <c r="D21" s="31" t="s">
        <v>110</v>
      </c>
      <c r="E21" s="9"/>
      <c r="F21" s="10"/>
      <c r="G21" s="77">
        <f t="shared" si="0"/>
        <v>0</v>
      </c>
    </row>
    <row r="22" spans="1:7" ht="30.75" customHeight="1">
      <c r="A22" s="184"/>
      <c r="B22" s="183"/>
      <c r="C22" s="183"/>
      <c r="D22" s="31" t="s">
        <v>111</v>
      </c>
      <c r="E22" s="9"/>
      <c r="F22" s="10"/>
      <c r="G22" s="77">
        <f t="shared" si="0"/>
        <v>0</v>
      </c>
    </row>
    <row r="23" spans="1:7" ht="30.75" customHeight="1">
      <c r="A23" s="184"/>
      <c r="B23" s="183"/>
      <c r="C23" s="183"/>
      <c r="D23" s="34" t="s">
        <v>112</v>
      </c>
      <c r="E23" s="9"/>
      <c r="F23" s="10"/>
      <c r="G23" s="77">
        <f t="shared" si="0"/>
        <v>0</v>
      </c>
    </row>
    <row r="24" spans="1:7">
      <c r="A24" s="184"/>
      <c r="B24" s="131" t="s">
        <v>25</v>
      </c>
      <c r="C24" s="132"/>
      <c r="D24" s="132"/>
      <c r="E24" s="29" t="str" cm="1">
        <f t="array" ref="E24">IF(OR(E18:E23="No cumple"),"No cumple",IF(G24=0%,"","Cumple"))</f>
        <v/>
      </c>
      <c r="F24" s="11"/>
      <c r="G24" s="78">
        <f>SUM(G18:G23)</f>
        <v>0</v>
      </c>
    </row>
    <row r="25" spans="1:7" ht="49.5">
      <c r="A25" s="185" t="s">
        <v>44</v>
      </c>
      <c r="B25" s="38" t="s">
        <v>43</v>
      </c>
      <c r="C25" s="36" t="s">
        <v>163</v>
      </c>
      <c r="D25" s="37" t="s">
        <v>162</v>
      </c>
      <c r="E25" s="9"/>
      <c r="F25" s="10"/>
      <c r="G25" s="77">
        <f>+IF(E25="cumple",0.13,IF(E25="No aplica",0.13,0))</f>
        <v>0</v>
      </c>
    </row>
    <row r="26" spans="1:7">
      <c r="A26" s="135"/>
      <c r="B26" s="131" t="s">
        <v>25</v>
      </c>
      <c r="C26" s="132"/>
      <c r="D26" s="132"/>
      <c r="E26" s="29" t="str">
        <f>IF(OR(E25="No cumple"),"No cumple",IF(G26=0%,"","Cumple"))</f>
        <v/>
      </c>
      <c r="F26" s="11"/>
      <c r="G26" s="78">
        <f>SUM(G25)</f>
        <v>0</v>
      </c>
    </row>
    <row r="27" spans="1:7" ht="49.5">
      <c r="A27" s="133" t="s">
        <v>113</v>
      </c>
      <c r="B27" s="136" t="s">
        <v>45</v>
      </c>
      <c r="C27" s="138" t="s">
        <v>164</v>
      </c>
      <c r="D27" s="31" t="s">
        <v>114</v>
      </c>
      <c r="E27" s="9"/>
      <c r="F27" s="10"/>
      <c r="G27" s="77">
        <f t="shared" ref="G27" si="1">+IF(E27="cumple",0.01,IF(E27="No aplica",0.01,0))</f>
        <v>0</v>
      </c>
    </row>
    <row r="28" spans="1:7" ht="82.5">
      <c r="A28" s="134"/>
      <c r="B28" s="141"/>
      <c r="C28" s="138"/>
      <c r="D28" s="31" t="s">
        <v>115</v>
      </c>
      <c r="E28" s="9"/>
      <c r="F28" s="10"/>
      <c r="G28" s="77">
        <f>+IF(E28="cumple",0.09,IF(E28="No aplica",0.09,0))</f>
        <v>0</v>
      </c>
    </row>
    <row r="29" spans="1:7" ht="33">
      <c r="A29" s="134"/>
      <c r="B29" s="141"/>
      <c r="C29" s="138"/>
      <c r="D29" s="31" t="s">
        <v>116</v>
      </c>
      <c r="E29" s="9"/>
      <c r="F29" s="10"/>
      <c r="G29" s="77">
        <f t="shared" ref="G29:G30" si="2">+IF(E29="cumple",0.01,IF(E29="No aplica",0.01,0))</f>
        <v>0</v>
      </c>
    </row>
    <row r="30" spans="1:7" ht="33">
      <c r="A30" s="134"/>
      <c r="B30" s="141"/>
      <c r="C30" s="138"/>
      <c r="D30" s="31" t="s">
        <v>165</v>
      </c>
      <c r="E30" s="9"/>
      <c r="F30" s="10"/>
      <c r="G30" s="77">
        <f t="shared" si="2"/>
        <v>0</v>
      </c>
    </row>
    <row r="31" spans="1:7" ht="33">
      <c r="A31" s="134"/>
      <c r="B31" s="141"/>
      <c r="C31" s="138"/>
      <c r="D31" s="31" t="s">
        <v>117</v>
      </c>
      <c r="E31" s="9"/>
      <c r="F31" s="10"/>
      <c r="G31" s="77">
        <f>+IF(E31="cumple",0.03,IF(E31="No aplica",0.03,0))</f>
        <v>0</v>
      </c>
    </row>
    <row r="32" spans="1:7" ht="33">
      <c r="A32" s="134"/>
      <c r="B32" s="137"/>
      <c r="C32" s="138"/>
      <c r="D32" s="31" t="s">
        <v>166</v>
      </c>
      <c r="E32" s="9"/>
      <c r="F32" s="10"/>
      <c r="G32" s="77">
        <f t="shared" ref="G32" si="3">+IF(E32="cumple",0.01,IF(E32="No aplica",0.01,0))</f>
        <v>0</v>
      </c>
    </row>
    <row r="33" spans="1:7">
      <c r="A33" s="135"/>
      <c r="B33" s="131" t="s">
        <v>25</v>
      </c>
      <c r="C33" s="132"/>
      <c r="D33" s="132"/>
      <c r="E33" s="29" t="str" cm="1">
        <f t="array" ref="E33">IF(OR(E27:E32="No cumple"),"No cumple",IF(G33=0%,"","Cumple"))</f>
        <v/>
      </c>
      <c r="F33" s="11"/>
      <c r="G33" s="78">
        <f>SUM(G27:G32)</f>
        <v>0</v>
      </c>
    </row>
    <row r="34" spans="1:7" ht="49.5">
      <c r="A34" s="133" t="s">
        <v>46</v>
      </c>
      <c r="B34" s="136" t="s">
        <v>47</v>
      </c>
      <c r="C34" s="138" t="s">
        <v>259</v>
      </c>
      <c r="D34" s="31" t="s">
        <v>123</v>
      </c>
      <c r="E34" s="9"/>
      <c r="F34" s="10"/>
      <c r="G34" s="77">
        <f>+IF(E34="cumple",0.05,IF(E34="No aplica",0.05,0))</f>
        <v>0</v>
      </c>
    </row>
    <row r="35" spans="1:7" ht="33">
      <c r="A35" s="134"/>
      <c r="B35" s="141"/>
      <c r="C35" s="138"/>
      <c r="D35" s="31" t="s">
        <v>124</v>
      </c>
      <c r="E35" s="9"/>
      <c r="F35" s="10"/>
      <c r="G35" s="77">
        <f t="shared" ref="G35:G37" si="4">+IF(E35="cumple",0.01,IF(E35="No aplica",0.01,0))</f>
        <v>0</v>
      </c>
    </row>
    <row r="36" spans="1:7" ht="49.5">
      <c r="A36" s="134"/>
      <c r="B36" s="141"/>
      <c r="C36" s="138"/>
      <c r="D36" s="31" t="s">
        <v>125</v>
      </c>
      <c r="E36" s="9"/>
      <c r="F36" s="10"/>
      <c r="G36" s="77">
        <f t="shared" si="4"/>
        <v>0</v>
      </c>
    </row>
    <row r="37" spans="1:7" ht="33">
      <c r="A37" s="134"/>
      <c r="B37" s="137"/>
      <c r="C37" s="138"/>
      <c r="D37" s="31" t="s">
        <v>126</v>
      </c>
      <c r="E37" s="9"/>
      <c r="F37" s="10"/>
      <c r="G37" s="77">
        <f t="shared" si="4"/>
        <v>0</v>
      </c>
    </row>
    <row r="38" spans="1:7">
      <c r="A38" s="135"/>
      <c r="B38" s="131" t="s">
        <v>25</v>
      </c>
      <c r="C38" s="132"/>
      <c r="D38" s="132"/>
      <c r="E38" s="29" t="str" cm="1">
        <f t="array" ref="E38">IF(OR(E34:E37="No cumple"),"No cumple",IF(G38=0%,"","Cumple"))</f>
        <v/>
      </c>
      <c r="F38" s="11"/>
      <c r="G38" s="78">
        <f>SUM(G34:G37)</f>
        <v>0</v>
      </c>
    </row>
    <row r="39" spans="1:7" ht="49.5" customHeight="1">
      <c r="A39" s="133" t="s">
        <v>48</v>
      </c>
      <c r="B39" s="136" t="s">
        <v>49</v>
      </c>
      <c r="C39" s="138" t="s">
        <v>260</v>
      </c>
      <c r="D39" s="31" t="s">
        <v>122</v>
      </c>
      <c r="E39" s="9"/>
      <c r="F39" s="10"/>
      <c r="G39" s="77">
        <f>+IF(E39="cumple",0.05,IF(E39="No aplica",0.05,0))</f>
        <v>0</v>
      </c>
    </row>
    <row r="40" spans="1:7" ht="41.25" customHeight="1">
      <c r="A40" s="134"/>
      <c r="B40" s="141"/>
      <c r="C40" s="138"/>
      <c r="D40" s="31" t="s">
        <v>167</v>
      </c>
      <c r="E40" s="9"/>
      <c r="F40" s="10"/>
      <c r="G40" s="77">
        <f t="shared" ref="G40:G41" si="5">+IF(E40="cumple",0.01,IF(E40="No aplica",0.01,0))</f>
        <v>0</v>
      </c>
    </row>
    <row r="41" spans="1:7" ht="51" customHeight="1">
      <c r="A41" s="134"/>
      <c r="B41" s="137"/>
      <c r="C41" s="138"/>
      <c r="D41" s="31" t="s">
        <v>121</v>
      </c>
      <c r="E41" s="9"/>
      <c r="F41" s="10"/>
      <c r="G41" s="77">
        <f t="shared" si="5"/>
        <v>0</v>
      </c>
    </row>
    <row r="42" spans="1:7">
      <c r="A42" s="135"/>
      <c r="B42" s="131" t="s">
        <v>25</v>
      </c>
      <c r="C42" s="132"/>
      <c r="D42" s="132"/>
      <c r="E42" s="29" t="str">
        <f>IF(OR(E41="No cumple"),"No cumple",IF(G42=0%,"","Cumple"))</f>
        <v/>
      </c>
      <c r="F42" s="11"/>
      <c r="G42" s="78">
        <f>SUM(G39:G41)</f>
        <v>0</v>
      </c>
    </row>
    <row r="43" spans="1:7" ht="88.5" customHeight="1">
      <c r="A43" s="139" t="s">
        <v>51</v>
      </c>
      <c r="B43" s="68" t="s">
        <v>50</v>
      </c>
      <c r="C43" s="68" t="s">
        <v>219</v>
      </c>
      <c r="D43" s="31" t="s">
        <v>435</v>
      </c>
      <c r="E43" s="9"/>
      <c r="F43" s="11"/>
      <c r="G43" s="77">
        <f>+IF(E43="cumple",0.04,IF(E43="No aplica",0,0))</f>
        <v>0</v>
      </c>
    </row>
    <row r="44" spans="1:7">
      <c r="A44" s="140"/>
      <c r="B44" s="131" t="s">
        <v>25</v>
      </c>
      <c r="C44" s="132"/>
      <c r="D44" s="132"/>
      <c r="E44" s="29" t="str">
        <f>IF(OR(E43="No cumple"),"No cumple",IF(G44=0%,"","Cumple"))</f>
        <v/>
      </c>
      <c r="F44" s="11"/>
      <c r="G44" s="78">
        <f>SUM(G43)</f>
        <v>0</v>
      </c>
    </row>
    <row r="45" spans="1:7" ht="50.25" customHeight="1">
      <c r="A45" s="133" t="s">
        <v>118</v>
      </c>
      <c r="B45" s="136" t="s">
        <v>52</v>
      </c>
      <c r="C45" s="138" t="s">
        <v>168</v>
      </c>
      <c r="D45" s="31" t="s">
        <v>119</v>
      </c>
      <c r="E45" s="9"/>
      <c r="F45" s="10"/>
      <c r="G45" s="77">
        <f>+IF(E45="cumple",0.1,IF(E45="No aplica",0.1,0))</f>
        <v>0</v>
      </c>
    </row>
    <row r="46" spans="1:7" ht="38.25" customHeight="1">
      <c r="A46" s="134"/>
      <c r="B46" s="141"/>
      <c r="C46" s="138"/>
      <c r="D46" s="31" t="s">
        <v>120</v>
      </c>
      <c r="E46" s="9"/>
      <c r="F46" s="10"/>
      <c r="G46" s="77">
        <f>+IF(E46="cumple",0.1,IF(E46="No aplica",0.1,0))</f>
        <v>0</v>
      </c>
    </row>
    <row r="47" spans="1:7">
      <c r="A47" s="135"/>
      <c r="B47" s="131" t="s">
        <v>25</v>
      </c>
      <c r="C47" s="132"/>
      <c r="D47" s="132"/>
      <c r="E47" s="29" t="str" cm="1">
        <f t="array" ref="E47">IF(OR(E45:E46="No cumple"),"No cumple",IF(G47=0%,"","Cumple"))</f>
        <v/>
      </c>
      <c r="F47" s="11"/>
      <c r="G47" s="78">
        <f>SUM(G45:G46)</f>
        <v>0</v>
      </c>
    </row>
    <row r="48" spans="1:7" ht="40.5" customHeight="1">
      <c r="A48" s="133" t="s">
        <v>127</v>
      </c>
      <c r="B48" s="136" t="s">
        <v>53</v>
      </c>
      <c r="C48" s="138" t="s">
        <v>220</v>
      </c>
      <c r="D48" s="31" t="s">
        <v>128</v>
      </c>
      <c r="E48" s="9"/>
      <c r="F48" s="47" t="s">
        <v>5</v>
      </c>
      <c r="G48" s="77">
        <f>+IF(E48="cumple",0.03,IF(E48="No aplica",0.03,0))</f>
        <v>0</v>
      </c>
    </row>
    <row r="49" spans="1:7" ht="37.5" customHeight="1">
      <c r="A49" s="134"/>
      <c r="B49" s="137"/>
      <c r="C49" s="138"/>
      <c r="D49" s="31" t="s">
        <v>129</v>
      </c>
      <c r="E49" s="9"/>
      <c r="F49" s="47"/>
      <c r="G49" s="77">
        <f>+IF(E49="cumple",0.03,IF(E49="No aplica",0.03,0))</f>
        <v>0</v>
      </c>
    </row>
    <row r="50" spans="1:7">
      <c r="A50" s="135"/>
      <c r="B50" s="131" t="s">
        <v>25</v>
      </c>
      <c r="C50" s="132"/>
      <c r="D50" s="132"/>
      <c r="E50" s="29" t="str" cm="1">
        <f t="array" ref="E50">IF(OR(E48:E49="No cumple"),"No cumple",IF(G50=0%,"","Cumple"))</f>
        <v/>
      </c>
      <c r="F50" s="11"/>
      <c r="G50" s="78">
        <f>SUM(G48:G49)</f>
        <v>0</v>
      </c>
    </row>
    <row r="51" spans="1:7" ht="128.25" customHeight="1">
      <c r="A51" s="139" t="s">
        <v>55</v>
      </c>
      <c r="B51" s="68" t="s">
        <v>54</v>
      </c>
      <c r="C51" s="32" t="s">
        <v>169</v>
      </c>
      <c r="D51" s="31" t="s">
        <v>485</v>
      </c>
      <c r="E51" s="9"/>
      <c r="F51" s="11"/>
      <c r="G51" s="77">
        <f>+IF(E51="cumple",0.05,IF(E51="No aplica",0,0))</f>
        <v>0</v>
      </c>
    </row>
    <row r="52" spans="1:7">
      <c r="A52" s="140"/>
      <c r="B52" s="131" t="s">
        <v>25</v>
      </c>
      <c r="C52" s="132"/>
      <c r="D52" s="132"/>
      <c r="E52" s="29" t="str">
        <f>IF(OR(E51="No cumple"),"No cumple",IF(E51="No Aplica","No aplica",IF(G52=0%,"","Cumple")))</f>
        <v/>
      </c>
      <c r="F52" s="11"/>
      <c r="G52" s="78">
        <f>SUM(G51)</f>
        <v>0</v>
      </c>
    </row>
    <row r="53" spans="1:7" ht="99">
      <c r="A53" s="133" t="s">
        <v>57</v>
      </c>
      <c r="B53" s="33" t="s">
        <v>56</v>
      </c>
      <c r="C53" s="39" t="s">
        <v>170</v>
      </c>
      <c r="D53" s="31" t="s">
        <v>436</v>
      </c>
      <c r="E53" s="9"/>
      <c r="F53" s="10" t="s">
        <v>5</v>
      </c>
      <c r="G53" s="77">
        <f>+IF(E53="cumple",0.14,IF(E53="No aplica",0,0))</f>
        <v>0</v>
      </c>
    </row>
    <row r="54" spans="1:7" ht="17.25" thickBot="1">
      <c r="A54" s="135"/>
      <c r="B54" s="131" t="s">
        <v>25</v>
      </c>
      <c r="C54" s="132"/>
      <c r="D54" s="132"/>
      <c r="E54" s="29" t="str">
        <f>IF(OR(E53="No cumple"),"No cumple",IF(G54=0%,"","Cumple"))</f>
        <v/>
      </c>
      <c r="F54" s="11"/>
      <c r="G54" s="78">
        <f>SUM(G53)</f>
        <v>0</v>
      </c>
    </row>
    <row r="55" spans="1:7" ht="17.25" thickBot="1">
      <c r="A55" s="153" t="s">
        <v>6</v>
      </c>
      <c r="B55" s="154"/>
      <c r="C55" s="154"/>
      <c r="D55" s="154"/>
      <c r="E55" s="154"/>
      <c r="F55" s="155"/>
      <c r="G55" s="79">
        <f>+G24+G26+G33+G38+G42+G44+G47+G50+G52+G54</f>
        <v>0</v>
      </c>
    </row>
    <row r="56" spans="1:7" ht="85.5" customHeight="1" thickBot="1">
      <c r="A56" s="168" t="s">
        <v>496</v>
      </c>
      <c r="B56" s="169"/>
      <c r="C56" s="169"/>
      <c r="D56" s="169"/>
      <c r="E56" s="169"/>
      <c r="F56" s="169"/>
      <c r="G56" s="170"/>
    </row>
    <row r="57" spans="1:7" ht="17.25" thickBot="1">
      <c r="A57" s="156" t="s">
        <v>13</v>
      </c>
      <c r="B57" s="157"/>
      <c r="C57" s="157"/>
      <c r="D57" s="157"/>
      <c r="E57" s="157"/>
      <c r="F57" s="157"/>
      <c r="G57" s="158"/>
    </row>
    <row r="58" spans="1:7" ht="17.25" thickBot="1">
      <c r="A58" s="159" t="s">
        <v>11</v>
      </c>
      <c r="B58" s="160"/>
      <c r="C58" s="18" t="s">
        <v>9</v>
      </c>
      <c r="D58" s="17" t="s">
        <v>12</v>
      </c>
      <c r="E58" s="160" t="s">
        <v>10</v>
      </c>
      <c r="F58" s="160"/>
      <c r="G58" s="161"/>
    </row>
    <row r="59" spans="1:7">
      <c r="A59" s="162"/>
      <c r="B59" s="163"/>
      <c r="C59" s="20"/>
      <c r="D59" s="19"/>
      <c r="E59" s="163"/>
      <c r="F59" s="163"/>
      <c r="G59" s="164"/>
    </row>
    <row r="60" spans="1:7">
      <c r="A60" s="165"/>
      <c r="B60" s="166"/>
      <c r="C60" s="22"/>
      <c r="D60" s="21"/>
      <c r="E60" s="166"/>
      <c r="F60" s="166"/>
      <c r="G60" s="167"/>
    </row>
    <row r="61" spans="1:7" ht="17.25" thickBot="1">
      <c r="A61" s="150"/>
      <c r="B61" s="151"/>
      <c r="C61" s="24"/>
      <c r="D61" s="23"/>
      <c r="E61" s="151"/>
      <c r="F61" s="151"/>
      <c r="G61" s="152"/>
    </row>
  </sheetData>
  <sheetProtection algorithmName="SHA-512" hashValue="iUOolyqupY7gOyqO7yWQx9lXwa9oN3lZOEC9eROi1tQAqkrpLNmlL10sbHYUZZn7I9oTeG7/zquJ7Jykwnyq+g==" saltValue="jruYu2HlpT25PUdq2LCVyA==" spinCount="100000" sheet="1" formatCells="0" formatColumns="0" formatRows="0" autoFilter="0"/>
  <autoFilter ref="A17:G17" xr:uid="{47A68971-74D6-4596-BC86-1E5C76D83494}"/>
  <mergeCells count="65">
    <mergeCell ref="B13:G13"/>
    <mergeCell ref="B38:D38"/>
    <mergeCell ref="A34:A38"/>
    <mergeCell ref="B42:D42"/>
    <mergeCell ref="B14:G14"/>
    <mergeCell ref="B39:B41"/>
    <mergeCell ref="B18:B23"/>
    <mergeCell ref="B27:B32"/>
    <mergeCell ref="B34:B37"/>
    <mergeCell ref="A18:A24"/>
    <mergeCell ref="B24:D24"/>
    <mergeCell ref="B26:D26"/>
    <mergeCell ref="A25:A26"/>
    <mergeCell ref="B33:D33"/>
    <mergeCell ref="A27:A33"/>
    <mergeCell ref="C18:C23"/>
    <mergeCell ref="B10:G10"/>
    <mergeCell ref="B11:G11"/>
    <mergeCell ref="B12:G12"/>
    <mergeCell ref="B6:G6"/>
    <mergeCell ref="B5:G5"/>
    <mergeCell ref="B8:G8"/>
    <mergeCell ref="B9:G9"/>
    <mergeCell ref="A1:G1"/>
    <mergeCell ref="A2:G2"/>
    <mergeCell ref="A3:G3"/>
    <mergeCell ref="A4:G4"/>
    <mergeCell ref="B7:G7"/>
    <mergeCell ref="A61:B61"/>
    <mergeCell ref="E61:G61"/>
    <mergeCell ref="A55:F55"/>
    <mergeCell ref="A57:G57"/>
    <mergeCell ref="A58:B58"/>
    <mergeCell ref="E58:G58"/>
    <mergeCell ref="A59:B59"/>
    <mergeCell ref="E59:G59"/>
    <mergeCell ref="A60:B60"/>
    <mergeCell ref="E60:G60"/>
    <mergeCell ref="A56:G56"/>
    <mergeCell ref="C34:C37"/>
    <mergeCell ref="A15:G15"/>
    <mergeCell ref="A16:A17"/>
    <mergeCell ref="B16:B17"/>
    <mergeCell ref="C16:C17"/>
    <mergeCell ref="D16:D17"/>
    <mergeCell ref="E16:E17"/>
    <mergeCell ref="F16:F17"/>
    <mergeCell ref="G16:G17"/>
    <mergeCell ref="C27:C32"/>
    <mergeCell ref="A39:A42"/>
    <mergeCell ref="B44:D44"/>
    <mergeCell ref="A45:A47"/>
    <mergeCell ref="B47:D47"/>
    <mergeCell ref="C39:C41"/>
    <mergeCell ref="C45:C46"/>
    <mergeCell ref="B45:B46"/>
    <mergeCell ref="A43:A44"/>
    <mergeCell ref="B54:D54"/>
    <mergeCell ref="B50:D50"/>
    <mergeCell ref="A48:A50"/>
    <mergeCell ref="B52:D52"/>
    <mergeCell ref="A53:A54"/>
    <mergeCell ref="B48:B49"/>
    <mergeCell ref="C48:C49"/>
    <mergeCell ref="A51:A52"/>
  </mergeCells>
  <conditionalFormatting sqref="G55">
    <cfRule type="dataBar" priority="1">
      <dataBar>
        <cfvo type="num" val="0"/>
        <cfvo type="num" val="1"/>
        <color rgb="FF638EC6"/>
      </dataBar>
      <extLst>
        <ext xmlns:x14="http://schemas.microsoft.com/office/spreadsheetml/2009/9/main" uri="{B025F937-C7B1-47D3-B67F-A62EFF666E3E}">
          <x14:id>{09245B11-C726-4296-AC86-B91011C83B4A}</x14:id>
        </ext>
      </extLst>
    </cfRule>
  </conditionalFormatting>
  <dataValidations count="8">
    <dataValidation type="whole" allowBlank="1" showInputMessage="1" showErrorMessage="1" error="Ingrese solo números" sqref="B13:G13" xr:uid="{CB08C462-9802-4C34-8FB6-636714B73B24}">
      <formula1>1</formula1>
      <formula2>9999</formula2>
    </dataValidation>
    <dataValidation type="whole" allowBlank="1" showInputMessage="1" showErrorMessage="1" error="Ingrese solo números" sqref="B5:G5" xr:uid="{F67FD1ED-3853-4DEE-BB80-DD5EDA856B1E}">
      <formula1>1</formula1>
      <formula2>999999999</formula2>
    </dataValidation>
    <dataValidation type="date" allowBlank="1" showInputMessage="1" showErrorMessage="1" error="Formato fecha dd/mm/aaaa" sqref="B6:G6" xr:uid="{D8E1EADF-0877-4274-91DB-6C335E4C4966}">
      <formula1>40179</formula1>
      <formula2>46022</formula2>
    </dataValidation>
    <dataValidation type="date" allowBlank="1" showInputMessage="1" showErrorMessage="1" error="Formato fecha dd/mm/aaaa" sqref="B14:G14" xr:uid="{251666CE-4461-4BD1-9BA5-AF8FC8D09C07}">
      <formula1>45292</formula1>
      <formula2>46022</formula2>
    </dataValidation>
    <dataValidation type="textLength" allowBlank="1" showInputMessage="1" showErrorMessage="1" sqref="B11:G12 B8:G8" xr:uid="{B42D3BBB-54B4-4F22-ADB7-437C20AF64A5}">
      <formula1>2</formula1>
      <formula2>250</formula2>
    </dataValidation>
    <dataValidation type="whole" allowBlank="1" showInputMessage="1" showErrorMessage="1" error="Ingrese solo números._x000a_Logitud 9 dIgitos." sqref="B9:G9" xr:uid="{7020D67D-A197-426A-B5D1-4F07A7914A67}">
      <formula1>111111111</formula1>
      <formula2>999999999</formula2>
    </dataValidation>
    <dataValidation type="list" allowBlank="1" showInputMessage="1" showErrorMessage="1" sqref="E18:E23 E25 E27:E32 E34:E37 E39:E41 E43 E45:E46 E48:E49 E53" xr:uid="{CEE0CAD6-4232-4557-B7C9-75D5F496E5CC}">
      <formula1>"Cumple,No cumple"</formula1>
    </dataValidation>
    <dataValidation type="list" allowBlank="1" showInputMessage="1" showErrorMessage="1" sqref="E51" xr:uid="{659DB6B2-5355-4830-B324-63E547723AF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09245B11-C726-4296-AC86-B91011C83B4A}">
            <x14:dataBar minLength="0" maxLength="100" gradient="0">
              <x14:cfvo type="num">
                <xm:f>0</xm:f>
              </x14:cfvo>
              <x14:cfvo type="num">
                <xm:f>1</xm:f>
              </x14:cfvo>
              <x14:negativeFillColor rgb="FFFF0000"/>
              <x14:axisColor rgb="FF000000"/>
            </x14:dataBar>
          </x14:cfRule>
          <xm:sqref>G55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3E32D74-7EA2-4324-B0CB-1840EF4E2BF2}">
          <x14:formula1>
            <xm:f>'0. Instrucciones'!$A$41:$A$73</xm:f>
          </x14:formula1>
          <xm:sqref>B7:G7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96E9-599F-4F98-AD96-FD2ED4CD3C94}">
  <sheetPr>
    <tabColor rgb="FF00B0F0"/>
  </sheetPr>
  <dimension ref="A1:G86"/>
  <sheetViews>
    <sheetView zoomScaleNormal="100" zoomScaleSheetLayoutView="80" zoomScalePageLayoutView="55" workbookViewId="0">
      <selection activeCell="A5" sqref="A5:G7"/>
    </sheetView>
  </sheetViews>
  <sheetFormatPr baseColWidth="10" defaultColWidth="11.42578125" defaultRowHeight="16.5"/>
  <cols>
    <col min="1" max="1" width="30.85546875" style="25" customWidth="1"/>
    <col min="2" max="2" width="21.5703125" style="26" customWidth="1"/>
    <col min="3" max="3" width="37"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113" t="s">
        <v>20</v>
      </c>
      <c r="B1" s="114"/>
      <c r="C1" s="114"/>
      <c r="D1" s="114"/>
      <c r="E1" s="114"/>
      <c r="F1" s="114"/>
      <c r="G1" s="115"/>
    </row>
    <row r="2" spans="1:7" ht="17.25" customHeight="1" thickBot="1">
      <c r="A2" s="116" t="s">
        <v>19</v>
      </c>
      <c r="B2" s="117"/>
      <c r="C2" s="117"/>
      <c r="D2" s="117"/>
      <c r="E2" s="117"/>
      <c r="F2" s="117"/>
      <c r="G2" s="118"/>
    </row>
    <row r="3" spans="1:7" s="2" customFormat="1" ht="17.25" thickBot="1">
      <c r="A3" s="119" t="s">
        <v>14</v>
      </c>
      <c r="B3" s="120"/>
      <c r="C3" s="120"/>
      <c r="D3" s="120"/>
      <c r="E3" s="120"/>
      <c r="F3" s="120"/>
      <c r="G3" s="121"/>
    </row>
    <row r="4" spans="1:7" s="2" customFormat="1" ht="17.25" thickBot="1">
      <c r="A4" s="122" t="s">
        <v>254</v>
      </c>
      <c r="B4" s="123"/>
      <c r="C4" s="123"/>
      <c r="D4" s="123"/>
      <c r="E4" s="123"/>
      <c r="F4" s="123"/>
      <c r="G4" s="124"/>
    </row>
    <row r="5" spans="1:7">
      <c r="A5" s="3" t="s">
        <v>21</v>
      </c>
      <c r="B5" s="175"/>
      <c r="C5" s="175"/>
      <c r="D5" s="175"/>
      <c r="E5" s="175"/>
      <c r="F5" s="175"/>
      <c r="G5" s="176"/>
    </row>
    <row r="6" spans="1:7">
      <c r="A6" s="4" t="s">
        <v>22</v>
      </c>
      <c r="B6" s="173"/>
      <c r="C6" s="173"/>
      <c r="D6" s="173"/>
      <c r="E6" s="173"/>
      <c r="F6" s="173"/>
      <c r="G6" s="174"/>
    </row>
    <row r="7" spans="1:7">
      <c r="A7" s="5" t="s">
        <v>1</v>
      </c>
      <c r="B7" s="171"/>
      <c r="C7" s="171"/>
      <c r="D7" s="171"/>
      <c r="E7" s="171"/>
      <c r="F7" s="171"/>
      <c r="G7" s="172"/>
    </row>
    <row r="8" spans="1:7">
      <c r="A8" s="5" t="s">
        <v>15</v>
      </c>
      <c r="B8" s="171"/>
      <c r="C8" s="171"/>
      <c r="D8" s="171"/>
      <c r="E8" s="171"/>
      <c r="F8" s="171"/>
      <c r="G8" s="172"/>
    </row>
    <row r="9" spans="1:7">
      <c r="A9" s="5" t="s">
        <v>26</v>
      </c>
      <c r="B9" s="171"/>
      <c r="C9" s="171"/>
      <c r="D9" s="171"/>
      <c r="E9" s="171"/>
      <c r="F9" s="171"/>
      <c r="G9" s="172"/>
    </row>
    <row r="10" spans="1:7">
      <c r="A10" s="5" t="s">
        <v>23</v>
      </c>
      <c r="B10" s="171"/>
      <c r="C10" s="171"/>
      <c r="D10" s="171"/>
      <c r="E10" s="171"/>
      <c r="F10" s="171"/>
      <c r="G10" s="172"/>
    </row>
    <row r="11" spans="1:7">
      <c r="A11" s="5" t="s">
        <v>16</v>
      </c>
      <c r="B11" s="171"/>
      <c r="C11" s="171"/>
      <c r="D11" s="171"/>
      <c r="E11" s="171"/>
      <c r="F11" s="171"/>
      <c r="G11" s="172"/>
    </row>
    <row r="12" spans="1:7" ht="33.75" customHeight="1">
      <c r="A12" s="5" t="s">
        <v>17</v>
      </c>
      <c r="B12" s="171"/>
      <c r="C12" s="171"/>
      <c r="D12" s="171"/>
      <c r="E12" s="171"/>
      <c r="F12" s="171"/>
      <c r="G12" s="172"/>
    </row>
    <row r="13" spans="1:7" ht="19.5" customHeight="1">
      <c r="A13" s="72" t="s">
        <v>434</v>
      </c>
      <c r="B13" s="177"/>
      <c r="C13" s="178"/>
      <c r="D13" s="178"/>
      <c r="E13" s="178"/>
      <c r="F13" s="178"/>
      <c r="G13" s="179"/>
    </row>
    <row r="14" spans="1:7" ht="33.75" thickBot="1">
      <c r="A14" s="6" t="s">
        <v>24</v>
      </c>
      <c r="B14" s="180"/>
      <c r="C14" s="180"/>
      <c r="D14" s="180"/>
      <c r="E14" s="180"/>
      <c r="F14" s="180"/>
      <c r="G14" s="181"/>
    </row>
    <row r="15" spans="1:7">
      <c r="A15" s="142" t="s">
        <v>33</v>
      </c>
      <c r="B15" s="143"/>
      <c r="C15" s="143"/>
      <c r="D15" s="143"/>
      <c r="E15" s="143"/>
      <c r="F15" s="143"/>
      <c r="G15" s="144"/>
    </row>
    <row r="16" spans="1:7" ht="34.5" customHeight="1">
      <c r="A16" s="145" t="s">
        <v>175</v>
      </c>
      <c r="B16" s="147" t="s">
        <v>2</v>
      </c>
      <c r="C16" s="147" t="s">
        <v>156</v>
      </c>
      <c r="D16" s="147" t="s">
        <v>188</v>
      </c>
      <c r="E16" s="146" t="s">
        <v>18</v>
      </c>
      <c r="F16" s="145" t="s">
        <v>0</v>
      </c>
      <c r="G16" s="145" t="s">
        <v>4</v>
      </c>
    </row>
    <row r="17" spans="1:7" ht="16.5" customHeight="1">
      <c r="A17" s="146"/>
      <c r="B17" s="148"/>
      <c r="C17" s="148"/>
      <c r="D17" s="148"/>
      <c r="E17" s="149"/>
      <c r="F17" s="145"/>
      <c r="G17" s="146"/>
    </row>
    <row r="18" spans="1:7" ht="85.5" customHeight="1">
      <c r="A18" s="218" t="s">
        <v>84</v>
      </c>
      <c r="B18" s="218" t="s">
        <v>69</v>
      </c>
      <c r="C18" s="213" t="s">
        <v>261</v>
      </c>
      <c r="D18" s="39" t="s">
        <v>190</v>
      </c>
      <c r="E18" s="9"/>
      <c r="F18" s="10"/>
      <c r="G18" s="77">
        <f>+IF(E18="cumple",0.0125,IF(E18="No aplica",0.0125,0))</f>
        <v>0</v>
      </c>
    </row>
    <row r="19" spans="1:7" ht="56.25" customHeight="1">
      <c r="A19" s="219"/>
      <c r="B19" s="219"/>
      <c r="C19" s="214"/>
      <c r="D19" s="39" t="s">
        <v>192</v>
      </c>
      <c r="E19" s="9"/>
      <c r="F19" s="10"/>
      <c r="G19" s="77">
        <f t="shared" ref="G19:G21" si="0">+IF(E19="cumple",0.0125,IF(E19="No aplica",0.0125,0))</f>
        <v>0</v>
      </c>
    </row>
    <row r="20" spans="1:7" ht="47.25" customHeight="1">
      <c r="A20" s="219"/>
      <c r="B20" s="219"/>
      <c r="C20" s="215"/>
      <c r="D20" s="39" t="s">
        <v>193</v>
      </c>
      <c r="E20" s="9"/>
      <c r="F20" s="10"/>
      <c r="G20" s="77">
        <f t="shared" si="0"/>
        <v>0</v>
      </c>
    </row>
    <row r="21" spans="1:7" ht="49.5">
      <c r="A21" s="219"/>
      <c r="B21" s="219"/>
      <c r="C21" s="39" t="s">
        <v>189</v>
      </c>
      <c r="D21" s="39" t="s">
        <v>191</v>
      </c>
      <c r="E21" s="9"/>
      <c r="F21" s="10"/>
      <c r="G21" s="77">
        <f t="shared" si="0"/>
        <v>0</v>
      </c>
    </row>
    <row r="22" spans="1:7">
      <c r="A22" s="220"/>
      <c r="B22" s="131" t="s">
        <v>25</v>
      </c>
      <c r="C22" s="132"/>
      <c r="D22" s="132"/>
      <c r="E22" s="29" t="str" cm="1">
        <f t="array" ref="E22">IF(OR(E18:E21="No cumple"),"No cumple",IF(G22=0%,"","Cumple"))</f>
        <v/>
      </c>
      <c r="F22" s="11"/>
      <c r="G22" s="78">
        <f>SUM(G18:G21)</f>
        <v>0</v>
      </c>
    </row>
    <row r="23" spans="1:7" ht="89.25" customHeight="1">
      <c r="A23" s="139" t="s">
        <v>85</v>
      </c>
      <c r="B23" s="202" t="s">
        <v>70</v>
      </c>
      <c r="C23" s="186" t="s">
        <v>437</v>
      </c>
      <c r="D23" s="40" t="s">
        <v>438</v>
      </c>
      <c r="E23" s="9"/>
      <c r="F23" s="14"/>
      <c r="G23" s="77">
        <f>+IF(E23="cumple",0.0167,0)</f>
        <v>0</v>
      </c>
    </row>
    <row r="24" spans="1:7" ht="49.5">
      <c r="A24" s="201"/>
      <c r="B24" s="206"/>
      <c r="C24" s="187"/>
      <c r="D24" s="40" t="s">
        <v>194</v>
      </c>
      <c r="E24" s="9"/>
      <c r="F24" s="14"/>
      <c r="G24" s="77">
        <f>+IF(E24="cumple",0.0167,IF(E24="No aplica",0.0167,0))</f>
        <v>0</v>
      </c>
    </row>
    <row r="25" spans="1:7" ht="49.5">
      <c r="A25" s="201"/>
      <c r="B25" s="206"/>
      <c r="C25" s="39" t="s">
        <v>195</v>
      </c>
      <c r="D25" s="39" t="s">
        <v>196</v>
      </c>
      <c r="E25" s="9"/>
      <c r="F25" s="14"/>
      <c r="G25" s="77">
        <f>+IF(E25="cumple",0.0167,IF(E25="No aplica",0.0167,0))</f>
        <v>0</v>
      </c>
    </row>
    <row r="26" spans="1:7">
      <c r="A26" s="140"/>
      <c r="B26" s="131" t="s">
        <v>25</v>
      </c>
      <c r="C26" s="132"/>
      <c r="D26" s="132"/>
      <c r="E26" s="29" t="str" cm="1">
        <f t="array" ref="E26">IF(OR(E23:E25="No cumple"),"No cumple",IF(G26=0%,"","Cumple"))</f>
        <v/>
      </c>
      <c r="F26" s="11"/>
      <c r="G26" s="78">
        <f>SUM(G23:G25)</f>
        <v>0</v>
      </c>
    </row>
    <row r="27" spans="1:7" ht="106.5" customHeight="1">
      <c r="A27" s="139" t="s">
        <v>86</v>
      </c>
      <c r="B27" s="204" t="s">
        <v>71</v>
      </c>
      <c r="C27" s="186" t="s">
        <v>439</v>
      </c>
      <c r="D27" s="40" t="s">
        <v>440</v>
      </c>
      <c r="E27" s="9"/>
      <c r="F27" s="14"/>
      <c r="G27" s="77">
        <f t="shared" ref="G27" si="1">+IF(E27="cumple",0.0167,0)</f>
        <v>0</v>
      </c>
    </row>
    <row r="28" spans="1:7" ht="49.5">
      <c r="A28" s="201"/>
      <c r="B28" s="205"/>
      <c r="C28" s="187"/>
      <c r="D28" s="40" t="s">
        <v>198</v>
      </c>
      <c r="E28" s="9"/>
      <c r="F28" s="14"/>
      <c r="G28" s="77">
        <f t="shared" ref="G28:G29" si="2">+IF(E28="cumple",0.0167,IF(E28="No aplica",0.0167,0))</f>
        <v>0</v>
      </c>
    </row>
    <row r="29" spans="1:7" ht="49.5">
      <c r="A29" s="201"/>
      <c r="B29" s="205"/>
      <c r="C29" s="40" t="s">
        <v>197</v>
      </c>
      <c r="D29" s="40" t="s">
        <v>199</v>
      </c>
      <c r="E29" s="9"/>
      <c r="F29" s="14"/>
      <c r="G29" s="77">
        <f t="shared" si="2"/>
        <v>0</v>
      </c>
    </row>
    <row r="30" spans="1:7">
      <c r="A30" s="140"/>
      <c r="B30" s="131" t="s">
        <v>25</v>
      </c>
      <c r="C30" s="132"/>
      <c r="D30" s="132"/>
      <c r="E30" s="29" t="str" cm="1">
        <f t="array" ref="E30">IF(OR(E27:E29="No cumple"),"No cumple",IF(G30=0%,"","Cumple"))</f>
        <v/>
      </c>
      <c r="F30" s="11"/>
      <c r="G30" s="78">
        <f>SUM(G27:G29)</f>
        <v>0</v>
      </c>
    </row>
    <row r="31" spans="1:7" ht="66">
      <c r="A31" s="139" t="s">
        <v>87</v>
      </c>
      <c r="B31" s="202" t="s">
        <v>72</v>
      </c>
      <c r="C31" s="39" t="s">
        <v>262</v>
      </c>
      <c r="D31" s="39" t="s">
        <v>441</v>
      </c>
      <c r="E31" s="9"/>
      <c r="F31" s="14"/>
      <c r="G31" s="77">
        <f>+IF(E31="cumple",0.025,0)</f>
        <v>0</v>
      </c>
    </row>
    <row r="32" spans="1:7" ht="49.5">
      <c r="A32" s="201"/>
      <c r="B32" s="206"/>
      <c r="C32" s="39" t="s">
        <v>200</v>
      </c>
      <c r="D32" s="39" t="s">
        <v>203</v>
      </c>
      <c r="E32" s="9"/>
      <c r="F32" s="14"/>
      <c r="G32" s="77">
        <f>+IF(E32="cumple",0.025,IF(E32="No aplica",0.025,0))</f>
        <v>0</v>
      </c>
    </row>
    <row r="33" spans="1:7">
      <c r="A33" s="140"/>
      <c r="B33" s="131" t="s">
        <v>25</v>
      </c>
      <c r="C33" s="132"/>
      <c r="D33" s="132"/>
      <c r="E33" s="29" t="str" cm="1">
        <f t="array" ref="E33">IF(OR(E31:E32="No cumple"),"No cumple",IF(G33=0%,"","Cumple"))</f>
        <v/>
      </c>
      <c r="F33" s="11"/>
      <c r="G33" s="78">
        <f>SUM(G31:G32)</f>
        <v>0</v>
      </c>
    </row>
    <row r="34" spans="1:7" ht="89.25" customHeight="1">
      <c r="A34" s="139" t="s">
        <v>88</v>
      </c>
      <c r="B34" s="216" t="s">
        <v>73</v>
      </c>
      <c r="C34" s="40" t="s">
        <v>201</v>
      </c>
      <c r="D34" s="40" t="s">
        <v>543</v>
      </c>
      <c r="E34" s="9"/>
      <c r="F34" s="14"/>
      <c r="G34" s="77">
        <f t="shared" ref="G34" si="3">+IF(E34="cumple",0.025,0)</f>
        <v>0</v>
      </c>
    </row>
    <row r="35" spans="1:7" ht="62.25" customHeight="1">
      <c r="A35" s="201"/>
      <c r="B35" s="217"/>
      <c r="C35" s="40" t="s">
        <v>202</v>
      </c>
      <c r="D35" s="40" t="s">
        <v>544</v>
      </c>
      <c r="E35" s="9"/>
      <c r="F35" s="10"/>
      <c r="G35" s="77">
        <f>+IF(E35="cumple",0.025,IF(E35="No aplica",0.025,0))</f>
        <v>0</v>
      </c>
    </row>
    <row r="36" spans="1:7">
      <c r="A36" s="140"/>
      <c r="B36" s="131" t="s">
        <v>25</v>
      </c>
      <c r="C36" s="132"/>
      <c r="D36" s="132"/>
      <c r="E36" s="29" t="str" cm="1">
        <f t="array" ref="E36">IF(OR(E34:E35="No cumple"),"No cumple",IF(G36=0%,"","Cumple"))</f>
        <v/>
      </c>
      <c r="F36" s="11"/>
      <c r="G36" s="78">
        <f>SUM(G34:G35)</f>
        <v>0</v>
      </c>
    </row>
    <row r="37" spans="1:7" ht="103.5" customHeight="1">
      <c r="A37" s="139" t="s">
        <v>89</v>
      </c>
      <c r="B37" s="202" t="s">
        <v>74</v>
      </c>
      <c r="C37" s="40" t="s">
        <v>204</v>
      </c>
      <c r="D37" s="40" t="s">
        <v>442</v>
      </c>
      <c r="E37" s="9"/>
      <c r="F37" s="14"/>
      <c r="G37" s="77">
        <f t="shared" ref="G37" si="4">+IF(E37="cumple",0.025,0)</f>
        <v>0</v>
      </c>
    </row>
    <row r="38" spans="1:7" ht="54.75" customHeight="1">
      <c r="A38" s="201"/>
      <c r="B38" s="206"/>
      <c r="C38" s="40" t="s">
        <v>443</v>
      </c>
      <c r="D38" s="40" t="s">
        <v>444</v>
      </c>
      <c r="E38" s="9"/>
      <c r="F38" s="14"/>
      <c r="G38" s="77">
        <f>+IF(E38="cumple",0.025,IF(E38="No aplica",0.025,0))</f>
        <v>0</v>
      </c>
    </row>
    <row r="39" spans="1:7">
      <c r="A39" s="140"/>
      <c r="B39" s="131" t="s">
        <v>25</v>
      </c>
      <c r="C39" s="132"/>
      <c r="D39" s="132"/>
      <c r="E39" s="29" t="str" cm="1">
        <f t="array" ref="E39">IF(OR(E37:E38="No cumple"),"No cumple",IF(G39=0%,"","Cumple"))</f>
        <v/>
      </c>
      <c r="F39" s="11"/>
      <c r="G39" s="78">
        <f>SUM(G37:G38)</f>
        <v>0</v>
      </c>
    </row>
    <row r="40" spans="1:7" ht="101.25" customHeight="1">
      <c r="A40" s="139" t="s">
        <v>90</v>
      </c>
      <c r="B40" s="202" t="s">
        <v>445</v>
      </c>
      <c r="C40" s="186" t="s">
        <v>205</v>
      </c>
      <c r="D40" s="40" t="s">
        <v>545</v>
      </c>
      <c r="E40" s="9"/>
      <c r="F40" s="9" t="s">
        <v>5</v>
      </c>
      <c r="G40" s="77">
        <f t="shared" ref="G40:G41" si="5">+IF(E40="cumple",0.025,0)</f>
        <v>0</v>
      </c>
    </row>
    <row r="41" spans="1:7" ht="56.25" customHeight="1">
      <c r="A41" s="201"/>
      <c r="B41" s="203"/>
      <c r="C41" s="187"/>
      <c r="D41" s="40" t="s">
        <v>546</v>
      </c>
      <c r="E41" s="9"/>
      <c r="F41" s="9"/>
      <c r="G41" s="77">
        <f t="shared" si="5"/>
        <v>0</v>
      </c>
    </row>
    <row r="42" spans="1:7">
      <c r="A42" s="140"/>
      <c r="B42" s="131" t="s">
        <v>25</v>
      </c>
      <c r="C42" s="132"/>
      <c r="D42" s="132"/>
      <c r="E42" s="29" t="str" cm="1">
        <f t="array" ref="E42">IF(OR(E40:E41="No cumple"),"No cumple",IF(G42=0%,"","Cumple"))</f>
        <v/>
      </c>
      <c r="F42" s="11"/>
      <c r="G42" s="78">
        <f>SUM(G40:G41)</f>
        <v>0</v>
      </c>
    </row>
    <row r="43" spans="1:7" ht="91.5" customHeight="1">
      <c r="A43" s="139" t="s">
        <v>91</v>
      </c>
      <c r="B43" s="43" t="s">
        <v>75</v>
      </c>
      <c r="C43" s="39" t="s">
        <v>206</v>
      </c>
      <c r="D43" s="40" t="s">
        <v>446</v>
      </c>
      <c r="E43" s="9"/>
      <c r="F43" s="14" t="s">
        <v>5</v>
      </c>
      <c r="G43" s="77">
        <f>+IF(E43="cumple",0.05,0)</f>
        <v>0</v>
      </c>
    </row>
    <row r="44" spans="1:7">
      <c r="A44" s="201"/>
      <c r="B44" s="131" t="s">
        <v>25</v>
      </c>
      <c r="C44" s="132"/>
      <c r="D44" s="132"/>
      <c r="E44" s="29" t="str">
        <f>IF(OR(E43="No cumple"),"No cumple",IF(G44=0%,"","Cumple"))</f>
        <v/>
      </c>
      <c r="F44" s="11"/>
      <c r="G44" s="78">
        <f>SUM(G43)</f>
        <v>0</v>
      </c>
    </row>
    <row r="45" spans="1:7" ht="42" customHeight="1">
      <c r="A45" s="139" t="s">
        <v>92</v>
      </c>
      <c r="B45" s="208" t="s">
        <v>76</v>
      </c>
      <c r="C45" s="186" t="s">
        <v>448</v>
      </c>
      <c r="D45" s="40" t="s">
        <v>449</v>
      </c>
      <c r="E45" s="9"/>
      <c r="F45" s="14" t="s">
        <v>5</v>
      </c>
      <c r="G45" s="77">
        <f t="shared" ref="G45:G46" si="6">+IF(E45="cumple",0.0167,IF(E45="No aplica",0.0167,0))</f>
        <v>0</v>
      </c>
    </row>
    <row r="46" spans="1:7" ht="67.5" customHeight="1">
      <c r="A46" s="201"/>
      <c r="B46" s="209"/>
      <c r="C46" s="187"/>
      <c r="D46" s="40" t="s">
        <v>450</v>
      </c>
      <c r="E46" s="9"/>
      <c r="F46" s="10"/>
      <c r="G46" s="77">
        <f t="shared" si="6"/>
        <v>0</v>
      </c>
    </row>
    <row r="47" spans="1:7" ht="33">
      <c r="A47" s="201"/>
      <c r="B47" s="210"/>
      <c r="C47" s="40" t="s">
        <v>447</v>
      </c>
      <c r="D47" s="40" t="s">
        <v>451</v>
      </c>
      <c r="E47" s="9"/>
      <c r="F47" s="10"/>
      <c r="G47" s="77">
        <f t="shared" ref="G47" si="7">+IF(E47="cumple",0.0167,0)</f>
        <v>0</v>
      </c>
    </row>
    <row r="48" spans="1:7">
      <c r="A48" s="140"/>
      <c r="B48" s="131" t="s">
        <v>25</v>
      </c>
      <c r="C48" s="132"/>
      <c r="D48" s="132"/>
      <c r="E48" s="29" t="str" cm="1">
        <f t="array" ref="E48">IF(OR(E45:E47="No cumple"),"No cumple",IF(G48=0%,"","Cumple"))</f>
        <v/>
      </c>
      <c r="F48" s="11"/>
      <c r="G48" s="78">
        <f>SUM(G45:G47)</f>
        <v>0</v>
      </c>
    </row>
    <row r="49" spans="1:7" s="28" customFormat="1" ht="113.25" customHeight="1">
      <c r="A49" s="139" t="s">
        <v>207</v>
      </c>
      <c r="B49" s="44" t="s">
        <v>77</v>
      </c>
      <c r="C49" s="39" t="s">
        <v>452</v>
      </c>
      <c r="D49" s="40" t="s">
        <v>453</v>
      </c>
      <c r="E49" s="9"/>
      <c r="F49" s="15" t="s">
        <v>5</v>
      </c>
      <c r="G49" s="77">
        <f>+IF(E49="cumple",0.05,0)</f>
        <v>0</v>
      </c>
    </row>
    <row r="50" spans="1:7" ht="17.25" customHeight="1">
      <c r="A50" s="201"/>
      <c r="B50" s="193" t="s">
        <v>25</v>
      </c>
      <c r="C50" s="193"/>
      <c r="D50" s="193"/>
      <c r="E50" s="29" t="str">
        <f>IF(OR(E49="No cumple"),"No cumple",IF(G50=0%,"","Cumple"))</f>
        <v/>
      </c>
      <c r="F50" s="16"/>
      <c r="G50" s="78">
        <f>SUM(G49)</f>
        <v>0</v>
      </c>
    </row>
    <row r="51" spans="1:7" ht="82.5">
      <c r="A51" s="211" t="s">
        <v>454</v>
      </c>
      <c r="B51" s="30" t="s">
        <v>78</v>
      </c>
      <c r="C51" s="40" t="s">
        <v>455</v>
      </c>
      <c r="D51" s="39" t="s">
        <v>486</v>
      </c>
      <c r="E51" s="9"/>
      <c r="F51" s="15" t="s">
        <v>5</v>
      </c>
      <c r="G51" s="77">
        <f>+IF(E51="cumple",0.05,0)</f>
        <v>0</v>
      </c>
    </row>
    <row r="52" spans="1:7">
      <c r="A52" s="195"/>
      <c r="B52" s="193" t="s">
        <v>25</v>
      </c>
      <c r="C52" s="193"/>
      <c r="D52" s="193"/>
      <c r="E52" s="29" t="str">
        <f>IF(OR(E51="No cumple"),"No cumple",IF(G52=0%,"","Cumple"))</f>
        <v/>
      </c>
      <c r="F52" s="16"/>
      <c r="G52" s="78">
        <f>SUM(G51)</f>
        <v>0</v>
      </c>
    </row>
    <row r="53" spans="1:7" ht="43.5" customHeight="1">
      <c r="A53" s="190" t="s">
        <v>208</v>
      </c>
      <c r="B53" s="212" t="s">
        <v>209</v>
      </c>
      <c r="C53" s="188" t="s">
        <v>263</v>
      </c>
      <c r="D53" s="39" t="s">
        <v>487</v>
      </c>
      <c r="E53" s="9"/>
      <c r="F53" s="15" t="s">
        <v>5</v>
      </c>
      <c r="G53" s="77">
        <f t="shared" ref="G53:G54" si="8">+IF(E53="cumple",0.025,0)</f>
        <v>0</v>
      </c>
    </row>
    <row r="54" spans="1:7" ht="38.25" customHeight="1">
      <c r="A54" s="191"/>
      <c r="B54" s="212"/>
      <c r="C54" s="189"/>
      <c r="D54" s="39" t="s">
        <v>488</v>
      </c>
      <c r="E54" s="9"/>
      <c r="F54" s="45"/>
      <c r="G54" s="77">
        <f t="shared" si="8"/>
        <v>0</v>
      </c>
    </row>
    <row r="55" spans="1:7">
      <c r="A55" s="191"/>
      <c r="B55" s="193" t="s">
        <v>25</v>
      </c>
      <c r="C55" s="193"/>
      <c r="D55" s="193"/>
      <c r="E55" s="29" t="str" cm="1">
        <f t="array" ref="E55">IF(OR(E53:E54="No cumple"),"No cumple",IF(G55=0%,"","Cumple"))</f>
        <v/>
      </c>
      <c r="F55" s="16"/>
      <c r="G55" s="78">
        <f>SUM(G53:G54)</f>
        <v>0</v>
      </c>
    </row>
    <row r="56" spans="1:7" ht="82.5">
      <c r="A56" s="190" t="s">
        <v>210</v>
      </c>
      <c r="B56" s="12" t="s">
        <v>79</v>
      </c>
      <c r="C56" s="39" t="s">
        <v>211</v>
      </c>
      <c r="D56" s="39" t="s">
        <v>212</v>
      </c>
      <c r="E56" s="9"/>
      <c r="F56" s="15" t="s">
        <v>5</v>
      </c>
      <c r="G56" s="77">
        <f>+IF(E56="cumple",0.05,0)</f>
        <v>0</v>
      </c>
    </row>
    <row r="57" spans="1:7">
      <c r="A57" s="191"/>
      <c r="B57" s="193" t="s">
        <v>25</v>
      </c>
      <c r="C57" s="193"/>
      <c r="D57" s="193"/>
      <c r="E57" s="29" t="str">
        <f>IF(OR(E56="No cumple"),"No cumple",IF(G57=0%,"","Cumple"))</f>
        <v/>
      </c>
      <c r="F57" s="16"/>
      <c r="G57" s="78">
        <f>SUM(G56)</f>
        <v>0</v>
      </c>
    </row>
    <row r="58" spans="1:7" ht="181.5">
      <c r="A58" s="190" t="s">
        <v>213</v>
      </c>
      <c r="B58" s="200" t="s">
        <v>456</v>
      </c>
      <c r="C58" s="40" t="s">
        <v>457</v>
      </c>
      <c r="D58" s="40" t="s">
        <v>547</v>
      </c>
      <c r="E58" s="9"/>
      <c r="F58" s="15" t="s">
        <v>5</v>
      </c>
      <c r="G58" s="77">
        <f>+IF(E58="cumple",0.0167,0)</f>
        <v>0</v>
      </c>
    </row>
    <row r="59" spans="1:7" ht="52.5" customHeight="1">
      <c r="A59" s="191"/>
      <c r="B59" s="200"/>
      <c r="C59" s="186" t="s">
        <v>458</v>
      </c>
      <c r="D59" s="40" t="s">
        <v>548</v>
      </c>
      <c r="E59" s="9"/>
      <c r="F59" s="45"/>
      <c r="G59" s="77">
        <f t="shared" ref="G59:G60" si="9">+IF(E59="cumple",0.0167,0)</f>
        <v>0</v>
      </c>
    </row>
    <row r="60" spans="1:7" ht="66">
      <c r="A60" s="191"/>
      <c r="B60" s="200"/>
      <c r="C60" s="187"/>
      <c r="D60" s="40" t="s">
        <v>459</v>
      </c>
      <c r="E60" s="9"/>
      <c r="F60" s="45"/>
      <c r="G60" s="77">
        <f t="shared" si="9"/>
        <v>0</v>
      </c>
    </row>
    <row r="61" spans="1:7">
      <c r="A61" s="191"/>
      <c r="B61" s="193" t="s">
        <v>25</v>
      </c>
      <c r="C61" s="193"/>
      <c r="D61" s="193"/>
      <c r="E61" s="29" t="str" cm="1">
        <f t="array" ref="E61">IF(OR(E58:E60="No cumple"),"No cumple",IF(G61=0%,"","Cumple"))</f>
        <v/>
      </c>
      <c r="F61" s="16"/>
      <c r="G61" s="78">
        <f>SUM(G58:G60)</f>
        <v>0</v>
      </c>
    </row>
    <row r="62" spans="1:7" ht="181.5">
      <c r="A62" s="190" t="s">
        <v>93</v>
      </c>
      <c r="B62" s="30" t="s">
        <v>80</v>
      </c>
      <c r="C62" s="39" t="s">
        <v>214</v>
      </c>
      <c r="D62" s="39" t="s">
        <v>230</v>
      </c>
      <c r="E62" s="9"/>
      <c r="F62" s="15" t="s">
        <v>5</v>
      </c>
      <c r="G62" s="77">
        <f>+IF(E62="cumple",0.05,IF(E62="No aplica",0.05,0))</f>
        <v>0</v>
      </c>
    </row>
    <row r="63" spans="1:7">
      <c r="A63" s="191"/>
      <c r="B63" s="193" t="s">
        <v>25</v>
      </c>
      <c r="C63" s="193"/>
      <c r="D63" s="193"/>
      <c r="E63" s="29" t="str">
        <f>IF(OR(E62="No cumple"),"No cumple",IF(G63=0%,"","Cumple"))</f>
        <v/>
      </c>
      <c r="F63" s="16"/>
      <c r="G63" s="78">
        <f>SUM(G62)</f>
        <v>0</v>
      </c>
    </row>
    <row r="64" spans="1:7" ht="82.5" customHeight="1">
      <c r="A64" s="190" t="s">
        <v>215</v>
      </c>
      <c r="B64" s="186" t="s">
        <v>81</v>
      </c>
      <c r="C64" s="186" t="s">
        <v>216</v>
      </c>
      <c r="D64" s="40" t="s">
        <v>460</v>
      </c>
      <c r="E64" s="9"/>
      <c r="F64" s="15" t="s">
        <v>5</v>
      </c>
      <c r="G64" s="77">
        <f>+IF(E64="cumple",0.025,0)</f>
        <v>0</v>
      </c>
    </row>
    <row r="65" spans="1:7" ht="48.75" customHeight="1">
      <c r="A65" s="191"/>
      <c r="B65" s="187"/>
      <c r="C65" s="187"/>
      <c r="D65" s="73" t="s">
        <v>217</v>
      </c>
      <c r="E65" s="9"/>
      <c r="F65" s="45"/>
      <c r="G65" s="77">
        <f>+IF(E65="cumple",0.025,0)</f>
        <v>0</v>
      </c>
    </row>
    <row r="66" spans="1:7">
      <c r="A66" s="191"/>
      <c r="B66" s="193" t="s">
        <v>25</v>
      </c>
      <c r="C66" s="193"/>
      <c r="D66" s="193"/>
      <c r="E66" s="29" t="str" cm="1">
        <f t="array" ref="E66">IF(OR(E64:E65="No cumple"),"No cumple",IF(G66=0%,"","Cumple"))</f>
        <v/>
      </c>
      <c r="F66" s="16"/>
      <c r="G66" s="78">
        <f>SUM(G64:G65)</f>
        <v>0</v>
      </c>
    </row>
    <row r="67" spans="1:7" ht="48.75" customHeight="1">
      <c r="A67" s="194" t="s">
        <v>461</v>
      </c>
      <c r="B67" s="197" t="s">
        <v>81</v>
      </c>
      <c r="C67" s="197" t="s">
        <v>218</v>
      </c>
      <c r="D67" s="39" t="s">
        <v>223</v>
      </c>
      <c r="E67" s="9"/>
      <c r="F67" s="16"/>
      <c r="G67" s="77">
        <f>+IF(E67="cumple",0.0083,0)</f>
        <v>0</v>
      </c>
    </row>
    <row r="68" spans="1:7" ht="38.25" customHeight="1">
      <c r="A68" s="195"/>
      <c r="B68" s="198"/>
      <c r="C68" s="198"/>
      <c r="D68" s="39" t="s">
        <v>224</v>
      </c>
      <c r="E68" s="9"/>
      <c r="F68" s="16"/>
      <c r="G68" s="77">
        <f t="shared" ref="G68:G72" si="10">+IF(E68="cumple",0.0083,0)</f>
        <v>0</v>
      </c>
    </row>
    <row r="69" spans="1:7" ht="49.5">
      <c r="A69" s="195"/>
      <c r="B69" s="198"/>
      <c r="C69" s="198"/>
      <c r="D69" s="39" t="s">
        <v>225</v>
      </c>
      <c r="E69" s="9"/>
      <c r="F69" s="16"/>
      <c r="G69" s="77">
        <f t="shared" si="10"/>
        <v>0</v>
      </c>
    </row>
    <row r="70" spans="1:7" ht="66">
      <c r="A70" s="195"/>
      <c r="B70" s="198"/>
      <c r="C70" s="198"/>
      <c r="D70" s="39" t="s">
        <v>226</v>
      </c>
      <c r="E70" s="9"/>
      <c r="F70" s="16"/>
      <c r="G70" s="77">
        <f t="shared" si="10"/>
        <v>0</v>
      </c>
    </row>
    <row r="71" spans="1:7" ht="99">
      <c r="A71" s="195"/>
      <c r="B71" s="198"/>
      <c r="C71" s="198"/>
      <c r="D71" s="39" t="s">
        <v>227</v>
      </c>
      <c r="E71" s="9"/>
      <c r="F71" s="16"/>
      <c r="G71" s="77">
        <f t="shared" si="10"/>
        <v>0</v>
      </c>
    </row>
    <row r="72" spans="1:7" ht="39" customHeight="1">
      <c r="A72" s="195"/>
      <c r="B72" s="199"/>
      <c r="C72" s="199"/>
      <c r="D72" s="44" t="s">
        <v>228</v>
      </c>
      <c r="E72" s="9"/>
      <c r="F72" s="15" t="s">
        <v>5</v>
      </c>
      <c r="G72" s="77">
        <f t="shared" si="10"/>
        <v>0</v>
      </c>
    </row>
    <row r="73" spans="1:7">
      <c r="A73" s="196"/>
      <c r="B73" s="193" t="s">
        <v>25</v>
      </c>
      <c r="C73" s="193"/>
      <c r="D73" s="193"/>
      <c r="E73" s="29" t="str" cm="1">
        <f t="array" ref="E73">IF(OR(E67:E72="No cumple"),"No cumple",IF(G73=0%,"","Cumple"))</f>
        <v/>
      </c>
      <c r="F73" s="16"/>
      <c r="G73" s="78">
        <f>SUM(G67:G72)</f>
        <v>0</v>
      </c>
    </row>
    <row r="74" spans="1:7" ht="115.5">
      <c r="A74" s="190" t="s">
        <v>94</v>
      </c>
      <c r="B74" s="50" t="s">
        <v>81</v>
      </c>
      <c r="C74" s="39" t="s">
        <v>264</v>
      </c>
      <c r="D74" s="39" t="s">
        <v>222</v>
      </c>
      <c r="E74" s="9"/>
      <c r="F74" s="15" t="s">
        <v>5</v>
      </c>
      <c r="G74" s="77">
        <f>+IF(E74="cumple",0.05,0)</f>
        <v>0</v>
      </c>
    </row>
    <row r="75" spans="1:7">
      <c r="A75" s="191"/>
      <c r="B75" s="192" t="s">
        <v>25</v>
      </c>
      <c r="C75" s="192"/>
      <c r="D75" s="192"/>
      <c r="E75" s="29" t="str">
        <f>IF(OR(E74="No cumple"),"No cumple",IF(G75=0%,"","Cumple"))</f>
        <v/>
      </c>
      <c r="F75" s="16"/>
      <c r="G75" s="78">
        <f>SUM(G74)</f>
        <v>0</v>
      </c>
    </row>
    <row r="76" spans="1:7" ht="115.5">
      <c r="A76" s="190" t="s">
        <v>95</v>
      </c>
      <c r="B76" s="50" t="s">
        <v>82</v>
      </c>
      <c r="C76" s="39" t="s">
        <v>221</v>
      </c>
      <c r="D76" s="39" t="s">
        <v>229</v>
      </c>
      <c r="E76" s="9"/>
      <c r="F76" s="15" t="s">
        <v>5</v>
      </c>
      <c r="G76" s="77">
        <f>+IF(E76="cumple",0.05,IF(E76="No aplica",0.05,0))</f>
        <v>0</v>
      </c>
    </row>
    <row r="77" spans="1:7">
      <c r="A77" s="191"/>
      <c r="B77" s="192" t="s">
        <v>25</v>
      </c>
      <c r="C77" s="192"/>
      <c r="D77" s="192"/>
      <c r="E77" s="29" t="str">
        <f>IF(OR(E76="No cumple"),"No cumple",IF(G77=0%,"","Cumple"))</f>
        <v/>
      </c>
      <c r="F77" s="16"/>
      <c r="G77" s="78">
        <f>SUM(G76)</f>
        <v>0</v>
      </c>
    </row>
    <row r="78" spans="1:7" ht="115.5">
      <c r="A78" s="190" t="s">
        <v>96</v>
      </c>
      <c r="B78" s="50" t="s">
        <v>83</v>
      </c>
      <c r="C78" s="39" t="s">
        <v>265</v>
      </c>
      <c r="D78" s="40" t="s">
        <v>462</v>
      </c>
      <c r="E78" s="9"/>
      <c r="F78" s="15" t="s">
        <v>5</v>
      </c>
      <c r="G78" s="77">
        <f>+IF(E78="cumple",0.05,0)</f>
        <v>0</v>
      </c>
    </row>
    <row r="79" spans="1:7" ht="17.25" thickBot="1">
      <c r="A79" s="191"/>
      <c r="B79" s="207" t="s">
        <v>25</v>
      </c>
      <c r="C79" s="207"/>
      <c r="D79" s="207"/>
      <c r="E79" s="29" t="str">
        <f>IF(OR(E78="No cumple"),"No cumple",IF(G79=0%,"","Cumple"))</f>
        <v/>
      </c>
      <c r="F79" s="16"/>
      <c r="G79" s="78">
        <f>SUM(G78)</f>
        <v>0</v>
      </c>
    </row>
    <row r="80" spans="1:7" ht="17.25" thickBot="1">
      <c r="A80" s="153" t="s">
        <v>6</v>
      </c>
      <c r="B80" s="154"/>
      <c r="C80" s="154"/>
      <c r="D80" s="154"/>
      <c r="E80" s="154"/>
      <c r="F80" s="155"/>
      <c r="G80" s="79">
        <f>+G22+G26+G30+G33+G36+G39+G42+G44+G48+G50+G52+G55+G57+G61+G63+G66+G73+G75+G77+G79</f>
        <v>0</v>
      </c>
    </row>
    <row r="81" spans="1:7" ht="85.5" customHeight="1" thickBot="1">
      <c r="A81" s="168" t="s">
        <v>497</v>
      </c>
      <c r="B81" s="169"/>
      <c r="C81" s="169"/>
      <c r="D81" s="169"/>
      <c r="E81" s="169"/>
      <c r="F81" s="169"/>
      <c r="G81" s="170"/>
    </row>
    <row r="82" spans="1:7" ht="17.25" thickBot="1">
      <c r="A82" s="156" t="s">
        <v>13</v>
      </c>
      <c r="B82" s="157"/>
      <c r="C82" s="157"/>
      <c r="D82" s="157"/>
      <c r="E82" s="157"/>
      <c r="F82" s="157"/>
      <c r="G82" s="158"/>
    </row>
    <row r="83" spans="1:7" ht="17.25" thickBot="1">
      <c r="A83" s="159" t="s">
        <v>11</v>
      </c>
      <c r="B83" s="160"/>
      <c r="C83" s="18" t="s">
        <v>9</v>
      </c>
      <c r="D83" s="17" t="s">
        <v>12</v>
      </c>
      <c r="E83" s="160" t="s">
        <v>10</v>
      </c>
      <c r="F83" s="160"/>
      <c r="G83" s="161"/>
    </row>
    <row r="84" spans="1:7">
      <c r="A84" s="162"/>
      <c r="B84" s="163"/>
      <c r="C84" s="20"/>
      <c r="D84" s="19"/>
      <c r="E84" s="163"/>
      <c r="F84" s="163"/>
      <c r="G84" s="164"/>
    </row>
    <row r="85" spans="1:7">
      <c r="A85" s="165"/>
      <c r="B85" s="166"/>
      <c r="C85" s="22"/>
      <c r="D85" s="21"/>
      <c r="E85" s="166"/>
      <c r="F85" s="166"/>
      <c r="G85" s="167"/>
    </row>
    <row r="86" spans="1:7" ht="17.25" thickBot="1">
      <c r="A86" s="150"/>
      <c r="B86" s="151"/>
      <c r="C86" s="24"/>
      <c r="D86" s="23"/>
      <c r="E86" s="151"/>
      <c r="F86" s="151"/>
      <c r="G86" s="152"/>
    </row>
  </sheetData>
  <sheetProtection algorithmName="SHA-512" hashValue="1yyOVXD1gAF1EhlF7Z/VX2/6IS19gnBZIMBHofqRUIhaymxi7w6/Xbjj/L0m5POHtrNrQI69MDBCQJhwOv5Qdg==" saltValue="WCnaWsEsavHOxT6H3JpoJA==" spinCount="100000" sheet="1" formatCells="0" formatColumns="0" formatRows="0" autoFilter="0"/>
  <autoFilter ref="A17:G83" xr:uid="{47A68971-74D6-4596-BC86-1E5C76D83494}"/>
  <mergeCells count="94">
    <mergeCell ref="B5:G5"/>
    <mergeCell ref="B6:G6"/>
    <mergeCell ref="B7:G7"/>
    <mergeCell ref="B8:G8"/>
    <mergeCell ref="B9:G9"/>
    <mergeCell ref="B10:G10"/>
    <mergeCell ref="B11:G11"/>
    <mergeCell ref="B14:G14"/>
    <mergeCell ref="A15:G15"/>
    <mergeCell ref="A16:A17"/>
    <mergeCell ref="B16:B17"/>
    <mergeCell ref="C16:C17"/>
    <mergeCell ref="D16:D17"/>
    <mergeCell ref="E16:E17"/>
    <mergeCell ref="F16:F17"/>
    <mergeCell ref="G16:G17"/>
    <mergeCell ref="B13:G13"/>
    <mergeCell ref="B12:G12"/>
    <mergeCell ref="B37:B38"/>
    <mergeCell ref="C18:C20"/>
    <mergeCell ref="B39:D39"/>
    <mergeCell ref="B34:B35"/>
    <mergeCell ref="A23:A26"/>
    <mergeCell ref="B23:B25"/>
    <mergeCell ref="B26:D26"/>
    <mergeCell ref="C23:C24"/>
    <mergeCell ref="C27:C28"/>
    <mergeCell ref="A18:A22"/>
    <mergeCell ref="B18:B21"/>
    <mergeCell ref="B22:D22"/>
    <mergeCell ref="A86:B86"/>
    <mergeCell ref="E86:G86"/>
    <mergeCell ref="A80:F80"/>
    <mergeCell ref="A82:G82"/>
    <mergeCell ref="A83:B83"/>
    <mergeCell ref="E83:G83"/>
    <mergeCell ref="A84:B84"/>
    <mergeCell ref="E84:G84"/>
    <mergeCell ref="A85:B85"/>
    <mergeCell ref="E85:G85"/>
    <mergeCell ref="A81:G81"/>
    <mergeCell ref="A43:A44"/>
    <mergeCell ref="B44:D44"/>
    <mergeCell ref="A45:A48"/>
    <mergeCell ref="B48:D48"/>
    <mergeCell ref="A78:A79"/>
    <mergeCell ref="B79:D79"/>
    <mergeCell ref="B45:B47"/>
    <mergeCell ref="A49:A50"/>
    <mergeCell ref="B50:D50"/>
    <mergeCell ref="A51:A52"/>
    <mergeCell ref="B52:D52"/>
    <mergeCell ref="A53:A55"/>
    <mergeCell ref="B55:D55"/>
    <mergeCell ref="B53:B54"/>
    <mergeCell ref="A62:A63"/>
    <mergeCell ref="B63:D63"/>
    <mergeCell ref="A1:G1"/>
    <mergeCell ref="A2:G2"/>
    <mergeCell ref="A3:G3"/>
    <mergeCell ref="A4:G4"/>
    <mergeCell ref="A40:A42"/>
    <mergeCell ref="B40:B41"/>
    <mergeCell ref="B42:D42"/>
    <mergeCell ref="A27:A30"/>
    <mergeCell ref="B27:B29"/>
    <mergeCell ref="B30:D30"/>
    <mergeCell ref="A31:A33"/>
    <mergeCell ref="B31:B32"/>
    <mergeCell ref="B33:D33"/>
    <mergeCell ref="A34:A36"/>
    <mergeCell ref="B36:D36"/>
    <mergeCell ref="A37:A39"/>
    <mergeCell ref="A64:A66"/>
    <mergeCell ref="B66:D66"/>
    <mergeCell ref="A56:A57"/>
    <mergeCell ref="B57:D57"/>
    <mergeCell ref="A58:A61"/>
    <mergeCell ref="B61:D61"/>
    <mergeCell ref="B58:B60"/>
    <mergeCell ref="A76:A77"/>
    <mergeCell ref="B77:D77"/>
    <mergeCell ref="B73:D73"/>
    <mergeCell ref="A67:A73"/>
    <mergeCell ref="B67:B72"/>
    <mergeCell ref="A74:A75"/>
    <mergeCell ref="B75:D75"/>
    <mergeCell ref="C67:C72"/>
    <mergeCell ref="C40:C41"/>
    <mergeCell ref="C45:C46"/>
    <mergeCell ref="C53:C54"/>
    <mergeCell ref="C59:C60"/>
    <mergeCell ref="B64:B65"/>
    <mergeCell ref="C64:C65"/>
  </mergeCells>
  <conditionalFormatting sqref="G80">
    <cfRule type="dataBar" priority="1">
      <dataBar>
        <cfvo type="num" val="0"/>
        <cfvo type="num" val="1"/>
        <color rgb="FF638EC6"/>
      </dataBar>
      <extLst>
        <ext xmlns:x14="http://schemas.microsoft.com/office/spreadsheetml/2009/9/main" uri="{B025F937-C7B1-47D3-B67F-A62EFF666E3E}">
          <x14:id>{5E25887F-B149-450F-B83A-B2D7C05D9BC8}</x14:id>
        </ext>
      </extLst>
    </cfRule>
  </conditionalFormatting>
  <dataValidations count="8">
    <dataValidation type="list" allowBlank="1" showInputMessage="1" showErrorMessage="1" sqref="E74 E67:E72 E23 E27 E31 E34 E37 E40:E41 E78 E47 E49 E51 E53:E54 E56 E43 E58:E60 E64:E65" xr:uid="{BF872E56-4E34-49A3-AC71-477A92D725A1}">
      <formula1>"Cumple,No Cumple"</formula1>
    </dataValidation>
    <dataValidation type="whole" allowBlank="1" showInputMessage="1" showErrorMessage="1" error="Ingrese solo números" sqref="B13:G13" xr:uid="{6AC22BDF-45FB-4D56-A20F-0ECF51FA75C4}">
      <formula1>1</formula1>
      <formula2>9999</formula2>
    </dataValidation>
    <dataValidation type="whole" allowBlank="1" showInputMessage="1" showErrorMessage="1" error="Ingrese solo números" sqref="B5:G5" xr:uid="{24A2D89F-4B0E-4EEA-82C8-3541DB6ACC1C}">
      <formula1>1</formula1>
      <formula2>999999999</formula2>
    </dataValidation>
    <dataValidation type="date" allowBlank="1" showInputMessage="1" showErrorMessage="1" error="Formato fecha dd/mm/aaaa" sqref="B6:G6" xr:uid="{ABFBC024-6B4E-49DA-9DB3-62F6D7DFF7F9}">
      <formula1>40179</formula1>
      <formula2>46022</formula2>
    </dataValidation>
    <dataValidation type="date" allowBlank="1" showInputMessage="1" showErrorMessage="1" error="Formato fecha dd/mm/aaaa" sqref="B14:G14" xr:uid="{81067B34-AD7C-42BE-83FB-54FEC8034D65}">
      <formula1>45292</formula1>
      <formula2>46022</formula2>
    </dataValidation>
    <dataValidation type="textLength" allowBlank="1" showInputMessage="1" showErrorMessage="1" sqref="B11:G12 B8:G8" xr:uid="{BBD0F508-DD42-4FCE-947C-EA42E8598810}">
      <formula1>2</formula1>
      <formula2>250</formula2>
    </dataValidation>
    <dataValidation type="whole" allowBlank="1" showInputMessage="1" showErrorMessage="1" error="Ingrese solo números._x000a_Logitud 9 dIgitos." sqref="B9:G9" xr:uid="{CC638FE1-4175-40D7-A964-906C3774803B}">
      <formula1>111111111</formula1>
      <formula2>999999999</formula2>
    </dataValidation>
    <dataValidation type="list" allowBlank="1" showInputMessage="1" showErrorMessage="1" sqref="E18:E21 E24:E25 E28:E29 E32 E35 E38 E45:E46 E62 E76" xr:uid="{C5AC1639-F082-4847-80E6-620034953AB1}">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E25887F-B149-450F-B83A-B2D7C05D9BC8}">
            <x14:dataBar minLength="0" maxLength="100" gradient="0">
              <x14:cfvo type="num">
                <xm:f>0</xm:f>
              </x14:cfvo>
              <x14:cfvo type="num">
                <xm:f>1</xm:f>
              </x14:cfvo>
              <x14:negativeFillColor rgb="FFFF0000"/>
              <x14:axisColor rgb="FF000000"/>
            </x14:dataBar>
          </x14:cfRule>
          <xm:sqref>G80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35C5C34-4F3A-4B6C-ACDA-EE48CD2C482A}">
          <x14:formula1>
            <xm:f>'0. Instrucciones'!$A$41:$A$73</xm:f>
          </x14:formula1>
          <xm:sqref>B7:G7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77FE-C172-4BEC-85A9-591712F5A465}">
  <sheetPr>
    <tabColor rgb="FF00B0F0"/>
  </sheetPr>
  <dimension ref="A1:H45"/>
  <sheetViews>
    <sheetView zoomScaleNormal="100" zoomScaleSheetLayoutView="80" zoomScalePageLayoutView="55" workbookViewId="0">
      <selection activeCell="A5" sqref="A5:G7"/>
    </sheetView>
  </sheetViews>
  <sheetFormatPr baseColWidth="10" defaultColWidth="11.42578125" defaultRowHeight="16.5"/>
  <cols>
    <col min="1" max="1" width="30.85546875" style="25" customWidth="1"/>
    <col min="2" max="2" width="30.42578125" style="26" customWidth="1"/>
    <col min="3" max="3" width="35.5703125" style="27" customWidth="1"/>
    <col min="4" max="4" width="56.85546875" style="26" customWidth="1"/>
    <col min="5" max="5" width="19" style="26" customWidth="1"/>
    <col min="6" max="6" width="35.28515625" style="28" customWidth="1"/>
    <col min="7" max="7" width="11.140625" style="28" customWidth="1"/>
    <col min="8" max="8" width="7.42578125" style="1" customWidth="1"/>
    <col min="9" max="16384" width="11.42578125" style="1"/>
  </cols>
  <sheetData>
    <row r="1" spans="1:8" ht="17.25" thickBot="1">
      <c r="A1" s="113" t="s">
        <v>20</v>
      </c>
      <c r="B1" s="114"/>
      <c r="C1" s="114"/>
      <c r="D1" s="114"/>
      <c r="E1" s="114"/>
      <c r="F1" s="114"/>
      <c r="G1" s="115"/>
    </row>
    <row r="2" spans="1:8" ht="17.25" customHeight="1" thickBot="1">
      <c r="A2" s="116" t="s">
        <v>19</v>
      </c>
      <c r="B2" s="117"/>
      <c r="C2" s="117"/>
      <c r="D2" s="117"/>
      <c r="E2" s="117"/>
      <c r="F2" s="117"/>
      <c r="G2" s="118"/>
    </row>
    <row r="3" spans="1:8" s="2" customFormat="1" ht="17.25" thickBot="1">
      <c r="A3" s="119" t="s">
        <v>14</v>
      </c>
      <c r="B3" s="120"/>
      <c r="C3" s="120"/>
      <c r="D3" s="120"/>
      <c r="E3" s="120"/>
      <c r="F3" s="120"/>
      <c r="G3" s="121"/>
    </row>
    <row r="4" spans="1:8" s="2" customFormat="1" ht="17.25" thickBot="1">
      <c r="A4" s="122" t="s">
        <v>254</v>
      </c>
      <c r="B4" s="123"/>
      <c r="C4" s="123"/>
      <c r="D4" s="123"/>
      <c r="E4" s="123"/>
      <c r="F4" s="123"/>
      <c r="G4" s="124"/>
    </row>
    <row r="5" spans="1:8">
      <c r="A5" s="3" t="s">
        <v>21</v>
      </c>
      <c r="B5" s="175"/>
      <c r="C5" s="175"/>
      <c r="D5" s="175"/>
      <c r="E5" s="175"/>
      <c r="F5" s="175"/>
      <c r="G5" s="176"/>
    </row>
    <row r="6" spans="1:8">
      <c r="A6" s="4" t="s">
        <v>22</v>
      </c>
      <c r="B6" s="173"/>
      <c r="C6" s="173"/>
      <c r="D6" s="173"/>
      <c r="E6" s="173"/>
      <c r="F6" s="173"/>
      <c r="G6" s="174"/>
    </row>
    <row r="7" spans="1:8">
      <c r="A7" s="5" t="s">
        <v>1</v>
      </c>
      <c r="B7" s="171"/>
      <c r="C7" s="171"/>
      <c r="D7" s="171"/>
      <c r="E7" s="171"/>
      <c r="F7" s="171"/>
      <c r="G7" s="172"/>
    </row>
    <row r="8" spans="1:8">
      <c r="A8" s="5" t="s">
        <v>15</v>
      </c>
      <c r="B8" s="171"/>
      <c r="C8" s="171"/>
      <c r="D8" s="171"/>
      <c r="E8" s="171"/>
      <c r="F8" s="171"/>
      <c r="G8" s="172"/>
    </row>
    <row r="9" spans="1:8">
      <c r="A9" s="5" t="s">
        <v>26</v>
      </c>
      <c r="B9" s="171"/>
      <c r="C9" s="171"/>
      <c r="D9" s="171"/>
      <c r="E9" s="171"/>
      <c r="F9" s="171"/>
      <c r="G9" s="172"/>
    </row>
    <row r="10" spans="1:8">
      <c r="A10" s="5" t="s">
        <v>23</v>
      </c>
      <c r="B10" s="171"/>
      <c r="C10" s="171"/>
      <c r="D10" s="171"/>
      <c r="E10" s="171"/>
      <c r="F10" s="171"/>
      <c r="G10" s="172"/>
    </row>
    <row r="11" spans="1:8">
      <c r="A11" s="5" t="s">
        <v>16</v>
      </c>
      <c r="B11" s="171"/>
      <c r="C11" s="171"/>
      <c r="D11" s="171"/>
      <c r="E11" s="171"/>
      <c r="F11" s="171"/>
      <c r="G11" s="172"/>
    </row>
    <row r="12" spans="1:8" ht="34.5" customHeight="1">
      <c r="A12" s="5" t="s">
        <v>17</v>
      </c>
      <c r="B12" s="171"/>
      <c r="C12" s="171"/>
      <c r="D12" s="171"/>
      <c r="E12" s="171"/>
      <c r="F12" s="171"/>
      <c r="G12" s="172"/>
    </row>
    <row r="13" spans="1:8" ht="18.75" customHeight="1">
      <c r="A13" s="72" t="s">
        <v>482</v>
      </c>
      <c r="B13" s="177"/>
      <c r="C13" s="178"/>
      <c r="D13" s="178"/>
      <c r="E13" s="178"/>
      <c r="F13" s="178"/>
      <c r="G13" s="179"/>
    </row>
    <row r="14" spans="1:8" ht="33.75" thickBot="1">
      <c r="A14" s="6" t="s">
        <v>24</v>
      </c>
      <c r="B14" s="180"/>
      <c r="C14" s="180"/>
      <c r="D14" s="180"/>
      <c r="E14" s="180"/>
      <c r="F14" s="180"/>
      <c r="G14" s="181"/>
      <c r="H14" s="84"/>
    </row>
    <row r="15" spans="1:8">
      <c r="A15" s="142" t="s">
        <v>501</v>
      </c>
      <c r="B15" s="143"/>
      <c r="C15" s="143"/>
      <c r="D15" s="143"/>
      <c r="E15" s="143"/>
      <c r="F15" s="143"/>
      <c r="G15" s="144"/>
      <c r="H15" s="84" t="s">
        <v>27</v>
      </c>
    </row>
    <row r="16" spans="1:8" ht="34.5" customHeight="1">
      <c r="A16" s="227" t="s">
        <v>176</v>
      </c>
      <c r="B16" s="227" t="s">
        <v>2</v>
      </c>
      <c r="C16" s="227" t="s">
        <v>156</v>
      </c>
      <c r="D16" s="227" t="s">
        <v>157</v>
      </c>
      <c r="E16" s="227" t="s">
        <v>18</v>
      </c>
      <c r="F16" s="227" t="s">
        <v>0</v>
      </c>
      <c r="G16" s="227" t="s">
        <v>4</v>
      </c>
      <c r="H16" s="84" t="s">
        <v>28</v>
      </c>
    </row>
    <row r="17" spans="1:8" ht="16.5" customHeight="1">
      <c r="A17" s="227"/>
      <c r="B17" s="227"/>
      <c r="C17" s="227"/>
      <c r="D17" s="227"/>
      <c r="E17" s="227"/>
      <c r="F17" s="227"/>
      <c r="G17" s="227"/>
      <c r="H17" s="84" t="s">
        <v>29</v>
      </c>
    </row>
    <row r="18" spans="1:8" ht="37.5" customHeight="1">
      <c r="A18" s="221" t="s">
        <v>42</v>
      </c>
      <c r="B18" s="221"/>
      <c r="C18" s="221"/>
      <c r="D18" s="221"/>
      <c r="E18" s="221"/>
      <c r="F18" s="221"/>
      <c r="G18" s="221"/>
      <c r="H18" s="83"/>
    </row>
    <row r="19" spans="1:8" ht="35.25" customHeight="1">
      <c r="A19" s="225" t="s">
        <v>37</v>
      </c>
      <c r="B19" s="198" t="s">
        <v>38</v>
      </c>
      <c r="C19" s="198" t="s">
        <v>171</v>
      </c>
      <c r="D19" s="37" t="s">
        <v>130</v>
      </c>
      <c r="E19" s="80"/>
      <c r="F19" s="85"/>
      <c r="G19" s="86">
        <f t="shared" ref="G19:G24" si="0">+IF(E19="cumple",0.00833,0)</f>
        <v>0</v>
      </c>
      <c r="H19" s="83"/>
    </row>
    <row r="20" spans="1:8" ht="33">
      <c r="A20" s="184"/>
      <c r="B20" s="198"/>
      <c r="C20" s="198"/>
      <c r="D20" s="31" t="s">
        <v>131</v>
      </c>
      <c r="E20" s="9"/>
      <c r="F20" s="10"/>
      <c r="G20" s="77">
        <f t="shared" si="0"/>
        <v>0</v>
      </c>
      <c r="H20" s="83"/>
    </row>
    <row r="21" spans="1:8" ht="33" customHeight="1">
      <c r="A21" s="184"/>
      <c r="B21" s="198"/>
      <c r="C21" s="198"/>
      <c r="D21" s="31" t="s">
        <v>132</v>
      </c>
      <c r="E21" s="9"/>
      <c r="F21" s="10"/>
      <c r="G21" s="77">
        <f t="shared" si="0"/>
        <v>0</v>
      </c>
      <c r="H21" s="83"/>
    </row>
    <row r="22" spans="1:8" ht="33">
      <c r="A22" s="184"/>
      <c r="B22" s="198"/>
      <c r="C22" s="198"/>
      <c r="D22" s="31" t="s">
        <v>133</v>
      </c>
      <c r="E22" s="9"/>
      <c r="F22" s="10"/>
      <c r="G22" s="77">
        <f t="shared" si="0"/>
        <v>0</v>
      </c>
      <c r="H22" s="83"/>
    </row>
    <row r="23" spans="1:8" ht="30.75" customHeight="1">
      <c r="A23" s="184"/>
      <c r="B23" s="198"/>
      <c r="C23" s="198"/>
      <c r="D23" s="31" t="s">
        <v>134</v>
      </c>
      <c r="E23" s="9"/>
      <c r="F23" s="10"/>
      <c r="G23" s="77">
        <f t="shared" si="0"/>
        <v>0</v>
      </c>
      <c r="H23" s="83"/>
    </row>
    <row r="24" spans="1:8" ht="30.75" customHeight="1">
      <c r="A24" s="184"/>
      <c r="B24" s="199"/>
      <c r="C24" s="199"/>
      <c r="D24" s="31" t="s">
        <v>135</v>
      </c>
      <c r="E24" s="9"/>
      <c r="F24" s="10"/>
      <c r="G24" s="77">
        <f t="shared" si="0"/>
        <v>0</v>
      </c>
      <c r="H24" s="83"/>
    </row>
    <row r="25" spans="1:8">
      <c r="A25" s="184"/>
      <c r="B25" s="131" t="s">
        <v>25</v>
      </c>
      <c r="C25" s="132"/>
      <c r="D25" s="132"/>
      <c r="E25" s="29" t="str" cm="1">
        <f t="array" ref="E25">IF(OR(E19:E24="No cumple"),"No cumple",IF(G25=0%,"","Cumple"))</f>
        <v/>
      </c>
      <c r="F25" s="11"/>
      <c r="G25" s="78">
        <f>SUM(G19:G24)</f>
        <v>0</v>
      </c>
      <c r="H25" s="83"/>
    </row>
    <row r="26" spans="1:8" ht="49.5">
      <c r="A26" s="133" t="s">
        <v>39</v>
      </c>
      <c r="B26" s="141" t="s">
        <v>463</v>
      </c>
      <c r="C26" s="222" t="s">
        <v>172</v>
      </c>
      <c r="D26" s="31" t="s">
        <v>136</v>
      </c>
      <c r="E26" s="9"/>
      <c r="F26" s="10"/>
      <c r="G26" s="77">
        <f t="shared" ref="G26:G27" si="1">+IF(E26="cumple",0.1245,0)</f>
        <v>0</v>
      </c>
      <c r="H26" s="83"/>
    </row>
    <row r="27" spans="1:8" ht="68.25" customHeight="1">
      <c r="A27" s="134"/>
      <c r="B27" s="141"/>
      <c r="C27" s="223"/>
      <c r="D27" s="31" t="s">
        <v>137</v>
      </c>
      <c r="E27" s="9"/>
      <c r="F27" s="10"/>
      <c r="G27" s="77">
        <f t="shared" si="1"/>
        <v>0</v>
      </c>
      <c r="H27" s="83"/>
    </row>
    <row r="28" spans="1:8" ht="42" customHeight="1">
      <c r="A28" s="134"/>
      <c r="B28" s="141"/>
      <c r="C28" s="223"/>
      <c r="D28" s="31" t="s">
        <v>138</v>
      </c>
      <c r="E28" s="9"/>
      <c r="F28" s="10"/>
      <c r="G28" s="77">
        <f>+IF(E28="cumple",0.1245,0)</f>
        <v>0</v>
      </c>
      <c r="H28" s="83"/>
    </row>
    <row r="29" spans="1:8" ht="95.25" customHeight="1">
      <c r="A29" s="134"/>
      <c r="B29" s="141"/>
      <c r="C29" s="224"/>
      <c r="D29" s="31" t="s">
        <v>266</v>
      </c>
      <c r="E29" s="9"/>
      <c r="F29" s="10"/>
      <c r="G29" s="77">
        <f t="shared" ref="G29" si="2">+IF(E29="cumple",0.1245,0)</f>
        <v>0</v>
      </c>
      <c r="H29" s="83"/>
    </row>
    <row r="30" spans="1:8">
      <c r="A30" s="135"/>
      <c r="B30" s="131" t="s">
        <v>25</v>
      </c>
      <c r="C30" s="132"/>
      <c r="D30" s="132"/>
      <c r="E30" s="29" t="str" cm="1">
        <f t="array" ref="E30">IF(OR(E26:E29="No cumple"),"No cumple",IF(G30=0%,"","Cumple"))</f>
        <v/>
      </c>
      <c r="F30" s="11"/>
      <c r="G30" s="78">
        <f>SUM(G26:G29)</f>
        <v>0</v>
      </c>
      <c r="H30" s="83"/>
    </row>
    <row r="31" spans="1:8" ht="107.25" customHeight="1">
      <c r="A31" s="133" t="s">
        <v>40</v>
      </c>
      <c r="B31" s="136" t="s">
        <v>464</v>
      </c>
      <c r="C31" s="138" t="s">
        <v>173</v>
      </c>
      <c r="D31" s="31" t="s">
        <v>502</v>
      </c>
      <c r="E31" s="9"/>
      <c r="F31" s="10"/>
      <c r="G31" s="77">
        <f>+IF(E31="cumple",0.0875,0)</f>
        <v>0</v>
      </c>
      <c r="H31" s="83"/>
    </row>
    <row r="32" spans="1:8" ht="78" customHeight="1">
      <c r="A32" s="134"/>
      <c r="B32" s="141"/>
      <c r="C32" s="138"/>
      <c r="D32" s="31" t="s">
        <v>465</v>
      </c>
      <c r="E32" s="9"/>
      <c r="F32" s="10"/>
      <c r="G32" s="77">
        <f t="shared" ref="G32:G34" si="3">+IF(E32="cumple",0.0875,0)</f>
        <v>0</v>
      </c>
      <c r="H32" s="83"/>
    </row>
    <row r="33" spans="1:8" ht="79.5" customHeight="1">
      <c r="A33" s="134"/>
      <c r="B33" s="141"/>
      <c r="C33" s="138"/>
      <c r="D33" s="31" t="s">
        <v>466</v>
      </c>
      <c r="E33" s="9"/>
      <c r="F33" s="10"/>
      <c r="G33" s="77">
        <f t="shared" si="3"/>
        <v>0</v>
      </c>
      <c r="H33" s="83"/>
    </row>
    <row r="34" spans="1:8" ht="81" customHeight="1">
      <c r="A34" s="134"/>
      <c r="B34" s="141"/>
      <c r="C34" s="138"/>
      <c r="D34" s="31" t="s">
        <v>467</v>
      </c>
      <c r="E34" s="9"/>
      <c r="F34" s="10"/>
      <c r="G34" s="77">
        <f t="shared" si="3"/>
        <v>0</v>
      </c>
      <c r="H34" s="83"/>
    </row>
    <row r="35" spans="1:8">
      <c r="A35" s="135"/>
      <c r="B35" s="131" t="s">
        <v>25</v>
      </c>
      <c r="C35" s="132"/>
      <c r="D35" s="132"/>
      <c r="E35" s="29" t="str" cm="1">
        <f t="array" ref="E35">IF(OR(E31:E34="No cumple"),"No cumple",IF(G35=0%,"","Cumple"))</f>
        <v/>
      </c>
      <c r="F35" s="11"/>
      <c r="G35" s="78">
        <f>SUM(G31:G34)</f>
        <v>0</v>
      </c>
      <c r="H35" s="83"/>
    </row>
    <row r="36" spans="1:8" ht="82.5" customHeight="1">
      <c r="A36" s="133" t="s">
        <v>139</v>
      </c>
      <c r="B36" s="136" t="s">
        <v>41</v>
      </c>
      <c r="C36" s="138" t="s">
        <v>174</v>
      </c>
      <c r="D36" s="35" t="s">
        <v>140</v>
      </c>
      <c r="E36" s="9"/>
      <c r="F36" s="10"/>
      <c r="G36" s="77">
        <f>+IF(E36="cumple",0.05,0)</f>
        <v>0</v>
      </c>
      <c r="H36" s="83"/>
    </row>
    <row r="37" spans="1:8" ht="119.25" customHeight="1">
      <c r="A37" s="134"/>
      <c r="B37" s="141"/>
      <c r="C37" s="138"/>
      <c r="D37" s="34" t="s">
        <v>141</v>
      </c>
      <c r="E37" s="9"/>
      <c r="F37" s="10"/>
      <c r="G37" s="77">
        <f>+IF(E37="cumple",0.05,0)</f>
        <v>0</v>
      </c>
      <c r="H37" s="83"/>
    </row>
    <row r="38" spans="1:8" ht="17.25" thickBot="1">
      <c r="A38" s="134"/>
      <c r="B38" s="226" t="s">
        <v>25</v>
      </c>
      <c r="C38" s="193"/>
      <c r="D38" s="193"/>
      <c r="E38" s="87" t="str" cm="1">
        <f t="array" ref="E38">IF(OR(E36:E37="No cumple"),"No cumple",IF(G38=0%,"","Cumple"))</f>
        <v/>
      </c>
      <c r="F38" s="16"/>
      <c r="G38" s="88">
        <f>SUM(G36:G37)</f>
        <v>0</v>
      </c>
      <c r="H38" s="83"/>
    </row>
    <row r="39" spans="1:8" ht="17.25" thickBot="1">
      <c r="A39" s="153" t="s">
        <v>6</v>
      </c>
      <c r="B39" s="154"/>
      <c r="C39" s="154"/>
      <c r="D39" s="154"/>
      <c r="E39" s="154"/>
      <c r="F39" s="155"/>
      <c r="G39" s="89">
        <f>+G25+G30+G35+G38</f>
        <v>0</v>
      </c>
    </row>
    <row r="40" spans="1:8" ht="96" customHeight="1" thickBot="1">
      <c r="A40" s="168" t="s">
        <v>498</v>
      </c>
      <c r="B40" s="169"/>
      <c r="C40" s="169"/>
      <c r="D40" s="169"/>
      <c r="E40" s="169"/>
      <c r="F40" s="169"/>
      <c r="G40" s="170"/>
    </row>
    <row r="41" spans="1:8" ht="17.25" thickBot="1">
      <c r="A41" s="156" t="s">
        <v>13</v>
      </c>
      <c r="B41" s="157"/>
      <c r="C41" s="157"/>
      <c r="D41" s="157"/>
      <c r="E41" s="157"/>
      <c r="F41" s="157"/>
      <c r="G41" s="158"/>
    </row>
    <row r="42" spans="1:8" ht="17.25" thickBot="1">
      <c r="A42" s="159" t="s">
        <v>11</v>
      </c>
      <c r="B42" s="160"/>
      <c r="C42" s="18" t="s">
        <v>9</v>
      </c>
      <c r="D42" s="17" t="s">
        <v>12</v>
      </c>
      <c r="E42" s="160" t="s">
        <v>10</v>
      </c>
      <c r="F42" s="160"/>
      <c r="G42" s="161"/>
    </row>
    <row r="43" spans="1:8">
      <c r="A43" s="162"/>
      <c r="B43" s="163"/>
      <c r="C43" s="20"/>
      <c r="D43" s="19"/>
      <c r="E43" s="163"/>
      <c r="F43" s="163"/>
      <c r="G43" s="164"/>
    </row>
    <row r="44" spans="1:8">
      <c r="A44" s="165"/>
      <c r="B44" s="166"/>
      <c r="C44" s="22"/>
      <c r="D44" s="21"/>
      <c r="E44" s="166"/>
      <c r="F44" s="166"/>
      <c r="G44" s="167"/>
    </row>
    <row r="45" spans="1:8" ht="17.25" thickBot="1">
      <c r="A45" s="150"/>
      <c r="B45" s="151"/>
      <c r="C45" s="24"/>
      <c r="D45" s="23"/>
      <c r="E45" s="151"/>
      <c r="F45" s="151"/>
      <c r="G45" s="152"/>
    </row>
  </sheetData>
  <sheetProtection algorithmName="SHA-512" hashValue="8nwaaAZhqsbuz/sSBm5JEE8OpzRdQ0mG9LQMB+yj1guRMVXBeto4oZbOSWH4ZfQcDZtKGsT0bjRmqlhSmlH1VA==" saltValue="r3wp+kHp+UNdPc7tpoBsOQ==" spinCount="100000" sheet="1" formatCells="0" formatColumns="0" formatRows="0" autoFilter="0"/>
  <autoFilter ref="A17:H42" xr:uid="{47A68971-74D6-4596-BC86-1E5C76D83494}"/>
  <mergeCells count="50">
    <mergeCell ref="A1:G1"/>
    <mergeCell ref="A2:G2"/>
    <mergeCell ref="A3:G3"/>
    <mergeCell ref="A4:G4"/>
    <mergeCell ref="B5:G5"/>
    <mergeCell ref="B6:G6"/>
    <mergeCell ref="B7:G7"/>
    <mergeCell ref="B8:G8"/>
    <mergeCell ref="B9:G9"/>
    <mergeCell ref="B10:G10"/>
    <mergeCell ref="B11:G11"/>
    <mergeCell ref="B16:B17"/>
    <mergeCell ref="C16:C17"/>
    <mergeCell ref="D16:D17"/>
    <mergeCell ref="E16:E17"/>
    <mergeCell ref="F16:F17"/>
    <mergeCell ref="G16:G17"/>
    <mergeCell ref="B13:G13"/>
    <mergeCell ref="B14:G14"/>
    <mergeCell ref="A15:G15"/>
    <mergeCell ref="A16:A17"/>
    <mergeCell ref="B12:G12"/>
    <mergeCell ref="A18:G18"/>
    <mergeCell ref="A31:A35"/>
    <mergeCell ref="B31:B34"/>
    <mergeCell ref="B35:D35"/>
    <mergeCell ref="A36:A38"/>
    <mergeCell ref="B36:B37"/>
    <mergeCell ref="C19:C24"/>
    <mergeCell ref="C26:C29"/>
    <mergeCell ref="C31:C34"/>
    <mergeCell ref="C36:C37"/>
    <mergeCell ref="A19:A25"/>
    <mergeCell ref="B19:B24"/>
    <mergeCell ref="B25:D25"/>
    <mergeCell ref="B38:D38"/>
    <mergeCell ref="B26:B29"/>
    <mergeCell ref="A26:A30"/>
    <mergeCell ref="B30:D30"/>
    <mergeCell ref="A44:B44"/>
    <mergeCell ref="E44:G44"/>
    <mergeCell ref="A45:B45"/>
    <mergeCell ref="E45:G45"/>
    <mergeCell ref="A39:F39"/>
    <mergeCell ref="A41:G41"/>
    <mergeCell ref="A42:B42"/>
    <mergeCell ref="E42:G42"/>
    <mergeCell ref="A43:B43"/>
    <mergeCell ref="E43:G43"/>
    <mergeCell ref="A40:G40"/>
  </mergeCells>
  <conditionalFormatting sqref="G39">
    <cfRule type="dataBar" priority="1">
      <dataBar>
        <cfvo type="num" val="0"/>
        <cfvo type="num" val="1"/>
        <color rgb="FF638EC6"/>
      </dataBar>
      <extLst>
        <ext xmlns:x14="http://schemas.microsoft.com/office/spreadsheetml/2009/9/main" uri="{B025F937-C7B1-47D3-B67F-A62EFF666E3E}">
          <x14:id>{8A3197C9-579E-4874-A5C3-D49B476407F3}</x14:id>
        </ext>
      </extLst>
    </cfRule>
  </conditionalFormatting>
  <dataValidations count="7">
    <dataValidation type="list" allowBlank="1" showInputMessage="1" showErrorMessage="1" sqref="E19:E24 E26:E29 E31:E34 E36:E37" xr:uid="{10D62593-2950-4DCD-B022-1100214E3894}">
      <formula1>$H$15:$H$16</formula1>
    </dataValidation>
    <dataValidation type="whole" allowBlank="1" showInputMessage="1" showErrorMessage="1" error="Ingrese solo números" sqref="B13:G13" xr:uid="{CFD5B189-9B8B-435A-854B-45C6C33BFFDB}">
      <formula1>1</formula1>
      <formula2>9999</formula2>
    </dataValidation>
    <dataValidation type="whole" allowBlank="1" showInputMessage="1" showErrorMessage="1" error="Ingrese solo números" sqref="B5:G5" xr:uid="{7333A230-5291-4F05-ADCD-88FF68BF541C}">
      <formula1>1</formula1>
      <formula2>999999999</formula2>
    </dataValidation>
    <dataValidation type="date" allowBlank="1" showInputMessage="1" showErrorMessage="1" error="Formato fecha dd/mm/aaaa" sqref="B6:G6" xr:uid="{05178ED5-7116-4565-B7A5-7806CB5B75E2}">
      <formula1>40179</formula1>
      <formula2>46022</formula2>
    </dataValidation>
    <dataValidation type="date" allowBlank="1" showInputMessage="1" showErrorMessage="1" error="Formato fecha dd/mm/aaaa" sqref="B14:G14" xr:uid="{5DC46947-6312-4ACF-BA3C-A390A59866C0}">
      <formula1>45292</formula1>
      <formula2>46022</formula2>
    </dataValidation>
    <dataValidation type="textLength" allowBlank="1" showInputMessage="1" showErrorMessage="1" sqref="B11:G12 B8:G8" xr:uid="{98169EBB-8DC9-4470-9CE1-63DF649C6F3D}">
      <formula1>2</formula1>
      <formula2>250</formula2>
    </dataValidation>
    <dataValidation type="whole" allowBlank="1" showInputMessage="1" showErrorMessage="1" error="Ingrese solo números._x000a_Logitud 9 dIgitos." sqref="B9:G9" xr:uid="{B860B622-364A-4485-A892-7976AA3E85A2}">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8A3197C9-579E-4874-A5C3-D49B476407F3}">
            <x14:dataBar minLength="0" maxLength="100" gradient="0">
              <x14:cfvo type="num">
                <xm:f>0</xm:f>
              </x14:cfvo>
              <x14:cfvo type="num">
                <xm:f>1</xm:f>
              </x14:cfvo>
              <x14:negativeFillColor rgb="FFFF0000"/>
              <x14:axisColor rgb="FF000000"/>
            </x14:dataBar>
          </x14:cfRule>
          <xm:sqref>G39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019F6A9-325C-4525-A166-6CCE6336C544}">
          <x14:formula1>
            <xm:f>'0. Instrucciones'!$A$41:$A$73</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2BCA-F9D6-47A0-8554-2B7CB59AEEB9}">
  <sheetPr>
    <tabColor rgb="FF00B0F0"/>
  </sheetPr>
  <dimension ref="A1:G74"/>
  <sheetViews>
    <sheetView zoomScaleNormal="100" zoomScaleSheetLayoutView="80" zoomScalePageLayoutView="55" workbookViewId="0">
      <selection activeCell="A5" sqref="A5:G7"/>
    </sheetView>
  </sheetViews>
  <sheetFormatPr baseColWidth="10" defaultColWidth="11.42578125" defaultRowHeight="16.5"/>
  <cols>
    <col min="1" max="1" width="30.85546875" style="25" customWidth="1"/>
    <col min="2" max="2" width="25.5703125" style="26" customWidth="1"/>
    <col min="3" max="3" width="35.5703125" style="27" customWidth="1"/>
    <col min="4" max="4" width="52.140625" style="26" customWidth="1"/>
    <col min="5" max="5" width="14.85546875" style="26" customWidth="1"/>
    <col min="6" max="6" width="35.28515625" style="28" customWidth="1"/>
    <col min="7" max="7" width="14.28515625" style="28" customWidth="1"/>
    <col min="8" max="16384" width="11.42578125" style="1"/>
  </cols>
  <sheetData>
    <row r="1" spans="1:7" ht="17.25" thickBot="1">
      <c r="A1" s="113" t="s">
        <v>20</v>
      </c>
      <c r="B1" s="114"/>
      <c r="C1" s="114"/>
      <c r="D1" s="114"/>
      <c r="E1" s="114"/>
      <c r="F1" s="114"/>
      <c r="G1" s="115"/>
    </row>
    <row r="2" spans="1:7" ht="17.25" customHeight="1" thickBot="1">
      <c r="A2" s="116" t="s">
        <v>19</v>
      </c>
      <c r="B2" s="117"/>
      <c r="C2" s="117"/>
      <c r="D2" s="117"/>
      <c r="E2" s="117"/>
      <c r="F2" s="117"/>
      <c r="G2" s="118"/>
    </row>
    <row r="3" spans="1:7" s="2" customFormat="1" ht="17.25" thickBot="1">
      <c r="A3" s="119" t="s">
        <v>14</v>
      </c>
      <c r="B3" s="120"/>
      <c r="C3" s="120"/>
      <c r="D3" s="120"/>
      <c r="E3" s="120"/>
      <c r="F3" s="120"/>
      <c r="G3" s="121"/>
    </row>
    <row r="4" spans="1:7" s="2" customFormat="1" ht="17.25" thickBot="1">
      <c r="A4" s="122" t="s">
        <v>254</v>
      </c>
      <c r="B4" s="123"/>
      <c r="C4" s="123"/>
      <c r="D4" s="123"/>
      <c r="E4" s="123"/>
      <c r="F4" s="123"/>
      <c r="G4" s="124"/>
    </row>
    <row r="5" spans="1:7">
      <c r="A5" s="3" t="s">
        <v>21</v>
      </c>
      <c r="B5" s="175"/>
      <c r="C5" s="175"/>
      <c r="D5" s="175"/>
      <c r="E5" s="175"/>
      <c r="F5" s="175"/>
      <c r="G5" s="176"/>
    </row>
    <row r="6" spans="1:7">
      <c r="A6" s="4" t="s">
        <v>22</v>
      </c>
      <c r="B6" s="173"/>
      <c r="C6" s="173"/>
      <c r="D6" s="173"/>
      <c r="E6" s="173"/>
      <c r="F6" s="173"/>
      <c r="G6" s="174"/>
    </row>
    <row r="7" spans="1:7">
      <c r="A7" s="5" t="s">
        <v>1</v>
      </c>
      <c r="B7" s="171"/>
      <c r="C7" s="171"/>
      <c r="D7" s="171"/>
      <c r="E7" s="171"/>
      <c r="F7" s="171"/>
      <c r="G7" s="172"/>
    </row>
    <row r="8" spans="1:7">
      <c r="A8" s="5" t="s">
        <v>15</v>
      </c>
      <c r="B8" s="171"/>
      <c r="C8" s="171"/>
      <c r="D8" s="171"/>
      <c r="E8" s="171"/>
      <c r="F8" s="171"/>
      <c r="G8" s="172"/>
    </row>
    <row r="9" spans="1:7">
      <c r="A9" s="5" t="s">
        <v>26</v>
      </c>
      <c r="B9" s="171"/>
      <c r="C9" s="171"/>
      <c r="D9" s="171"/>
      <c r="E9" s="171"/>
      <c r="F9" s="171"/>
      <c r="G9" s="172"/>
    </row>
    <row r="10" spans="1:7">
      <c r="A10" s="5" t="s">
        <v>23</v>
      </c>
      <c r="B10" s="171"/>
      <c r="C10" s="171"/>
      <c r="D10" s="171"/>
      <c r="E10" s="171"/>
      <c r="F10" s="171"/>
      <c r="G10" s="172"/>
    </row>
    <row r="11" spans="1:7">
      <c r="A11" s="5" t="s">
        <v>16</v>
      </c>
      <c r="B11" s="171"/>
      <c r="C11" s="171"/>
      <c r="D11" s="171"/>
      <c r="E11" s="171"/>
      <c r="F11" s="171"/>
      <c r="G11" s="172"/>
    </row>
    <row r="12" spans="1:7" ht="33.75" customHeight="1">
      <c r="A12" s="5" t="s">
        <v>17</v>
      </c>
      <c r="B12" s="171"/>
      <c r="C12" s="171"/>
      <c r="D12" s="171"/>
      <c r="E12" s="171"/>
      <c r="F12" s="171"/>
      <c r="G12" s="172"/>
    </row>
    <row r="13" spans="1:7">
      <c r="A13" s="72" t="s">
        <v>434</v>
      </c>
      <c r="B13" s="177"/>
      <c r="C13" s="178"/>
      <c r="D13" s="178"/>
      <c r="E13" s="178"/>
      <c r="F13" s="178"/>
      <c r="G13" s="179"/>
    </row>
    <row r="14" spans="1:7" ht="33.75" thickBot="1">
      <c r="A14" s="6" t="s">
        <v>24</v>
      </c>
      <c r="B14" s="180"/>
      <c r="C14" s="180"/>
      <c r="D14" s="180"/>
      <c r="E14" s="180"/>
      <c r="F14" s="180"/>
      <c r="G14" s="181"/>
    </row>
    <row r="15" spans="1:7">
      <c r="A15" s="142" t="s">
        <v>36</v>
      </c>
      <c r="B15" s="143"/>
      <c r="C15" s="143"/>
      <c r="D15" s="143"/>
      <c r="E15" s="143"/>
      <c r="F15" s="143"/>
      <c r="G15" s="144"/>
    </row>
    <row r="16" spans="1:7" ht="34.5" customHeight="1">
      <c r="A16" s="145" t="s">
        <v>177</v>
      </c>
      <c r="B16" s="147" t="s">
        <v>2</v>
      </c>
      <c r="C16" s="147" t="s">
        <v>156</v>
      </c>
      <c r="D16" s="147" t="s">
        <v>157</v>
      </c>
      <c r="E16" s="146" t="s">
        <v>18</v>
      </c>
      <c r="F16" s="145" t="s">
        <v>0</v>
      </c>
      <c r="G16" s="145" t="s">
        <v>4</v>
      </c>
    </row>
    <row r="17" spans="1:7" ht="16.5" customHeight="1">
      <c r="A17" s="236"/>
      <c r="B17" s="148"/>
      <c r="C17" s="148"/>
      <c r="D17" s="148"/>
      <c r="E17" s="149"/>
      <c r="F17" s="145"/>
      <c r="G17" s="236"/>
    </row>
    <row r="18" spans="1:7" ht="24" customHeight="1">
      <c r="A18" s="238" t="s">
        <v>503</v>
      </c>
      <c r="B18" s="238"/>
      <c r="C18" s="238"/>
      <c r="D18" s="238"/>
      <c r="E18" s="238"/>
      <c r="F18" s="238"/>
      <c r="G18" s="239"/>
    </row>
    <row r="19" spans="1:7" ht="132">
      <c r="A19" s="221" t="s">
        <v>468</v>
      </c>
      <c r="B19" s="240" t="s">
        <v>489</v>
      </c>
      <c r="C19" s="139" t="s">
        <v>272</v>
      </c>
      <c r="D19" s="40" t="s">
        <v>549</v>
      </c>
      <c r="E19" s="9"/>
      <c r="F19" s="10"/>
      <c r="G19" s="77">
        <f>+IF(E19="cumple",0.02777778,0)</f>
        <v>0</v>
      </c>
    </row>
    <row r="20" spans="1:7" ht="82.5">
      <c r="A20" s="221"/>
      <c r="B20" s="241"/>
      <c r="C20" s="201"/>
      <c r="D20" s="40" t="s">
        <v>267</v>
      </c>
      <c r="E20" s="9"/>
      <c r="F20" s="10"/>
      <c r="G20" s="77">
        <f t="shared" ref="G20:G27" si="0">+IF(E20="cumple",0.02777778,0)</f>
        <v>0</v>
      </c>
    </row>
    <row r="21" spans="1:7" ht="82.5">
      <c r="A21" s="221"/>
      <c r="B21" s="241"/>
      <c r="C21" s="201"/>
      <c r="D21" s="40" t="s">
        <v>268</v>
      </c>
      <c r="E21" s="9"/>
      <c r="F21" s="10"/>
      <c r="G21" s="77">
        <f t="shared" si="0"/>
        <v>0</v>
      </c>
    </row>
    <row r="22" spans="1:7" ht="82.5">
      <c r="A22" s="221"/>
      <c r="B22" s="241"/>
      <c r="C22" s="201"/>
      <c r="D22" s="40" t="s">
        <v>269</v>
      </c>
      <c r="E22" s="9"/>
      <c r="F22" s="10"/>
      <c r="G22" s="77">
        <f t="shared" si="0"/>
        <v>0</v>
      </c>
    </row>
    <row r="23" spans="1:7" ht="85.5" customHeight="1">
      <c r="A23" s="221"/>
      <c r="B23" s="241"/>
      <c r="C23" s="201"/>
      <c r="D23" s="40" t="s">
        <v>270</v>
      </c>
      <c r="E23" s="9"/>
      <c r="F23" s="10"/>
      <c r="G23" s="77">
        <f t="shared" si="0"/>
        <v>0</v>
      </c>
    </row>
    <row r="24" spans="1:7" ht="85.5" customHeight="1">
      <c r="A24" s="221"/>
      <c r="B24" s="241"/>
      <c r="C24" s="201"/>
      <c r="D24" s="40" t="s">
        <v>471</v>
      </c>
      <c r="E24" s="9"/>
      <c r="F24" s="10"/>
      <c r="G24" s="77">
        <f t="shared" si="0"/>
        <v>0</v>
      </c>
    </row>
    <row r="25" spans="1:7" ht="51" customHeight="1">
      <c r="A25" s="221"/>
      <c r="B25" s="241"/>
      <c r="C25" s="201"/>
      <c r="D25" s="40" t="s">
        <v>271</v>
      </c>
      <c r="E25" s="9"/>
      <c r="F25" s="10"/>
      <c r="G25" s="77">
        <f t="shared" si="0"/>
        <v>0</v>
      </c>
    </row>
    <row r="26" spans="1:7" ht="52.5" customHeight="1">
      <c r="A26" s="221"/>
      <c r="B26" s="241"/>
      <c r="C26" s="201"/>
      <c r="D26" s="40" t="s">
        <v>472</v>
      </c>
      <c r="E26" s="9"/>
      <c r="F26" s="10"/>
      <c r="G26" s="77">
        <f t="shared" si="0"/>
        <v>0</v>
      </c>
    </row>
    <row r="27" spans="1:7" ht="70.5" customHeight="1">
      <c r="A27" s="221"/>
      <c r="B27" s="242"/>
      <c r="C27" s="7" t="s">
        <v>504</v>
      </c>
      <c r="D27" s="40" t="s">
        <v>179</v>
      </c>
      <c r="E27" s="9"/>
      <c r="F27" s="10"/>
      <c r="G27" s="77">
        <f t="shared" si="0"/>
        <v>0</v>
      </c>
    </row>
    <row r="28" spans="1:7">
      <c r="A28" s="221"/>
      <c r="B28" s="131" t="s">
        <v>25</v>
      </c>
      <c r="C28" s="132"/>
      <c r="D28" s="132"/>
      <c r="E28" s="29" t="str" cm="1">
        <f t="array" ref="E28">IF(OR(E19:E27="No cumple"),"No cumple",IF(G28=0%,"","Cumple"))</f>
        <v/>
      </c>
      <c r="F28" s="11"/>
      <c r="G28" s="78">
        <f>SUM(G19:G27)</f>
        <v>0</v>
      </c>
    </row>
    <row r="29" spans="1:7" ht="49.5">
      <c r="A29" s="133" t="s">
        <v>59</v>
      </c>
      <c r="B29" s="208" t="s">
        <v>491</v>
      </c>
      <c r="C29" s="40" t="s">
        <v>180</v>
      </c>
      <c r="D29" s="40" t="s">
        <v>469</v>
      </c>
      <c r="E29" s="9"/>
      <c r="F29" s="11"/>
      <c r="G29" s="77">
        <f>+IF(E29="cumple",0.01190476,0)</f>
        <v>0</v>
      </c>
    </row>
    <row r="30" spans="1:7" ht="132">
      <c r="A30" s="134"/>
      <c r="B30" s="209"/>
      <c r="C30" s="228" t="s">
        <v>181</v>
      </c>
      <c r="D30" s="40" t="s">
        <v>550</v>
      </c>
      <c r="E30" s="9"/>
      <c r="F30" s="14"/>
      <c r="G30" s="77">
        <f>+IF(E30="cumple",0.01190476,0)</f>
        <v>0</v>
      </c>
    </row>
    <row r="31" spans="1:7" ht="52.5" customHeight="1">
      <c r="A31" s="134"/>
      <c r="B31" s="209"/>
      <c r="C31" s="229"/>
      <c r="D31" s="40" t="s">
        <v>470</v>
      </c>
      <c r="E31" s="9"/>
      <c r="F31" s="14"/>
      <c r="G31" s="77">
        <f t="shared" ref="G31:G49" si="1">+IF(E31="cumple",0.01190476,0)</f>
        <v>0</v>
      </c>
    </row>
    <row r="32" spans="1:7" ht="48" customHeight="1">
      <c r="A32" s="134"/>
      <c r="B32" s="209"/>
      <c r="C32" s="229"/>
      <c r="D32" s="40" t="s">
        <v>273</v>
      </c>
      <c r="E32" s="9"/>
      <c r="F32" s="14"/>
      <c r="G32" s="77">
        <f t="shared" si="1"/>
        <v>0</v>
      </c>
    </row>
    <row r="33" spans="1:7" ht="99">
      <c r="A33" s="134"/>
      <c r="B33" s="209"/>
      <c r="C33" s="229"/>
      <c r="D33" s="40" t="s">
        <v>278</v>
      </c>
      <c r="E33" s="9"/>
      <c r="F33" s="14"/>
      <c r="G33" s="77">
        <f t="shared" si="1"/>
        <v>0</v>
      </c>
    </row>
    <row r="34" spans="1:7" ht="51.75" customHeight="1">
      <c r="A34" s="134"/>
      <c r="B34" s="209"/>
      <c r="C34" s="229"/>
      <c r="D34" s="40" t="s">
        <v>279</v>
      </c>
      <c r="E34" s="9"/>
      <c r="F34" s="14"/>
      <c r="G34" s="77">
        <f t="shared" si="1"/>
        <v>0</v>
      </c>
    </row>
    <row r="35" spans="1:7" ht="33">
      <c r="A35" s="134"/>
      <c r="B35" s="209"/>
      <c r="C35" s="229"/>
      <c r="D35" s="40" t="s">
        <v>274</v>
      </c>
      <c r="E35" s="9"/>
      <c r="F35" s="14"/>
      <c r="G35" s="77">
        <f t="shared" si="1"/>
        <v>0</v>
      </c>
    </row>
    <row r="36" spans="1:7" ht="33">
      <c r="A36" s="134"/>
      <c r="B36" s="209"/>
      <c r="C36" s="229"/>
      <c r="D36" s="40" t="s">
        <v>275</v>
      </c>
      <c r="E36" s="9"/>
      <c r="F36" s="14"/>
      <c r="G36" s="77">
        <f t="shared" si="1"/>
        <v>0</v>
      </c>
    </row>
    <row r="37" spans="1:7" ht="33">
      <c r="A37" s="134"/>
      <c r="B37" s="209"/>
      <c r="C37" s="229"/>
      <c r="D37" s="40" t="s">
        <v>276</v>
      </c>
      <c r="E37" s="9"/>
      <c r="F37" s="14"/>
      <c r="G37" s="77">
        <f t="shared" si="1"/>
        <v>0</v>
      </c>
    </row>
    <row r="38" spans="1:7">
      <c r="A38" s="134"/>
      <c r="B38" s="209"/>
      <c r="C38" s="229"/>
      <c r="D38" s="40" t="s">
        <v>60</v>
      </c>
      <c r="E38" s="9"/>
      <c r="F38" s="14"/>
      <c r="G38" s="77">
        <f t="shared" si="1"/>
        <v>0</v>
      </c>
    </row>
    <row r="39" spans="1:7" ht="132">
      <c r="A39" s="134"/>
      <c r="B39" s="209"/>
      <c r="C39" s="229"/>
      <c r="D39" s="40" t="s">
        <v>277</v>
      </c>
      <c r="E39" s="9"/>
      <c r="F39" s="14"/>
      <c r="G39" s="77">
        <f t="shared" si="1"/>
        <v>0</v>
      </c>
    </row>
    <row r="40" spans="1:7" ht="85.5" customHeight="1">
      <c r="A40" s="134"/>
      <c r="B40" s="209"/>
      <c r="C40" s="228" t="s">
        <v>182</v>
      </c>
      <c r="D40" s="40" t="s">
        <v>490</v>
      </c>
      <c r="E40" s="9"/>
      <c r="F40" s="10"/>
      <c r="G40" s="77">
        <f t="shared" si="1"/>
        <v>0</v>
      </c>
    </row>
    <row r="41" spans="1:7" ht="52.5" customHeight="1">
      <c r="A41" s="134"/>
      <c r="B41" s="209"/>
      <c r="C41" s="229"/>
      <c r="D41" s="40" t="s">
        <v>476</v>
      </c>
      <c r="E41" s="9"/>
      <c r="F41" s="10"/>
      <c r="G41" s="77">
        <f t="shared" si="1"/>
        <v>0</v>
      </c>
    </row>
    <row r="42" spans="1:7" ht="52.5" customHeight="1">
      <c r="A42" s="134"/>
      <c r="B42" s="209"/>
      <c r="C42" s="229"/>
      <c r="D42" s="40" t="s">
        <v>475</v>
      </c>
      <c r="E42" s="9"/>
      <c r="F42" s="10"/>
      <c r="G42" s="77">
        <f t="shared" si="1"/>
        <v>0</v>
      </c>
    </row>
    <row r="43" spans="1:7" ht="49.5">
      <c r="A43" s="134"/>
      <c r="B43" s="209"/>
      <c r="C43" s="229"/>
      <c r="D43" s="40" t="s">
        <v>474</v>
      </c>
      <c r="E43" s="9"/>
      <c r="F43" s="10"/>
      <c r="G43" s="77">
        <f t="shared" si="1"/>
        <v>0</v>
      </c>
    </row>
    <row r="44" spans="1:7" ht="50.25" customHeight="1">
      <c r="A44" s="134"/>
      <c r="B44" s="209"/>
      <c r="C44" s="229"/>
      <c r="D44" s="40" t="s">
        <v>477</v>
      </c>
      <c r="E44" s="9"/>
      <c r="F44" s="10"/>
      <c r="G44" s="77">
        <f t="shared" si="1"/>
        <v>0</v>
      </c>
    </row>
    <row r="45" spans="1:7" ht="29.25" customHeight="1">
      <c r="A45" s="134"/>
      <c r="B45" s="209"/>
      <c r="C45" s="229"/>
      <c r="D45" s="74" t="s">
        <v>473</v>
      </c>
      <c r="E45" s="9"/>
      <c r="F45" s="10"/>
      <c r="G45" s="77">
        <f t="shared" si="1"/>
        <v>0</v>
      </c>
    </row>
    <row r="46" spans="1:7" ht="33">
      <c r="A46" s="134"/>
      <c r="B46" s="209"/>
      <c r="C46" s="229"/>
      <c r="D46" s="40" t="s">
        <v>478</v>
      </c>
      <c r="E46" s="9"/>
      <c r="F46" s="10"/>
      <c r="G46" s="77">
        <f t="shared" si="1"/>
        <v>0</v>
      </c>
    </row>
    <row r="47" spans="1:7" ht="33">
      <c r="A47" s="134"/>
      <c r="B47" s="209"/>
      <c r="C47" s="229"/>
      <c r="D47" s="40" t="s">
        <v>479</v>
      </c>
      <c r="E47" s="9"/>
      <c r="F47" s="10"/>
      <c r="G47" s="77">
        <f t="shared" si="1"/>
        <v>0</v>
      </c>
    </row>
    <row r="48" spans="1:7" ht="33">
      <c r="A48" s="134"/>
      <c r="B48" s="209"/>
      <c r="C48" s="229"/>
      <c r="D48" s="40" t="s">
        <v>480</v>
      </c>
      <c r="E48" s="9"/>
      <c r="F48" s="10"/>
      <c r="G48" s="77">
        <f t="shared" si="1"/>
        <v>0</v>
      </c>
    </row>
    <row r="49" spans="1:7" ht="68.25" customHeight="1">
      <c r="A49" s="134"/>
      <c r="B49" s="210"/>
      <c r="C49" s="230"/>
      <c r="D49" s="40" t="s">
        <v>280</v>
      </c>
      <c r="E49" s="9"/>
      <c r="F49" s="10"/>
      <c r="G49" s="77">
        <f t="shared" si="1"/>
        <v>0</v>
      </c>
    </row>
    <row r="50" spans="1:7">
      <c r="A50" s="135"/>
      <c r="B50" s="131" t="s">
        <v>25</v>
      </c>
      <c r="C50" s="132"/>
      <c r="D50" s="132"/>
      <c r="E50" s="29" t="str" cm="1">
        <f t="array" ref="E50">IF(OR(E29:E49="No cumple"),"No cumple",IF(G50=0%,"","Cumple"))</f>
        <v/>
      </c>
      <c r="F50" s="11"/>
      <c r="G50" s="78">
        <f>SUM(G29:G49)</f>
        <v>0</v>
      </c>
    </row>
    <row r="51" spans="1:7" ht="67.5" customHeight="1">
      <c r="A51" s="133" t="s">
        <v>61</v>
      </c>
      <c r="B51" s="237" t="s">
        <v>142</v>
      </c>
      <c r="C51" s="186" t="s">
        <v>183</v>
      </c>
      <c r="D51" s="40" t="s">
        <v>552</v>
      </c>
      <c r="E51" s="9"/>
      <c r="F51" s="14"/>
      <c r="G51" s="77">
        <f t="shared" ref="G51:G52" si="2">+IF(E51="cumple",0.0625,0)</f>
        <v>0</v>
      </c>
    </row>
    <row r="52" spans="1:7" ht="97.5" customHeight="1">
      <c r="A52" s="134"/>
      <c r="B52" s="237"/>
      <c r="C52" s="187"/>
      <c r="D52" s="40" t="s">
        <v>231</v>
      </c>
      <c r="E52" s="9"/>
      <c r="F52" s="14"/>
      <c r="G52" s="77">
        <f t="shared" si="2"/>
        <v>0</v>
      </c>
    </row>
    <row r="53" spans="1:7">
      <c r="A53" s="135"/>
      <c r="B53" s="131" t="s">
        <v>25</v>
      </c>
      <c r="C53" s="132"/>
      <c r="D53" s="132"/>
      <c r="E53" s="29" t="str" cm="1">
        <f t="array" ref="E53">IF(OR(E51:E52="No cumple"),"No cumple",IF(G53=0%,"","Cumple"))</f>
        <v/>
      </c>
      <c r="F53" s="11"/>
      <c r="G53" s="78">
        <f>SUM(G51:G52)</f>
        <v>0</v>
      </c>
    </row>
    <row r="54" spans="1:7" ht="66.75" customHeight="1">
      <c r="A54" s="133" t="s">
        <v>62</v>
      </c>
      <c r="B54" s="208" t="s">
        <v>68</v>
      </c>
      <c r="C54" s="186" t="s">
        <v>185</v>
      </c>
      <c r="D54" s="40" t="s">
        <v>481</v>
      </c>
      <c r="E54" s="9"/>
      <c r="F54" s="11"/>
      <c r="G54" s="77">
        <f>+IF(E54="cumple",0.0625,0)</f>
        <v>0</v>
      </c>
    </row>
    <row r="55" spans="1:7" ht="98.25" customHeight="1">
      <c r="A55" s="134"/>
      <c r="B55" s="210"/>
      <c r="C55" s="187"/>
      <c r="D55" s="40" t="s">
        <v>184</v>
      </c>
      <c r="E55" s="9"/>
      <c r="F55" s="14"/>
      <c r="G55" s="77">
        <f>+IF(E55="cumple",0.0625,0)</f>
        <v>0</v>
      </c>
    </row>
    <row r="56" spans="1:7">
      <c r="A56" s="135"/>
      <c r="B56" s="131" t="s">
        <v>25</v>
      </c>
      <c r="C56" s="132"/>
      <c r="D56" s="132"/>
      <c r="E56" s="29" t="str" cm="1">
        <f t="array" ref="E56">IF(OR(E54:E55="No cumple"),"No cumple",IF(G56=0%,"","Cumple"))</f>
        <v/>
      </c>
      <c r="F56" s="11"/>
      <c r="G56" s="78">
        <f>SUM(G54:G55)</f>
        <v>0</v>
      </c>
    </row>
    <row r="57" spans="1:7" ht="66">
      <c r="A57" s="133" t="s">
        <v>63</v>
      </c>
      <c r="B57" s="208" t="s">
        <v>68</v>
      </c>
      <c r="C57" s="228" t="s">
        <v>186</v>
      </c>
      <c r="D57" s="42" t="s">
        <v>551</v>
      </c>
      <c r="E57" s="9"/>
      <c r="F57" s="11"/>
      <c r="G57" s="77">
        <f t="shared" ref="G57:G60" si="3">+IF(E57="cumple",0.03125,IF(E57="No aplica",0.03125,0))</f>
        <v>0</v>
      </c>
    </row>
    <row r="58" spans="1:7" ht="26.25" customHeight="1">
      <c r="A58" s="134"/>
      <c r="B58" s="209"/>
      <c r="C58" s="229"/>
      <c r="D58" s="41" t="s">
        <v>66</v>
      </c>
      <c r="E58" s="9"/>
      <c r="F58" s="11"/>
      <c r="G58" s="77">
        <f t="shared" si="3"/>
        <v>0</v>
      </c>
    </row>
    <row r="59" spans="1:7" ht="26.25" customHeight="1">
      <c r="A59" s="134"/>
      <c r="B59" s="209"/>
      <c r="C59" s="229"/>
      <c r="D59" s="41" t="s">
        <v>64</v>
      </c>
      <c r="E59" s="9"/>
      <c r="F59" s="11"/>
      <c r="G59" s="77">
        <f t="shared" si="3"/>
        <v>0</v>
      </c>
    </row>
    <row r="60" spans="1:7" ht="26.25" customHeight="1">
      <c r="A60" s="134"/>
      <c r="B60" s="210"/>
      <c r="C60" s="230"/>
      <c r="D60" s="41" t="s">
        <v>65</v>
      </c>
      <c r="E60" s="9"/>
      <c r="F60" s="14"/>
      <c r="G60" s="77">
        <f t="shared" si="3"/>
        <v>0</v>
      </c>
    </row>
    <row r="61" spans="1:7">
      <c r="A61" s="135"/>
      <c r="B61" s="131" t="s">
        <v>25</v>
      </c>
      <c r="C61" s="132"/>
      <c r="D61" s="132"/>
      <c r="E61" s="29" t="str" cm="1">
        <f t="array" ref="E61">IF(OR(E57:E60="No cumple"),"No cumple",IF(G61=0%,"","Cumple"))</f>
        <v/>
      </c>
      <c r="F61" s="11"/>
      <c r="G61" s="78">
        <f>SUM(G57:G60)</f>
        <v>0</v>
      </c>
    </row>
    <row r="62" spans="1:7" ht="66">
      <c r="A62" s="231" t="s">
        <v>67</v>
      </c>
      <c r="B62" s="212" t="s">
        <v>68</v>
      </c>
      <c r="C62" s="228" t="s">
        <v>187</v>
      </c>
      <c r="D62" s="8" t="s">
        <v>484</v>
      </c>
      <c r="E62" s="9"/>
      <c r="F62" s="14"/>
      <c r="G62" s="77">
        <f>+IF(E62="cumple",0.025,IF(E62="No aplica",0.1,0))</f>
        <v>0</v>
      </c>
    </row>
    <row r="63" spans="1:7" ht="31.5" customHeight="1">
      <c r="A63" s="232"/>
      <c r="B63" s="212"/>
      <c r="C63" s="229"/>
      <c r="D63" s="41" t="s">
        <v>66</v>
      </c>
      <c r="E63" s="9"/>
      <c r="F63" s="11"/>
      <c r="G63" s="77">
        <f t="shared" ref="G63:G66" si="4">+IF(E63="cumple",0.025,IF(E63="No aplica",0.1,0))</f>
        <v>0</v>
      </c>
    </row>
    <row r="64" spans="1:7" ht="33" customHeight="1">
      <c r="A64" s="232"/>
      <c r="B64" s="212"/>
      <c r="C64" s="229"/>
      <c r="D64" s="41" t="s">
        <v>64</v>
      </c>
      <c r="E64" s="9"/>
      <c r="F64" s="11"/>
      <c r="G64" s="77">
        <f t="shared" si="4"/>
        <v>0</v>
      </c>
    </row>
    <row r="65" spans="1:7" ht="33" customHeight="1">
      <c r="A65" s="232"/>
      <c r="B65" s="212"/>
      <c r="C65" s="229"/>
      <c r="D65" s="41" t="s">
        <v>65</v>
      </c>
      <c r="E65" s="9"/>
      <c r="F65" s="11"/>
      <c r="G65" s="77">
        <f t="shared" si="4"/>
        <v>0</v>
      </c>
    </row>
    <row r="66" spans="1:7" ht="49.5" customHeight="1">
      <c r="A66" s="232"/>
      <c r="B66" s="212"/>
      <c r="C66" s="230"/>
      <c r="D66" s="41" t="s">
        <v>553</v>
      </c>
      <c r="E66" s="9"/>
      <c r="F66" s="14"/>
      <c r="G66" s="77">
        <f t="shared" si="4"/>
        <v>0</v>
      </c>
    </row>
    <row r="67" spans="1:7" ht="17.25" thickBot="1">
      <c r="A67" s="135"/>
      <c r="B67" s="233" t="s">
        <v>25</v>
      </c>
      <c r="C67" s="234"/>
      <c r="D67" s="235"/>
      <c r="E67" s="29" t="str" cm="1">
        <f t="array" ref="E67">IF(OR(E62:E66="No cumple"),"No cumple",IF(G67=0%,"","Cumple"))</f>
        <v/>
      </c>
      <c r="F67" s="11"/>
      <c r="G67" s="78">
        <f>SUM(G62:G66)</f>
        <v>0</v>
      </c>
    </row>
    <row r="68" spans="1:7" ht="17.25" thickBot="1">
      <c r="A68" s="153" t="s">
        <v>6</v>
      </c>
      <c r="B68" s="154"/>
      <c r="C68" s="154"/>
      <c r="D68" s="154"/>
      <c r="E68" s="154"/>
      <c r="F68" s="155"/>
      <c r="G68" s="79">
        <f>+G28+G50+G53+G56+G61+G67</f>
        <v>0</v>
      </c>
    </row>
    <row r="69" spans="1:7" ht="85.5" customHeight="1" thickBot="1">
      <c r="A69" s="168" t="s">
        <v>499</v>
      </c>
      <c r="B69" s="169"/>
      <c r="C69" s="169"/>
      <c r="D69" s="169"/>
      <c r="E69" s="169"/>
      <c r="F69" s="169"/>
      <c r="G69" s="170"/>
    </row>
    <row r="70" spans="1:7" ht="17.25" thickBot="1">
      <c r="A70" s="156" t="s">
        <v>13</v>
      </c>
      <c r="B70" s="157"/>
      <c r="C70" s="157"/>
      <c r="D70" s="157"/>
      <c r="E70" s="157"/>
      <c r="F70" s="157"/>
      <c r="G70" s="158"/>
    </row>
    <row r="71" spans="1:7" ht="17.25" thickBot="1">
      <c r="A71" s="159" t="s">
        <v>11</v>
      </c>
      <c r="B71" s="160"/>
      <c r="C71" s="18" t="s">
        <v>9</v>
      </c>
      <c r="D71" s="17" t="s">
        <v>12</v>
      </c>
      <c r="E71" s="160" t="s">
        <v>10</v>
      </c>
      <c r="F71" s="160"/>
      <c r="G71" s="161"/>
    </row>
    <row r="72" spans="1:7">
      <c r="A72" s="162"/>
      <c r="B72" s="163"/>
      <c r="C72" s="20"/>
      <c r="D72" s="19"/>
      <c r="E72" s="163"/>
      <c r="F72" s="163"/>
      <c r="G72" s="164"/>
    </row>
    <row r="73" spans="1:7">
      <c r="A73" s="165"/>
      <c r="B73" s="166"/>
      <c r="C73" s="22"/>
      <c r="D73" s="21"/>
      <c r="E73" s="166"/>
      <c r="F73" s="166"/>
      <c r="G73" s="167"/>
    </row>
    <row r="74" spans="1:7" ht="17.25" thickBot="1">
      <c r="A74" s="150"/>
      <c r="B74" s="151"/>
      <c r="C74" s="24"/>
      <c r="D74" s="23"/>
      <c r="E74" s="151"/>
      <c r="F74" s="151"/>
      <c r="G74" s="152"/>
    </row>
  </sheetData>
  <sheetProtection algorithmName="SHA-512" hashValue="PvMQ99vePGv9p3o0u7hJyggxjKjMxsc6SULgBG6dPJGomf0SLuqkdEUv/lXB6isEJOT0lZ7PT0kVev1Lge/NiQ==" saltValue="Vxcqbzev+4TIPLXFMIWBsQ==" spinCount="100000" sheet="1" formatCells="0" formatColumns="0" formatRows="0" autoFilter="0"/>
  <autoFilter ref="A17:G71" xr:uid="{47A68971-74D6-4596-BC86-1E5C76D83494}"/>
  <mergeCells count="59">
    <mergeCell ref="A18:G18"/>
    <mergeCell ref="B13:G13"/>
    <mergeCell ref="A73:B73"/>
    <mergeCell ref="E73:G73"/>
    <mergeCell ref="A74:B74"/>
    <mergeCell ref="E74:G74"/>
    <mergeCell ref="A68:F68"/>
    <mergeCell ref="A70:G70"/>
    <mergeCell ref="A71:B71"/>
    <mergeCell ref="E71:G71"/>
    <mergeCell ref="A72:B72"/>
    <mergeCell ref="E72:G72"/>
    <mergeCell ref="A69:G69"/>
    <mergeCell ref="G16:G17"/>
    <mergeCell ref="A19:A28"/>
    <mergeCell ref="B19:B27"/>
    <mergeCell ref="B28:D28"/>
    <mergeCell ref="A51:A53"/>
    <mergeCell ref="B51:B52"/>
    <mergeCell ref="B53:D53"/>
    <mergeCell ref="C19:C26"/>
    <mergeCell ref="C51:C52"/>
    <mergeCell ref="B16:B17"/>
    <mergeCell ref="C16:C17"/>
    <mergeCell ref="D16:D17"/>
    <mergeCell ref="E16:E17"/>
    <mergeCell ref="F16:F17"/>
    <mergeCell ref="A54:A56"/>
    <mergeCell ref="A1:G1"/>
    <mergeCell ref="A2:G2"/>
    <mergeCell ref="A3:G3"/>
    <mergeCell ref="A4:G4"/>
    <mergeCell ref="B12:G12"/>
    <mergeCell ref="B5:G5"/>
    <mergeCell ref="B6:G6"/>
    <mergeCell ref="B7:G7"/>
    <mergeCell ref="B8:G8"/>
    <mergeCell ref="B9:G9"/>
    <mergeCell ref="B10:G10"/>
    <mergeCell ref="B11:G11"/>
    <mergeCell ref="B14:G14"/>
    <mergeCell ref="A15:G15"/>
    <mergeCell ref="A16:A17"/>
    <mergeCell ref="B54:B55"/>
    <mergeCell ref="C54:C55"/>
    <mergeCell ref="C62:C66"/>
    <mergeCell ref="A29:A50"/>
    <mergeCell ref="C30:C39"/>
    <mergeCell ref="C40:C49"/>
    <mergeCell ref="B29:B49"/>
    <mergeCell ref="A57:A61"/>
    <mergeCell ref="B57:B60"/>
    <mergeCell ref="C57:C60"/>
    <mergeCell ref="B50:D50"/>
    <mergeCell ref="B56:D56"/>
    <mergeCell ref="B61:D61"/>
    <mergeCell ref="A62:A67"/>
    <mergeCell ref="B62:B66"/>
    <mergeCell ref="B67:D67"/>
  </mergeCells>
  <conditionalFormatting sqref="G68">
    <cfRule type="dataBar" priority="1">
      <dataBar>
        <cfvo type="num" val="0"/>
        <cfvo type="num" val="1"/>
        <color rgb="FF638EC6"/>
      </dataBar>
      <extLst>
        <ext xmlns:x14="http://schemas.microsoft.com/office/spreadsheetml/2009/9/main" uri="{B025F937-C7B1-47D3-B67F-A62EFF666E3E}">
          <x14:id>{F55E83D3-2051-4CDC-85D5-9B26E871E3F7}</x14:id>
        </ext>
      </extLst>
    </cfRule>
  </conditionalFormatting>
  <dataValidations count="7">
    <dataValidation type="list" allowBlank="1" showInputMessage="1" showErrorMessage="1" sqref="E51:E52 E54:E55 E19:E27 E29:E49 E57:E60 E62:E66" xr:uid="{D5090725-E5C2-4027-B6CF-33C001495BA1}">
      <formula1>"Cumple,No Cumple"</formula1>
    </dataValidation>
    <dataValidation type="whole" allowBlank="1" showInputMessage="1" showErrorMessage="1" error="Ingrese solo números" sqref="B13:G13" xr:uid="{BBFE3D4D-7049-40FF-A448-EFD9EE5490C8}">
      <formula1>1</formula1>
      <formula2>9999</formula2>
    </dataValidation>
    <dataValidation type="whole" allowBlank="1" showInputMessage="1" showErrorMessage="1" error="Ingrese solo números" sqref="B5:G5" xr:uid="{4AA5F7B2-78D4-4821-AB1A-1C81F1C58C9A}">
      <formula1>1</formula1>
      <formula2>999999999</formula2>
    </dataValidation>
    <dataValidation type="date" allowBlank="1" showInputMessage="1" showErrorMessage="1" error="Formato fecha dd/mm/aaaa" sqref="B6:G6" xr:uid="{5FA5F857-DEAC-4F4F-92EE-8C674D2BF6EB}">
      <formula1>40179</formula1>
      <formula2>46022</formula2>
    </dataValidation>
    <dataValidation type="date" allowBlank="1" showInputMessage="1" showErrorMessage="1" error="Formato fecha dd/mm/aaaa" sqref="B14:G14" xr:uid="{10CF4194-0B53-4EB7-8359-D6BA627FC79C}">
      <formula1>45292</formula1>
      <formula2>46022</formula2>
    </dataValidation>
    <dataValidation type="textLength" allowBlank="1" showInputMessage="1" showErrorMessage="1" sqref="B11:G12 B8:G8" xr:uid="{9CE062E8-5CB0-4E84-8EB9-6E30B604E9CF}">
      <formula1>2</formula1>
      <formula2>250</formula2>
    </dataValidation>
    <dataValidation type="whole" allowBlank="1" showInputMessage="1" showErrorMessage="1" error="Ingrese solo números._x000a_Logitud 9 dIgitos." sqref="B9:G9" xr:uid="{37524135-496F-40D4-9316-8599E5946026}">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F55E83D3-2051-4CDC-85D5-9B26E871E3F7}">
            <x14:dataBar minLength="0" maxLength="100" gradient="0">
              <x14:cfvo type="num">
                <xm:f>0</xm:f>
              </x14:cfvo>
              <x14:cfvo type="num">
                <xm:f>1</xm:f>
              </x14:cfvo>
              <x14:negativeFillColor rgb="FFFF0000"/>
              <x14:axisColor rgb="FF000000"/>
            </x14:dataBar>
          </x14:cfRule>
          <xm:sqref>G68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D95E7B6-0D0F-4CC3-8A06-A4A7E4EC0190}">
          <x14:formula1>
            <xm:f>'0. Instrucciones'!$A$41:$A$73</xm:f>
          </x14:formula1>
          <xm:sqref>B7:G7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E2AB-0C04-4E26-BD61-219904554F9C}">
  <sheetPr>
    <tabColor rgb="FF00B0F0"/>
  </sheetPr>
  <dimension ref="A1:G224"/>
  <sheetViews>
    <sheetView zoomScaleNormal="100" zoomScaleSheetLayoutView="80" zoomScalePageLayoutView="55" workbookViewId="0">
      <selection activeCell="A5" sqref="A5:G7"/>
    </sheetView>
  </sheetViews>
  <sheetFormatPr baseColWidth="10" defaultColWidth="11.42578125" defaultRowHeight="16.5"/>
  <cols>
    <col min="1" max="1" width="23.85546875" style="25" customWidth="1"/>
    <col min="2" max="2" width="21.5703125" style="26" customWidth="1"/>
    <col min="3" max="3" width="42.1406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113" t="s">
        <v>20</v>
      </c>
      <c r="B1" s="114"/>
      <c r="C1" s="114"/>
      <c r="D1" s="114"/>
      <c r="E1" s="114"/>
      <c r="F1" s="114"/>
      <c r="G1" s="115"/>
    </row>
    <row r="2" spans="1:7" ht="17.25" customHeight="1" thickBot="1">
      <c r="A2" s="116" t="s">
        <v>19</v>
      </c>
      <c r="B2" s="117"/>
      <c r="C2" s="117"/>
      <c r="D2" s="117"/>
      <c r="E2" s="117"/>
      <c r="F2" s="117"/>
      <c r="G2" s="118"/>
    </row>
    <row r="3" spans="1:7" s="2" customFormat="1" ht="17.25" thickBot="1">
      <c r="A3" s="119" t="s">
        <v>14</v>
      </c>
      <c r="B3" s="120"/>
      <c r="C3" s="120"/>
      <c r="D3" s="120"/>
      <c r="E3" s="120"/>
      <c r="F3" s="120"/>
      <c r="G3" s="121"/>
    </row>
    <row r="4" spans="1:7" s="2" customFormat="1" ht="17.25" thickBot="1">
      <c r="A4" s="122" t="s">
        <v>254</v>
      </c>
      <c r="B4" s="123"/>
      <c r="C4" s="123"/>
      <c r="D4" s="123"/>
      <c r="E4" s="123"/>
      <c r="F4" s="123"/>
      <c r="G4" s="124"/>
    </row>
    <row r="5" spans="1:7">
      <c r="A5" s="3" t="s">
        <v>21</v>
      </c>
      <c r="B5" s="175"/>
      <c r="C5" s="175"/>
      <c r="D5" s="175"/>
      <c r="E5" s="175"/>
      <c r="F5" s="175"/>
      <c r="G5" s="176"/>
    </row>
    <row r="6" spans="1:7" ht="33">
      <c r="A6" s="4" t="s">
        <v>22</v>
      </c>
      <c r="B6" s="173"/>
      <c r="C6" s="173"/>
      <c r="D6" s="173"/>
      <c r="E6" s="173"/>
      <c r="F6" s="173"/>
      <c r="G6" s="174"/>
    </row>
    <row r="7" spans="1:7">
      <c r="A7" s="5" t="s">
        <v>1</v>
      </c>
      <c r="B7" s="171"/>
      <c r="C7" s="171"/>
      <c r="D7" s="171"/>
      <c r="E7" s="171"/>
      <c r="F7" s="171"/>
      <c r="G7" s="172"/>
    </row>
    <row r="8" spans="1:7">
      <c r="A8" s="5" t="s">
        <v>15</v>
      </c>
      <c r="B8" s="171"/>
      <c r="C8" s="171"/>
      <c r="D8" s="171"/>
      <c r="E8" s="171"/>
      <c r="F8" s="171"/>
      <c r="G8" s="172"/>
    </row>
    <row r="9" spans="1:7">
      <c r="A9" s="5" t="s">
        <v>26</v>
      </c>
      <c r="B9" s="171"/>
      <c r="C9" s="171"/>
      <c r="D9" s="171"/>
      <c r="E9" s="171"/>
      <c r="F9" s="171"/>
      <c r="G9" s="172"/>
    </row>
    <row r="10" spans="1:7">
      <c r="A10" s="5" t="s">
        <v>23</v>
      </c>
      <c r="B10" s="171"/>
      <c r="C10" s="171"/>
      <c r="D10" s="171"/>
      <c r="E10" s="171"/>
      <c r="F10" s="171"/>
      <c r="G10" s="172"/>
    </row>
    <row r="11" spans="1:7" ht="33">
      <c r="A11" s="5" t="s">
        <v>16</v>
      </c>
      <c r="B11" s="171"/>
      <c r="C11" s="171"/>
      <c r="D11" s="171"/>
      <c r="E11" s="171"/>
      <c r="F11" s="171"/>
      <c r="G11" s="172"/>
    </row>
    <row r="12" spans="1:7" ht="36.75" customHeight="1">
      <c r="A12" s="5" t="s">
        <v>17</v>
      </c>
      <c r="B12" s="171"/>
      <c r="C12" s="171"/>
      <c r="D12" s="171"/>
      <c r="E12" s="171"/>
      <c r="F12" s="171"/>
      <c r="G12" s="172"/>
    </row>
    <row r="13" spans="1:7" ht="19.5" customHeight="1">
      <c r="A13" s="72" t="s">
        <v>434</v>
      </c>
      <c r="B13" s="177"/>
      <c r="C13" s="178"/>
      <c r="D13" s="178"/>
      <c r="E13" s="178"/>
      <c r="F13" s="178"/>
      <c r="G13" s="179"/>
    </row>
    <row r="14" spans="1:7" ht="33.75" thickBot="1">
      <c r="A14" s="6" t="s">
        <v>24</v>
      </c>
      <c r="B14" s="180"/>
      <c r="C14" s="180"/>
      <c r="D14" s="180"/>
      <c r="E14" s="180"/>
      <c r="F14" s="180"/>
      <c r="G14" s="181"/>
    </row>
    <row r="15" spans="1:7">
      <c r="A15" s="142" t="s">
        <v>34</v>
      </c>
      <c r="B15" s="143"/>
      <c r="C15" s="143"/>
      <c r="D15" s="143"/>
      <c r="E15" s="143"/>
      <c r="F15" s="143"/>
      <c r="G15" s="144"/>
    </row>
    <row r="16" spans="1:7" ht="34.5" customHeight="1">
      <c r="A16" s="145" t="s">
        <v>580</v>
      </c>
      <c r="B16" s="147" t="s">
        <v>2</v>
      </c>
      <c r="C16" s="147" t="s">
        <v>156</v>
      </c>
      <c r="D16" s="147" t="s">
        <v>157</v>
      </c>
      <c r="E16" s="146" t="s">
        <v>18</v>
      </c>
      <c r="F16" s="145" t="s">
        <v>0</v>
      </c>
      <c r="G16" s="244" t="s">
        <v>4</v>
      </c>
    </row>
    <row r="17" spans="1:7" ht="16.5" customHeight="1">
      <c r="A17" s="146"/>
      <c r="B17" s="243"/>
      <c r="C17" s="243"/>
      <c r="D17" s="243"/>
      <c r="E17" s="149"/>
      <c r="F17" s="145"/>
      <c r="G17" s="245"/>
    </row>
    <row r="18" spans="1:7" ht="38.25" customHeight="1">
      <c r="A18" s="221" t="s">
        <v>97</v>
      </c>
      <c r="B18" s="221" t="s">
        <v>289</v>
      </c>
      <c r="C18" s="228" t="s">
        <v>241</v>
      </c>
      <c r="D18" s="13" t="s">
        <v>232</v>
      </c>
      <c r="E18" s="9"/>
      <c r="F18" s="10"/>
      <c r="G18" s="77">
        <f>+IF(E18="cumple",0.0074,0)</f>
        <v>0</v>
      </c>
    </row>
    <row r="19" spans="1:7" ht="22.5" customHeight="1">
      <c r="A19" s="221"/>
      <c r="B19" s="221"/>
      <c r="C19" s="229"/>
      <c r="D19" s="46" t="s">
        <v>242</v>
      </c>
      <c r="E19" s="9"/>
      <c r="F19" s="10"/>
      <c r="G19" s="77">
        <f>+IF(E19="cumple",0.0074,0)</f>
        <v>0</v>
      </c>
    </row>
    <row r="20" spans="1:7" ht="19.5" customHeight="1">
      <c r="A20" s="221"/>
      <c r="B20" s="221"/>
      <c r="C20" s="229"/>
      <c r="D20" s="46" t="s">
        <v>243</v>
      </c>
      <c r="E20" s="9"/>
      <c r="F20" s="10"/>
      <c r="G20" s="77">
        <f>+IF(E20="cumple",0.0074,0)</f>
        <v>0</v>
      </c>
    </row>
    <row r="21" spans="1:7" ht="20.25" customHeight="1">
      <c r="A21" s="221"/>
      <c r="B21" s="221"/>
      <c r="C21" s="229"/>
      <c r="D21" s="46" t="s">
        <v>244</v>
      </c>
      <c r="E21" s="9"/>
      <c r="F21" s="10"/>
      <c r="G21" s="77">
        <f t="shared" ref="G21:G33" si="0">+IF(E21="cumple",0.0074,0)</f>
        <v>0</v>
      </c>
    </row>
    <row r="22" spans="1:7" ht="21" customHeight="1">
      <c r="A22" s="221"/>
      <c r="B22" s="221"/>
      <c r="C22" s="229"/>
      <c r="D22" s="46" t="s">
        <v>245</v>
      </c>
      <c r="E22" s="9"/>
      <c r="F22" s="10"/>
      <c r="G22" s="77">
        <f t="shared" si="0"/>
        <v>0</v>
      </c>
    </row>
    <row r="23" spans="1:7" ht="66" customHeight="1">
      <c r="A23" s="221"/>
      <c r="B23" s="221"/>
      <c r="C23" s="229"/>
      <c r="D23" s="46" t="s">
        <v>281</v>
      </c>
      <c r="E23" s="9"/>
      <c r="F23" s="10"/>
      <c r="G23" s="77">
        <f t="shared" si="0"/>
        <v>0</v>
      </c>
    </row>
    <row r="24" spans="1:7" ht="28.5" customHeight="1">
      <c r="A24" s="221"/>
      <c r="B24" s="221"/>
      <c r="C24" s="229"/>
      <c r="D24" s="46" t="s">
        <v>282</v>
      </c>
      <c r="E24" s="9"/>
      <c r="F24" s="10"/>
      <c r="G24" s="77">
        <f t="shared" si="0"/>
        <v>0</v>
      </c>
    </row>
    <row r="25" spans="1:7" ht="33">
      <c r="A25" s="221"/>
      <c r="B25" s="221"/>
      <c r="C25" s="229"/>
      <c r="D25" s="46" t="s">
        <v>283</v>
      </c>
      <c r="E25" s="9"/>
      <c r="F25" s="10"/>
      <c r="G25" s="77">
        <f t="shared" si="0"/>
        <v>0</v>
      </c>
    </row>
    <row r="26" spans="1:7" ht="34.5" customHeight="1">
      <c r="A26" s="221"/>
      <c r="B26" s="221"/>
      <c r="C26" s="229"/>
      <c r="D26" s="46" t="s">
        <v>284</v>
      </c>
      <c r="E26" s="9"/>
      <c r="F26" s="10"/>
      <c r="G26" s="77">
        <f t="shared" si="0"/>
        <v>0</v>
      </c>
    </row>
    <row r="27" spans="1:7" ht="32.25" customHeight="1">
      <c r="A27" s="221"/>
      <c r="B27" s="221"/>
      <c r="C27" s="229"/>
      <c r="D27" s="46" t="s">
        <v>285</v>
      </c>
      <c r="E27" s="9"/>
      <c r="F27" s="10"/>
      <c r="G27" s="77">
        <f t="shared" si="0"/>
        <v>0</v>
      </c>
    </row>
    <row r="28" spans="1:7" ht="20.25" customHeight="1">
      <c r="A28" s="221"/>
      <c r="B28" s="221"/>
      <c r="C28" s="229"/>
      <c r="D28" s="46" t="s">
        <v>286</v>
      </c>
      <c r="E28" s="9"/>
      <c r="F28" s="10"/>
      <c r="G28" s="77">
        <f t="shared" si="0"/>
        <v>0</v>
      </c>
    </row>
    <row r="29" spans="1:7" ht="33">
      <c r="A29" s="221"/>
      <c r="B29" s="221"/>
      <c r="C29" s="229"/>
      <c r="D29" s="46" t="s">
        <v>287</v>
      </c>
      <c r="E29" s="9"/>
      <c r="F29" s="10"/>
      <c r="G29" s="77">
        <f t="shared" si="0"/>
        <v>0</v>
      </c>
    </row>
    <row r="30" spans="1:7" ht="33">
      <c r="A30" s="221"/>
      <c r="B30" s="221"/>
      <c r="C30" s="229"/>
      <c r="D30" s="46" t="s">
        <v>563</v>
      </c>
      <c r="E30" s="9"/>
      <c r="F30" s="10"/>
      <c r="G30" s="77">
        <f t="shared" si="0"/>
        <v>0</v>
      </c>
    </row>
    <row r="31" spans="1:7" ht="21" customHeight="1">
      <c r="A31" s="221"/>
      <c r="B31" s="221"/>
      <c r="C31" s="229"/>
      <c r="D31" s="46" t="s">
        <v>564</v>
      </c>
      <c r="E31" s="9"/>
      <c r="F31" s="10"/>
      <c r="G31" s="77">
        <f t="shared" si="0"/>
        <v>0</v>
      </c>
    </row>
    <row r="32" spans="1:7" ht="66">
      <c r="A32" s="221"/>
      <c r="B32" s="221"/>
      <c r="C32" s="229"/>
      <c r="D32" s="46" t="s">
        <v>565</v>
      </c>
      <c r="E32" s="9"/>
      <c r="F32" s="10"/>
      <c r="G32" s="77">
        <f t="shared" si="0"/>
        <v>0</v>
      </c>
    </row>
    <row r="33" spans="1:7" ht="33">
      <c r="A33" s="221"/>
      <c r="B33" s="221"/>
      <c r="C33" s="230"/>
      <c r="D33" s="46" t="s">
        <v>566</v>
      </c>
      <c r="E33" s="9"/>
      <c r="F33" s="10"/>
      <c r="G33" s="77">
        <f t="shared" si="0"/>
        <v>0</v>
      </c>
    </row>
    <row r="34" spans="1:7">
      <c r="A34" s="221"/>
      <c r="B34" s="132" t="s">
        <v>25</v>
      </c>
      <c r="C34" s="132"/>
      <c r="D34" s="132"/>
      <c r="E34" s="29" t="str" cm="1">
        <f t="array" ref="E34">IF(OR(E18:E33="No cumple"),"No cumple",IF(G34=0%,"","Cumple"))</f>
        <v/>
      </c>
      <c r="F34" s="11"/>
      <c r="G34" s="78">
        <f>SUM(G18:G33)</f>
        <v>0</v>
      </c>
    </row>
    <row r="35" spans="1:7" ht="33">
      <c r="A35" s="139" t="s">
        <v>98</v>
      </c>
      <c r="B35" s="202" t="s">
        <v>288</v>
      </c>
      <c r="C35" s="246" t="s">
        <v>305</v>
      </c>
      <c r="D35" s="46" t="s">
        <v>306</v>
      </c>
      <c r="E35" s="9"/>
      <c r="F35" s="14"/>
      <c r="G35" s="77">
        <f>+IF(E35="cumple",0.0015,0)</f>
        <v>0</v>
      </c>
    </row>
    <row r="36" spans="1:7">
      <c r="A36" s="201"/>
      <c r="B36" s="206"/>
      <c r="C36" s="247"/>
      <c r="D36" s="46" t="s">
        <v>307</v>
      </c>
      <c r="E36" s="9"/>
      <c r="F36" s="14"/>
      <c r="G36" s="77">
        <f t="shared" ref="G36:G99" si="1">+IF(E36="cumple",0.0015,0)</f>
        <v>0</v>
      </c>
    </row>
    <row r="37" spans="1:7">
      <c r="A37" s="201"/>
      <c r="B37" s="206"/>
      <c r="C37" s="247"/>
      <c r="D37" s="46" t="s">
        <v>233</v>
      </c>
      <c r="E37" s="9"/>
      <c r="F37" s="14"/>
      <c r="G37" s="77">
        <f t="shared" si="1"/>
        <v>0</v>
      </c>
    </row>
    <row r="38" spans="1:7" ht="33">
      <c r="A38" s="201"/>
      <c r="B38" s="206"/>
      <c r="C38" s="247"/>
      <c r="D38" s="46" t="s">
        <v>234</v>
      </c>
      <c r="E38" s="9"/>
      <c r="F38" s="14"/>
      <c r="G38" s="77">
        <f t="shared" si="1"/>
        <v>0</v>
      </c>
    </row>
    <row r="39" spans="1:7" ht="33">
      <c r="A39" s="201"/>
      <c r="B39" s="206"/>
      <c r="C39" s="247"/>
      <c r="D39" s="46" t="s">
        <v>235</v>
      </c>
      <c r="E39" s="9"/>
      <c r="F39" s="14"/>
      <c r="G39" s="77">
        <f t="shared" si="1"/>
        <v>0</v>
      </c>
    </row>
    <row r="40" spans="1:7">
      <c r="A40" s="201"/>
      <c r="B40" s="206"/>
      <c r="C40" s="247"/>
      <c r="D40" s="46" t="s">
        <v>236</v>
      </c>
      <c r="E40" s="9"/>
      <c r="F40" s="14"/>
      <c r="G40" s="77">
        <f t="shared" si="1"/>
        <v>0</v>
      </c>
    </row>
    <row r="41" spans="1:7" ht="33">
      <c r="A41" s="201"/>
      <c r="B41" s="206"/>
      <c r="C41" s="247"/>
      <c r="D41" s="46" t="s">
        <v>237</v>
      </c>
      <c r="E41" s="9"/>
      <c r="F41" s="14"/>
      <c r="G41" s="77">
        <f t="shared" si="1"/>
        <v>0</v>
      </c>
    </row>
    <row r="42" spans="1:7" ht="33">
      <c r="A42" s="201"/>
      <c r="B42" s="206"/>
      <c r="C42" s="247"/>
      <c r="D42" s="46" t="s">
        <v>238</v>
      </c>
      <c r="E42" s="9"/>
      <c r="F42" s="14"/>
      <c r="G42" s="77">
        <f t="shared" si="1"/>
        <v>0</v>
      </c>
    </row>
    <row r="43" spans="1:7" ht="33">
      <c r="A43" s="201"/>
      <c r="B43" s="206"/>
      <c r="C43" s="247"/>
      <c r="D43" s="46" t="s">
        <v>239</v>
      </c>
      <c r="E43" s="9"/>
      <c r="F43" s="14"/>
      <c r="G43" s="77">
        <f t="shared" si="1"/>
        <v>0</v>
      </c>
    </row>
    <row r="44" spans="1:7" ht="33">
      <c r="A44" s="201"/>
      <c r="B44" s="206"/>
      <c r="C44" s="247"/>
      <c r="D44" s="46" t="s">
        <v>240</v>
      </c>
      <c r="E44" s="9"/>
      <c r="F44" s="14"/>
      <c r="G44" s="77">
        <f t="shared" si="1"/>
        <v>0</v>
      </c>
    </row>
    <row r="45" spans="1:7">
      <c r="A45" s="201"/>
      <c r="B45" s="206"/>
      <c r="C45" s="247"/>
      <c r="D45" s="46" t="s">
        <v>567</v>
      </c>
      <c r="E45" s="9"/>
      <c r="F45" s="14"/>
      <c r="G45" s="77">
        <f t="shared" si="1"/>
        <v>0</v>
      </c>
    </row>
    <row r="46" spans="1:7" ht="20.25" customHeight="1">
      <c r="A46" s="201"/>
      <c r="B46" s="206"/>
      <c r="C46" s="247"/>
      <c r="D46" s="46" t="s">
        <v>290</v>
      </c>
      <c r="E46" s="9"/>
      <c r="F46" s="14"/>
      <c r="G46" s="77">
        <f t="shared" si="1"/>
        <v>0</v>
      </c>
    </row>
    <row r="47" spans="1:7" ht="33">
      <c r="A47" s="201"/>
      <c r="B47" s="206"/>
      <c r="C47" s="247"/>
      <c r="D47" s="46" t="s">
        <v>291</v>
      </c>
      <c r="E47" s="9"/>
      <c r="F47" s="14"/>
      <c r="G47" s="77">
        <f t="shared" si="1"/>
        <v>0</v>
      </c>
    </row>
    <row r="48" spans="1:7" ht="33">
      <c r="A48" s="201"/>
      <c r="B48" s="206"/>
      <c r="C48" s="247"/>
      <c r="D48" s="46" t="s">
        <v>292</v>
      </c>
      <c r="E48" s="9"/>
      <c r="F48" s="14"/>
      <c r="G48" s="77">
        <f t="shared" si="1"/>
        <v>0</v>
      </c>
    </row>
    <row r="49" spans="1:7" ht="33">
      <c r="A49" s="201"/>
      <c r="B49" s="206"/>
      <c r="C49" s="247"/>
      <c r="D49" s="46" t="s">
        <v>293</v>
      </c>
      <c r="E49" s="9"/>
      <c r="F49" s="14"/>
      <c r="G49" s="77">
        <f t="shared" si="1"/>
        <v>0</v>
      </c>
    </row>
    <row r="50" spans="1:7" ht="33">
      <c r="A50" s="201"/>
      <c r="B50" s="206"/>
      <c r="C50" s="247"/>
      <c r="D50" s="46" t="s">
        <v>294</v>
      </c>
      <c r="E50" s="9"/>
      <c r="F50" s="14"/>
      <c r="G50" s="77">
        <f t="shared" si="1"/>
        <v>0</v>
      </c>
    </row>
    <row r="51" spans="1:7" ht="49.5">
      <c r="A51" s="201"/>
      <c r="B51" s="206"/>
      <c r="C51" s="247"/>
      <c r="D51" s="46" t="s">
        <v>568</v>
      </c>
      <c r="E51" s="9"/>
      <c r="F51" s="14"/>
      <c r="G51" s="77">
        <f t="shared" si="1"/>
        <v>0</v>
      </c>
    </row>
    <row r="52" spans="1:7" ht="33">
      <c r="A52" s="201"/>
      <c r="B52" s="206"/>
      <c r="C52" s="247"/>
      <c r="D52" s="46" t="s">
        <v>295</v>
      </c>
      <c r="E52" s="9"/>
      <c r="F52" s="14"/>
      <c r="G52" s="77">
        <f t="shared" si="1"/>
        <v>0</v>
      </c>
    </row>
    <row r="53" spans="1:7" ht="33">
      <c r="A53" s="201"/>
      <c r="B53" s="206"/>
      <c r="C53" s="247"/>
      <c r="D53" s="46" t="s">
        <v>296</v>
      </c>
      <c r="E53" s="9"/>
      <c r="F53" s="14"/>
      <c r="G53" s="77">
        <f t="shared" si="1"/>
        <v>0</v>
      </c>
    </row>
    <row r="54" spans="1:7" ht="33">
      <c r="A54" s="201"/>
      <c r="B54" s="206"/>
      <c r="C54" s="247"/>
      <c r="D54" s="46" t="s">
        <v>297</v>
      </c>
      <c r="E54" s="9"/>
      <c r="F54" s="14"/>
      <c r="G54" s="77">
        <f t="shared" si="1"/>
        <v>0</v>
      </c>
    </row>
    <row r="55" spans="1:7" ht="33">
      <c r="A55" s="201"/>
      <c r="B55" s="206"/>
      <c r="C55" s="247"/>
      <c r="D55" s="46" t="s">
        <v>298</v>
      </c>
      <c r="E55" s="9"/>
      <c r="F55" s="14"/>
      <c r="G55" s="77">
        <f t="shared" si="1"/>
        <v>0</v>
      </c>
    </row>
    <row r="56" spans="1:7" ht="33">
      <c r="A56" s="201"/>
      <c r="B56" s="206"/>
      <c r="C56" s="247"/>
      <c r="D56" s="46" t="s">
        <v>299</v>
      </c>
      <c r="E56" s="9"/>
      <c r="F56" s="14"/>
      <c r="G56" s="77">
        <f t="shared" si="1"/>
        <v>0</v>
      </c>
    </row>
    <row r="57" spans="1:7">
      <c r="A57" s="201"/>
      <c r="B57" s="206"/>
      <c r="C57" s="247"/>
      <c r="D57" s="46" t="s">
        <v>300</v>
      </c>
      <c r="E57" s="9"/>
      <c r="F57" s="14"/>
      <c r="G57" s="77">
        <f t="shared" si="1"/>
        <v>0</v>
      </c>
    </row>
    <row r="58" spans="1:7" ht="33">
      <c r="A58" s="201"/>
      <c r="B58" s="206"/>
      <c r="C58" s="247"/>
      <c r="D58" s="46" t="s">
        <v>301</v>
      </c>
      <c r="E58" s="9"/>
      <c r="F58" s="14"/>
      <c r="G58" s="77">
        <f t="shared" si="1"/>
        <v>0</v>
      </c>
    </row>
    <row r="59" spans="1:7" ht="49.5">
      <c r="A59" s="201"/>
      <c r="B59" s="206"/>
      <c r="C59" s="247"/>
      <c r="D59" s="46" t="s">
        <v>302</v>
      </c>
      <c r="E59" s="9"/>
      <c r="F59" s="14"/>
      <c r="G59" s="77">
        <f t="shared" si="1"/>
        <v>0</v>
      </c>
    </row>
    <row r="60" spans="1:7" ht="49.5">
      <c r="A60" s="201"/>
      <c r="B60" s="206"/>
      <c r="C60" s="247"/>
      <c r="D60" s="46" t="s">
        <v>303</v>
      </c>
      <c r="E60" s="9"/>
      <c r="F60" s="14"/>
      <c r="G60" s="77">
        <f t="shared" si="1"/>
        <v>0</v>
      </c>
    </row>
    <row r="61" spans="1:7">
      <c r="A61" s="201"/>
      <c r="B61" s="206"/>
      <c r="C61" s="248"/>
      <c r="D61" s="46" t="s">
        <v>304</v>
      </c>
      <c r="E61" s="9"/>
      <c r="F61" s="14"/>
      <c r="G61" s="77">
        <f t="shared" si="1"/>
        <v>0</v>
      </c>
    </row>
    <row r="62" spans="1:7" ht="30" customHeight="1">
      <c r="A62" s="201"/>
      <c r="B62" s="206"/>
      <c r="C62" s="246" t="s">
        <v>314</v>
      </c>
      <c r="D62" s="48" t="s">
        <v>308</v>
      </c>
      <c r="E62" s="9"/>
      <c r="F62" s="14"/>
      <c r="G62" s="77">
        <f t="shared" si="1"/>
        <v>0</v>
      </c>
    </row>
    <row r="63" spans="1:7">
      <c r="A63" s="201"/>
      <c r="B63" s="206"/>
      <c r="C63" s="247"/>
      <c r="D63" s="48" t="s">
        <v>309</v>
      </c>
      <c r="E63" s="9"/>
      <c r="F63" s="14"/>
      <c r="G63" s="77">
        <f t="shared" si="1"/>
        <v>0</v>
      </c>
    </row>
    <row r="64" spans="1:7">
      <c r="A64" s="201"/>
      <c r="B64" s="206"/>
      <c r="C64" s="247"/>
      <c r="D64" s="48" t="s">
        <v>310</v>
      </c>
      <c r="E64" s="9"/>
      <c r="F64" s="14"/>
      <c r="G64" s="77">
        <f t="shared" si="1"/>
        <v>0</v>
      </c>
    </row>
    <row r="65" spans="1:7">
      <c r="A65" s="201"/>
      <c r="B65" s="206"/>
      <c r="C65" s="247"/>
      <c r="D65" s="48" t="s">
        <v>311</v>
      </c>
      <c r="E65" s="9"/>
      <c r="F65" s="14"/>
      <c r="G65" s="77">
        <f t="shared" si="1"/>
        <v>0</v>
      </c>
    </row>
    <row r="66" spans="1:7">
      <c r="A66" s="201"/>
      <c r="B66" s="206"/>
      <c r="C66" s="247"/>
      <c r="D66" s="48" t="s">
        <v>312</v>
      </c>
      <c r="E66" s="9"/>
      <c r="F66" s="14"/>
      <c r="G66" s="77">
        <f t="shared" si="1"/>
        <v>0</v>
      </c>
    </row>
    <row r="67" spans="1:7">
      <c r="A67" s="201"/>
      <c r="B67" s="206"/>
      <c r="C67" s="248"/>
      <c r="D67" s="48" t="s">
        <v>313</v>
      </c>
      <c r="E67" s="9"/>
      <c r="F67" s="14"/>
      <c r="G67" s="77">
        <f t="shared" si="1"/>
        <v>0</v>
      </c>
    </row>
    <row r="68" spans="1:7" ht="31.5" customHeight="1">
      <c r="A68" s="201"/>
      <c r="B68" s="206"/>
      <c r="C68" s="246" t="s">
        <v>569</v>
      </c>
      <c r="D68" s="40" t="s">
        <v>570</v>
      </c>
      <c r="E68" s="9"/>
      <c r="F68" s="14"/>
      <c r="G68" s="77">
        <f t="shared" si="1"/>
        <v>0</v>
      </c>
    </row>
    <row r="69" spans="1:7" ht="30.75" customHeight="1">
      <c r="A69" s="201"/>
      <c r="B69" s="206"/>
      <c r="C69" s="247"/>
      <c r="D69" s="48" t="s">
        <v>571</v>
      </c>
      <c r="E69" s="9"/>
      <c r="F69" s="14"/>
      <c r="G69" s="77">
        <f t="shared" si="1"/>
        <v>0</v>
      </c>
    </row>
    <row r="70" spans="1:7">
      <c r="A70" s="201"/>
      <c r="B70" s="206"/>
      <c r="C70" s="247"/>
      <c r="D70" s="40" t="s">
        <v>572</v>
      </c>
      <c r="E70" s="9"/>
      <c r="F70" s="14"/>
      <c r="G70" s="77">
        <f t="shared" si="1"/>
        <v>0</v>
      </c>
    </row>
    <row r="71" spans="1:7">
      <c r="A71" s="201"/>
      <c r="B71" s="206"/>
      <c r="C71" s="247"/>
      <c r="D71" s="40" t="s">
        <v>573</v>
      </c>
      <c r="E71" s="9"/>
      <c r="F71" s="14"/>
      <c r="G71" s="77">
        <f t="shared" si="1"/>
        <v>0</v>
      </c>
    </row>
    <row r="72" spans="1:7">
      <c r="A72" s="201"/>
      <c r="B72" s="206"/>
      <c r="C72" s="247"/>
      <c r="D72" s="40" t="s">
        <v>574</v>
      </c>
      <c r="E72" s="9"/>
      <c r="F72" s="14"/>
      <c r="G72" s="77">
        <f t="shared" si="1"/>
        <v>0</v>
      </c>
    </row>
    <row r="73" spans="1:7">
      <c r="A73" s="201"/>
      <c r="B73" s="206"/>
      <c r="C73" s="247"/>
      <c r="D73" s="40" t="s">
        <v>575</v>
      </c>
      <c r="E73" s="9"/>
      <c r="F73" s="14"/>
      <c r="G73" s="77">
        <f t="shared" si="1"/>
        <v>0</v>
      </c>
    </row>
    <row r="74" spans="1:7" ht="33">
      <c r="A74" s="201"/>
      <c r="B74" s="206"/>
      <c r="C74" s="249" t="s">
        <v>315</v>
      </c>
      <c r="D74" s="48" t="s">
        <v>316</v>
      </c>
      <c r="E74" s="9"/>
      <c r="F74" s="14"/>
      <c r="G74" s="77">
        <f t="shared" si="1"/>
        <v>0</v>
      </c>
    </row>
    <row r="75" spans="1:7" ht="33">
      <c r="A75" s="201"/>
      <c r="B75" s="206"/>
      <c r="C75" s="249"/>
      <c r="D75" s="48" t="s">
        <v>318</v>
      </c>
      <c r="E75" s="9"/>
      <c r="F75" s="14"/>
      <c r="G75" s="77">
        <f t="shared" si="1"/>
        <v>0</v>
      </c>
    </row>
    <row r="76" spans="1:7">
      <c r="A76" s="201"/>
      <c r="B76" s="206"/>
      <c r="C76" s="249"/>
      <c r="D76" s="48" t="s">
        <v>317</v>
      </c>
      <c r="E76" s="9"/>
      <c r="F76" s="14"/>
      <c r="G76" s="77">
        <f t="shared" si="1"/>
        <v>0</v>
      </c>
    </row>
    <row r="77" spans="1:7">
      <c r="A77" s="201"/>
      <c r="B77" s="206"/>
      <c r="C77" s="249"/>
      <c r="D77" s="48" t="s">
        <v>319</v>
      </c>
      <c r="E77" s="9"/>
      <c r="F77" s="14"/>
      <c r="G77" s="77">
        <f t="shared" si="1"/>
        <v>0</v>
      </c>
    </row>
    <row r="78" spans="1:7" ht="20.25" customHeight="1">
      <c r="A78" s="201"/>
      <c r="B78" s="206"/>
      <c r="C78" s="246" t="s">
        <v>320</v>
      </c>
      <c r="D78" s="40" t="s">
        <v>367</v>
      </c>
      <c r="E78" s="9"/>
      <c r="F78" s="14"/>
      <c r="G78" s="77">
        <f t="shared" si="1"/>
        <v>0</v>
      </c>
    </row>
    <row r="79" spans="1:7" ht="33">
      <c r="A79" s="201"/>
      <c r="B79" s="206"/>
      <c r="C79" s="247"/>
      <c r="D79" s="48" t="s">
        <v>368</v>
      </c>
      <c r="E79" s="9"/>
      <c r="F79" s="14"/>
      <c r="G79" s="77">
        <f t="shared" si="1"/>
        <v>0</v>
      </c>
    </row>
    <row r="80" spans="1:7" ht="33">
      <c r="A80" s="201"/>
      <c r="B80" s="206"/>
      <c r="C80" s="247"/>
      <c r="D80" s="48" t="s">
        <v>369</v>
      </c>
      <c r="E80" s="9"/>
      <c r="F80" s="14"/>
      <c r="G80" s="77">
        <f t="shared" si="1"/>
        <v>0</v>
      </c>
    </row>
    <row r="81" spans="1:7" ht="49.5">
      <c r="A81" s="201"/>
      <c r="B81" s="206"/>
      <c r="C81" s="247"/>
      <c r="D81" s="48" t="s">
        <v>370</v>
      </c>
      <c r="E81" s="9"/>
      <c r="F81" s="14"/>
      <c r="G81" s="77">
        <f t="shared" si="1"/>
        <v>0</v>
      </c>
    </row>
    <row r="82" spans="1:7" ht="66">
      <c r="A82" s="201"/>
      <c r="B82" s="206"/>
      <c r="C82" s="247"/>
      <c r="D82" s="48" t="s">
        <v>371</v>
      </c>
      <c r="E82" s="9"/>
      <c r="F82" s="14"/>
      <c r="G82" s="77">
        <f t="shared" si="1"/>
        <v>0</v>
      </c>
    </row>
    <row r="83" spans="1:7" ht="82.5">
      <c r="A83" s="201"/>
      <c r="B83" s="206"/>
      <c r="C83" s="247"/>
      <c r="D83" s="48" t="s">
        <v>372</v>
      </c>
      <c r="E83" s="9"/>
      <c r="F83" s="14"/>
      <c r="G83" s="77">
        <f t="shared" si="1"/>
        <v>0</v>
      </c>
    </row>
    <row r="84" spans="1:7" ht="49.5">
      <c r="A84" s="201"/>
      <c r="B84" s="206"/>
      <c r="C84" s="247"/>
      <c r="D84" s="48" t="s">
        <v>373</v>
      </c>
      <c r="E84" s="9"/>
      <c r="F84" s="14"/>
      <c r="G84" s="77">
        <f t="shared" si="1"/>
        <v>0</v>
      </c>
    </row>
    <row r="85" spans="1:7" ht="66">
      <c r="A85" s="201"/>
      <c r="B85" s="206"/>
      <c r="C85" s="247"/>
      <c r="D85" s="48" t="s">
        <v>374</v>
      </c>
      <c r="E85" s="9"/>
      <c r="F85" s="14"/>
      <c r="G85" s="77">
        <f t="shared" si="1"/>
        <v>0</v>
      </c>
    </row>
    <row r="86" spans="1:7">
      <c r="A86" s="201"/>
      <c r="B86" s="206"/>
      <c r="C86" s="247"/>
      <c r="D86" s="48" t="s">
        <v>375</v>
      </c>
      <c r="E86" s="9"/>
      <c r="F86" s="14"/>
      <c r="G86" s="77">
        <f t="shared" si="1"/>
        <v>0</v>
      </c>
    </row>
    <row r="87" spans="1:7" ht="66">
      <c r="A87" s="201"/>
      <c r="B87" s="206"/>
      <c r="C87" s="247"/>
      <c r="D87" s="48" t="s">
        <v>376</v>
      </c>
      <c r="E87" s="9"/>
      <c r="F87" s="14"/>
      <c r="G87" s="77">
        <f t="shared" si="1"/>
        <v>0</v>
      </c>
    </row>
    <row r="88" spans="1:7" ht="66">
      <c r="A88" s="201"/>
      <c r="B88" s="206"/>
      <c r="C88" s="247"/>
      <c r="D88" s="48" t="s">
        <v>377</v>
      </c>
      <c r="E88" s="9"/>
      <c r="F88" s="14"/>
      <c r="G88" s="77">
        <f t="shared" si="1"/>
        <v>0</v>
      </c>
    </row>
    <row r="89" spans="1:7" ht="49.5">
      <c r="A89" s="201"/>
      <c r="B89" s="206"/>
      <c r="C89" s="247"/>
      <c r="D89" s="48" t="s">
        <v>378</v>
      </c>
      <c r="E89" s="9"/>
      <c r="F89" s="14"/>
      <c r="G89" s="77">
        <f t="shared" si="1"/>
        <v>0</v>
      </c>
    </row>
    <row r="90" spans="1:7" ht="82.5">
      <c r="A90" s="201"/>
      <c r="B90" s="206"/>
      <c r="C90" s="247"/>
      <c r="D90" s="48" t="s">
        <v>379</v>
      </c>
      <c r="E90" s="9"/>
      <c r="F90" s="14"/>
      <c r="G90" s="77">
        <f t="shared" si="1"/>
        <v>0</v>
      </c>
    </row>
    <row r="91" spans="1:7" ht="52.5" customHeight="1">
      <c r="A91" s="201"/>
      <c r="B91" s="206"/>
      <c r="C91" s="247"/>
      <c r="D91" s="48" t="s">
        <v>380</v>
      </c>
      <c r="E91" s="9"/>
      <c r="F91" s="14"/>
      <c r="G91" s="77">
        <f t="shared" si="1"/>
        <v>0</v>
      </c>
    </row>
    <row r="92" spans="1:7" ht="83.25" customHeight="1">
      <c r="A92" s="201"/>
      <c r="B92" s="206"/>
      <c r="C92" s="247"/>
      <c r="D92" s="48" t="s">
        <v>381</v>
      </c>
      <c r="E92" s="9"/>
      <c r="F92" s="14"/>
      <c r="G92" s="77">
        <f t="shared" si="1"/>
        <v>0</v>
      </c>
    </row>
    <row r="93" spans="1:7" ht="49.5">
      <c r="A93" s="201"/>
      <c r="B93" s="206"/>
      <c r="C93" s="247"/>
      <c r="D93" s="48" t="s">
        <v>382</v>
      </c>
      <c r="E93" s="9"/>
      <c r="F93" s="14"/>
      <c r="G93" s="77">
        <f t="shared" si="1"/>
        <v>0</v>
      </c>
    </row>
    <row r="94" spans="1:7" ht="82.5">
      <c r="A94" s="201"/>
      <c r="B94" s="206"/>
      <c r="C94" s="247"/>
      <c r="D94" s="48" t="s">
        <v>383</v>
      </c>
      <c r="E94" s="9"/>
      <c r="F94" s="14"/>
      <c r="G94" s="77">
        <f t="shared" si="1"/>
        <v>0</v>
      </c>
    </row>
    <row r="95" spans="1:7" ht="49.5">
      <c r="A95" s="201"/>
      <c r="B95" s="206"/>
      <c r="C95" s="247"/>
      <c r="D95" s="48" t="s">
        <v>384</v>
      </c>
      <c r="E95" s="9"/>
      <c r="F95" s="14"/>
      <c r="G95" s="77">
        <f t="shared" si="1"/>
        <v>0</v>
      </c>
    </row>
    <row r="96" spans="1:7" ht="33">
      <c r="A96" s="201"/>
      <c r="B96" s="206"/>
      <c r="C96" s="247"/>
      <c r="D96" s="48" t="s">
        <v>366</v>
      </c>
      <c r="E96" s="9"/>
      <c r="F96" s="14"/>
      <c r="G96" s="77">
        <f t="shared" si="1"/>
        <v>0</v>
      </c>
    </row>
    <row r="97" spans="1:7" ht="49.5">
      <c r="A97" s="201"/>
      <c r="B97" s="206"/>
      <c r="C97" s="247"/>
      <c r="D97" s="48" t="s">
        <v>365</v>
      </c>
      <c r="E97" s="9"/>
      <c r="F97" s="14"/>
      <c r="G97" s="77">
        <f t="shared" si="1"/>
        <v>0</v>
      </c>
    </row>
    <row r="98" spans="1:7" ht="49.5">
      <c r="A98" s="201"/>
      <c r="B98" s="206"/>
      <c r="C98" s="248"/>
      <c r="D98" s="48" t="s">
        <v>364</v>
      </c>
      <c r="E98" s="9"/>
      <c r="F98" s="14"/>
      <c r="G98" s="77">
        <f t="shared" si="1"/>
        <v>0</v>
      </c>
    </row>
    <row r="99" spans="1:7" ht="33">
      <c r="A99" s="201"/>
      <c r="B99" s="206"/>
      <c r="C99" s="246" t="s">
        <v>352</v>
      </c>
      <c r="D99" s="40" t="s">
        <v>353</v>
      </c>
      <c r="E99" s="9"/>
      <c r="F99" s="14"/>
      <c r="G99" s="77">
        <f t="shared" si="1"/>
        <v>0</v>
      </c>
    </row>
    <row r="100" spans="1:7" ht="33">
      <c r="A100" s="201"/>
      <c r="B100" s="206"/>
      <c r="C100" s="247"/>
      <c r="D100" s="40" t="s">
        <v>354</v>
      </c>
      <c r="E100" s="9"/>
      <c r="F100" s="14"/>
      <c r="G100" s="77">
        <f t="shared" ref="G100:G107" si="2">+IF(E100="cumple",0.0015,0)</f>
        <v>0</v>
      </c>
    </row>
    <row r="101" spans="1:7" ht="52.5" customHeight="1">
      <c r="A101" s="201"/>
      <c r="B101" s="206"/>
      <c r="C101" s="248"/>
      <c r="D101" s="48" t="s">
        <v>355</v>
      </c>
      <c r="E101" s="9"/>
      <c r="F101" s="14"/>
      <c r="G101" s="77">
        <f t="shared" si="2"/>
        <v>0</v>
      </c>
    </row>
    <row r="102" spans="1:7" ht="30.75" customHeight="1">
      <c r="A102" s="201"/>
      <c r="B102" s="206"/>
      <c r="C102" s="246" t="s">
        <v>356</v>
      </c>
      <c r="D102" s="46" t="s">
        <v>357</v>
      </c>
      <c r="E102" s="9"/>
      <c r="F102" s="14"/>
      <c r="G102" s="77">
        <f t="shared" si="2"/>
        <v>0</v>
      </c>
    </row>
    <row r="103" spans="1:7" ht="33" customHeight="1">
      <c r="A103" s="201"/>
      <c r="B103" s="206"/>
      <c r="C103" s="247"/>
      <c r="D103" s="46" t="s">
        <v>358</v>
      </c>
      <c r="E103" s="9"/>
      <c r="F103" s="14"/>
      <c r="G103" s="77">
        <f t="shared" si="2"/>
        <v>0</v>
      </c>
    </row>
    <row r="104" spans="1:7" ht="21" customHeight="1">
      <c r="A104" s="201"/>
      <c r="B104" s="206"/>
      <c r="C104" s="248"/>
      <c r="D104" s="46" t="s">
        <v>359</v>
      </c>
      <c r="E104" s="9"/>
      <c r="F104" s="14"/>
      <c r="G104" s="77">
        <f t="shared" si="2"/>
        <v>0</v>
      </c>
    </row>
    <row r="105" spans="1:7" ht="33.75" customHeight="1">
      <c r="A105" s="201"/>
      <c r="B105" s="206"/>
      <c r="C105" s="246" t="s">
        <v>360</v>
      </c>
      <c r="D105" s="46" t="s">
        <v>361</v>
      </c>
      <c r="E105" s="9"/>
      <c r="F105" s="14"/>
      <c r="G105" s="77">
        <f t="shared" si="2"/>
        <v>0</v>
      </c>
    </row>
    <row r="106" spans="1:7" ht="34.5" customHeight="1">
      <c r="A106" s="201"/>
      <c r="B106" s="206"/>
      <c r="C106" s="247"/>
      <c r="D106" s="46" t="s">
        <v>362</v>
      </c>
      <c r="E106" s="9"/>
      <c r="F106" s="14"/>
      <c r="G106" s="77">
        <f t="shared" si="2"/>
        <v>0</v>
      </c>
    </row>
    <row r="107" spans="1:7" ht="18.75" customHeight="1">
      <c r="A107" s="201"/>
      <c r="B107" s="206"/>
      <c r="C107" s="248"/>
      <c r="D107" s="46" t="s">
        <v>363</v>
      </c>
      <c r="E107" s="9"/>
      <c r="F107" s="14"/>
      <c r="G107" s="77">
        <f t="shared" si="2"/>
        <v>0</v>
      </c>
    </row>
    <row r="108" spans="1:7">
      <c r="A108" s="140"/>
      <c r="B108" s="131" t="s">
        <v>25</v>
      </c>
      <c r="C108" s="132"/>
      <c r="D108" s="132"/>
      <c r="E108" s="29" t="str" cm="1">
        <f t="array" ref="E108">IF(OR(E35:E107="No cumple"),"No cumple",IF(G108=0%,"","Cumple"))</f>
        <v/>
      </c>
      <c r="F108" s="11"/>
      <c r="G108" s="78">
        <f>SUM(G35:G107)</f>
        <v>0</v>
      </c>
    </row>
    <row r="109" spans="1:7" ht="115.5">
      <c r="A109" s="139" t="s">
        <v>247</v>
      </c>
      <c r="B109" s="202" t="s">
        <v>386</v>
      </c>
      <c r="C109" s="246" t="s">
        <v>246</v>
      </c>
      <c r="D109" s="46" t="s">
        <v>248</v>
      </c>
      <c r="E109" s="9"/>
      <c r="F109" s="14"/>
      <c r="G109" s="77">
        <f>+IF(E109="cumple",0.037,0)</f>
        <v>0</v>
      </c>
    </row>
    <row r="110" spans="1:7" ht="66" customHeight="1">
      <c r="A110" s="201"/>
      <c r="B110" s="206"/>
      <c r="C110" s="247"/>
      <c r="D110" s="46" t="s">
        <v>576</v>
      </c>
      <c r="E110" s="9"/>
      <c r="F110" s="14"/>
      <c r="G110" s="77">
        <f>+IF(E110="cumple",0.037,0)</f>
        <v>0</v>
      </c>
    </row>
    <row r="111" spans="1:7" ht="29.25" customHeight="1">
      <c r="A111" s="201"/>
      <c r="B111" s="206"/>
      <c r="C111" s="247"/>
      <c r="D111" s="46" t="s">
        <v>321</v>
      </c>
      <c r="E111" s="9"/>
      <c r="F111" s="14"/>
      <c r="G111" s="77">
        <f>+IF(E111="cumple",0.037,0)</f>
        <v>0</v>
      </c>
    </row>
    <row r="112" spans="1:7">
      <c r="A112" s="140"/>
      <c r="B112" s="131" t="s">
        <v>25</v>
      </c>
      <c r="C112" s="132"/>
      <c r="D112" s="132"/>
      <c r="E112" s="29" t="str" cm="1">
        <f t="array" ref="E112">IF(OR(E39:E111="No cumple"),"No cumple",IF(G112=0%,"","Cumple"))</f>
        <v/>
      </c>
      <c r="F112" s="11"/>
      <c r="G112" s="78">
        <f>SUM(G109:G111)</f>
        <v>0</v>
      </c>
    </row>
    <row r="113" spans="1:7" ht="29.25" customHeight="1">
      <c r="A113" s="139" t="s">
        <v>99</v>
      </c>
      <c r="B113" s="208" t="s">
        <v>386</v>
      </c>
      <c r="C113" s="250" t="s">
        <v>249</v>
      </c>
      <c r="D113" s="48" t="s">
        <v>385</v>
      </c>
      <c r="E113" s="9"/>
      <c r="F113" s="14"/>
      <c r="G113" s="77">
        <f>+IF(E113="cumple",0.0024,0)</f>
        <v>0</v>
      </c>
    </row>
    <row r="114" spans="1:7">
      <c r="A114" s="201"/>
      <c r="B114" s="209"/>
      <c r="C114" s="251"/>
      <c r="D114" s="48" t="s">
        <v>100</v>
      </c>
      <c r="E114" s="9"/>
      <c r="F114" s="14"/>
      <c r="G114" s="77">
        <f t="shared" ref="G114:G157" si="3">+IF(E114="cumple",0.0024,0)</f>
        <v>0</v>
      </c>
    </row>
    <row r="115" spans="1:7">
      <c r="A115" s="201"/>
      <c r="B115" s="209"/>
      <c r="C115" s="251"/>
      <c r="D115" s="48" t="s">
        <v>101</v>
      </c>
      <c r="E115" s="9"/>
      <c r="F115" s="14"/>
      <c r="G115" s="77">
        <f t="shared" si="3"/>
        <v>0</v>
      </c>
    </row>
    <row r="116" spans="1:7" ht="33">
      <c r="A116" s="201"/>
      <c r="B116" s="209"/>
      <c r="C116" s="251"/>
      <c r="D116" s="48" t="s">
        <v>577</v>
      </c>
      <c r="E116" s="9"/>
      <c r="F116" s="14"/>
      <c r="G116" s="77">
        <f t="shared" si="3"/>
        <v>0</v>
      </c>
    </row>
    <row r="117" spans="1:7">
      <c r="A117" s="201"/>
      <c r="B117" s="209"/>
      <c r="C117" s="251"/>
      <c r="D117" s="48" t="s">
        <v>102</v>
      </c>
      <c r="E117" s="9"/>
      <c r="F117" s="14"/>
      <c r="G117" s="77">
        <f t="shared" si="3"/>
        <v>0</v>
      </c>
    </row>
    <row r="118" spans="1:7">
      <c r="A118" s="201"/>
      <c r="B118" s="209"/>
      <c r="C118" s="251"/>
      <c r="D118" s="48" t="s">
        <v>322</v>
      </c>
      <c r="E118" s="9"/>
      <c r="F118" s="14"/>
      <c r="G118" s="77">
        <f t="shared" si="3"/>
        <v>0</v>
      </c>
    </row>
    <row r="119" spans="1:7">
      <c r="A119" s="201"/>
      <c r="B119" s="209"/>
      <c r="C119" s="252"/>
      <c r="D119" s="48" t="s">
        <v>323</v>
      </c>
      <c r="E119" s="9"/>
      <c r="F119" s="14"/>
      <c r="G119" s="77">
        <f t="shared" si="3"/>
        <v>0</v>
      </c>
    </row>
    <row r="120" spans="1:7" ht="32.25" customHeight="1">
      <c r="A120" s="201"/>
      <c r="B120" s="209"/>
      <c r="C120" s="253" t="s">
        <v>324</v>
      </c>
      <c r="D120" s="48" t="s">
        <v>103</v>
      </c>
      <c r="E120" s="9"/>
      <c r="F120" s="14"/>
      <c r="G120" s="77">
        <f t="shared" si="3"/>
        <v>0</v>
      </c>
    </row>
    <row r="121" spans="1:7" ht="66" customHeight="1">
      <c r="A121" s="201"/>
      <c r="B121" s="209"/>
      <c r="C121" s="253"/>
      <c r="D121" s="48" t="s">
        <v>325</v>
      </c>
      <c r="E121" s="9"/>
      <c r="F121" s="14"/>
      <c r="G121" s="77">
        <f t="shared" si="3"/>
        <v>0</v>
      </c>
    </row>
    <row r="122" spans="1:7" ht="30.6" customHeight="1">
      <c r="A122" s="201"/>
      <c r="B122" s="209"/>
      <c r="C122" s="253"/>
      <c r="D122" s="48" t="s">
        <v>326</v>
      </c>
      <c r="E122" s="9"/>
      <c r="F122" s="14"/>
      <c r="G122" s="77">
        <f t="shared" si="3"/>
        <v>0</v>
      </c>
    </row>
    <row r="123" spans="1:7" ht="33">
      <c r="A123" s="201"/>
      <c r="B123" s="209"/>
      <c r="C123" s="253"/>
      <c r="D123" s="48" t="s">
        <v>327</v>
      </c>
      <c r="E123" s="9"/>
      <c r="F123" s="14"/>
      <c r="G123" s="77">
        <f t="shared" si="3"/>
        <v>0</v>
      </c>
    </row>
    <row r="124" spans="1:7" ht="36.75" customHeight="1">
      <c r="A124" s="201"/>
      <c r="B124" s="209"/>
      <c r="C124" s="253"/>
      <c r="D124" s="48" t="s">
        <v>104</v>
      </c>
      <c r="E124" s="9"/>
      <c r="F124" s="14"/>
      <c r="G124" s="77">
        <f t="shared" si="3"/>
        <v>0</v>
      </c>
    </row>
    <row r="125" spans="1:7" ht="21" customHeight="1">
      <c r="A125" s="201"/>
      <c r="B125" s="209"/>
      <c r="C125" s="186" t="s">
        <v>250</v>
      </c>
      <c r="D125" s="40" t="s">
        <v>146</v>
      </c>
      <c r="E125" s="9"/>
      <c r="F125" s="14"/>
      <c r="G125" s="77">
        <f t="shared" si="3"/>
        <v>0</v>
      </c>
    </row>
    <row r="126" spans="1:7" s="2" customFormat="1" ht="33">
      <c r="A126" s="201"/>
      <c r="B126" s="209"/>
      <c r="C126" s="254"/>
      <c r="D126" s="48" t="s">
        <v>143</v>
      </c>
      <c r="E126" s="9"/>
      <c r="F126" s="52"/>
      <c r="G126" s="77">
        <f t="shared" si="3"/>
        <v>0</v>
      </c>
    </row>
    <row r="127" spans="1:7" s="2" customFormat="1" ht="33">
      <c r="A127" s="201"/>
      <c r="B127" s="209"/>
      <c r="C127" s="254"/>
      <c r="D127" s="48" t="s">
        <v>144</v>
      </c>
      <c r="E127" s="9"/>
      <c r="F127" s="52"/>
      <c r="G127" s="77">
        <f t="shared" si="3"/>
        <v>0</v>
      </c>
    </row>
    <row r="128" spans="1:7" s="2" customFormat="1" ht="49.5">
      <c r="A128" s="201"/>
      <c r="B128" s="209"/>
      <c r="C128" s="254"/>
      <c r="D128" s="48" t="s">
        <v>147</v>
      </c>
      <c r="E128" s="9"/>
      <c r="F128" s="52"/>
      <c r="G128" s="77">
        <f t="shared" si="3"/>
        <v>0</v>
      </c>
    </row>
    <row r="129" spans="1:7" s="2" customFormat="1" ht="66">
      <c r="A129" s="201"/>
      <c r="B129" s="209"/>
      <c r="C129" s="254"/>
      <c r="D129" s="48" t="s">
        <v>145</v>
      </c>
      <c r="E129" s="9"/>
      <c r="F129" s="52"/>
      <c r="G129" s="77">
        <f t="shared" si="3"/>
        <v>0</v>
      </c>
    </row>
    <row r="130" spans="1:7" s="2" customFormat="1" ht="82.5" customHeight="1">
      <c r="A130" s="201"/>
      <c r="B130" s="209"/>
      <c r="C130" s="254"/>
      <c r="D130" s="48" t="s">
        <v>251</v>
      </c>
      <c r="E130" s="9"/>
      <c r="F130" s="52"/>
      <c r="G130" s="77">
        <f t="shared" si="3"/>
        <v>0</v>
      </c>
    </row>
    <row r="131" spans="1:7" s="2" customFormat="1" ht="66">
      <c r="A131" s="201"/>
      <c r="B131" s="209"/>
      <c r="C131" s="254"/>
      <c r="D131" s="48" t="s">
        <v>328</v>
      </c>
      <c r="E131" s="9"/>
      <c r="F131" s="52"/>
      <c r="G131" s="77">
        <f t="shared" si="3"/>
        <v>0</v>
      </c>
    </row>
    <row r="132" spans="1:7" s="2" customFormat="1" ht="49.5">
      <c r="A132" s="201"/>
      <c r="B132" s="209"/>
      <c r="C132" s="254"/>
      <c r="D132" s="48" t="s">
        <v>329</v>
      </c>
      <c r="E132" s="9"/>
      <c r="F132" s="52"/>
      <c r="G132" s="77">
        <f t="shared" si="3"/>
        <v>0</v>
      </c>
    </row>
    <row r="133" spans="1:7" s="2" customFormat="1" ht="85.5" customHeight="1">
      <c r="A133" s="201"/>
      <c r="B133" s="209"/>
      <c r="C133" s="254"/>
      <c r="D133" s="48" t="s">
        <v>330</v>
      </c>
      <c r="E133" s="9"/>
      <c r="F133" s="52"/>
      <c r="G133" s="77">
        <f t="shared" si="3"/>
        <v>0</v>
      </c>
    </row>
    <row r="134" spans="1:7" s="2" customFormat="1" ht="53.25" customHeight="1">
      <c r="A134" s="201"/>
      <c r="B134" s="209"/>
      <c r="C134" s="254"/>
      <c r="D134" s="48" t="s">
        <v>331</v>
      </c>
      <c r="E134" s="9"/>
      <c r="F134" s="52"/>
      <c r="G134" s="77">
        <f t="shared" si="3"/>
        <v>0</v>
      </c>
    </row>
    <row r="135" spans="1:7" s="2" customFormat="1" ht="81.75" customHeight="1">
      <c r="A135" s="201"/>
      <c r="B135" s="209"/>
      <c r="C135" s="254"/>
      <c r="D135" s="48" t="s">
        <v>578</v>
      </c>
      <c r="E135" s="9"/>
      <c r="F135" s="52"/>
      <c r="G135" s="77">
        <f t="shared" si="3"/>
        <v>0</v>
      </c>
    </row>
    <row r="136" spans="1:7" s="2" customFormat="1" ht="49.5">
      <c r="A136" s="201"/>
      <c r="B136" s="209"/>
      <c r="C136" s="254"/>
      <c r="D136" s="48" t="s">
        <v>332</v>
      </c>
      <c r="E136" s="9"/>
      <c r="F136" s="52"/>
      <c r="G136" s="77">
        <f t="shared" si="3"/>
        <v>0</v>
      </c>
    </row>
    <row r="137" spans="1:7" s="2" customFormat="1" ht="78.75" customHeight="1">
      <c r="A137" s="201"/>
      <c r="B137" s="209"/>
      <c r="C137" s="254"/>
      <c r="D137" s="48" t="s">
        <v>333</v>
      </c>
      <c r="E137" s="9"/>
      <c r="F137" s="52"/>
      <c r="G137" s="77">
        <f t="shared" si="3"/>
        <v>0</v>
      </c>
    </row>
    <row r="138" spans="1:7" s="2" customFormat="1" ht="51" customHeight="1">
      <c r="A138" s="201"/>
      <c r="B138" s="209"/>
      <c r="C138" s="254"/>
      <c r="D138" s="48" t="s">
        <v>334</v>
      </c>
      <c r="E138" s="9"/>
      <c r="F138" s="52"/>
      <c r="G138" s="77">
        <f t="shared" si="3"/>
        <v>0</v>
      </c>
    </row>
    <row r="139" spans="1:7" s="2" customFormat="1" ht="39.75" customHeight="1">
      <c r="A139" s="201"/>
      <c r="B139" s="209"/>
      <c r="C139" s="254"/>
      <c r="D139" s="48" t="s">
        <v>335</v>
      </c>
      <c r="E139" s="9"/>
      <c r="F139" s="52"/>
      <c r="G139" s="77">
        <f t="shared" si="3"/>
        <v>0</v>
      </c>
    </row>
    <row r="140" spans="1:7" s="2" customFormat="1" ht="52.5" customHeight="1">
      <c r="A140" s="201"/>
      <c r="B140" s="209"/>
      <c r="C140" s="254"/>
      <c r="D140" s="48" t="s">
        <v>336</v>
      </c>
      <c r="E140" s="9"/>
      <c r="F140" s="52"/>
      <c r="G140" s="77">
        <f t="shared" si="3"/>
        <v>0</v>
      </c>
    </row>
    <row r="141" spans="1:7" s="2" customFormat="1" ht="49.5">
      <c r="A141" s="201"/>
      <c r="B141" s="209"/>
      <c r="C141" s="187"/>
      <c r="D141" s="48" t="s">
        <v>337</v>
      </c>
      <c r="E141" s="9"/>
      <c r="F141" s="52"/>
      <c r="G141" s="77">
        <f t="shared" si="3"/>
        <v>0</v>
      </c>
    </row>
    <row r="142" spans="1:7" ht="42.75" customHeight="1">
      <c r="A142" s="201"/>
      <c r="B142" s="209"/>
      <c r="C142" s="186" t="s">
        <v>252</v>
      </c>
      <c r="D142" s="40" t="s">
        <v>148</v>
      </c>
      <c r="E142" s="9"/>
      <c r="F142" s="14"/>
      <c r="G142" s="77">
        <f t="shared" si="3"/>
        <v>0</v>
      </c>
    </row>
    <row r="143" spans="1:7" ht="33">
      <c r="A143" s="201"/>
      <c r="B143" s="209"/>
      <c r="C143" s="254"/>
      <c r="D143" s="40" t="s">
        <v>149</v>
      </c>
      <c r="E143" s="9"/>
      <c r="F143" s="14"/>
      <c r="G143" s="77">
        <f t="shared" si="3"/>
        <v>0</v>
      </c>
    </row>
    <row r="144" spans="1:7" s="2" customFormat="1" ht="56.25" customHeight="1">
      <c r="A144" s="201"/>
      <c r="B144" s="209"/>
      <c r="C144" s="187"/>
      <c r="D144" s="48" t="s">
        <v>150</v>
      </c>
      <c r="E144" s="9"/>
      <c r="F144" s="52"/>
      <c r="G144" s="77">
        <f t="shared" si="3"/>
        <v>0</v>
      </c>
    </row>
    <row r="145" spans="1:7" ht="39" customHeight="1">
      <c r="A145" s="201"/>
      <c r="B145" s="209"/>
      <c r="C145" s="186" t="s">
        <v>338</v>
      </c>
      <c r="D145" s="46" t="s">
        <v>339</v>
      </c>
      <c r="E145" s="9"/>
      <c r="F145" s="14"/>
      <c r="G145" s="77">
        <f t="shared" si="3"/>
        <v>0</v>
      </c>
    </row>
    <row r="146" spans="1:7" ht="33">
      <c r="A146" s="201"/>
      <c r="B146" s="209"/>
      <c r="C146" s="254"/>
      <c r="D146" s="46" t="s">
        <v>340</v>
      </c>
      <c r="E146" s="9"/>
      <c r="F146" s="14"/>
      <c r="G146" s="77">
        <f t="shared" si="3"/>
        <v>0</v>
      </c>
    </row>
    <row r="147" spans="1:7">
      <c r="A147" s="201"/>
      <c r="B147" s="209"/>
      <c r="C147" s="187"/>
      <c r="D147" s="46" t="s">
        <v>341</v>
      </c>
      <c r="E147" s="9"/>
      <c r="F147" s="14"/>
      <c r="G147" s="77">
        <f t="shared" si="3"/>
        <v>0</v>
      </c>
    </row>
    <row r="148" spans="1:7" ht="35.25" customHeight="1">
      <c r="A148" s="201"/>
      <c r="B148" s="209"/>
      <c r="C148" s="250" t="s">
        <v>581</v>
      </c>
      <c r="D148" s="49" t="s">
        <v>342</v>
      </c>
      <c r="E148" s="9"/>
      <c r="F148" s="14"/>
      <c r="G148" s="77">
        <f t="shared" si="3"/>
        <v>0</v>
      </c>
    </row>
    <row r="149" spans="1:7" ht="33">
      <c r="A149" s="201"/>
      <c r="B149" s="209"/>
      <c r="C149" s="251"/>
      <c r="D149" s="49" t="s">
        <v>343</v>
      </c>
      <c r="E149" s="9"/>
      <c r="F149" s="14"/>
      <c r="G149" s="77">
        <f t="shared" si="3"/>
        <v>0</v>
      </c>
    </row>
    <row r="150" spans="1:7" ht="33">
      <c r="A150" s="201"/>
      <c r="B150" s="209"/>
      <c r="C150" s="251"/>
      <c r="D150" s="49" t="s">
        <v>579</v>
      </c>
      <c r="E150" s="9"/>
      <c r="F150" s="14"/>
      <c r="G150" s="77">
        <f t="shared" si="3"/>
        <v>0</v>
      </c>
    </row>
    <row r="151" spans="1:7" ht="33">
      <c r="A151" s="201"/>
      <c r="B151" s="209"/>
      <c r="C151" s="252"/>
      <c r="D151" s="49" t="s">
        <v>492</v>
      </c>
      <c r="E151" s="9"/>
      <c r="F151" s="14"/>
      <c r="G151" s="77">
        <f t="shared" si="3"/>
        <v>0</v>
      </c>
    </row>
    <row r="152" spans="1:7" ht="33">
      <c r="A152" s="201"/>
      <c r="B152" s="209"/>
      <c r="C152" s="255" t="s">
        <v>344</v>
      </c>
      <c r="D152" s="40" t="s">
        <v>345</v>
      </c>
      <c r="E152" s="9"/>
      <c r="F152" s="14"/>
      <c r="G152" s="77">
        <f t="shared" si="3"/>
        <v>0</v>
      </c>
    </row>
    <row r="153" spans="1:7" ht="33">
      <c r="A153" s="201"/>
      <c r="B153" s="209"/>
      <c r="C153" s="255"/>
      <c r="D153" s="40" t="s">
        <v>346</v>
      </c>
      <c r="E153" s="9"/>
      <c r="F153" s="14"/>
      <c r="G153" s="77">
        <f t="shared" si="3"/>
        <v>0</v>
      </c>
    </row>
    <row r="154" spans="1:7" ht="33">
      <c r="A154" s="201"/>
      <c r="B154" s="209"/>
      <c r="C154" s="255"/>
      <c r="D154" s="40" t="s">
        <v>347</v>
      </c>
      <c r="E154" s="9"/>
      <c r="F154" s="14"/>
      <c r="G154" s="77">
        <f t="shared" si="3"/>
        <v>0</v>
      </c>
    </row>
    <row r="155" spans="1:7" ht="33">
      <c r="A155" s="201"/>
      <c r="B155" s="209"/>
      <c r="C155" s="255"/>
      <c r="D155" s="40" t="s">
        <v>348</v>
      </c>
      <c r="E155" s="9"/>
      <c r="F155" s="14"/>
      <c r="G155" s="77">
        <f t="shared" si="3"/>
        <v>0</v>
      </c>
    </row>
    <row r="156" spans="1:7" ht="49.5">
      <c r="A156" s="201"/>
      <c r="B156" s="209"/>
      <c r="C156" s="255"/>
      <c r="D156" s="40" t="s">
        <v>349</v>
      </c>
      <c r="E156" s="9"/>
      <c r="F156" s="14"/>
      <c r="G156" s="77">
        <f t="shared" si="3"/>
        <v>0</v>
      </c>
    </row>
    <row r="157" spans="1:7" ht="49.5">
      <c r="A157" s="201"/>
      <c r="B157" s="209"/>
      <c r="C157" s="255"/>
      <c r="D157" s="40" t="s">
        <v>350</v>
      </c>
      <c r="E157" s="9"/>
      <c r="F157" s="14"/>
      <c r="G157" s="77">
        <f t="shared" si="3"/>
        <v>0</v>
      </c>
    </row>
    <row r="158" spans="1:7">
      <c r="A158" s="140"/>
      <c r="B158" s="131" t="s">
        <v>25</v>
      </c>
      <c r="C158" s="132"/>
      <c r="D158" s="132"/>
      <c r="E158" s="29" t="str" cm="1">
        <f t="array" ref="E158">IF(OR(E113:E157="No cumple"),"No cumple",IF(G158=0%,"","Cumple"))</f>
        <v/>
      </c>
      <c r="F158" s="11"/>
      <c r="G158" s="78">
        <f>SUM(G113:G157)</f>
        <v>0</v>
      </c>
    </row>
    <row r="159" spans="1:7" ht="165">
      <c r="A159" s="139" t="s">
        <v>105</v>
      </c>
      <c r="B159" s="12" t="s">
        <v>386</v>
      </c>
      <c r="C159" s="39" t="s">
        <v>253</v>
      </c>
      <c r="D159" s="46" t="s">
        <v>153</v>
      </c>
      <c r="E159" s="9"/>
      <c r="F159" s="14"/>
      <c r="G159" s="77">
        <f>+IF(E159="cumple",0.111,0)</f>
        <v>0</v>
      </c>
    </row>
    <row r="160" spans="1:7">
      <c r="A160" s="140"/>
      <c r="B160" s="131" t="s">
        <v>25</v>
      </c>
      <c r="C160" s="132"/>
      <c r="D160" s="132"/>
      <c r="E160" s="29" t="str">
        <f>IF(OR(E159="No cumple"),"No cumple",IF(G160=0%,"","Cumple"))</f>
        <v/>
      </c>
      <c r="F160" s="11"/>
      <c r="G160" s="78">
        <f>SUM(G159)</f>
        <v>0</v>
      </c>
    </row>
    <row r="161" spans="1:7" ht="147.75" customHeight="1">
      <c r="A161" s="139" t="s">
        <v>106</v>
      </c>
      <c r="B161" s="12" t="s">
        <v>386</v>
      </c>
      <c r="C161" s="39" t="s">
        <v>351</v>
      </c>
      <c r="D161" s="46" t="s">
        <v>151</v>
      </c>
      <c r="E161" s="9"/>
      <c r="F161" s="14"/>
      <c r="G161" s="77">
        <f>+IF(E161="cumple",0.111,0)</f>
        <v>0</v>
      </c>
    </row>
    <row r="162" spans="1:7">
      <c r="A162" s="140"/>
      <c r="B162" s="131" t="s">
        <v>25</v>
      </c>
      <c r="C162" s="132"/>
      <c r="D162" s="132"/>
      <c r="E162" s="29" t="str">
        <f>IF(OR(E161="No cumple"),"No cumple",IF(G162=0%,"","Cumple"))</f>
        <v/>
      </c>
      <c r="F162" s="11"/>
      <c r="G162" s="78">
        <f>SUM(G161:G161)</f>
        <v>0</v>
      </c>
    </row>
    <row r="163" spans="1:7" ht="18" customHeight="1">
      <c r="A163" s="139" t="s">
        <v>152</v>
      </c>
      <c r="B163" s="208" t="s">
        <v>387</v>
      </c>
      <c r="C163" s="197" t="s">
        <v>582</v>
      </c>
      <c r="D163" s="30" t="s">
        <v>583</v>
      </c>
      <c r="E163" s="9"/>
      <c r="F163" s="9"/>
      <c r="G163" s="77">
        <f>+IF(E163="cumple",0.0079,0)</f>
        <v>0</v>
      </c>
    </row>
    <row r="164" spans="1:7" ht="21.75" customHeight="1">
      <c r="A164" s="201"/>
      <c r="B164" s="209"/>
      <c r="C164" s="198"/>
      <c r="D164" s="30" t="s">
        <v>584</v>
      </c>
      <c r="E164" s="9"/>
      <c r="F164" s="9"/>
      <c r="G164" s="77">
        <f t="shared" ref="G164:G176" si="4">+IF(E164="cumple",0.0079,0)</f>
        <v>0</v>
      </c>
    </row>
    <row r="165" spans="1:7" ht="20.25" customHeight="1">
      <c r="A165" s="201"/>
      <c r="B165" s="209"/>
      <c r="C165" s="198"/>
      <c r="D165" s="30" t="s">
        <v>585</v>
      </c>
      <c r="E165" s="9"/>
      <c r="F165" s="47"/>
      <c r="G165" s="77">
        <f t="shared" si="4"/>
        <v>0</v>
      </c>
    </row>
    <row r="166" spans="1:7" ht="19.5" customHeight="1">
      <c r="A166" s="201"/>
      <c r="B166" s="209"/>
      <c r="C166" s="198"/>
      <c r="D166" s="30" t="s">
        <v>586</v>
      </c>
      <c r="E166" s="9"/>
      <c r="F166" s="47"/>
      <c r="G166" s="77">
        <f t="shared" si="4"/>
        <v>0</v>
      </c>
    </row>
    <row r="167" spans="1:7" ht="22.5" customHeight="1">
      <c r="A167" s="201"/>
      <c r="B167" s="209"/>
      <c r="C167" s="198"/>
      <c r="D167" s="30" t="s">
        <v>587</v>
      </c>
      <c r="E167" s="9"/>
      <c r="F167" s="47"/>
      <c r="G167" s="77">
        <f t="shared" si="4"/>
        <v>0</v>
      </c>
    </row>
    <row r="168" spans="1:7" ht="33.75" customHeight="1">
      <c r="A168" s="201"/>
      <c r="B168" s="209"/>
      <c r="C168" s="198"/>
      <c r="D168" s="30" t="s">
        <v>588</v>
      </c>
      <c r="E168" s="9"/>
      <c r="F168" s="47"/>
      <c r="G168" s="77">
        <f t="shared" si="4"/>
        <v>0</v>
      </c>
    </row>
    <row r="169" spans="1:7" ht="19.5" customHeight="1">
      <c r="A169" s="201"/>
      <c r="B169" s="209"/>
      <c r="C169" s="198"/>
      <c r="D169" s="30" t="s">
        <v>589</v>
      </c>
      <c r="E169" s="9"/>
      <c r="F169" s="47"/>
      <c r="G169" s="77">
        <f t="shared" si="4"/>
        <v>0</v>
      </c>
    </row>
    <row r="170" spans="1:7" ht="18.75" customHeight="1">
      <c r="A170" s="201"/>
      <c r="B170" s="209"/>
      <c r="C170" s="198"/>
      <c r="D170" s="30" t="s">
        <v>590</v>
      </c>
      <c r="E170" s="9"/>
      <c r="F170" s="47"/>
      <c r="G170" s="77">
        <f t="shared" si="4"/>
        <v>0</v>
      </c>
    </row>
    <row r="171" spans="1:7" ht="19.5" customHeight="1">
      <c r="A171" s="201"/>
      <c r="B171" s="209"/>
      <c r="C171" s="198"/>
      <c r="D171" s="30" t="s">
        <v>591</v>
      </c>
      <c r="E171" s="9"/>
      <c r="F171" s="47"/>
      <c r="G171" s="77">
        <f t="shared" si="4"/>
        <v>0</v>
      </c>
    </row>
    <row r="172" spans="1:7" ht="18.75" customHeight="1">
      <c r="A172" s="201"/>
      <c r="B172" s="209"/>
      <c r="C172" s="198"/>
      <c r="D172" s="30" t="s">
        <v>592</v>
      </c>
      <c r="E172" s="9"/>
      <c r="F172" s="47"/>
      <c r="G172" s="77">
        <f t="shared" si="4"/>
        <v>0</v>
      </c>
    </row>
    <row r="173" spans="1:7" ht="20.25" customHeight="1">
      <c r="A173" s="201"/>
      <c r="B173" s="209"/>
      <c r="C173" s="198"/>
      <c r="D173" s="30" t="s">
        <v>593</v>
      </c>
      <c r="E173" s="9"/>
      <c r="F173" s="47"/>
      <c r="G173" s="77">
        <f t="shared" si="4"/>
        <v>0</v>
      </c>
    </row>
    <row r="174" spans="1:7" ht="33" customHeight="1">
      <c r="A174" s="201"/>
      <c r="B174" s="209"/>
      <c r="C174" s="198"/>
      <c r="D174" s="30" t="s">
        <v>594</v>
      </c>
      <c r="E174" s="9"/>
      <c r="F174" s="47"/>
      <c r="G174" s="77">
        <f t="shared" si="4"/>
        <v>0</v>
      </c>
    </row>
    <row r="175" spans="1:7" ht="20.25" customHeight="1">
      <c r="A175" s="201"/>
      <c r="B175" s="209"/>
      <c r="C175" s="198"/>
      <c r="D175" s="30" t="s">
        <v>595</v>
      </c>
      <c r="E175" s="9"/>
      <c r="F175" s="47"/>
      <c r="G175" s="77">
        <f t="shared" si="4"/>
        <v>0</v>
      </c>
    </row>
    <row r="176" spans="1:7" ht="21" customHeight="1">
      <c r="A176" s="201"/>
      <c r="B176" s="210"/>
      <c r="C176" s="199"/>
      <c r="D176" s="30" t="s">
        <v>596</v>
      </c>
      <c r="E176" s="9"/>
      <c r="F176" s="47"/>
      <c r="G176" s="77">
        <f t="shared" si="4"/>
        <v>0</v>
      </c>
    </row>
    <row r="177" spans="1:7">
      <c r="A177" s="140"/>
      <c r="B177" s="131" t="s">
        <v>25</v>
      </c>
      <c r="C177" s="132"/>
      <c r="D177" s="132"/>
      <c r="E177" s="29" t="str" cm="1">
        <f t="array" ref="E177">IF(OR(E163:E176="No cumple"),"No cumple",IF(G177=0%,"","Cumple"))</f>
        <v/>
      </c>
      <c r="F177" s="11"/>
      <c r="G177" s="78">
        <f>SUM(G163:G176)</f>
        <v>0</v>
      </c>
    </row>
    <row r="178" spans="1:7" ht="149.25" customHeight="1">
      <c r="A178" s="221" t="s">
        <v>390</v>
      </c>
      <c r="B178" s="51" t="s">
        <v>392</v>
      </c>
      <c r="C178" s="30" t="s">
        <v>388</v>
      </c>
      <c r="D178" s="30" t="s">
        <v>389</v>
      </c>
      <c r="E178" s="9"/>
      <c r="F178" s="53" t="s">
        <v>5</v>
      </c>
      <c r="G178" s="77">
        <f>+IF(E178="cumple",0.111,0)</f>
        <v>0</v>
      </c>
    </row>
    <row r="179" spans="1:7">
      <c r="A179" s="221"/>
      <c r="B179" s="132" t="s">
        <v>25</v>
      </c>
      <c r="C179" s="132"/>
      <c r="D179" s="132"/>
      <c r="E179" s="29" t="str" cm="1">
        <f t="array" ref="E179">IF(OR(E165:E178="No cumple"),"No cumple",IF(G179=0%,"","Cumple"))</f>
        <v/>
      </c>
      <c r="F179" s="54"/>
      <c r="G179" s="78">
        <f>SUM(G178)</f>
        <v>0</v>
      </c>
    </row>
    <row r="180" spans="1:7" ht="21" customHeight="1">
      <c r="A180" s="229" t="s">
        <v>391</v>
      </c>
      <c r="B180" s="256" t="s">
        <v>392</v>
      </c>
      <c r="C180" s="228" t="s">
        <v>393</v>
      </c>
      <c r="D180" s="13" t="s">
        <v>394</v>
      </c>
      <c r="E180" s="9"/>
      <c r="F180" s="54"/>
      <c r="G180" s="77">
        <f>+IF(E180="cumple",0.003,0)</f>
        <v>0</v>
      </c>
    </row>
    <row r="181" spans="1:7" ht="20.25" customHeight="1">
      <c r="A181" s="229"/>
      <c r="B181" s="257"/>
      <c r="C181" s="229"/>
      <c r="D181" s="69" t="s">
        <v>395</v>
      </c>
      <c r="E181" s="9"/>
      <c r="F181" s="54"/>
      <c r="G181" s="77">
        <f t="shared" ref="G181:G216" si="5">+IF(E181="cumple",0.003,0)</f>
        <v>0</v>
      </c>
    </row>
    <row r="182" spans="1:7" ht="18" customHeight="1">
      <c r="A182" s="229"/>
      <c r="B182" s="257"/>
      <c r="C182" s="229"/>
      <c r="D182" s="55" t="s">
        <v>396</v>
      </c>
      <c r="E182" s="9"/>
      <c r="F182" s="54"/>
      <c r="G182" s="77">
        <f t="shared" si="5"/>
        <v>0</v>
      </c>
    </row>
    <row r="183" spans="1:7" ht="21.75" customHeight="1">
      <c r="A183" s="229"/>
      <c r="B183" s="257"/>
      <c r="C183" s="229"/>
      <c r="D183" s="69" t="s">
        <v>397</v>
      </c>
      <c r="E183" s="9"/>
      <c r="F183" s="54"/>
      <c r="G183" s="77">
        <f t="shared" si="5"/>
        <v>0</v>
      </c>
    </row>
    <row r="184" spans="1:7" ht="18.75" customHeight="1">
      <c r="A184" s="229"/>
      <c r="B184" s="257"/>
      <c r="C184" s="229"/>
      <c r="D184" s="55" t="s">
        <v>398</v>
      </c>
      <c r="E184" s="9"/>
      <c r="F184" s="54"/>
      <c r="G184" s="77">
        <f t="shared" si="5"/>
        <v>0</v>
      </c>
    </row>
    <row r="185" spans="1:7" ht="18.75" customHeight="1">
      <c r="A185" s="229"/>
      <c r="B185" s="257"/>
      <c r="C185" s="229"/>
      <c r="D185" s="55" t="s">
        <v>399</v>
      </c>
      <c r="E185" s="9"/>
      <c r="F185" s="54"/>
      <c r="G185" s="77">
        <f t="shared" si="5"/>
        <v>0</v>
      </c>
    </row>
    <row r="186" spans="1:7">
      <c r="A186" s="229"/>
      <c r="B186" s="257"/>
      <c r="C186" s="229"/>
      <c r="D186" s="13" t="s">
        <v>400</v>
      </c>
      <c r="E186" s="9"/>
      <c r="F186" s="54"/>
      <c r="G186" s="77">
        <f t="shared" si="5"/>
        <v>0</v>
      </c>
    </row>
    <row r="187" spans="1:7" ht="34.5" customHeight="1">
      <c r="A187" s="229"/>
      <c r="B187" s="257"/>
      <c r="C187" s="228" t="s">
        <v>423</v>
      </c>
      <c r="D187" s="55" t="s">
        <v>493</v>
      </c>
      <c r="E187" s="9"/>
      <c r="F187" s="54"/>
      <c r="G187" s="77">
        <f t="shared" si="5"/>
        <v>0</v>
      </c>
    </row>
    <row r="188" spans="1:7" ht="50.25" customHeight="1">
      <c r="A188" s="229"/>
      <c r="B188" s="257"/>
      <c r="C188" s="229"/>
      <c r="D188" s="13" t="s">
        <v>401</v>
      </c>
      <c r="E188" s="9"/>
      <c r="F188" s="54"/>
      <c r="G188" s="77">
        <f t="shared" si="5"/>
        <v>0</v>
      </c>
    </row>
    <row r="189" spans="1:7" ht="39" customHeight="1">
      <c r="A189" s="229"/>
      <c r="B189" s="257"/>
      <c r="C189" s="229"/>
      <c r="D189" s="55" t="s">
        <v>402</v>
      </c>
      <c r="E189" s="9"/>
      <c r="F189" s="54"/>
      <c r="G189" s="77">
        <f t="shared" si="5"/>
        <v>0</v>
      </c>
    </row>
    <row r="190" spans="1:7" ht="34.5" customHeight="1">
      <c r="A190" s="229"/>
      <c r="B190" s="257"/>
      <c r="C190" s="229"/>
      <c r="D190" s="13" t="s">
        <v>403</v>
      </c>
      <c r="E190" s="9"/>
      <c r="F190" s="54"/>
      <c r="G190" s="77">
        <f t="shared" si="5"/>
        <v>0</v>
      </c>
    </row>
    <row r="191" spans="1:7" ht="51.75" customHeight="1">
      <c r="A191" s="229"/>
      <c r="B191" s="257"/>
      <c r="C191" s="229"/>
      <c r="D191" s="13" t="s">
        <v>404</v>
      </c>
      <c r="E191" s="9"/>
      <c r="F191" s="54"/>
      <c r="G191" s="77">
        <f t="shared" si="5"/>
        <v>0</v>
      </c>
    </row>
    <row r="192" spans="1:7" ht="51.75" customHeight="1">
      <c r="A192" s="229"/>
      <c r="B192" s="257"/>
      <c r="C192" s="229"/>
      <c r="D192" s="13" t="s">
        <v>405</v>
      </c>
      <c r="E192" s="9"/>
      <c r="F192" s="54"/>
      <c r="G192" s="77">
        <f t="shared" si="5"/>
        <v>0</v>
      </c>
    </row>
    <row r="193" spans="1:7" ht="35.25" customHeight="1">
      <c r="A193" s="229"/>
      <c r="B193" s="257"/>
      <c r="C193" s="229"/>
      <c r="D193" s="13" t="s">
        <v>406</v>
      </c>
      <c r="E193" s="9"/>
      <c r="F193" s="54"/>
      <c r="G193" s="77">
        <f t="shared" si="5"/>
        <v>0</v>
      </c>
    </row>
    <row r="194" spans="1:7" ht="51.75" customHeight="1">
      <c r="A194" s="229"/>
      <c r="B194" s="257"/>
      <c r="C194" s="229"/>
      <c r="D194" s="13" t="s">
        <v>407</v>
      </c>
      <c r="E194" s="9"/>
      <c r="F194" s="54"/>
      <c r="G194" s="77">
        <f t="shared" si="5"/>
        <v>0</v>
      </c>
    </row>
    <row r="195" spans="1:7" ht="49.5">
      <c r="A195" s="229"/>
      <c r="B195" s="257"/>
      <c r="C195" s="229"/>
      <c r="D195" s="13" t="s">
        <v>408</v>
      </c>
      <c r="E195" s="9"/>
      <c r="F195" s="54"/>
      <c r="G195" s="77">
        <f t="shared" si="5"/>
        <v>0</v>
      </c>
    </row>
    <row r="196" spans="1:7" ht="49.5">
      <c r="A196" s="229"/>
      <c r="B196" s="257"/>
      <c r="C196" s="229"/>
      <c r="D196" s="13" t="s">
        <v>409</v>
      </c>
      <c r="E196" s="9"/>
      <c r="F196" s="54"/>
      <c r="G196" s="77">
        <f t="shared" si="5"/>
        <v>0</v>
      </c>
    </row>
    <row r="197" spans="1:7" ht="48" customHeight="1">
      <c r="A197" s="229"/>
      <c r="B197" s="257"/>
      <c r="C197" s="229"/>
      <c r="D197" s="13" t="s">
        <v>410</v>
      </c>
      <c r="E197" s="9"/>
      <c r="F197" s="54"/>
      <c r="G197" s="77">
        <f t="shared" si="5"/>
        <v>0</v>
      </c>
    </row>
    <row r="198" spans="1:7" ht="51.75" customHeight="1">
      <c r="A198" s="229"/>
      <c r="B198" s="257"/>
      <c r="C198" s="229"/>
      <c r="D198" s="13" t="s">
        <v>411</v>
      </c>
      <c r="E198" s="9"/>
      <c r="F198" s="54"/>
      <c r="G198" s="77">
        <f t="shared" si="5"/>
        <v>0</v>
      </c>
    </row>
    <row r="199" spans="1:7" ht="50.25" customHeight="1">
      <c r="A199" s="229"/>
      <c r="B199" s="257"/>
      <c r="C199" s="229"/>
      <c r="D199" s="13" t="s">
        <v>412</v>
      </c>
      <c r="E199" s="9"/>
      <c r="F199" s="54"/>
      <c r="G199" s="77">
        <f t="shared" si="5"/>
        <v>0</v>
      </c>
    </row>
    <row r="200" spans="1:7" ht="33">
      <c r="A200" s="229"/>
      <c r="B200" s="257"/>
      <c r="C200" s="229"/>
      <c r="D200" s="13" t="s">
        <v>413</v>
      </c>
      <c r="E200" s="9"/>
      <c r="F200" s="54"/>
      <c r="G200" s="77">
        <f t="shared" si="5"/>
        <v>0</v>
      </c>
    </row>
    <row r="201" spans="1:7" ht="49.5">
      <c r="A201" s="229"/>
      <c r="B201" s="257"/>
      <c r="C201" s="229"/>
      <c r="D201" s="13" t="s">
        <v>415</v>
      </c>
      <c r="E201" s="9"/>
      <c r="F201" s="54"/>
      <c r="G201" s="77">
        <f t="shared" si="5"/>
        <v>0</v>
      </c>
    </row>
    <row r="202" spans="1:7" ht="33">
      <c r="A202" s="229"/>
      <c r="B202" s="257"/>
      <c r="C202" s="229"/>
      <c r="D202" s="13" t="s">
        <v>414</v>
      </c>
      <c r="E202" s="9"/>
      <c r="F202" s="54"/>
      <c r="G202" s="77">
        <f t="shared" si="5"/>
        <v>0</v>
      </c>
    </row>
    <row r="203" spans="1:7" ht="33">
      <c r="A203" s="229"/>
      <c r="B203" s="257"/>
      <c r="C203" s="229"/>
      <c r="D203" s="13" t="s">
        <v>416</v>
      </c>
      <c r="E203" s="9"/>
      <c r="F203" s="54"/>
      <c r="G203" s="77">
        <f t="shared" si="5"/>
        <v>0</v>
      </c>
    </row>
    <row r="204" spans="1:7" ht="33">
      <c r="A204" s="229"/>
      <c r="B204" s="257"/>
      <c r="C204" s="229"/>
      <c r="D204" s="13" t="s">
        <v>417</v>
      </c>
      <c r="E204" s="9"/>
      <c r="F204" s="54"/>
      <c r="G204" s="77">
        <f t="shared" si="5"/>
        <v>0</v>
      </c>
    </row>
    <row r="205" spans="1:7" ht="33">
      <c r="A205" s="229"/>
      <c r="B205" s="257"/>
      <c r="C205" s="229"/>
      <c r="D205" s="13" t="s">
        <v>418</v>
      </c>
      <c r="E205" s="9"/>
      <c r="F205" s="54"/>
      <c r="G205" s="77">
        <f t="shared" si="5"/>
        <v>0</v>
      </c>
    </row>
    <row r="206" spans="1:7" ht="49.5">
      <c r="A206" s="229"/>
      <c r="B206" s="257"/>
      <c r="C206" s="229"/>
      <c r="D206" s="13" t="s">
        <v>419</v>
      </c>
      <c r="E206" s="9"/>
      <c r="F206" s="54"/>
      <c r="G206" s="77">
        <f t="shared" si="5"/>
        <v>0</v>
      </c>
    </row>
    <row r="207" spans="1:7" ht="66.75" customHeight="1">
      <c r="A207" s="229"/>
      <c r="B207" s="257"/>
      <c r="C207" s="229"/>
      <c r="D207" s="13" t="s">
        <v>420</v>
      </c>
      <c r="E207" s="9"/>
      <c r="F207" s="54"/>
      <c r="G207" s="77">
        <f t="shared" si="5"/>
        <v>0</v>
      </c>
    </row>
    <row r="208" spans="1:7" ht="66" customHeight="1">
      <c r="A208" s="229"/>
      <c r="B208" s="257"/>
      <c r="C208" s="229"/>
      <c r="D208" s="13" t="s">
        <v>421</v>
      </c>
      <c r="E208" s="9"/>
      <c r="F208" s="54"/>
      <c r="G208" s="77">
        <f t="shared" si="5"/>
        <v>0</v>
      </c>
    </row>
    <row r="209" spans="1:7" ht="33">
      <c r="A209" s="229"/>
      <c r="B209" s="257"/>
      <c r="C209" s="230"/>
      <c r="D209" s="13" t="s">
        <v>422</v>
      </c>
      <c r="E209" s="9"/>
      <c r="F209" s="54"/>
      <c r="G209" s="77">
        <f t="shared" si="5"/>
        <v>0</v>
      </c>
    </row>
    <row r="210" spans="1:7" ht="38.25" customHeight="1">
      <c r="A210" s="229"/>
      <c r="B210" s="257"/>
      <c r="C210" s="228" t="s">
        <v>424</v>
      </c>
      <c r="D210" s="13" t="s">
        <v>425</v>
      </c>
      <c r="E210" s="9"/>
      <c r="F210" s="54"/>
      <c r="G210" s="77">
        <f t="shared" si="5"/>
        <v>0</v>
      </c>
    </row>
    <row r="211" spans="1:7" ht="33">
      <c r="A211" s="229"/>
      <c r="B211" s="257"/>
      <c r="C211" s="229"/>
      <c r="D211" s="13" t="s">
        <v>426</v>
      </c>
      <c r="E211" s="9"/>
      <c r="F211" s="54"/>
      <c r="G211" s="77">
        <f t="shared" si="5"/>
        <v>0</v>
      </c>
    </row>
    <row r="212" spans="1:7" ht="33">
      <c r="A212" s="229"/>
      <c r="B212" s="257"/>
      <c r="C212" s="229"/>
      <c r="D212" s="13" t="s">
        <v>427</v>
      </c>
      <c r="E212" s="9"/>
      <c r="F212" s="54"/>
      <c r="G212" s="77">
        <f t="shared" si="5"/>
        <v>0</v>
      </c>
    </row>
    <row r="213" spans="1:7" ht="33">
      <c r="A213" s="229"/>
      <c r="B213" s="257"/>
      <c r="C213" s="229"/>
      <c r="D213" s="13" t="s">
        <v>428</v>
      </c>
      <c r="E213" s="9"/>
      <c r="F213" s="54"/>
      <c r="G213" s="77">
        <f t="shared" si="5"/>
        <v>0</v>
      </c>
    </row>
    <row r="214" spans="1:7" ht="33">
      <c r="A214" s="229"/>
      <c r="B214" s="257"/>
      <c r="C214" s="229"/>
      <c r="D214" s="13" t="s">
        <v>429</v>
      </c>
      <c r="E214" s="9"/>
      <c r="F214" s="54"/>
      <c r="G214" s="77">
        <f t="shared" si="5"/>
        <v>0</v>
      </c>
    </row>
    <row r="215" spans="1:7" ht="33">
      <c r="A215" s="229"/>
      <c r="B215" s="257"/>
      <c r="C215" s="229"/>
      <c r="D215" s="13" t="s">
        <v>430</v>
      </c>
      <c r="E215" s="9"/>
      <c r="F215" s="54"/>
      <c r="G215" s="77">
        <f t="shared" si="5"/>
        <v>0</v>
      </c>
    </row>
    <row r="216" spans="1:7" ht="33">
      <c r="A216" s="229"/>
      <c r="B216" s="257"/>
      <c r="C216" s="229"/>
      <c r="D216" s="75" t="s">
        <v>431</v>
      </c>
      <c r="E216" s="9"/>
      <c r="F216" s="54"/>
      <c r="G216" s="77">
        <f t="shared" si="5"/>
        <v>0</v>
      </c>
    </row>
    <row r="217" spans="1:7" ht="17.25" thickBot="1">
      <c r="A217" s="76"/>
      <c r="B217" s="193" t="s">
        <v>25</v>
      </c>
      <c r="C217" s="193"/>
      <c r="D217" s="193"/>
      <c r="E217" s="87" t="str" cm="1">
        <f t="array" ref="E217">IF(OR(E180:E216="No cumple"),"No cumple",IF(G217=0%,"","Cumple"))</f>
        <v/>
      </c>
      <c r="F217" s="16"/>
      <c r="G217" s="88">
        <f>SUM(G180:G216)</f>
        <v>0</v>
      </c>
    </row>
    <row r="218" spans="1:7" ht="17.25" thickBot="1">
      <c r="A218" s="258" t="s">
        <v>6</v>
      </c>
      <c r="B218" s="157"/>
      <c r="C218" s="157"/>
      <c r="D218" s="157"/>
      <c r="E218" s="157"/>
      <c r="F218" s="158"/>
      <c r="G218" s="79">
        <f>+G34+G108+G112+G158+G160+G162+G177+G179+G217</f>
        <v>0</v>
      </c>
    </row>
    <row r="219" spans="1:7" ht="85.5" customHeight="1" thickBot="1">
      <c r="A219" s="168" t="s">
        <v>496</v>
      </c>
      <c r="B219" s="169"/>
      <c r="C219" s="169"/>
      <c r="D219" s="169"/>
      <c r="E219" s="169"/>
      <c r="F219" s="169"/>
      <c r="G219" s="170"/>
    </row>
    <row r="220" spans="1:7" ht="17.25" thickBot="1">
      <c r="A220" s="259" t="s">
        <v>13</v>
      </c>
      <c r="B220" s="260"/>
      <c r="C220" s="260"/>
      <c r="D220" s="260"/>
      <c r="E220" s="260"/>
      <c r="F220" s="260"/>
      <c r="G220" s="261"/>
    </row>
    <row r="221" spans="1:7" ht="17.25" thickBot="1">
      <c r="A221" s="262" t="s">
        <v>11</v>
      </c>
      <c r="B221" s="263"/>
      <c r="C221" s="18" t="s">
        <v>9</v>
      </c>
      <c r="D221" s="18" t="s">
        <v>12</v>
      </c>
      <c r="E221" s="264" t="s">
        <v>10</v>
      </c>
      <c r="F221" s="265"/>
      <c r="G221" s="266"/>
    </row>
    <row r="222" spans="1:7">
      <c r="A222" s="267"/>
      <c r="B222" s="268"/>
      <c r="C222" s="20"/>
      <c r="D222" s="20"/>
      <c r="E222" s="268"/>
      <c r="F222" s="268"/>
      <c r="G222" s="269"/>
    </row>
    <row r="223" spans="1:7">
      <c r="A223" s="270"/>
      <c r="B223" s="271"/>
      <c r="C223" s="22"/>
      <c r="D223" s="22"/>
      <c r="E223" s="271"/>
      <c r="F223" s="271"/>
      <c r="G223" s="272"/>
    </row>
    <row r="224" spans="1:7" ht="17.25" thickBot="1">
      <c r="A224" s="273"/>
      <c r="B224" s="274"/>
      <c r="C224" s="24"/>
      <c r="D224" s="24"/>
      <c r="E224" s="274"/>
      <c r="F224" s="274"/>
      <c r="G224" s="275"/>
    </row>
  </sheetData>
  <sheetProtection algorithmName="SHA-512" hashValue="u9WPCoSVp08rOiX3KzHY/FMd7D9lseQobIVmsRkV6txAjR/HtCxig+v/kro25Wj9YUmasn1ER6vb9oSimSEFfA==" saltValue="YX9uHj8cA3Nr4K6tru+Gmg==" spinCount="100000" sheet="1" formatCells="0" formatColumns="0" formatRows="0" autoFilter="0"/>
  <autoFilter ref="A17:G221" xr:uid="{47A68971-74D6-4596-BC86-1E5C76D83494}"/>
  <mergeCells count="78">
    <mergeCell ref="A222:B222"/>
    <mergeCell ref="E222:G222"/>
    <mergeCell ref="A223:B223"/>
    <mergeCell ref="E223:G223"/>
    <mergeCell ref="A224:B224"/>
    <mergeCell ref="E224:G224"/>
    <mergeCell ref="B217:D217"/>
    <mergeCell ref="A218:F218"/>
    <mergeCell ref="A219:G219"/>
    <mergeCell ref="A220:G220"/>
    <mergeCell ref="A221:B221"/>
    <mergeCell ref="E221:G221"/>
    <mergeCell ref="A178:A179"/>
    <mergeCell ref="B179:D179"/>
    <mergeCell ref="A180:A216"/>
    <mergeCell ref="B180:B216"/>
    <mergeCell ref="C180:C186"/>
    <mergeCell ref="C187:C209"/>
    <mergeCell ref="C210:C216"/>
    <mergeCell ref="A161:A162"/>
    <mergeCell ref="B162:D162"/>
    <mergeCell ref="A163:A177"/>
    <mergeCell ref="B163:B176"/>
    <mergeCell ref="C163:C176"/>
    <mergeCell ref="B177:D177"/>
    <mergeCell ref="A109:A112"/>
    <mergeCell ref="B109:B111"/>
    <mergeCell ref="C109:C111"/>
    <mergeCell ref="A159:A160"/>
    <mergeCell ref="B160:D160"/>
    <mergeCell ref="A113:A158"/>
    <mergeCell ref="B113:B157"/>
    <mergeCell ref="C113:C119"/>
    <mergeCell ref="C120:C124"/>
    <mergeCell ref="C125:C141"/>
    <mergeCell ref="C142:C144"/>
    <mergeCell ref="C145:C147"/>
    <mergeCell ref="C148:C151"/>
    <mergeCell ref="C152:C157"/>
    <mergeCell ref="B158:D158"/>
    <mergeCell ref="B112:D112"/>
    <mergeCell ref="A18:A34"/>
    <mergeCell ref="B18:B33"/>
    <mergeCell ref="C18:C33"/>
    <mergeCell ref="B34:D34"/>
    <mergeCell ref="A35:A108"/>
    <mergeCell ref="B35:B107"/>
    <mergeCell ref="C35:C61"/>
    <mergeCell ref="C62:C67"/>
    <mergeCell ref="C68:C73"/>
    <mergeCell ref="C74:C77"/>
    <mergeCell ref="C78:C98"/>
    <mergeCell ref="C99:C101"/>
    <mergeCell ref="C102:C104"/>
    <mergeCell ref="C105:C107"/>
    <mergeCell ref="B108:D108"/>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218">
    <cfRule type="dataBar" priority="1">
      <dataBar>
        <cfvo type="num" val="0"/>
        <cfvo type="num" val="1"/>
        <color rgb="FF638EC6"/>
      </dataBar>
      <extLst>
        <ext xmlns:x14="http://schemas.microsoft.com/office/spreadsheetml/2009/9/main" uri="{B025F937-C7B1-47D3-B67F-A62EFF666E3E}">
          <x14:id>{8B8B0A08-FC9F-4C01-A6D2-E4B3689C100D}</x14:id>
        </ext>
      </extLst>
    </cfRule>
  </conditionalFormatting>
  <dataValidations count="7">
    <dataValidation type="whole" allowBlank="1" showInputMessage="1" showErrorMessage="1" error="Ingrese solo números._x000a_Logitud 9 dIgitos." sqref="B9:G9" xr:uid="{1390E207-EB61-4D89-8849-775D2DEBE21F}">
      <formula1>111111111</formula1>
      <formula2>999999999</formula2>
    </dataValidation>
    <dataValidation type="textLength" allowBlank="1" showInputMessage="1" showErrorMessage="1" sqref="B11:G12 B8:G8" xr:uid="{5B9D7FFD-B10D-48B1-9934-C07C16D213A1}">
      <formula1>2</formula1>
      <formula2>250</formula2>
    </dataValidation>
    <dataValidation type="date" allowBlank="1" showInputMessage="1" showErrorMessage="1" error="Formato fecha dd/mm/aaaa" sqref="B14:G14" xr:uid="{E54C713B-B43B-49C7-80BF-7CA222C33BB1}">
      <formula1>45292</formula1>
      <formula2>46022</formula2>
    </dataValidation>
    <dataValidation type="date" allowBlank="1" showInputMessage="1" showErrorMessage="1" error="Formato fecha dd/mm/aaaa" sqref="B6:G6" xr:uid="{0588BC93-26FA-43D0-969C-1507B2C9FC78}">
      <formula1>40179</formula1>
      <formula2>46022</formula2>
    </dataValidation>
    <dataValidation type="whole" allowBlank="1" showInputMessage="1" showErrorMessage="1" error="Ingrese solo números" sqref="B5:G5" xr:uid="{CB714DCD-0D6A-417F-81E6-15E6E818F0A8}">
      <formula1>1</formula1>
      <formula2>999999999</formula2>
    </dataValidation>
    <dataValidation type="whole" allowBlank="1" showInputMessage="1" showErrorMessage="1" error="Ingrese solo números" sqref="B13:G13" xr:uid="{19AA8279-E110-471C-AFF7-47313242CC52}">
      <formula1>1</formula1>
      <formula2>9999</formula2>
    </dataValidation>
    <dataValidation type="list" allowBlank="1" showInputMessage="1" showErrorMessage="1" sqref="E163:E176 E18:E33 E35:E107 E180:E216 E159 E161 E178 E109:E111 E113:E157" xr:uid="{8579D52F-D513-438B-B25E-F9C2E06ACF95}">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8B8B0A08-FC9F-4C01-A6D2-E4B3689C100D}">
            <x14:dataBar minLength="0" maxLength="100" gradient="0">
              <x14:cfvo type="num">
                <xm:f>0</xm:f>
              </x14:cfvo>
              <x14:cfvo type="num">
                <xm:f>1</xm:f>
              </x14:cfvo>
              <x14:negativeFillColor rgb="FFFF0000"/>
              <x14:axisColor rgb="FF000000"/>
            </x14:dataBar>
          </x14:cfRule>
          <xm:sqref>G218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98DE4D9-5313-4E6F-AD50-83B0465A3184}">
          <x14:formula1>
            <xm:f>'0. Instrucciones'!$A$41:$A$73</xm:f>
          </x14:formula1>
          <xm:sqref>B7:G7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D04F-896F-4391-A0B4-E98A1CDD6F8C}">
  <sheetPr>
    <tabColor rgb="FF00B0F0"/>
  </sheetPr>
  <dimension ref="A1:G30"/>
  <sheetViews>
    <sheetView topLeftCell="A6" zoomScaleNormal="100" zoomScaleSheetLayoutView="80" zoomScalePageLayoutView="55" workbookViewId="0">
      <selection activeCell="A5" sqref="A5:G7"/>
    </sheetView>
  </sheetViews>
  <sheetFormatPr baseColWidth="10" defaultColWidth="11.42578125" defaultRowHeight="16.5"/>
  <cols>
    <col min="1" max="1" width="30.85546875" style="25" customWidth="1"/>
    <col min="2" max="2" width="45.42578125" style="26" customWidth="1"/>
    <col min="3" max="3" width="39.57031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113" t="s">
        <v>20</v>
      </c>
      <c r="B1" s="114"/>
      <c r="C1" s="114"/>
      <c r="D1" s="114"/>
      <c r="E1" s="114"/>
      <c r="F1" s="114"/>
      <c r="G1" s="115"/>
    </row>
    <row r="2" spans="1:7" ht="17.25" customHeight="1" thickBot="1">
      <c r="A2" s="116" t="s">
        <v>19</v>
      </c>
      <c r="B2" s="117"/>
      <c r="C2" s="117"/>
      <c r="D2" s="117"/>
      <c r="E2" s="117"/>
      <c r="F2" s="117"/>
      <c r="G2" s="118"/>
    </row>
    <row r="3" spans="1:7" s="2" customFormat="1" ht="17.25" thickBot="1">
      <c r="A3" s="119" t="s">
        <v>14</v>
      </c>
      <c r="B3" s="120"/>
      <c r="C3" s="120"/>
      <c r="D3" s="120"/>
      <c r="E3" s="120"/>
      <c r="F3" s="120"/>
      <c r="G3" s="121"/>
    </row>
    <row r="4" spans="1:7" s="2" customFormat="1" ht="17.25" thickBot="1">
      <c r="A4" s="122" t="s">
        <v>258</v>
      </c>
      <c r="B4" s="123"/>
      <c r="C4" s="123"/>
      <c r="D4" s="123"/>
      <c r="E4" s="123"/>
      <c r="F4" s="123"/>
      <c r="G4" s="124"/>
    </row>
    <row r="5" spans="1:7">
      <c r="A5" s="3" t="s">
        <v>21</v>
      </c>
      <c r="B5" s="175"/>
      <c r="C5" s="175"/>
      <c r="D5" s="175"/>
      <c r="E5" s="175"/>
      <c r="F5" s="175"/>
      <c r="G5" s="176"/>
    </row>
    <row r="6" spans="1:7">
      <c r="A6" s="4" t="s">
        <v>22</v>
      </c>
      <c r="B6" s="173"/>
      <c r="C6" s="173"/>
      <c r="D6" s="173"/>
      <c r="E6" s="173"/>
      <c r="F6" s="173"/>
      <c r="G6" s="174"/>
    </row>
    <row r="7" spans="1:7">
      <c r="A7" s="5" t="s">
        <v>1</v>
      </c>
      <c r="B7" s="171"/>
      <c r="C7" s="171"/>
      <c r="D7" s="171"/>
      <c r="E7" s="171"/>
      <c r="F7" s="171"/>
      <c r="G7" s="172"/>
    </row>
    <row r="8" spans="1:7">
      <c r="A8" s="5" t="s">
        <v>15</v>
      </c>
      <c r="B8" s="171"/>
      <c r="C8" s="171"/>
      <c r="D8" s="171"/>
      <c r="E8" s="171"/>
      <c r="F8" s="171"/>
      <c r="G8" s="172"/>
    </row>
    <row r="9" spans="1:7">
      <c r="A9" s="5" t="s">
        <v>26</v>
      </c>
      <c r="B9" s="171"/>
      <c r="C9" s="171"/>
      <c r="D9" s="171"/>
      <c r="E9" s="171"/>
      <c r="F9" s="171"/>
      <c r="G9" s="172"/>
    </row>
    <row r="10" spans="1:7">
      <c r="A10" s="5" t="s">
        <v>23</v>
      </c>
      <c r="B10" s="171"/>
      <c r="C10" s="171"/>
      <c r="D10" s="171"/>
      <c r="E10" s="171"/>
      <c r="F10" s="171"/>
      <c r="G10" s="172"/>
    </row>
    <row r="11" spans="1:7">
      <c r="A11" s="5" t="s">
        <v>16</v>
      </c>
      <c r="B11" s="171"/>
      <c r="C11" s="171"/>
      <c r="D11" s="171"/>
      <c r="E11" s="171"/>
      <c r="F11" s="171"/>
      <c r="G11" s="172"/>
    </row>
    <row r="12" spans="1:7" ht="36" customHeight="1">
      <c r="A12" s="5" t="s">
        <v>17</v>
      </c>
      <c r="B12" s="171"/>
      <c r="C12" s="171"/>
      <c r="D12" s="171"/>
      <c r="E12" s="171"/>
      <c r="F12" s="171"/>
      <c r="G12" s="172"/>
    </row>
    <row r="13" spans="1:7" ht="16.5" customHeight="1">
      <c r="A13" s="72" t="s">
        <v>434</v>
      </c>
      <c r="B13" s="177"/>
      <c r="C13" s="178"/>
      <c r="D13" s="178"/>
      <c r="E13" s="178"/>
      <c r="F13" s="178"/>
      <c r="G13" s="179"/>
    </row>
    <row r="14" spans="1:7" ht="33.75" thickBot="1">
      <c r="A14" s="6" t="s">
        <v>24</v>
      </c>
      <c r="B14" s="180"/>
      <c r="C14" s="180"/>
      <c r="D14" s="180"/>
      <c r="E14" s="180"/>
      <c r="F14" s="180"/>
      <c r="G14" s="181"/>
    </row>
    <row r="15" spans="1:7">
      <c r="A15" s="142" t="s">
        <v>35</v>
      </c>
      <c r="B15" s="143"/>
      <c r="C15" s="143"/>
      <c r="D15" s="143"/>
      <c r="E15" s="143"/>
      <c r="F15" s="143"/>
      <c r="G15" s="144"/>
    </row>
    <row r="16" spans="1:7" ht="34.5" customHeight="1">
      <c r="A16" s="145" t="s">
        <v>178</v>
      </c>
      <c r="B16" s="147" t="s">
        <v>2</v>
      </c>
      <c r="C16" s="147" t="s">
        <v>483</v>
      </c>
      <c r="D16" s="147" t="s">
        <v>157</v>
      </c>
      <c r="E16" s="146" t="s">
        <v>18</v>
      </c>
      <c r="F16" s="145" t="s">
        <v>0</v>
      </c>
      <c r="G16" s="145" t="s">
        <v>4</v>
      </c>
    </row>
    <row r="17" spans="1:7" ht="16.5" customHeight="1">
      <c r="A17" s="146"/>
      <c r="B17" s="243"/>
      <c r="C17" s="243"/>
      <c r="D17" s="243"/>
      <c r="E17" s="280"/>
      <c r="F17" s="146"/>
      <c r="G17" s="146"/>
    </row>
    <row r="18" spans="1:7" s="56" customFormat="1" ht="118.5" customHeight="1">
      <c r="A18" s="188" t="s">
        <v>432</v>
      </c>
      <c r="B18" s="138" t="s">
        <v>560</v>
      </c>
      <c r="C18" s="138" t="s">
        <v>433</v>
      </c>
      <c r="D18" s="30" t="s">
        <v>555</v>
      </c>
      <c r="E18" s="9"/>
      <c r="F18" s="81"/>
      <c r="G18" s="77">
        <f>+IF(E18="cumple",0.2,0)</f>
        <v>0</v>
      </c>
    </row>
    <row r="19" spans="1:7" s="56" customFormat="1" ht="115.5" customHeight="1">
      <c r="A19" s="281"/>
      <c r="B19" s="138"/>
      <c r="C19" s="138"/>
      <c r="D19" s="42" t="s">
        <v>556</v>
      </c>
      <c r="E19" s="9"/>
      <c r="F19" s="81"/>
      <c r="G19" s="77">
        <f t="shared" ref="G19:G22" si="0">+IF(E19="cumple",0.2,0)</f>
        <v>0</v>
      </c>
    </row>
    <row r="20" spans="1:7" s="56" customFormat="1" ht="116.25" customHeight="1">
      <c r="A20" s="281"/>
      <c r="B20" s="138"/>
      <c r="C20" s="138"/>
      <c r="D20" s="71" t="s">
        <v>557</v>
      </c>
      <c r="E20" s="9"/>
      <c r="F20" s="81"/>
      <c r="G20" s="77">
        <f t="shared" si="0"/>
        <v>0</v>
      </c>
    </row>
    <row r="21" spans="1:7" s="56" customFormat="1" ht="55.5" customHeight="1">
      <c r="A21" s="281"/>
      <c r="B21" s="138"/>
      <c r="C21" s="282" t="s">
        <v>554</v>
      </c>
      <c r="D21" s="40" t="s">
        <v>558</v>
      </c>
      <c r="E21" s="9"/>
      <c r="F21" s="81"/>
      <c r="G21" s="77">
        <f t="shared" si="0"/>
        <v>0</v>
      </c>
    </row>
    <row r="22" spans="1:7" s="56" customFormat="1" ht="54" customHeight="1" thickBot="1">
      <c r="A22" s="281"/>
      <c r="B22" s="138"/>
      <c r="C22" s="282"/>
      <c r="D22" s="40" t="s">
        <v>559</v>
      </c>
      <c r="E22" s="9"/>
      <c r="F22" s="82"/>
      <c r="G22" s="77">
        <f t="shared" si="0"/>
        <v>0</v>
      </c>
    </row>
    <row r="23" spans="1:7" ht="17.25" thickBot="1">
      <c r="A23" s="189"/>
      <c r="B23" s="283" t="s">
        <v>25</v>
      </c>
      <c r="C23" s="284"/>
      <c r="D23" s="284"/>
      <c r="E23" s="29" t="str" cm="1">
        <f t="array" ref="E23">IF(OR(E18:E22="No cumple"),"No cumple",IF(G23=0%,"","Cumple"))</f>
        <v/>
      </c>
      <c r="F23" s="11"/>
      <c r="G23" s="78">
        <f>SUM(G18:G22)</f>
        <v>0</v>
      </c>
    </row>
    <row r="24" spans="1:7" ht="17.25" thickBot="1">
      <c r="A24" s="279" t="s">
        <v>6</v>
      </c>
      <c r="B24" s="154"/>
      <c r="C24" s="154"/>
      <c r="D24" s="154"/>
      <c r="E24" s="154"/>
      <c r="F24" s="155"/>
      <c r="G24" s="79">
        <f>G23</f>
        <v>0</v>
      </c>
    </row>
    <row r="25" spans="1:7" ht="85.5" customHeight="1" thickBot="1">
      <c r="A25" s="168" t="s">
        <v>498</v>
      </c>
      <c r="B25" s="169"/>
      <c r="C25" s="169"/>
      <c r="D25" s="169"/>
      <c r="E25" s="169"/>
      <c r="F25" s="169"/>
      <c r="G25" s="170"/>
    </row>
    <row r="26" spans="1:7" ht="17.25" thickBot="1">
      <c r="A26" s="259" t="s">
        <v>13</v>
      </c>
      <c r="B26" s="157"/>
      <c r="C26" s="157"/>
      <c r="D26" s="157"/>
      <c r="E26" s="157"/>
      <c r="F26" s="157"/>
      <c r="G26" s="158"/>
    </row>
    <row r="27" spans="1:7" ht="17.25" thickBot="1">
      <c r="A27" s="276" t="s">
        <v>11</v>
      </c>
      <c r="B27" s="277"/>
      <c r="C27" s="18" t="s">
        <v>9</v>
      </c>
      <c r="D27" s="18" t="s">
        <v>12</v>
      </c>
      <c r="E27" s="277" t="s">
        <v>10</v>
      </c>
      <c r="F27" s="277"/>
      <c r="G27" s="278"/>
    </row>
    <row r="28" spans="1:7">
      <c r="A28" s="267"/>
      <c r="B28" s="268"/>
      <c r="C28" s="20"/>
      <c r="D28" s="20"/>
      <c r="E28" s="268"/>
      <c r="F28" s="268"/>
      <c r="G28" s="269"/>
    </row>
    <row r="29" spans="1:7">
      <c r="A29" s="270"/>
      <c r="B29" s="271"/>
      <c r="C29" s="22"/>
      <c r="D29" s="22"/>
      <c r="E29" s="271"/>
      <c r="F29" s="271"/>
      <c r="G29" s="272"/>
    </row>
    <row r="30" spans="1:7" ht="17.25" thickBot="1">
      <c r="A30" s="273"/>
      <c r="B30" s="274"/>
      <c r="C30" s="24"/>
      <c r="D30" s="24"/>
      <c r="E30" s="274"/>
      <c r="F30" s="274"/>
      <c r="G30" s="275"/>
    </row>
  </sheetData>
  <sheetProtection algorithmName="SHA-512" hashValue="6mthm0/IppABURq8Q1gYV+xMGhDVjgpw++wpu1nDB0gPtrCBgoOJLQmRHuSKJLcL7xHMbd9YDFLo2/oNvMtYNQ==" saltValue="Z2BLz9hJV7DFRrxaelVJAw==" spinCount="100000" sheet="1" formatCells="0" formatColumns="0" formatRows="0" autoFilter="0"/>
  <autoFilter ref="A17:G27" xr:uid="{47A68971-74D6-4596-BC86-1E5C76D83494}"/>
  <mergeCells count="38">
    <mergeCell ref="B12:G12"/>
    <mergeCell ref="A1:G1"/>
    <mergeCell ref="A2:G2"/>
    <mergeCell ref="A3:G3"/>
    <mergeCell ref="A4:G4"/>
    <mergeCell ref="B5:G5"/>
    <mergeCell ref="B6:G6"/>
    <mergeCell ref="B7:G7"/>
    <mergeCell ref="B8:G8"/>
    <mergeCell ref="B9:G9"/>
    <mergeCell ref="B10:G10"/>
    <mergeCell ref="B11:G11"/>
    <mergeCell ref="A24:F24"/>
    <mergeCell ref="B13:G13"/>
    <mergeCell ref="B14:G14"/>
    <mergeCell ref="A15:G15"/>
    <mergeCell ref="A16:A17"/>
    <mergeCell ref="B16:B17"/>
    <mergeCell ref="C16:C17"/>
    <mergeCell ref="D16:D17"/>
    <mergeCell ref="E16:E17"/>
    <mergeCell ref="F16:F17"/>
    <mergeCell ref="G16:G17"/>
    <mergeCell ref="A18:A23"/>
    <mergeCell ref="B18:B22"/>
    <mergeCell ref="C18:C20"/>
    <mergeCell ref="C21:C22"/>
    <mergeCell ref="B23:D23"/>
    <mergeCell ref="A29:B29"/>
    <mergeCell ref="E29:G29"/>
    <mergeCell ref="A30:B30"/>
    <mergeCell ref="E30:G30"/>
    <mergeCell ref="A25:G25"/>
    <mergeCell ref="A26:G26"/>
    <mergeCell ref="A27:B27"/>
    <mergeCell ref="E27:G27"/>
    <mergeCell ref="A28:B28"/>
    <mergeCell ref="E28:G28"/>
  </mergeCells>
  <conditionalFormatting sqref="G24">
    <cfRule type="dataBar" priority="1">
      <dataBar>
        <cfvo type="num" val="0"/>
        <cfvo type="num" val="1"/>
        <color rgb="FF638EC6"/>
      </dataBar>
      <extLst>
        <ext xmlns:x14="http://schemas.microsoft.com/office/spreadsheetml/2009/9/main" uri="{B025F937-C7B1-47D3-B67F-A62EFF666E3E}">
          <x14:id>{A5E3D803-AF5A-4FD4-B846-4047F276B5E8}</x14:id>
        </ext>
      </extLst>
    </cfRule>
  </conditionalFormatting>
  <dataValidations count="7">
    <dataValidation type="list" allowBlank="1" showInputMessage="1" showErrorMessage="1" sqref="E18:E22" xr:uid="{474653F4-FF7E-4CDE-A879-2E974ECF7F4F}">
      <formula1>"Cumple,No Cumple"</formula1>
    </dataValidation>
    <dataValidation type="whole" allowBlank="1" showInputMessage="1" showErrorMessage="1" error="Ingrese solo números" sqref="B13:G13" xr:uid="{CAC3FF85-A0B4-452E-971B-17912E1B311B}">
      <formula1>1</formula1>
      <formula2>9999</formula2>
    </dataValidation>
    <dataValidation type="whole" allowBlank="1" showInputMessage="1" showErrorMessage="1" error="Ingrese solo números" sqref="B5:G5" xr:uid="{D81A507F-1B1D-4FDD-8FD1-D9C17E432AA4}">
      <formula1>1</formula1>
      <formula2>999999999</formula2>
    </dataValidation>
    <dataValidation type="date" allowBlank="1" showInputMessage="1" showErrorMessage="1" error="Formato fecha dd/mm/aaaa" sqref="B6:G6" xr:uid="{CDC14039-855C-4025-93B1-027648402484}">
      <formula1>40179</formula1>
      <formula2>46022</formula2>
    </dataValidation>
    <dataValidation type="date" allowBlank="1" showInputMessage="1" showErrorMessage="1" error="Formato fecha dd/mm/aaaa" sqref="B14:G14" xr:uid="{8035D99C-B3E6-4BC8-9772-C81EBCAAD243}">
      <formula1>45292</formula1>
      <formula2>46022</formula2>
    </dataValidation>
    <dataValidation type="textLength" allowBlank="1" showInputMessage="1" showErrorMessage="1" sqref="B11:G12 B8:G8" xr:uid="{F4911DDE-1D24-4DB1-AD38-421B0C57D484}">
      <formula1>2</formula1>
      <formula2>250</formula2>
    </dataValidation>
    <dataValidation type="whole" allowBlank="1" showInputMessage="1" showErrorMessage="1" error="Ingrese solo números._x000a_Logitud 9 dIgitos." sqref="B9:G9" xr:uid="{2EF2CC85-5DD7-487E-BD0D-9C62A1266190}">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A5E3D803-AF5A-4FD4-B846-4047F276B5E8}">
            <x14:dataBar minLength="0" maxLength="100" gradient="0">
              <x14:cfvo type="num">
                <xm:f>0</xm:f>
              </x14:cfvo>
              <x14:cfvo type="num">
                <xm:f>1</xm:f>
              </x14:cfvo>
              <x14:negativeFillColor rgb="FFFF0000"/>
              <x14:axisColor rgb="FF000000"/>
            </x14:dataBar>
          </x14:cfRule>
          <xm:sqref>G24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A94DEFC-ED8C-47D2-AA35-A3F2CD588625}">
          <x14:formula1>
            <xm:f>'0. Instrucciones'!$A$41:$A$73</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9A48-11AA-464F-82C1-18F098D4F163}">
  <sheetPr>
    <tabColor rgb="FF00B0F0"/>
  </sheetPr>
  <dimension ref="A1:G30"/>
  <sheetViews>
    <sheetView topLeftCell="A3" zoomScaleNormal="100" zoomScaleSheetLayoutView="80" zoomScalePageLayoutView="55" workbookViewId="0">
      <selection activeCell="A5" sqref="A5:G7"/>
    </sheetView>
  </sheetViews>
  <sheetFormatPr baseColWidth="10" defaultColWidth="11.42578125" defaultRowHeight="16.5"/>
  <cols>
    <col min="1" max="1" width="30.85546875" style="25" customWidth="1"/>
    <col min="2" max="2" width="45.42578125" style="26" customWidth="1"/>
    <col min="3" max="3" width="39.5703125" style="27" customWidth="1"/>
    <col min="4" max="4" width="56.85546875" style="26" customWidth="1"/>
    <col min="5" max="5" width="19" style="26" customWidth="1"/>
    <col min="6" max="6" width="35.28515625" style="28" customWidth="1"/>
    <col min="7" max="7" width="11.140625" style="28" customWidth="1"/>
    <col min="8" max="16384" width="11.42578125" style="1"/>
  </cols>
  <sheetData>
    <row r="1" spans="1:7" ht="17.25" thickBot="1">
      <c r="A1" s="113" t="s">
        <v>20</v>
      </c>
      <c r="B1" s="114"/>
      <c r="C1" s="114"/>
      <c r="D1" s="114"/>
      <c r="E1" s="114"/>
      <c r="F1" s="114"/>
      <c r="G1" s="115"/>
    </row>
    <row r="2" spans="1:7" ht="17.25" customHeight="1" thickBot="1">
      <c r="A2" s="116" t="s">
        <v>19</v>
      </c>
      <c r="B2" s="117"/>
      <c r="C2" s="117"/>
      <c r="D2" s="117"/>
      <c r="E2" s="117"/>
      <c r="F2" s="117"/>
      <c r="G2" s="118"/>
    </row>
    <row r="3" spans="1:7" s="2" customFormat="1" ht="17.25" thickBot="1">
      <c r="A3" s="119" t="s">
        <v>14</v>
      </c>
      <c r="B3" s="120"/>
      <c r="C3" s="120"/>
      <c r="D3" s="120"/>
      <c r="E3" s="120"/>
      <c r="F3" s="120"/>
      <c r="G3" s="121"/>
    </row>
    <row r="4" spans="1:7" s="2" customFormat="1" ht="17.25" thickBot="1">
      <c r="A4" s="122" t="s">
        <v>258</v>
      </c>
      <c r="B4" s="123"/>
      <c r="C4" s="123"/>
      <c r="D4" s="123"/>
      <c r="E4" s="123"/>
      <c r="F4" s="123"/>
      <c r="G4" s="124"/>
    </row>
    <row r="5" spans="1:7">
      <c r="A5" s="3" t="s">
        <v>21</v>
      </c>
      <c r="B5" s="175"/>
      <c r="C5" s="175"/>
      <c r="D5" s="175"/>
      <c r="E5" s="175"/>
      <c r="F5" s="175"/>
      <c r="G5" s="176"/>
    </row>
    <row r="6" spans="1:7">
      <c r="A6" s="4" t="s">
        <v>22</v>
      </c>
      <c r="B6" s="173"/>
      <c r="C6" s="173"/>
      <c r="D6" s="173"/>
      <c r="E6" s="173"/>
      <c r="F6" s="173"/>
      <c r="G6" s="174"/>
    </row>
    <row r="7" spans="1:7">
      <c r="A7" s="5" t="s">
        <v>1</v>
      </c>
      <c r="B7" s="171"/>
      <c r="C7" s="171"/>
      <c r="D7" s="171"/>
      <c r="E7" s="171"/>
      <c r="F7" s="171"/>
      <c r="G7" s="172"/>
    </row>
    <row r="8" spans="1:7">
      <c r="A8" s="5" t="s">
        <v>15</v>
      </c>
      <c r="B8" s="171"/>
      <c r="C8" s="171"/>
      <c r="D8" s="171"/>
      <c r="E8" s="171"/>
      <c r="F8" s="171"/>
      <c r="G8" s="172"/>
    </row>
    <row r="9" spans="1:7">
      <c r="A9" s="5" t="s">
        <v>26</v>
      </c>
      <c r="B9" s="171"/>
      <c r="C9" s="171"/>
      <c r="D9" s="171"/>
      <c r="E9" s="171"/>
      <c r="F9" s="171"/>
      <c r="G9" s="172"/>
    </row>
    <row r="10" spans="1:7">
      <c r="A10" s="5" t="s">
        <v>23</v>
      </c>
      <c r="B10" s="171"/>
      <c r="C10" s="171"/>
      <c r="D10" s="171"/>
      <c r="E10" s="171"/>
      <c r="F10" s="171"/>
      <c r="G10" s="172"/>
    </row>
    <row r="11" spans="1:7">
      <c r="A11" s="5" t="s">
        <v>16</v>
      </c>
      <c r="B11" s="171"/>
      <c r="C11" s="171"/>
      <c r="D11" s="171"/>
      <c r="E11" s="171"/>
      <c r="F11" s="171"/>
      <c r="G11" s="172"/>
    </row>
    <row r="12" spans="1:7" ht="36" customHeight="1">
      <c r="A12" s="5" t="s">
        <v>17</v>
      </c>
      <c r="B12" s="171"/>
      <c r="C12" s="171"/>
      <c r="D12" s="171"/>
      <c r="E12" s="171"/>
      <c r="F12" s="171"/>
      <c r="G12" s="172"/>
    </row>
    <row r="13" spans="1:7" ht="16.5" customHeight="1">
      <c r="A13" s="72" t="s">
        <v>434</v>
      </c>
      <c r="B13" s="177"/>
      <c r="C13" s="178"/>
      <c r="D13" s="178"/>
      <c r="E13" s="178"/>
      <c r="F13" s="178"/>
      <c r="G13" s="179"/>
    </row>
    <row r="14" spans="1:7" ht="33.75" thickBot="1">
      <c r="A14" s="6" t="s">
        <v>24</v>
      </c>
      <c r="B14" s="180"/>
      <c r="C14" s="180"/>
      <c r="D14" s="180"/>
      <c r="E14" s="180"/>
      <c r="F14" s="180"/>
      <c r="G14" s="181"/>
    </row>
    <row r="15" spans="1:7">
      <c r="A15" s="142" t="s">
        <v>35</v>
      </c>
      <c r="B15" s="143"/>
      <c r="C15" s="143"/>
      <c r="D15" s="143"/>
      <c r="E15" s="143"/>
      <c r="F15" s="143"/>
      <c r="G15" s="144"/>
    </row>
    <row r="16" spans="1:7" ht="34.5" customHeight="1">
      <c r="A16" s="145" t="s">
        <v>178</v>
      </c>
      <c r="B16" s="147" t="s">
        <v>2</v>
      </c>
      <c r="C16" s="147" t="s">
        <v>483</v>
      </c>
      <c r="D16" s="147" t="s">
        <v>157</v>
      </c>
      <c r="E16" s="146" t="s">
        <v>18</v>
      </c>
      <c r="F16" s="145" t="s">
        <v>0</v>
      </c>
      <c r="G16" s="145" t="s">
        <v>4</v>
      </c>
    </row>
    <row r="17" spans="1:7" ht="16.5" customHeight="1">
      <c r="A17" s="146"/>
      <c r="B17" s="243"/>
      <c r="C17" s="243"/>
      <c r="D17" s="243"/>
      <c r="E17" s="280"/>
      <c r="F17" s="146"/>
      <c r="G17" s="146"/>
    </row>
    <row r="18" spans="1:7" s="56" customFormat="1" ht="121.5" customHeight="1">
      <c r="A18" s="188" t="s">
        <v>432</v>
      </c>
      <c r="B18" s="138" t="s">
        <v>560</v>
      </c>
      <c r="C18" s="138" t="s">
        <v>433</v>
      </c>
      <c r="D18" s="30" t="s">
        <v>555</v>
      </c>
      <c r="E18" s="9"/>
      <c r="F18" s="81"/>
      <c r="G18" s="77">
        <f>+IF(E18="cumple",0.2,0)</f>
        <v>0</v>
      </c>
    </row>
    <row r="19" spans="1:7" s="56" customFormat="1" ht="130.5" customHeight="1">
      <c r="A19" s="281"/>
      <c r="B19" s="138"/>
      <c r="C19" s="138"/>
      <c r="D19" s="40" t="s">
        <v>561</v>
      </c>
      <c r="E19" s="9"/>
      <c r="F19" s="81"/>
      <c r="G19" s="77">
        <f>+IF(E19="cumple",0.2,0)</f>
        <v>0</v>
      </c>
    </row>
    <row r="20" spans="1:7" s="56" customFormat="1" ht="122.25" customHeight="1">
      <c r="A20" s="281"/>
      <c r="B20" s="138"/>
      <c r="C20" s="138"/>
      <c r="D20" s="30" t="s">
        <v>562</v>
      </c>
      <c r="E20" s="9"/>
      <c r="F20" s="81"/>
      <c r="G20" s="77">
        <f>+IF(E20="cumple",0.2,0)</f>
        <v>0</v>
      </c>
    </row>
    <row r="21" spans="1:7" s="56" customFormat="1" ht="55.5" customHeight="1">
      <c r="A21" s="281"/>
      <c r="B21" s="138"/>
      <c r="C21" s="282" t="s">
        <v>554</v>
      </c>
      <c r="D21" s="40" t="s">
        <v>558</v>
      </c>
      <c r="E21" s="9"/>
      <c r="F21" s="81"/>
      <c r="G21" s="77">
        <f>+IF(E21="cumple",0.2,0)</f>
        <v>0</v>
      </c>
    </row>
    <row r="22" spans="1:7" s="56" customFormat="1" ht="54" customHeight="1" thickBot="1">
      <c r="A22" s="281"/>
      <c r="B22" s="138"/>
      <c r="C22" s="282"/>
      <c r="D22" s="40" t="s">
        <v>559</v>
      </c>
      <c r="E22" s="9"/>
      <c r="F22" s="82"/>
      <c r="G22" s="77">
        <f>+IF(E22="cumple",0.2,0)</f>
        <v>0</v>
      </c>
    </row>
    <row r="23" spans="1:7" ht="17.25" thickBot="1">
      <c r="A23" s="189"/>
      <c r="B23" s="235" t="s">
        <v>25</v>
      </c>
      <c r="C23" s="285"/>
      <c r="D23" s="285"/>
      <c r="E23" s="29" t="str" cm="1">
        <f t="array" ref="E23">IF(OR(E18:E22="No cumple"),"No cumple",IF(G23=0%,"","Cumple"))</f>
        <v/>
      </c>
      <c r="F23" s="11"/>
      <c r="G23" s="78">
        <f>SUM(G18:G22)</f>
        <v>0</v>
      </c>
    </row>
    <row r="24" spans="1:7" ht="17.25" thickBot="1">
      <c r="A24" s="279" t="s">
        <v>6</v>
      </c>
      <c r="B24" s="154"/>
      <c r="C24" s="154"/>
      <c r="D24" s="154"/>
      <c r="E24" s="154"/>
      <c r="F24" s="155"/>
      <c r="G24" s="79">
        <f>G23</f>
        <v>0</v>
      </c>
    </row>
    <row r="25" spans="1:7" ht="85.5" customHeight="1" thickBot="1">
      <c r="A25" s="168" t="s">
        <v>498</v>
      </c>
      <c r="B25" s="169"/>
      <c r="C25" s="169"/>
      <c r="D25" s="169"/>
      <c r="E25" s="169"/>
      <c r="F25" s="169"/>
      <c r="G25" s="170"/>
    </row>
    <row r="26" spans="1:7" ht="17.25" thickBot="1">
      <c r="A26" s="259" t="s">
        <v>13</v>
      </c>
      <c r="B26" s="157"/>
      <c r="C26" s="157"/>
      <c r="D26" s="157"/>
      <c r="E26" s="157"/>
      <c r="F26" s="157"/>
      <c r="G26" s="158"/>
    </row>
    <row r="27" spans="1:7" ht="17.25" thickBot="1">
      <c r="A27" s="276" t="s">
        <v>11</v>
      </c>
      <c r="B27" s="277"/>
      <c r="C27" s="18" t="s">
        <v>9</v>
      </c>
      <c r="D27" s="18" t="s">
        <v>12</v>
      </c>
      <c r="E27" s="277" t="s">
        <v>10</v>
      </c>
      <c r="F27" s="277"/>
      <c r="G27" s="278"/>
    </row>
    <row r="28" spans="1:7">
      <c r="A28" s="267"/>
      <c r="B28" s="268"/>
      <c r="C28" s="20"/>
      <c r="D28" s="20"/>
      <c r="E28" s="268"/>
      <c r="F28" s="268"/>
      <c r="G28" s="269"/>
    </row>
    <row r="29" spans="1:7">
      <c r="A29" s="270"/>
      <c r="B29" s="271"/>
      <c r="C29" s="22"/>
      <c r="D29" s="22"/>
      <c r="E29" s="271"/>
      <c r="F29" s="271"/>
      <c r="G29" s="272"/>
    </row>
    <row r="30" spans="1:7" ht="17.25" thickBot="1">
      <c r="A30" s="273"/>
      <c r="B30" s="274"/>
      <c r="C30" s="24"/>
      <c r="D30" s="24"/>
      <c r="E30" s="274"/>
      <c r="F30" s="274"/>
      <c r="G30" s="275"/>
    </row>
  </sheetData>
  <sheetProtection algorithmName="SHA-512" hashValue="0+exJTaqx4lwnzDLC+lCvhWfFHTAatD4sXZuXA5A6sWEKP9UsX531waNyHEWUPCOFxS+GE9qNyK+BaM3f0zhfQ==" saltValue="yBj3oAhqXmUlzxeN2bsJYg==" spinCount="100000" sheet="1" formatCells="0" formatColumns="0" formatRows="0" autoFilter="0"/>
  <autoFilter ref="A17:G27" xr:uid="{47A68971-74D6-4596-BC86-1E5C76D83494}"/>
  <mergeCells count="38">
    <mergeCell ref="B12:G12"/>
    <mergeCell ref="A1:G1"/>
    <mergeCell ref="A2:G2"/>
    <mergeCell ref="A3:G3"/>
    <mergeCell ref="A4:G4"/>
    <mergeCell ref="B5:G5"/>
    <mergeCell ref="B6:G6"/>
    <mergeCell ref="B7:G7"/>
    <mergeCell ref="B8:G8"/>
    <mergeCell ref="B9:G9"/>
    <mergeCell ref="B10:G10"/>
    <mergeCell ref="B11:G11"/>
    <mergeCell ref="A24:F24"/>
    <mergeCell ref="B13:G13"/>
    <mergeCell ref="B14:G14"/>
    <mergeCell ref="A15:G15"/>
    <mergeCell ref="A16:A17"/>
    <mergeCell ref="B16:B17"/>
    <mergeCell ref="C16:C17"/>
    <mergeCell ref="D16:D17"/>
    <mergeCell ref="E16:E17"/>
    <mergeCell ref="F16:F17"/>
    <mergeCell ref="G16:G17"/>
    <mergeCell ref="A18:A23"/>
    <mergeCell ref="B18:B22"/>
    <mergeCell ref="C18:C20"/>
    <mergeCell ref="C21:C22"/>
    <mergeCell ref="B23:D23"/>
    <mergeCell ref="A29:B29"/>
    <mergeCell ref="E29:G29"/>
    <mergeCell ref="A30:B30"/>
    <mergeCell ref="E30:G30"/>
    <mergeCell ref="A25:G25"/>
    <mergeCell ref="A26:G26"/>
    <mergeCell ref="A27:B27"/>
    <mergeCell ref="E27:G27"/>
    <mergeCell ref="A28:B28"/>
    <mergeCell ref="E28:G28"/>
  </mergeCells>
  <conditionalFormatting sqref="G24">
    <cfRule type="dataBar" priority="1">
      <dataBar>
        <cfvo type="num" val="0"/>
        <cfvo type="num" val="1"/>
        <color rgb="FF638EC6"/>
      </dataBar>
      <extLst>
        <ext xmlns:x14="http://schemas.microsoft.com/office/spreadsheetml/2009/9/main" uri="{B025F937-C7B1-47D3-B67F-A62EFF666E3E}">
          <x14:id>{E528B7A1-C12A-4F17-9E93-A09F066A8285}</x14:id>
        </ext>
      </extLst>
    </cfRule>
  </conditionalFormatting>
  <dataValidations count="7">
    <dataValidation type="whole" allowBlank="1" showInputMessage="1" showErrorMessage="1" error="Ingrese solo números._x000a_Logitud 9 dIgitos." sqref="B9:G9" xr:uid="{5C587E7A-30BB-4BFE-9216-2CA5C6D1DEFD}">
      <formula1>111111111</formula1>
      <formula2>999999999</formula2>
    </dataValidation>
    <dataValidation type="textLength" allowBlank="1" showInputMessage="1" showErrorMessage="1" sqref="B11:G12 B8:G8" xr:uid="{9F7228FD-9A0D-496E-A0D7-5FBED9932AF1}">
      <formula1>2</formula1>
      <formula2>250</formula2>
    </dataValidation>
    <dataValidation type="date" allowBlank="1" showInputMessage="1" showErrorMessage="1" error="Formato fecha dd/mm/aaaa" sqref="B14:G14" xr:uid="{3B4F7924-8E94-4154-8828-816E9305AF6E}">
      <formula1>45292</formula1>
      <formula2>46022</formula2>
    </dataValidation>
    <dataValidation type="date" allowBlank="1" showInputMessage="1" showErrorMessage="1" error="Formato fecha dd/mm/aaaa" sqref="B6:G6" xr:uid="{FD93EFF4-3CD0-4361-9106-BAEC90019877}">
      <formula1>40179</formula1>
      <formula2>46022</formula2>
    </dataValidation>
    <dataValidation type="whole" allowBlank="1" showInputMessage="1" showErrorMessage="1" error="Ingrese solo números" sqref="B5:G5" xr:uid="{7310D8C6-3D20-4E8D-8864-33ABE4B878F5}">
      <formula1>1</formula1>
      <formula2>999999999</formula2>
    </dataValidation>
    <dataValidation type="whole" allowBlank="1" showInputMessage="1" showErrorMessage="1" error="Ingrese solo números" sqref="B13:G13" xr:uid="{882DDE89-982F-42E5-8FB0-F3E557D2B570}">
      <formula1>1</formula1>
      <formula2>9999</formula2>
    </dataValidation>
    <dataValidation type="list" allowBlank="1" showInputMessage="1" showErrorMessage="1" sqref="E18:E22" xr:uid="{E4A2AF61-8E1B-4E7D-8F02-FDE431FA8A23}">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E528B7A1-C12A-4F17-9E93-A09F066A8285}">
            <x14:dataBar minLength="0" maxLength="100" gradient="0">
              <x14:cfvo type="num">
                <xm:f>0</xm:f>
              </x14:cfvo>
              <x14:cfvo type="num">
                <xm:f>1</xm:f>
              </x14:cfvo>
              <x14:negativeFillColor rgb="FFFF0000"/>
              <x14:axisColor rgb="FF000000"/>
            </x14:dataBar>
          </x14:cfRule>
          <xm:sqref>G24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40CF79-231E-4647-905B-4CF4C7683931}">
          <x14:formula1>
            <xm:f>'0. Instrucciones'!$A$41:$A$73</xm:f>
          </x14:formula1>
          <xm:sqref>B7:G7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0362-0AD4-4A7D-8293-239386AEBEBB}">
  <sheetPr>
    <tabColor rgb="FF00B0F0"/>
  </sheetPr>
  <dimension ref="A1:F30"/>
  <sheetViews>
    <sheetView zoomScaleNormal="100" zoomScaleSheetLayoutView="80" zoomScalePageLayoutView="55" workbookViewId="0">
      <selection activeCell="A5" sqref="A5:G7"/>
    </sheetView>
  </sheetViews>
  <sheetFormatPr baseColWidth="10" defaultColWidth="11.42578125" defaultRowHeight="16.5"/>
  <cols>
    <col min="1" max="1" width="30.85546875" style="25" customWidth="1"/>
    <col min="2" max="2" width="27.5703125" style="26" customWidth="1"/>
    <col min="3" max="3" width="40.140625" style="27" customWidth="1"/>
    <col min="4" max="4" width="49.5703125" style="26" customWidth="1"/>
    <col min="5" max="5" width="19" style="26" customWidth="1"/>
    <col min="6" max="6" width="35.28515625" style="28" customWidth="1"/>
    <col min="7" max="16384" width="11.42578125" style="1"/>
  </cols>
  <sheetData>
    <row r="1" spans="1:6" ht="15.75" thickBot="1">
      <c r="A1" s="338" t="s">
        <v>20</v>
      </c>
      <c r="B1" s="339"/>
      <c r="C1" s="339"/>
      <c r="D1" s="339"/>
      <c r="E1" s="339"/>
      <c r="F1" s="340"/>
    </row>
    <row r="2" spans="1:6" ht="17.25" customHeight="1" thickBot="1">
      <c r="A2" s="341" t="s">
        <v>19</v>
      </c>
      <c r="B2" s="342"/>
      <c r="C2" s="342"/>
      <c r="D2" s="342"/>
      <c r="E2" s="342"/>
      <c r="F2" s="343"/>
    </row>
    <row r="3" spans="1:6" s="2" customFormat="1" ht="15.75" thickBot="1">
      <c r="A3" s="344" t="s">
        <v>14</v>
      </c>
      <c r="B3" s="345"/>
      <c r="C3" s="345"/>
      <c r="D3" s="345"/>
      <c r="E3" s="345"/>
      <c r="F3" s="346"/>
    </row>
    <row r="4" spans="1:6" s="2" customFormat="1" ht="15.75" thickBot="1">
      <c r="A4" s="347" t="s">
        <v>254</v>
      </c>
      <c r="B4" s="348"/>
      <c r="C4" s="348"/>
      <c r="D4" s="348"/>
      <c r="E4" s="348"/>
      <c r="F4" s="349"/>
    </row>
    <row r="5" spans="1:6">
      <c r="A5" s="92" t="s">
        <v>21</v>
      </c>
      <c r="B5" s="350"/>
      <c r="C5" s="351"/>
      <c r="D5" s="351"/>
      <c r="E5" s="351"/>
      <c r="F5" s="352"/>
    </row>
    <row r="6" spans="1:6" ht="28.5">
      <c r="A6" s="60" t="s">
        <v>22</v>
      </c>
      <c r="B6" s="335"/>
      <c r="C6" s="336"/>
      <c r="D6" s="336"/>
      <c r="E6" s="336"/>
      <c r="F6" s="337"/>
    </row>
    <row r="7" spans="1:6">
      <c r="A7" s="61" t="s">
        <v>1</v>
      </c>
      <c r="B7" s="177"/>
      <c r="C7" s="178"/>
      <c r="D7" s="178"/>
      <c r="E7" s="178"/>
      <c r="F7" s="179"/>
    </row>
    <row r="8" spans="1:6">
      <c r="A8" s="61" t="s">
        <v>15</v>
      </c>
      <c r="B8" s="177"/>
      <c r="C8" s="178"/>
      <c r="D8" s="178"/>
      <c r="E8" s="178"/>
      <c r="F8" s="179"/>
    </row>
    <row r="9" spans="1:6">
      <c r="A9" s="61" t="s">
        <v>26</v>
      </c>
      <c r="B9" s="177"/>
      <c r="C9" s="178"/>
      <c r="D9" s="178"/>
      <c r="E9" s="178"/>
      <c r="F9" s="179"/>
    </row>
    <row r="10" spans="1:6">
      <c r="A10" s="61" t="s">
        <v>23</v>
      </c>
      <c r="B10" s="177"/>
      <c r="C10" s="178"/>
      <c r="D10" s="178"/>
      <c r="E10" s="178"/>
      <c r="F10" s="179"/>
    </row>
    <row r="11" spans="1:6" ht="28.5">
      <c r="A11" s="61" t="s">
        <v>16</v>
      </c>
      <c r="B11" s="177"/>
      <c r="C11" s="178"/>
      <c r="D11" s="178"/>
      <c r="E11" s="178"/>
      <c r="F11" s="179"/>
    </row>
    <row r="12" spans="1:6" ht="30.75" customHeight="1">
      <c r="A12" s="61" t="s">
        <v>17</v>
      </c>
      <c r="B12" s="177"/>
      <c r="C12" s="178"/>
      <c r="D12" s="178"/>
      <c r="E12" s="178"/>
      <c r="F12" s="179"/>
    </row>
    <row r="13" spans="1:6" ht="17.25" customHeight="1">
      <c r="A13" s="62" t="s">
        <v>434</v>
      </c>
      <c r="B13" s="177"/>
      <c r="C13" s="178"/>
      <c r="D13" s="178"/>
      <c r="E13" s="178"/>
      <c r="F13" s="179"/>
    </row>
    <row r="14" spans="1:6" ht="43.5" thickBot="1">
      <c r="A14" s="93" t="s">
        <v>24</v>
      </c>
      <c r="B14" s="332"/>
      <c r="C14" s="333"/>
      <c r="D14" s="333"/>
      <c r="E14" s="333"/>
      <c r="F14" s="334"/>
    </row>
    <row r="15" spans="1:6" customFormat="1" ht="15.75" thickBot="1">
      <c r="A15" s="301" t="s">
        <v>30</v>
      </c>
      <c r="B15" s="302"/>
      <c r="C15" s="303"/>
      <c r="D15" s="286" t="s">
        <v>3</v>
      </c>
      <c r="E15" s="287"/>
      <c r="F15" s="288"/>
    </row>
    <row r="16" spans="1:6" customFormat="1" ht="36.75" customHeight="1" thickBot="1">
      <c r="A16" s="304" t="s">
        <v>31</v>
      </c>
      <c r="B16" s="305"/>
      <c r="C16" s="306"/>
      <c r="D16" s="289">
        <f>'1. Comp Legal'!G55</f>
        <v>0</v>
      </c>
      <c r="E16" s="290"/>
      <c r="F16" s="291"/>
    </row>
    <row r="17" spans="1:6" customFormat="1" ht="32.25" customHeight="1" thickBot="1">
      <c r="A17" s="310" t="s">
        <v>32</v>
      </c>
      <c r="B17" s="311"/>
      <c r="C17" s="312"/>
      <c r="D17" s="292">
        <f>'2. Comp Financiero'!G80</f>
        <v>0</v>
      </c>
      <c r="E17" s="293"/>
      <c r="F17" s="294"/>
    </row>
    <row r="18" spans="1:6" customFormat="1" ht="42" customHeight="1" thickBot="1">
      <c r="A18" s="304" t="s">
        <v>505</v>
      </c>
      <c r="B18" s="305"/>
      <c r="C18" s="306"/>
      <c r="D18" s="295">
        <f>'3. Comp Atención Psicosocial '!G39</f>
        <v>0</v>
      </c>
      <c r="E18" s="296"/>
      <c r="F18" s="297"/>
    </row>
    <row r="19" spans="1:6" customFormat="1" ht="45.75" customHeight="1" thickBot="1">
      <c r="A19" s="310" t="s">
        <v>506</v>
      </c>
      <c r="B19" s="311"/>
      <c r="C19" s="312"/>
      <c r="D19" s="295">
        <f>'4. Comp Talento Humano'!G68</f>
        <v>0</v>
      </c>
      <c r="E19" s="296"/>
      <c r="F19" s="297"/>
    </row>
    <row r="20" spans="1:6" customFormat="1" ht="42.75" customHeight="1" thickBot="1">
      <c r="A20" s="304" t="s">
        <v>507</v>
      </c>
      <c r="B20" s="305"/>
      <c r="C20" s="306"/>
      <c r="D20" s="295">
        <f>'5. Comp Infraestructura'!G218</f>
        <v>0</v>
      </c>
      <c r="E20" s="296"/>
      <c r="F20" s="297"/>
    </row>
    <row r="21" spans="1:6" customFormat="1" ht="41.25" customHeight="1" thickBot="1">
      <c r="A21" s="313" t="s">
        <v>508</v>
      </c>
      <c r="B21" s="314"/>
      <c r="C21" s="315"/>
      <c r="D21" s="307">
        <f>AVERAGE('6. Comp Nutrición - LF'!G24,'6. Comp Nutrición - Terc..'!G24)</f>
        <v>0</v>
      </c>
      <c r="E21" s="308"/>
      <c r="F21" s="309"/>
    </row>
    <row r="22" spans="1:6" ht="15.75" thickBot="1">
      <c r="A22" s="322" t="s">
        <v>509</v>
      </c>
      <c r="B22" s="323"/>
      <c r="C22" s="323"/>
      <c r="D22" s="323"/>
      <c r="E22" s="323"/>
      <c r="F22" s="324"/>
    </row>
    <row r="23" spans="1:6" ht="15.75" thickBot="1">
      <c r="A23" s="325" t="s">
        <v>11</v>
      </c>
      <c r="B23" s="326"/>
      <c r="C23" s="63" t="s">
        <v>9</v>
      </c>
      <c r="D23" s="63" t="s">
        <v>12</v>
      </c>
      <c r="E23" s="326" t="s">
        <v>10</v>
      </c>
      <c r="F23" s="327"/>
    </row>
    <row r="24" spans="1:6" ht="15">
      <c r="A24" s="298"/>
      <c r="B24" s="299"/>
      <c r="C24" s="64"/>
      <c r="D24" s="64"/>
      <c r="E24" s="299"/>
      <c r="F24" s="300"/>
    </row>
    <row r="25" spans="1:6" ht="15">
      <c r="A25" s="330"/>
      <c r="B25" s="331"/>
      <c r="C25" s="64"/>
      <c r="D25" s="64"/>
      <c r="E25" s="328"/>
      <c r="F25" s="329"/>
    </row>
    <row r="26" spans="1:6" ht="15">
      <c r="A26" s="330"/>
      <c r="B26" s="331"/>
      <c r="C26" s="64"/>
      <c r="D26" s="64"/>
      <c r="E26" s="328"/>
      <c r="F26" s="329"/>
    </row>
    <row r="27" spans="1:6" ht="15">
      <c r="A27" s="330"/>
      <c r="B27" s="331"/>
      <c r="C27" s="64"/>
      <c r="D27" s="64"/>
      <c r="E27" s="328"/>
      <c r="F27" s="329"/>
    </row>
    <row r="28" spans="1:6" ht="15">
      <c r="A28" s="330"/>
      <c r="B28" s="331"/>
      <c r="C28" s="64"/>
      <c r="D28" s="64"/>
      <c r="E28" s="328"/>
      <c r="F28" s="329"/>
    </row>
    <row r="29" spans="1:6" ht="15">
      <c r="A29" s="316"/>
      <c r="B29" s="317"/>
      <c r="C29" s="65"/>
      <c r="D29" s="65"/>
      <c r="E29" s="317"/>
      <c r="F29" s="318"/>
    </row>
    <row r="30" spans="1:6" ht="15.75" thickBot="1">
      <c r="A30" s="319"/>
      <c r="B30" s="320"/>
      <c r="C30" s="66"/>
      <c r="D30" s="66"/>
      <c r="E30" s="320"/>
      <c r="F30" s="321"/>
    </row>
  </sheetData>
  <sheetProtection formatCells="0" formatColumns="0" formatRows="0" autoFilter="0"/>
  <mergeCells count="45">
    <mergeCell ref="B6:F6"/>
    <mergeCell ref="A1:F1"/>
    <mergeCell ref="A2:F2"/>
    <mergeCell ref="A3:F3"/>
    <mergeCell ref="A4:F4"/>
    <mergeCell ref="B5:F5"/>
    <mergeCell ref="B14:F14"/>
    <mergeCell ref="B7:F7"/>
    <mergeCell ref="B8:F8"/>
    <mergeCell ref="B9:F9"/>
    <mergeCell ref="B10:F10"/>
    <mergeCell ref="B11:F11"/>
    <mergeCell ref="B12:F12"/>
    <mergeCell ref="B13:F13"/>
    <mergeCell ref="A29:B29"/>
    <mergeCell ref="E29:F29"/>
    <mergeCell ref="A30:B30"/>
    <mergeCell ref="E30:F30"/>
    <mergeCell ref="A22:F22"/>
    <mergeCell ref="A23:B23"/>
    <mergeCell ref="E23:F23"/>
    <mergeCell ref="E25:F25"/>
    <mergeCell ref="A25:B25"/>
    <mergeCell ref="A28:B28"/>
    <mergeCell ref="A26:B26"/>
    <mergeCell ref="A27:B27"/>
    <mergeCell ref="E26:F26"/>
    <mergeCell ref="E27:F27"/>
    <mergeCell ref="E28:F28"/>
    <mergeCell ref="D15:F15"/>
    <mergeCell ref="D16:F16"/>
    <mergeCell ref="D17:F17"/>
    <mergeCell ref="D18:F18"/>
    <mergeCell ref="A24:B24"/>
    <mergeCell ref="E24:F24"/>
    <mergeCell ref="A15:C15"/>
    <mergeCell ref="A16:C16"/>
    <mergeCell ref="D21:F21"/>
    <mergeCell ref="D19:F19"/>
    <mergeCell ref="A17:C17"/>
    <mergeCell ref="A18:C18"/>
    <mergeCell ref="A21:C21"/>
    <mergeCell ref="A19:C19"/>
    <mergeCell ref="A20:C20"/>
    <mergeCell ref="D20:F20"/>
  </mergeCells>
  <dataValidations count="5">
    <dataValidation type="whole" allowBlank="1" showInputMessage="1" showErrorMessage="1" error="Ingrese solo números" sqref="B5" xr:uid="{88713BF4-57F3-417E-9C68-64766F7EEC9E}">
      <formula1>1</formula1>
      <formula2>999999999</formula2>
    </dataValidation>
    <dataValidation type="date" allowBlank="1" showInputMessage="1" showErrorMessage="1" error="Formato fecha dd/mm/aaaa" sqref="B6" xr:uid="{5B939571-5472-49DF-8730-590BC3FA3D58}">
      <formula1>40179</formula1>
      <formula2>46022</formula2>
    </dataValidation>
    <dataValidation type="date" allowBlank="1" showInputMessage="1" showErrorMessage="1" error="Formato fecha dd/mm/aaaa" sqref="B14" xr:uid="{E08AF3AD-71B6-43F5-8ECA-1CCA6BD013EF}">
      <formula1>45292</formula1>
      <formula2>46022</formula2>
    </dataValidation>
    <dataValidation type="textLength" allowBlank="1" showInputMessage="1" showErrorMessage="1" sqref="B8 B11:B13" xr:uid="{F24201D3-5D5F-4B8D-BD1E-B2DFE45435B8}">
      <formula1>2</formula1>
      <formula2>250</formula2>
    </dataValidation>
    <dataValidation type="whole" allowBlank="1" showInputMessage="1" showErrorMessage="1" error="Ingrese solo números._x000a_Logitud 9 dIgitos." sqref="B9" xr:uid="{DFE946BB-48F7-45D8-9ACD-863515F8AEDF}">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FUNCIONAMIENTO&amp;RIN51.IVC
29/07/2024
Versión 1
Página &amp;P de &amp;N 
Clasificación de la Información
CLASIFICADA </oddHeader>
    <oddFooter>&amp;C&amp;"Tempus Sans ITC,Normal"&amp;G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E13467B-8D6C-419B-9E5E-7EE395BD4433}">
          <x14:formula1>
            <xm:f>'0. Instrucciones'!$A$41:$A$73</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Props1.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2.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8DC230-7527-4E41-B454-00AEFDDF6AC2}">
  <ds:schemaRefs>
    <ds:schemaRef ds:uri="07df56aa-f336-4b80-aa61-75267864e9e7"/>
    <ds:schemaRef ds:uri="76ddc973-6f3e-458c-98dc-616d12e59db2"/>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0. Instrucciones</vt:lpstr>
      <vt:lpstr>1. Comp Legal</vt:lpstr>
      <vt:lpstr>2. Comp Financiero</vt:lpstr>
      <vt:lpstr>3. Comp Atención Psicosocial </vt:lpstr>
      <vt:lpstr>4. Comp Talento Humano</vt:lpstr>
      <vt:lpstr>5. Comp Infraestructura</vt:lpstr>
      <vt:lpstr>6. Comp Nutrición - LF</vt:lpstr>
      <vt:lpstr>6. Comp Nutrición - Terc..</vt:lpstr>
      <vt:lpstr>7. Resumen Componente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2024-07-29T15:53:32Z</cp:lastPrinted>
  <dcterms:created xsi:type="dcterms:W3CDTF">2015-02-20T20:19:06Z</dcterms:created>
  <dcterms:modified xsi:type="dcterms:W3CDTF">2024-07-29T15:53:40Z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