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5DABDF2E-A073-4868-B18C-EA85A871A2F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xlnm.Print_Area" localSheetId="0">Registro!$A$1:$J$214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M10" i="5" l="1"/>
  <c r="ML10" i="5"/>
  <c r="MJ10" i="5"/>
  <c r="MI10" i="5"/>
  <c r="MH10" i="5"/>
  <c r="MG10" i="5"/>
  <c r="MF10" i="5"/>
  <c r="ME10" i="5"/>
  <c r="MD10" i="5"/>
  <c r="I53" i="1"/>
  <c r="ET10" i="5"/>
  <c r="ES10" i="5"/>
  <c r="ER10" i="5"/>
  <c r="EQ10" i="5"/>
  <c r="CK10" i="5"/>
  <c r="D54" i="1" l="1"/>
  <c r="D112" i="1" l="1"/>
  <c r="I111" i="1" l="1"/>
  <c r="I76" i="1"/>
  <c r="IS10" i="5"/>
  <c r="IR10" i="5"/>
  <c r="IQ10" i="5"/>
  <c r="IP10" i="5"/>
  <c r="IO10" i="5"/>
  <c r="IN10" i="5"/>
  <c r="D65" i="1"/>
  <c r="II10" i="5"/>
  <c r="IH10" i="5"/>
  <c r="D62" i="1"/>
  <c r="I61" i="1" s="1"/>
  <c r="IG10" i="5"/>
  <c r="IF10" i="5"/>
  <c r="IE10" i="5"/>
  <c r="ID10" i="5"/>
  <c r="IC10" i="5"/>
  <c r="D56" i="1"/>
  <c r="EC10" i="5"/>
  <c r="D30" i="1"/>
  <c r="DT10" i="5" l="1"/>
  <c r="DS10" i="5"/>
  <c r="DR10" i="5"/>
  <c r="DQ10" i="5"/>
  <c r="DP10" i="5"/>
  <c r="D20" i="1"/>
  <c r="JF10" i="5" l="1"/>
  <c r="JE10" i="5"/>
  <c r="JD10" i="5"/>
  <c r="JC10" i="5"/>
  <c r="DD10" i="5"/>
  <c r="D117" i="1"/>
  <c r="BW10" i="5" s="1"/>
  <c r="I116" i="1" l="1"/>
  <c r="AP10" i="5" s="1"/>
  <c r="D49" i="1" l="1"/>
  <c r="BD10" i="5" l="1"/>
  <c r="I48" i="1"/>
  <c r="H17" i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N10" i="5" l="1"/>
  <c r="KM10" i="5"/>
  <c r="KL10" i="5"/>
  <c r="I129" i="1" l="1"/>
  <c r="D172" i="1" l="1"/>
  <c r="KC10" i="5"/>
  <c r="KB10" i="5"/>
  <c r="D162" i="1"/>
  <c r="JQ10" i="5"/>
  <c r="JP10" i="5"/>
  <c r="JO10" i="5"/>
  <c r="D139" i="1"/>
  <c r="DG10" i="5"/>
  <c r="D86" i="1"/>
  <c r="D45" i="1" l="1"/>
  <c r="C10" i="5" l="1"/>
  <c r="B10" i="5"/>
  <c r="AA10" i="5"/>
  <c r="Z10" i="5"/>
  <c r="I145" i="1" l="1"/>
  <c r="I102" i="1"/>
  <c r="I89" i="1"/>
  <c r="IZ10" i="5" l="1"/>
  <c r="JA10" i="5"/>
  <c r="JB10" i="5"/>
  <c r="IM10" i="5"/>
  <c r="IL10" i="5"/>
  <c r="IK10" i="5"/>
  <c r="EJ10" i="5"/>
  <c r="EI10" i="5"/>
  <c r="EH10" i="5"/>
  <c r="CI10" i="5"/>
  <c r="DI10" i="5"/>
  <c r="DC10" i="5"/>
  <c r="DB10" i="5"/>
  <c r="CW10" i="5"/>
  <c r="CB10" i="5"/>
  <c r="BU10" i="5"/>
  <c r="AU10" i="5" l="1"/>
  <c r="BZ10" i="5"/>
  <c r="D123" i="1"/>
  <c r="AN10" i="5"/>
  <c r="I85" i="1"/>
  <c r="AS10" i="5" l="1"/>
  <c r="AO10" i="5"/>
  <c r="BV10" i="5"/>
  <c r="I64" i="1"/>
  <c r="D41" i="1"/>
  <c r="I29" i="1"/>
  <c r="I19" i="1"/>
  <c r="I44" i="1" l="1"/>
  <c r="AE10" i="5" s="1"/>
  <c r="BB10" i="5"/>
  <c r="MC10" i="5" l="1"/>
  <c r="MB10" i="5"/>
  <c r="MA10" i="5"/>
  <c r="LZ10" i="5"/>
  <c r="LY10" i="5"/>
  <c r="LX10" i="5"/>
  <c r="LW10" i="5"/>
  <c r="LV10" i="5"/>
  <c r="LU10" i="5"/>
  <c r="LT10" i="5"/>
  <c r="LS10" i="5"/>
  <c r="LR10" i="5"/>
  <c r="LQ10" i="5"/>
  <c r="LP10" i="5"/>
  <c r="LO10" i="5"/>
  <c r="LN10" i="5"/>
  <c r="KI10" i="5"/>
  <c r="KH10" i="5"/>
  <c r="V10" i="5" l="1"/>
  <c r="U10" i="5"/>
  <c r="S10" i="5"/>
  <c r="R10" i="5"/>
  <c r="P10" i="5"/>
  <c r="O10" i="5"/>
  <c r="DL10" i="5" l="1"/>
  <c r="DK10" i="5"/>
  <c r="DJ10" i="5"/>
  <c r="DH10" i="5"/>
  <c r="DF10" i="5"/>
  <c r="DE10" i="5"/>
  <c r="DA10" i="5"/>
  <c r="CZ10" i="5"/>
  <c r="CY10" i="5"/>
  <c r="CX10" i="5"/>
  <c r="CV10" i="5"/>
  <c r="CU10" i="5"/>
  <c r="CS10" i="5"/>
  <c r="CH10" i="5"/>
  <c r="CG10" i="5" l="1"/>
  <c r="CF10" i="5"/>
  <c r="LM10" i="5" l="1"/>
  <c r="LL10" i="5"/>
  <c r="LK10" i="5"/>
  <c r="LJ10" i="5"/>
  <c r="LI10" i="5"/>
  <c r="LH10" i="5"/>
  <c r="LG10" i="5"/>
  <c r="LF10" i="5"/>
  <c r="LE10" i="5"/>
  <c r="LD10" i="5"/>
  <c r="LC10" i="5"/>
  <c r="LB10" i="5"/>
  <c r="LA10" i="5"/>
  <c r="KZ10" i="5"/>
  <c r="KY10" i="5"/>
  <c r="KX10" i="5"/>
  <c r="KW10" i="5"/>
  <c r="KV10" i="5"/>
  <c r="KU10" i="5"/>
  <c r="KT10" i="5"/>
  <c r="KS10" i="5"/>
  <c r="KR10" i="5"/>
  <c r="KQ10" i="5"/>
  <c r="KK10" i="5"/>
  <c r="KJ10" i="5"/>
  <c r="KG10" i="5"/>
  <c r="KF10" i="5"/>
  <c r="KE10" i="5"/>
  <c r="KD10" i="5"/>
  <c r="KA10" i="5"/>
  <c r="JZ10" i="5"/>
  <c r="JY10" i="5"/>
  <c r="JX10" i="5"/>
  <c r="JW10" i="5"/>
  <c r="JV10" i="5"/>
  <c r="JU10" i="5"/>
  <c r="JT10" i="5"/>
  <c r="JS10" i="5"/>
  <c r="JR10" i="5"/>
  <c r="JN10" i="5"/>
  <c r="JM10" i="5"/>
  <c r="JL10" i="5"/>
  <c r="JK10" i="5"/>
  <c r="JJ10" i="5"/>
  <c r="JI10" i="5"/>
  <c r="JH10" i="5"/>
  <c r="JG10" i="5"/>
  <c r="IY10" i="5"/>
  <c r="IX10" i="5"/>
  <c r="IW10" i="5"/>
  <c r="IV10" i="5"/>
  <c r="IU10" i="5"/>
  <c r="IT10" i="5"/>
  <c r="IJ10" i="5"/>
  <c r="HU10" i="5"/>
  <c r="HT10" i="5"/>
  <c r="EG10" i="5"/>
  <c r="EF10" i="5"/>
  <c r="EE10" i="5"/>
  <c r="ED10" i="5"/>
  <c r="EB10" i="5"/>
  <c r="EA10" i="5"/>
  <c r="DZ10" i="5"/>
  <c r="DY10" i="5"/>
  <c r="DX10" i="5"/>
  <c r="DW10" i="5"/>
  <c r="DV10" i="5"/>
  <c r="DU10" i="5"/>
  <c r="DO10" i="5"/>
  <c r="DN10" i="5"/>
  <c r="DM10" i="5"/>
  <c r="BN10" i="5"/>
  <c r="KP10" i="5" l="1"/>
  <c r="KO10" i="5"/>
  <c r="D99" i="1" l="1"/>
  <c r="BT10" i="5" s="1"/>
  <c r="AZ10" i="5"/>
  <c r="BP10" i="5" l="1"/>
  <c r="A10" i="5" l="1"/>
  <c r="D156" i="1" l="1"/>
  <c r="AI10" i="5"/>
  <c r="I171" i="1" l="1"/>
  <c r="AX10" i="5" s="1"/>
  <c r="CE10" i="5"/>
  <c r="I161" i="1"/>
  <c r="AW10" i="5" s="1"/>
  <c r="CD10" i="5"/>
  <c r="I155" i="1"/>
  <c r="AV10" i="5" s="1"/>
  <c r="CC10" i="5"/>
  <c r="I138" i="1"/>
  <c r="AT10" i="5" s="1"/>
  <c r="CA10" i="5"/>
  <c r="D127" i="1"/>
  <c r="I98" i="1"/>
  <c r="AM10" i="5" s="1"/>
  <c r="BS10" i="5"/>
  <c r="BL10" i="5" l="1"/>
  <c r="I126" i="1"/>
  <c r="AR10" i="5" s="1"/>
  <c r="BY10" i="5"/>
  <c r="I122" i="1"/>
  <c r="AQ10" i="5" s="1"/>
  <c r="BX10" i="5"/>
  <c r="AK10" i="5"/>
  <c r="BR10" i="5"/>
  <c r="AJ10" i="5"/>
  <c r="BQ10" i="5"/>
  <c r="AH10" i="5"/>
  <c r="BO10" i="5"/>
  <c r="AL10" i="5"/>
  <c r="AG10" i="5" l="1"/>
  <c r="AF10" i="5"/>
  <c r="I40" i="1"/>
  <c r="I1" i="1" s="1"/>
  <c r="BA10" i="5"/>
  <c r="AD10" i="5" l="1"/>
  <c r="AY10" i="5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MK10" i="5" l="1"/>
  <c r="MN10" i="5" l="1"/>
  <c r="MO10" i="5" s="1"/>
</calcChain>
</file>

<file path=xl/sharedStrings.xml><?xml version="1.0" encoding="utf-8"?>
<sst xmlns="http://schemas.openxmlformats.org/spreadsheetml/2006/main" count="1300" uniqueCount="429">
  <si>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</si>
  <si>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</si>
  <si>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</si>
  <si>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</si>
  <si>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</si>
  <si>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</si>
  <si>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</si>
  <si>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</si>
  <si>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</si>
  <si>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</si>
  <si>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</si>
  <si>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</si>
  <si>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</si>
  <si>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</si>
  <si>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</si>
  <si>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</si>
  <si>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</si>
  <si>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</si>
  <si>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</si>
  <si>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</si>
  <si>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</si>
  <si>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</si>
  <si>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</si>
  <si>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</si>
  <si>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</si>
  <si>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</si>
  <si>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</si>
  <si>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</si>
  <si>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</si>
  <si>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</si>
  <si>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</si>
  <si>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1. PROYECTO DE ATENCIÓN INSTITUCIONAL PAI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</si>
  <si>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</si>
  <si>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</si>
  <si>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</si>
  <si>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</si>
  <si>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</si>
  <si>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</si>
  <si>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</si>
  <si>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</si>
  <si>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</si>
  <si>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</si>
  <si>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2. PLAN DE ATENCION INDIVIDUAL INICIAL</t>
  </si>
  <si>
    <t>Variable no aplica</t>
  </si>
  <si>
    <t>3. Anexo de historia de atención</t>
  </si>
  <si>
    <t>4. Cronograma de actividades</t>
  </si>
  <si>
    <t>5. Alimentación y Nutrición</t>
  </si>
  <si>
    <t>5.2 Refrigerio industrializado</t>
  </si>
  <si>
    <t>6. Entrega de dotaciones</t>
  </si>
  <si>
    <t>6.3. Dotación de aseo e higiene</t>
  </si>
  <si>
    <t>6.5. Dotación de elementos lúdico-deportivos y de centros de interés – artes</t>
  </si>
  <si>
    <t>7. Atención en forma separada</t>
  </si>
  <si>
    <t>No aplica</t>
  </si>
  <si>
    <t>8. Acuerdo de convivencia</t>
  </si>
  <si>
    <t>Criterio j</t>
  </si>
  <si>
    <t>Criterio k</t>
  </si>
  <si>
    <t>9. Adelantar acciones conjuntas con madres/padres de familia o adultos responsables para consecución de documentos de identidad</t>
  </si>
  <si>
    <t>Utilice la lista desplegable de la celda amarilla para validar si la variable se cumple o no se cumple</t>
  </si>
  <si>
    <t>10. Informar y articular con la autoridad administrativa las gestiones necesarias para garantizar la vinculación de los usuarios al Sistema General de Seguridad Social en Salud y al Sistema de Educación Formal o según corresponda de acuerdo con sus características</t>
  </si>
  <si>
    <t>10. Informar y articular con la autoridad administrativa las gestiones necesarias para garantizar la vinculación de los usuarios al SGSSS</t>
  </si>
  <si>
    <t>11. Apoyar acciones para definir situación militar</t>
  </si>
  <si>
    <t>12. Realizar acciones para la vinculación de los usuarios (as) en actividades culturales, recreativas y deportivas, acorde con sus intereses, condición particular y características de desarrollo</t>
  </si>
  <si>
    <t>13. Gestionar juntamente con la Regional del ICBF del lugar, el apoyo del SENA para incorporar en sus procesos de capacitación y formación</t>
  </si>
  <si>
    <t>14. Realizar acciones para que la red vincular de apoyo participe en el proceso de atención de los usuarios (as), acorde con lo establecido en los lineamientos técnicos del ICBF</t>
  </si>
  <si>
    <t>14. Realizar acciones para que la red vincular de apoyo participe en el proceso de atención de los usuarios (as)</t>
  </si>
  <si>
    <t>15. Cumplir con lo establecido en el Código de Ética</t>
  </si>
  <si>
    <t>OBLIGACIONES ESPECIFICAS: COMPONENTE ADMINISTRATIVO</t>
  </si>
  <si>
    <t>16. Mantener actualizadas las carpetas del talento humano vinculado para la ejecución del contrato</t>
  </si>
  <si>
    <t>17. Reglamento de trabajo</t>
  </si>
  <si>
    <t xml:space="preserve">17. Reglamento de trabajo </t>
  </si>
  <si>
    <t>18. Confidencialidad en el manejo de la información</t>
  </si>
  <si>
    <t>19. Cumplir con las acciones establecidas en la Guía técnica para la metrología</t>
  </si>
  <si>
    <t>20. Ejecutar las acciones orientadas por el ICBF en el marco de convenios, contratos, alianzas, cartas de intención, entre otras, para fortalecer el proyecto de vida de los usuarios</t>
  </si>
  <si>
    <t>20. Ejecutar las acciones orientadas por el ICBF en el marco de convenios, contratos, alianzas, cartas de intención</t>
  </si>
  <si>
    <t>OBLIGACIONES ESPECIFICAS: COMPONENTE FINANCIERO</t>
  </si>
  <si>
    <t>21. Estructurar la información financiera de acuerdo con el Plan Único de Cuentas – PUC</t>
  </si>
  <si>
    <t>22. Facilitar de manera oportuna e integral, libros de registro, archivos, actas, informes, expedientes y demás información financiera que le solicite el supervisor del contrato</t>
  </si>
  <si>
    <t>23. Llevar la contabilidad por centro de costos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</si>
  <si>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</si>
  <si>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</si>
  <si>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</si>
  <si>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</si>
  <si>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</si>
  <si>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</si>
  <si>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</si>
  <si>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</si>
  <si>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</si>
  <si>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</si>
  <si>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</si>
  <si>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</si>
  <si>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</si>
  <si>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</si>
  <si>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</si>
  <si>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</si>
  <si>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</si>
  <si>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</si>
  <si>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</si>
  <si>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PROCESO
PROTECCIÓN
REGISTRO INTERVENCIÓN DE APOYO RAJ SRPA</t>
  </si>
  <si>
    <t>F5.A28.G27.P</t>
  </si>
  <si>
    <t>Versión 1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</si>
  <si>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</si>
  <si>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</si>
  <si>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</si>
  <si>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</si>
  <si>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</si>
  <si>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</si>
  <si>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</si>
  <si>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</si>
  <si>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</si>
  <si>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Dotación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</si>
  <si>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</si>
  <si>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</si>
  <si>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</si>
  <si>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</si>
  <si>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</si>
  <si>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</si>
  <si>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</si>
  <si>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</si>
  <si>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</si>
  <si>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</si>
  <si>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</si>
  <si>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</si>
  <si>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</si>
  <si>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</si>
  <si>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</si>
  <si>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</si>
  <si>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</si>
  <si>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</si>
  <si>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</si>
  <si>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</si>
  <si>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</si>
  <si>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</si>
  <si>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</si>
  <si>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</si>
  <si>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5.1 Alimentación</t>
  </si>
  <si>
    <t>5.3 Minuta patrón y ciclos de menús</t>
  </si>
  <si>
    <t>5.4 Almacenamiento de alimentos</t>
  </si>
  <si>
    <t>5.5 Condiciones específicas de las áreas de elaboración de alimentos, de los equipos y utensilios</t>
  </si>
  <si>
    <t>5.6 Preparación, servido y distribución de alimentos</t>
  </si>
  <si>
    <t>5.7 Personal manipulador de alimentos</t>
  </si>
  <si>
    <t>6.1. Dotación básica de usuarios</t>
  </si>
  <si>
    <t>6.2. Dotación personal</t>
  </si>
  <si>
    <t>6.4. Dotación escolar</t>
  </si>
  <si>
    <t>15. Cumplir con lo establecido en el Código de Éticaa</t>
  </si>
  <si>
    <t>Observación 1. PROYECTO DE ATENCIÓN INSTITUCIONAL PAI</t>
  </si>
  <si>
    <t>Observación 2. PLAN DE ATENCION INDIVIDUAL INICIAL</t>
  </si>
  <si>
    <t>Observación 3. Anexo de historia de atención</t>
  </si>
  <si>
    <t>Observación 4. Cronograma de actividades</t>
  </si>
  <si>
    <t>Observación 5.1 Alimentación</t>
  </si>
  <si>
    <t>Observación 5.2 Refrigerio industrializado</t>
  </si>
  <si>
    <t>Observación 5.3 Minuta patrón y ciclos de menús</t>
  </si>
  <si>
    <t>Observación 5.4 Almacenamiento de alimentos</t>
  </si>
  <si>
    <t>Observación 5.5 Condiciones específicas de las áreas de elaboración de alimentos, de los equipos y utensilios</t>
  </si>
  <si>
    <t>Observación 5.6 Preparación, servido y distribución de alimentos</t>
  </si>
  <si>
    <t>Observación 5.7 Personal manipulador de alimentos</t>
  </si>
  <si>
    <t>Observación 6.1. Dotación básica de usuarios</t>
  </si>
  <si>
    <t>Observación 6.2. Dotación personal</t>
  </si>
  <si>
    <t>Observación 6.3. Dotación de aseo e higiene</t>
  </si>
  <si>
    <t>Observación 6.4. Dotación escolar</t>
  </si>
  <si>
    <t>Observación 6.5. Dotación de elementos lúdico-deportivos y de centros de interés – artes</t>
  </si>
  <si>
    <t>Observación 7. Atención en forma separada</t>
  </si>
  <si>
    <t>Observación 8. Acuerdo de convivencia</t>
  </si>
  <si>
    <t>Observación 9. Adelantar acciones conjuntas con madres/padres de familia o adultos responsables para consecución de documentos de identidad</t>
  </si>
  <si>
    <t>Observación 10. Informar y articular con la autoridad administrativa las gestiones necesarias para garantizar la vinculación de los usuarios al SGSSS</t>
  </si>
  <si>
    <t>Observación 11. Apoyar acciones para definir situación militar</t>
  </si>
  <si>
    <t>Observación 12. Realizar acciones para la vinculación de los usuarios (as) en actividades culturales, recreativas y deportivas, acorde con sus intereses, condición particular y características de desarrollo</t>
  </si>
  <si>
    <t>Observación 13. Gestionar juntamente con la Regional del ICBF del lugar, el apoyo del SENA para incorporar en sus procesos de capacitación y formación</t>
  </si>
  <si>
    <t>Observación 14. Realizar acciones para que la red vincular de apoyo participe en el proceso de atención de los usuarios (as)</t>
  </si>
  <si>
    <t>Observación 15. Cumplir con lo establecido en el Código de Ética</t>
  </si>
  <si>
    <t>Observación 16. Mantener actualizadas las carpetas del talento humano vinculado para la ejecución del contrato</t>
  </si>
  <si>
    <t xml:space="preserve">Observación 17. Reglamento de trabajo </t>
  </si>
  <si>
    <t>Observación 18. Confidencialidad en el manejo de la información</t>
  </si>
  <si>
    <t>Observación 19. Cumplir con las acciones establecidas en la Guía técnica para la metrología</t>
  </si>
  <si>
    <t>Observación 20. Ejecutar las acciones orientadas por el ICBF en el marco de convenios, contratos, alianzas, cartas de intención</t>
  </si>
  <si>
    <t>Observación 21. Estructurar la información financiera de acuerdo con el Plan Único de Cuentas – PUC</t>
  </si>
  <si>
    <t>Observación 22. Facilitar de manera oportuna e integral, libros de registro, archivos, actas, informes, expedientes y demás información financiera que le solicite el supervisor del contrato</t>
  </si>
  <si>
    <t>Observación 23. Llevar la contabilidad por centro de costos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</si>
  <si>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</si>
  <si>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</si>
  <si>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</si>
  <si>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</si>
  <si>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</si>
  <si>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</si>
  <si>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</si>
  <si>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</si>
  <si>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</si>
  <si>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</si>
  <si>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</si>
  <si>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</si>
  <si>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</si>
  <si>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</si>
  <si>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</si>
  <si>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</si>
  <si>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</si>
  <si>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2.i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</si>
  <si>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</si>
  <si>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</si>
  <si>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</si>
  <si>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</si>
  <si>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</si>
  <si>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</si>
  <si>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</si>
  <si>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</si>
  <si>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</si>
  <si>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</si>
  <si>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5.1.e</t>
  </si>
  <si>
    <t>5.1.f</t>
  </si>
  <si>
    <t>5.2.a</t>
  </si>
  <si>
    <t>5.2.b</t>
  </si>
  <si>
    <t>5.2.c</t>
  </si>
  <si>
    <t>5.2.d</t>
  </si>
  <si>
    <t>5.3.a</t>
  </si>
  <si>
    <t>5.3.b</t>
  </si>
  <si>
    <t>5.3.c</t>
  </si>
  <si>
    <t>5.3.d</t>
  </si>
  <si>
    <t>Contrata servicio de alimentación?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</si>
  <si>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</si>
  <si>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</si>
  <si>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</si>
  <si>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</si>
  <si>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</si>
  <si>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</si>
  <si>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</si>
  <si>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</si>
  <si>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</si>
  <si>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5.4.j</t>
  </si>
  <si>
    <t>5.4.k</t>
  </si>
  <si>
    <t>5.4.a2</t>
  </si>
  <si>
    <t>5.4.b2</t>
  </si>
  <si>
    <t>5.4.c2</t>
  </si>
  <si>
    <t>5.4.d2</t>
  </si>
  <si>
    <t>5.4.e2</t>
  </si>
  <si>
    <t>5.4.f2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</si>
  <si>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</si>
  <si>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</si>
  <si>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</si>
  <si>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</si>
  <si>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</si>
  <si>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</si>
  <si>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</si>
  <si>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</si>
  <si>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</si>
  <si>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</si>
  <si>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</si>
  <si>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</si>
  <si>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</si>
  <si>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</si>
  <si>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</si>
  <si>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</si>
  <si>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</si>
  <si>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5.6.i</t>
  </si>
  <si>
    <t>5.6.a2</t>
  </si>
  <si>
    <t>5.7.a</t>
  </si>
  <si>
    <t>5.7.b</t>
  </si>
  <si>
    <t>5.7.c</t>
  </si>
  <si>
    <t>5.7.d</t>
  </si>
  <si>
    <t>5.7.e</t>
  </si>
  <si>
    <t>5.7.f</t>
  </si>
  <si>
    <t>5.7.g</t>
  </si>
  <si>
    <t>5.7.h</t>
  </si>
  <si>
    <t>5.7.a2</t>
  </si>
  <si>
    <t>5.7.b2</t>
  </si>
  <si>
    <t>5.7.c2</t>
  </si>
  <si>
    <t>6.1.a</t>
  </si>
  <si>
    <t>6.1.b</t>
  </si>
  <si>
    <t>6.1.c</t>
  </si>
  <si>
    <t>6.1.d</t>
  </si>
  <si>
    <t>6.1.e</t>
  </si>
  <si>
    <t>6.1.f</t>
  </si>
  <si>
    <t>6.1.g</t>
  </si>
  <si>
    <t>6.1.h</t>
  </si>
  <si>
    <t>6.1.i</t>
  </si>
  <si>
    <t>6.1.j</t>
  </si>
  <si>
    <t>6.1.k</t>
  </si>
  <si>
    <t>6.1.l</t>
  </si>
  <si>
    <t>6.1.m</t>
  </si>
  <si>
    <t>6.1.n</t>
  </si>
  <si>
    <t>6.1.o</t>
  </si>
  <si>
    <t>6.1.p</t>
  </si>
  <si>
    <t>6.1.q</t>
  </si>
  <si>
    <t>6.1.r</t>
  </si>
  <si>
    <t>6.2.a</t>
  </si>
  <si>
    <t>6.2.b</t>
  </si>
  <si>
    <t>6.2.c</t>
  </si>
  <si>
    <t>6.2.d</t>
  </si>
  <si>
    <t>6.2.e</t>
  </si>
  <si>
    <t>6.2.f</t>
  </si>
  <si>
    <t>6.2.g</t>
  </si>
  <si>
    <t>6.3.a</t>
  </si>
  <si>
    <t>6.3.b</t>
  </si>
  <si>
    <t>6.3.c</t>
  </si>
  <si>
    <t>6.3.d</t>
  </si>
  <si>
    <t>6.3.e</t>
  </si>
  <si>
    <t>6.3.f</t>
  </si>
  <si>
    <t>6.4.a</t>
  </si>
  <si>
    <t>6.4.b</t>
  </si>
  <si>
    <t>6.4.c</t>
  </si>
  <si>
    <t>6.5.a</t>
  </si>
  <si>
    <t>6.5.b</t>
  </si>
  <si>
    <t>6.5.c</t>
  </si>
  <si>
    <t>6.5.d</t>
  </si>
  <si>
    <t>6.5.e</t>
  </si>
  <si>
    <t>7.a</t>
  </si>
  <si>
    <t>7.b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</si>
  <si>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</si>
  <si>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</si>
  <si>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</si>
  <si>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</si>
  <si>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</si>
  <si>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</si>
  <si>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</si>
  <si>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</si>
  <si>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</si>
  <si>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</si>
  <si>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8.k</t>
  </si>
  <si>
    <t>10.a</t>
  </si>
  <si>
    <t>10.b</t>
  </si>
  <si>
    <t>12.a</t>
  </si>
  <si>
    <t>12.b</t>
  </si>
  <si>
    <t>12.c</t>
  </si>
  <si>
    <t>14.a</t>
  </si>
  <si>
    <t>14.b</t>
  </si>
  <si>
    <t>14.c</t>
  </si>
  <si>
    <t>15.a</t>
  </si>
  <si>
    <t>15.b</t>
  </si>
  <si>
    <t>15.c</t>
  </si>
  <si>
    <t>15.d</t>
  </si>
  <si>
    <t>16.a</t>
  </si>
  <si>
    <t>16.b</t>
  </si>
  <si>
    <t>16.c</t>
  </si>
  <si>
    <t>17.a</t>
  </si>
  <si>
    <t>17.b</t>
  </si>
  <si>
    <t>19.a</t>
  </si>
  <si>
    <t>19.b</t>
  </si>
  <si>
    <t>19.c</t>
  </si>
  <si>
    <t>19.d</t>
  </si>
  <si>
    <t>19.e</t>
  </si>
  <si>
    <t>19.f</t>
  </si>
  <si>
    <t>21.a</t>
  </si>
  <si>
    <t>21.b</t>
  </si>
  <si>
    <t>21.c</t>
  </si>
  <si>
    <t>21.d</t>
  </si>
  <si>
    <t>21.e</t>
  </si>
  <si>
    <t>22.a</t>
  </si>
  <si>
    <t>22.b</t>
  </si>
  <si>
    <t>22.c</t>
  </si>
  <si>
    <t>22.d</t>
  </si>
  <si>
    <t>22.e</t>
  </si>
  <si>
    <t>22.f</t>
  </si>
  <si>
    <t>22.g</t>
  </si>
  <si>
    <t>22.h</t>
  </si>
  <si>
    <t>22.i</t>
  </si>
  <si>
    <t>23.a</t>
  </si>
  <si>
    <t>23.b</t>
  </si>
  <si>
    <t>23.c</t>
  </si>
  <si>
    <t>23.d</t>
  </si>
  <si>
    <t>23.e</t>
  </si>
  <si>
    <t>23.f</t>
  </si>
  <si>
    <t>Observaciones Entidad Contratista</t>
  </si>
  <si>
    <t>Documentos de los anexos de historias de atención
(1 variable)</t>
  </si>
  <si>
    <t>Proceso de atención
(5 variables)</t>
  </si>
  <si>
    <t>Cronograma de actividades
(1 variable)</t>
  </si>
  <si>
    <t>Nutrición
(1 variables)</t>
  </si>
  <si>
    <t>Dotación
(2 variables)</t>
  </si>
  <si>
    <t>Garantía de derechos – Vinculación
(4 variables)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</si>
  <si>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</si>
  <si>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</si>
  <si>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</si>
  <si>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</si>
  <si>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</si>
  <si>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</si>
  <si>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N°</t>
  </si>
  <si>
    <t>Nombre de adolescente o joven</t>
  </si>
  <si>
    <t>Orden judicial u orden de ubicación</t>
  </si>
  <si>
    <t>Documento de identificación adolescente o joven</t>
  </si>
  <si>
    <t>Documento de identificación acudiente</t>
  </si>
  <si>
    <t>Concepto inicial psicología</t>
  </si>
  <si>
    <t>Concepto inicial trabajo social</t>
  </si>
  <si>
    <t xml:space="preserve">informe integral de valoración (valoración integral familia - adolescente - contexto) </t>
  </si>
  <si>
    <t>Otras valoraciones al ingreso</t>
  </si>
  <si>
    <t>Concepto integral inicial</t>
  </si>
  <si>
    <t>Plan de atención individual</t>
  </si>
  <si>
    <t>Certificación de vinculación a salud (físico o magnético)o gestión realizada</t>
  </si>
  <si>
    <t>Certificación de vinculación a educación o la gestión realizada</t>
  </si>
  <si>
    <t>Informes de seguimiento y de egreso (en los casos que aplique)</t>
  </si>
  <si>
    <t>seguimientos psicología</t>
  </si>
  <si>
    <t>Seguimientos trabajo social</t>
  </si>
  <si>
    <t>Seguimientos otras áreas</t>
  </si>
  <si>
    <t>Registro de los comités de estudio de caso</t>
  </si>
  <si>
    <t>En cada casilla coloque:</t>
  </si>
  <si>
    <t>SI</t>
  </si>
  <si>
    <t>Si se encuentra el documento en la carpeta del trabajor.</t>
  </si>
  <si>
    <t>NO</t>
  </si>
  <si>
    <t>Si no se encuentra el documento en carpeta del trabajador.</t>
  </si>
  <si>
    <t>N/A</t>
  </si>
  <si>
    <t>Si no aplica.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</si>
  <si>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</si>
  <si>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</si>
  <si>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</si>
  <si>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</si>
  <si>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</si>
  <si>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</si>
  <si>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</si>
  <si>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</si>
  <si>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</si>
  <si>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</si>
  <si>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</si>
  <si>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delitos  sexuales contra niños niñas y adolescentes correctivas (inicial y con actualización cada cuatro meses)</t>
  </si>
  <si>
    <t>Soportes de pago de aportes al SGSSS</t>
  </si>
  <si>
    <t xml:space="preserve">Documentos de compromiso de confidencialidad  y de protección de datos firmados. </t>
  </si>
  <si>
    <t>Documento de identificación</t>
  </si>
  <si>
    <t>Evidencia de inducción para el cargo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</si>
  <si>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</si>
  <si>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</si>
  <si>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</si>
  <si>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</si>
  <si>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</si>
  <si>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</si>
  <si>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</si>
  <si>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</si>
  <si>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</si>
  <si>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</si>
  <si>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</si>
  <si>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</si>
  <si>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</si>
  <si>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</si>
  <si>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4 Visita</t>
  </si>
  <si>
    <t>5 Visita</t>
  </si>
  <si>
    <t>6 Visita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</si>
</sst>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5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Wingdings"/>
      <charset val="2"/>
    </font>
    <font>
      <sz val="9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1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5" fillId="11" borderId="5" xfId="0" applyNumberFormat="1" applyFont="1" applyFill="1" applyBorder="1" applyAlignment="1">
      <alignment horizontal="center" vertical="center" wrapText="1"/>
    </xf>
    <xf numFmtId="9" fontId="15" fillId="10" borderId="5" xfId="0" applyNumberFormat="1" applyFont="1" applyFill="1" applyBorder="1" applyAlignment="1">
      <alignment horizontal="center" vertical="center" wrapText="1"/>
    </xf>
    <xf numFmtId="9" fontId="15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5" fillId="11" borderId="5" xfId="4" applyNumberFormat="1" applyFont="1" applyFill="1" applyBorder="1" applyAlignment="1">
      <alignment horizontal="center" vertical="center"/>
    </xf>
    <xf numFmtId="10" fontId="15" fillId="10" borderId="5" xfId="4" applyNumberFormat="1" applyFont="1" applyFill="1" applyBorder="1" applyAlignment="1">
      <alignment horizontal="center" vertical="center"/>
    </xf>
    <xf numFmtId="10" fontId="15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0" borderId="49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11" borderId="31" xfId="0" applyFont="1" applyFill="1" applyBorder="1" applyAlignment="1">
      <alignment horizontal="center" vertical="center" wrapText="1"/>
    </xf>
    <xf numFmtId="0" fontId="16" fillId="10" borderId="31" xfId="0" applyFont="1" applyFill="1" applyBorder="1" applyAlignment="1">
      <alignment horizontal="center" vertical="center" wrapText="1"/>
    </xf>
    <xf numFmtId="0" fontId="16" fillId="13" borderId="31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5" fillId="4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3" borderId="21" xfId="0" applyFont="1" applyFill="1" applyBorder="1" applyAlignment="1">
      <alignment vertical="center"/>
    </xf>
    <xf numFmtId="0" fontId="1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11" fillId="20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 vertical="center" wrapText="1"/>
    </xf>
    <xf numFmtId="0" fontId="2" fillId="20" borderId="31" xfId="0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8" fillId="21" borderId="29" xfId="0" applyFont="1" applyFill="1" applyBorder="1" applyAlignment="1">
      <alignment horizontal="left" vertical="center" wrapText="1" indent="1"/>
    </xf>
    <xf numFmtId="0" fontId="18" fillId="21" borderId="19" xfId="0" applyFont="1" applyFill="1" applyBorder="1" applyAlignment="1">
      <alignment horizontal="left" vertical="center" wrapText="1" indent="1"/>
    </xf>
    <xf numFmtId="0" fontId="19" fillId="21" borderId="30" xfId="0" applyFont="1" applyFill="1" applyBorder="1" applyAlignment="1">
      <alignment horizontal="center" vertical="center" textRotation="90" wrapText="1"/>
    </xf>
    <xf numFmtId="0" fontId="20" fillId="21" borderId="45" xfId="0" applyFont="1" applyFill="1" applyBorder="1" applyAlignment="1">
      <alignment horizontal="center" vertical="center" textRotation="90" wrapText="1"/>
    </xf>
    <xf numFmtId="0" fontId="20" fillId="21" borderId="12" xfId="0" applyFont="1" applyFill="1" applyBorder="1" applyAlignment="1">
      <alignment horizontal="center" vertical="center" textRotation="90" wrapText="1"/>
    </xf>
    <xf numFmtId="0" fontId="20" fillId="0" borderId="0" xfId="0" applyFont="1"/>
    <xf numFmtId="0" fontId="20" fillId="0" borderId="5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justify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indent="5"/>
    </xf>
    <xf numFmtId="0" fontId="20" fillId="0" borderId="5" xfId="0" applyFont="1" applyBorder="1" applyAlignment="1">
      <alignment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22" borderId="0" xfId="0" applyFont="1" applyFill="1"/>
    <xf numFmtId="0" fontId="18" fillId="22" borderId="4" xfId="0" applyFont="1" applyFill="1" applyBorder="1" applyAlignment="1">
      <alignment horizontal="center" vertical="center" wrapText="1"/>
    </xf>
    <xf numFmtId="0" fontId="18" fillId="22" borderId="7" xfId="0" applyFont="1" applyFill="1" applyBorder="1" applyAlignment="1">
      <alignment horizontal="center" vertical="center" wrapText="1"/>
    </xf>
    <xf numFmtId="0" fontId="22" fillId="23" borderId="20" xfId="0" applyFont="1" applyFill="1" applyBorder="1" applyAlignment="1">
      <alignment horizontal="center" vertical="center" wrapText="1"/>
    </xf>
    <xf numFmtId="0" fontId="22" fillId="23" borderId="21" xfId="0" applyFont="1" applyFill="1" applyBorder="1" applyAlignment="1">
      <alignment horizontal="center" vertical="center" wrapText="1"/>
    </xf>
    <xf numFmtId="0" fontId="22" fillId="23" borderId="11" xfId="0" applyFont="1" applyFill="1" applyBorder="1" applyAlignment="1">
      <alignment horizontal="center" vertical="center" textRotation="90" wrapText="1"/>
    </xf>
    <xf numFmtId="0" fontId="20" fillId="21" borderId="11" xfId="0" applyFont="1" applyFill="1" applyBorder="1" applyAlignment="1">
      <alignment horizontal="center" vertical="center" textRotation="90" wrapText="1"/>
    </xf>
    <xf numFmtId="0" fontId="22" fillId="23" borderId="12" xfId="0" applyFont="1" applyFill="1" applyBorder="1" applyAlignment="1">
      <alignment horizontal="center" vertical="center" textRotation="90" wrapText="1"/>
    </xf>
    <xf numFmtId="0" fontId="16" fillId="0" borderId="0" xfId="0" applyFont="1"/>
    <xf numFmtId="0" fontId="22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4" fillId="0" borderId="0" xfId="0" applyFont="1"/>
    <xf numFmtId="0" fontId="22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vertical="center" wrapText="1"/>
    </xf>
    <xf numFmtId="0" fontId="22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4" fillId="24" borderId="0" xfId="0" applyFont="1" applyFill="1"/>
    <xf numFmtId="0" fontId="18" fillId="22" borderId="0" xfId="0" applyFont="1" applyFill="1" applyAlignment="1">
      <alignment horizontal="center" vertical="center" wrapText="1"/>
    </xf>
    <xf numFmtId="0" fontId="20" fillId="22" borderId="0" xfId="0" applyFont="1" applyFill="1" applyAlignment="1">
      <alignment horizontal="left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14" fillId="9" borderId="2" xfId="0" applyFont="1" applyFill="1" applyBorder="1" applyAlignment="1" applyProtection="1">
      <alignment horizontal="center" vertical="center" wrapText="1"/>
      <protection locked="0"/>
    </xf>
    <xf numFmtId="0" fontId="14" fillId="9" borderId="5" xfId="0" applyFont="1" applyFill="1" applyBorder="1" applyAlignment="1" applyProtection="1">
      <alignment horizontal="center" vertical="center" wrapText="1"/>
      <protection locked="0"/>
    </xf>
    <xf numFmtId="0" fontId="14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14" fillId="6" borderId="22" xfId="0" applyFont="1" applyFill="1" applyBorder="1" applyAlignment="1">
      <alignment horizontal="center" vertical="center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7" fillId="10" borderId="46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3" xfId="0" applyNumberFormat="1" applyFont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42" fontId="2" fillId="0" borderId="41" xfId="1" applyFont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5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8" xfId="0" applyFont="1" applyFill="1" applyBorder="1" applyAlignment="1">
      <alignment horizontal="center" vertical="center" wrapText="1"/>
    </xf>
    <xf numFmtId="0" fontId="7" fillId="10" borderId="50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0" xfId="0" applyFont="1" applyBorder="1" applyAlignment="1" applyProtection="1">
      <alignment horizontal="left" vertical="center" wrapText="1"/>
      <protection locked="0"/>
    </xf>
    <xf numFmtId="0" fontId="1" fillId="0" borderId="34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" fillId="4" borderId="46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8" fillId="22" borderId="1" xfId="0" applyFont="1" applyFill="1" applyBorder="1" applyAlignment="1">
      <alignment horizontal="center" vertical="center"/>
    </xf>
    <xf numFmtId="0" fontId="18" fillId="22" borderId="2" xfId="0" applyFont="1" applyFill="1" applyBorder="1" applyAlignment="1">
      <alignment horizontal="center" vertical="center"/>
    </xf>
    <xf numFmtId="0" fontId="18" fillId="22" borderId="53" xfId="0" applyFont="1" applyFill="1" applyBorder="1" applyAlignment="1">
      <alignment horizontal="center" vertical="center"/>
    </xf>
    <xf numFmtId="0" fontId="18" fillId="22" borderId="3" xfId="0" applyFont="1" applyFill="1" applyBorder="1" applyAlignment="1">
      <alignment horizontal="center" vertical="center"/>
    </xf>
    <xf numFmtId="0" fontId="20" fillId="22" borderId="5" xfId="0" applyFont="1" applyFill="1" applyBorder="1" applyAlignment="1">
      <alignment horizontal="left" vertical="center"/>
    </xf>
    <xf numFmtId="0" fontId="20" fillId="22" borderId="15" xfId="0" applyFont="1" applyFill="1" applyBorder="1" applyAlignment="1">
      <alignment horizontal="left" vertical="center"/>
    </xf>
    <xf numFmtId="0" fontId="20" fillId="22" borderId="6" xfId="0" applyFont="1" applyFill="1" applyBorder="1" applyAlignment="1">
      <alignment horizontal="left" vertical="center"/>
    </xf>
    <xf numFmtId="0" fontId="20" fillId="22" borderId="8" xfId="0" applyFont="1" applyFill="1" applyBorder="1" applyAlignment="1">
      <alignment horizontal="left" vertical="center"/>
    </xf>
    <xf numFmtId="0" fontId="20" fillId="22" borderId="39" xfId="0" applyFont="1" applyFill="1" applyBorder="1" applyAlignment="1">
      <alignment horizontal="left" vertical="center"/>
    </xf>
    <xf numFmtId="0" fontId="20" fillId="22" borderId="9" xfId="0" applyFont="1" applyFill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8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76</xdr:row>
      <xdr:rowOff>22413</xdr:rowOff>
    </xdr:from>
    <xdr:to>
      <xdr:col>2</xdr:col>
      <xdr:colOff>1030941</xdr:colOff>
      <xdr:row>83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89</xdr:row>
      <xdr:rowOff>22413</xdr:rowOff>
    </xdr:from>
    <xdr:to>
      <xdr:col>2</xdr:col>
      <xdr:colOff>1030941</xdr:colOff>
      <xdr:row>96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102</xdr:row>
      <xdr:rowOff>22413</xdr:rowOff>
    </xdr:from>
    <xdr:to>
      <xdr:col>2</xdr:col>
      <xdr:colOff>1030941</xdr:colOff>
      <xdr:row>109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16C03CA6-E42C-46D1-BD92-224BDC0C647C}"/>
            </a:ext>
          </a:extLst>
        </xdr:cNvPr>
        <xdr:cNvSpPr/>
      </xdr:nvSpPr>
      <xdr:spPr>
        <a:xfrm>
          <a:off x="2117912" y="4168588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145</xdr:row>
      <xdr:rowOff>22413</xdr:rowOff>
    </xdr:from>
    <xdr:to>
      <xdr:col>2</xdr:col>
      <xdr:colOff>1030941</xdr:colOff>
      <xdr:row>152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129</xdr:row>
      <xdr:rowOff>22413</xdr:rowOff>
    </xdr:from>
    <xdr:to>
      <xdr:col>2</xdr:col>
      <xdr:colOff>1030941</xdr:colOff>
      <xdr:row>136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22.G1.P%20Intervencion%20de%20Apoyo%20RAJ%20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 xml:space="preserve">Esmeralda Ospino Brito </v>
          </cell>
          <cell r="Z138" t="str">
            <v>Profesional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German Luna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20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German Luna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German Luna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59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German Luna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German Luna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German Luna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German Luna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German Luna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German Luna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M214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42" t="s">
        <v>0</v>
      </c>
      <c r="B1" s="243"/>
      <c r="C1" s="50"/>
      <c r="D1" s="48" t="s">
        <v>1</v>
      </c>
      <c r="E1" s="49"/>
      <c r="F1" s="48" t="s">
        <v>2</v>
      </c>
      <c r="G1" s="44"/>
      <c r="H1" s="47" t="s">
        <v>3</v>
      </c>
      <c r="I1" s="247" t="str">
        <f>+IF(OR(I19="valide todas las variables",I29="valide todas las variables",I40="valide todas las variables",I44="valide todas las variables",I48="valide todas las variables",I53="valide todas las variables",I61="valide todas las variables",I64="valide todas las variables",I76="valide todas las variables",I85="valide todas las variables",I89="valide todas las variables",I98="valide todas las variables",I102="valide todas las variables",I111="valide todas las variables",I116="valide todas las variables",I122="valide todas las variables",I126="valide todas las variables",I129="valide todas las variables",I138="valide todas las variables",I145="valide todas las variables",I155="valide todas las variables",I161="valide todas las variables",I171="valide todas las variables"),"",Consolidado!MN10)</f>
        <v/>
      </c>
      <c r="J1" s="248"/>
      <c r="M1" s="46"/>
    </row>
    <row r="2" spans="1:13" ht="15" customHeight="1" x14ac:dyDescent="0.2">
      <c r="A2" s="235" t="s">
        <v>4</v>
      </c>
      <c r="B2" s="236"/>
      <c r="C2" s="236"/>
      <c r="D2" s="236"/>
      <c r="E2" s="236"/>
      <c r="F2" s="236"/>
      <c r="G2" s="236"/>
      <c r="H2" s="236"/>
      <c r="I2" s="236"/>
      <c r="J2" s="237"/>
    </row>
    <row r="3" spans="1:13" ht="15" customHeight="1" x14ac:dyDescent="0.2">
      <c r="A3" s="150" t="s">
        <v>5</v>
      </c>
      <c r="B3" s="151"/>
      <c r="C3" s="151" t="s">
        <v>6</v>
      </c>
      <c r="D3" s="151"/>
      <c r="E3" s="151"/>
      <c r="F3" s="151"/>
      <c r="G3" s="151"/>
      <c r="H3" s="151"/>
      <c r="I3" s="151" t="s">
        <v>7</v>
      </c>
      <c r="J3" s="152"/>
    </row>
    <row r="4" spans="1:13" ht="20.100000000000001" customHeight="1" x14ac:dyDescent="0.2">
      <c r="A4" s="244" t="str">
        <f>+IFERROR(VLOOKUP(G1,[3]Directorio!$B$2:$Z$1100,2,FALSE),"")</f>
        <v/>
      </c>
      <c r="B4" s="245"/>
      <c r="C4" s="245" t="str">
        <f>+IFERROR(VLOOKUP(G1,[3]Directorio!$B$2:$Z$1100,3,FALSE),"")</f>
        <v/>
      </c>
      <c r="D4" s="245"/>
      <c r="E4" s="245"/>
      <c r="F4" s="245"/>
      <c r="G4" s="245"/>
      <c r="H4" s="245"/>
      <c r="I4" s="245" t="str">
        <f>+IFERROR(VLOOKUP(G1,[3]Directorio!$B$2:$Z$1100,4,FALSE),"")</f>
        <v/>
      </c>
      <c r="J4" s="246"/>
    </row>
    <row r="5" spans="1:13" ht="15" customHeight="1" x14ac:dyDescent="0.2">
      <c r="A5" s="150" t="s">
        <v>8</v>
      </c>
      <c r="B5" s="151"/>
      <c r="C5" s="151"/>
      <c r="D5" s="151"/>
      <c r="E5" s="151" t="s">
        <v>9</v>
      </c>
      <c r="F5" s="151"/>
      <c r="G5" s="151"/>
      <c r="H5" s="151"/>
      <c r="I5" s="151"/>
      <c r="J5" s="152"/>
    </row>
    <row r="6" spans="1:13" ht="15" customHeight="1" x14ac:dyDescent="0.2">
      <c r="A6" s="240" t="str">
        <f>+IFERROR(VLOOKUP(G1,[3]Directorio!$B$2:$Z$1100,5,FALSE),"")</f>
        <v/>
      </c>
      <c r="B6" s="238"/>
      <c r="C6" s="238"/>
      <c r="D6" s="238"/>
      <c r="E6" s="238" t="str">
        <f>+IFERROR(VLOOKUP(G1,[3]Directorio!$B$2:$Z$1100,6,FALSE),"")</f>
        <v/>
      </c>
      <c r="F6" s="238"/>
      <c r="G6" s="238"/>
      <c r="H6" s="238"/>
      <c r="I6" s="238"/>
      <c r="J6" s="241"/>
    </row>
    <row r="7" spans="1:13" ht="15" customHeight="1" x14ac:dyDescent="0.2">
      <c r="A7" s="150" t="s">
        <v>10</v>
      </c>
      <c r="B7" s="151"/>
      <c r="C7" s="151"/>
      <c r="D7" s="151"/>
      <c r="E7" s="151" t="s">
        <v>11</v>
      </c>
      <c r="F7" s="151"/>
      <c r="G7" s="151"/>
      <c r="H7" s="151" t="s">
        <v>12</v>
      </c>
      <c r="I7" s="151"/>
      <c r="J7" s="152"/>
    </row>
    <row r="8" spans="1:13" ht="15" customHeight="1" x14ac:dyDescent="0.2">
      <c r="A8" s="240" t="str">
        <f>+IFERROR(VLOOKUP(G1,[3]Directorio!$B$2:$Z$1100,7,FALSE),"")</f>
        <v/>
      </c>
      <c r="B8" s="238"/>
      <c r="C8" s="238"/>
      <c r="D8" s="238"/>
      <c r="E8" s="238" t="str">
        <f>+IFERROR(VLOOKUP(G1,[3]Directorio!$B$2:$Z$1100,8,FALSE),"")</f>
        <v/>
      </c>
      <c r="F8" s="238"/>
      <c r="G8" s="238"/>
      <c r="H8" s="238" t="str">
        <f>+IFERROR(VLOOKUP(G1,[3]Directorio!$B$2:$Z$1100,9,FALSE),"")</f>
        <v/>
      </c>
      <c r="I8" s="238"/>
      <c r="J8" s="241"/>
    </row>
    <row r="9" spans="1:13" ht="15" customHeight="1" x14ac:dyDescent="0.2">
      <c r="A9" s="150" t="s">
        <v>13</v>
      </c>
      <c r="B9" s="151"/>
      <c r="C9" s="151"/>
      <c r="D9" s="151" t="s">
        <v>14</v>
      </c>
      <c r="E9" s="151"/>
      <c r="F9" s="151"/>
      <c r="G9" s="151" t="s">
        <v>15</v>
      </c>
      <c r="H9" s="151"/>
      <c r="I9" s="151"/>
      <c r="J9" s="152"/>
    </row>
    <row r="10" spans="1:13" ht="30" customHeight="1" thickBot="1" x14ac:dyDescent="0.25">
      <c r="A10" s="231" t="str">
        <f>+IFERROR(VLOOKUP(G1,[3]Directorio!$B$2:$Z$1100,10,FALSE),"")</f>
        <v/>
      </c>
      <c r="B10" s="232"/>
      <c r="C10" s="232"/>
      <c r="D10" s="232" t="str">
        <f>+IFERROR(VLOOKUP(G1,[3]Directorio!$B$2:$Z$1100,11,FALSE),"")</f>
        <v/>
      </c>
      <c r="E10" s="232"/>
      <c r="F10" s="232"/>
      <c r="G10" s="233" t="str">
        <f>+IFERROR(VLOOKUP(G1,[3]Directorio!$B$2:$Z$1100,12,FALSE),"")</f>
        <v/>
      </c>
      <c r="H10" s="233"/>
      <c r="I10" s="233"/>
      <c r="J10" s="234"/>
    </row>
    <row r="11" spans="1:13" ht="15" customHeight="1" x14ac:dyDescent="0.2">
      <c r="A11" s="235" t="s">
        <v>16</v>
      </c>
      <c r="B11" s="236"/>
      <c r="C11" s="236"/>
      <c r="D11" s="236"/>
      <c r="E11" s="236"/>
      <c r="F11" s="236"/>
      <c r="G11" s="236"/>
      <c r="H11" s="236"/>
      <c r="I11" s="236"/>
      <c r="J11" s="237"/>
    </row>
    <row r="12" spans="1:13" ht="15" customHeight="1" x14ac:dyDescent="0.2">
      <c r="A12" s="95" t="s">
        <v>17</v>
      </c>
      <c r="B12" s="151" t="s">
        <v>18</v>
      </c>
      <c r="C12" s="151"/>
      <c r="D12" s="151"/>
      <c r="E12" s="214" t="s">
        <v>19</v>
      </c>
      <c r="F12" s="211"/>
      <c r="G12" s="214" t="s">
        <v>20</v>
      </c>
      <c r="H12" s="211"/>
      <c r="I12" s="214" t="s">
        <v>21</v>
      </c>
      <c r="J12" s="219"/>
    </row>
    <row r="13" spans="1:13" ht="15" customHeight="1" x14ac:dyDescent="0.2">
      <c r="A13" s="96" t="str">
        <f>+IFERROR(VLOOKUP(G1,[3]Directorio!$B$2:$Z$1100,13,FALSE),"")</f>
        <v/>
      </c>
      <c r="B13" s="238" t="str">
        <f>+IFERROR(VLOOKUP(G1,[3]Directorio!$B$2:$Z$1100,14,FALSE),"")</f>
        <v/>
      </c>
      <c r="C13" s="238"/>
      <c r="D13" s="238"/>
      <c r="E13" s="215" t="str">
        <f>+IFERROR(VLOOKUP(G1,[3]Directorio!$B$2:$Z$1100,15,FALSE),"")</f>
        <v/>
      </c>
      <c r="F13" s="213"/>
      <c r="G13" s="215" t="str">
        <f>+IFERROR(VLOOKUP(G1,[3]Directorio!$B$2:$Z$1100,16,FALSE),"")</f>
        <v/>
      </c>
      <c r="H13" s="213"/>
      <c r="I13" s="215" t="str">
        <f>+IFERROR(VLOOKUP(G1,[3]Directorio!$B$2:$Z$1100,17,FALSE),"")</f>
        <v/>
      </c>
      <c r="J13" s="239"/>
    </row>
    <row r="14" spans="1:13" ht="15" customHeight="1" x14ac:dyDescent="0.2">
      <c r="A14" s="210" t="s">
        <v>22</v>
      </c>
      <c r="B14" s="211"/>
      <c r="C14" s="214" t="s">
        <v>23</v>
      </c>
      <c r="D14" s="211"/>
      <c r="E14" s="214" t="s">
        <v>24</v>
      </c>
      <c r="F14" s="211"/>
      <c r="G14" s="151" t="s">
        <v>25</v>
      </c>
      <c r="H14" s="151"/>
      <c r="I14" s="151" t="s">
        <v>26</v>
      </c>
      <c r="J14" s="152"/>
    </row>
    <row r="15" spans="1:13" ht="15" customHeight="1" x14ac:dyDescent="0.2">
      <c r="A15" s="212" t="str">
        <f>+IFERROR(VLOOKUP(G1,[3]Directorio!$B$2:$Z$1100,18,FALSE),"")</f>
        <v/>
      </c>
      <c r="B15" s="213"/>
      <c r="C15" s="215" t="str">
        <f>+IFERROR(VLOOKUP(G1,[3]Directorio!$B$2:$Z$1100,19,FALSE),"")</f>
        <v/>
      </c>
      <c r="D15" s="213"/>
      <c r="E15" s="216" t="str">
        <f>+IFERROR(VLOOKUP(G1,[3]Directorio!$B$2:$Z$1100,20,FALSE),"")</f>
        <v/>
      </c>
      <c r="F15" s="217"/>
      <c r="G15" s="226" t="str">
        <f>+IFERROR(VLOOKUP(G1,[3]Directorio!$B$2:$Z$1100,21,FALSE),"")</f>
        <v/>
      </c>
      <c r="H15" s="226"/>
      <c r="I15" s="226" t="str">
        <f>+IFERROR(VLOOKUP(G1,[3]Directorio!$B$2:$Z$1100,22,FALSE),"")</f>
        <v/>
      </c>
      <c r="J15" s="227"/>
    </row>
    <row r="16" spans="1:13" ht="15" customHeight="1" x14ac:dyDescent="0.2">
      <c r="A16" s="210" t="s">
        <v>27</v>
      </c>
      <c r="B16" s="211"/>
      <c r="C16" s="214" t="s">
        <v>28</v>
      </c>
      <c r="D16" s="218"/>
      <c r="E16" s="218"/>
      <c r="F16" s="218"/>
      <c r="G16" s="211"/>
      <c r="H16" s="214" t="s">
        <v>29</v>
      </c>
      <c r="I16" s="218"/>
      <c r="J16" s="219"/>
    </row>
    <row r="17" spans="1:10" ht="15" customHeight="1" thickBot="1" x14ac:dyDescent="0.25">
      <c r="A17" s="220" t="str">
        <f>+IFERROR(VLOOKUP(G1,[3]Directorio!$B$2:$Z$1100,23,FALSE),"")</f>
        <v/>
      </c>
      <c r="B17" s="221"/>
      <c r="C17" s="222" t="str">
        <f>+IFERROR(VLOOKUP(G1,[3]Directorio!$B$2:$Z$1100,24,FALSE),"")</f>
        <v/>
      </c>
      <c r="D17" s="223"/>
      <c r="E17" s="223"/>
      <c r="F17" s="223"/>
      <c r="G17" s="224"/>
      <c r="H17" s="222" t="str">
        <f>+IFERROR(VLOOKUP(G1,[3]Directorio!$B$2:$Z$1100,25,FALSE),"")</f>
        <v/>
      </c>
      <c r="I17" s="223"/>
      <c r="J17" s="225"/>
    </row>
    <row r="18" spans="1:10" ht="24.95" customHeight="1" thickBot="1" x14ac:dyDescent="0.25">
      <c r="A18" s="228" t="s">
        <v>30</v>
      </c>
      <c r="B18" s="229"/>
      <c r="C18" s="229"/>
      <c r="D18" s="229"/>
      <c r="E18" s="229"/>
      <c r="F18" s="229"/>
      <c r="G18" s="229"/>
      <c r="H18" s="229"/>
      <c r="I18" s="229"/>
      <c r="J18" s="230"/>
    </row>
    <row r="19" spans="1:10" ht="39.950000000000003" customHeight="1" thickBot="1" x14ac:dyDescent="0.25">
      <c r="A19" s="169" t="s">
        <v>31</v>
      </c>
      <c r="B19" s="170"/>
      <c r="C19" s="170"/>
      <c r="D19" s="170"/>
      <c r="E19" s="170"/>
      <c r="F19" s="170"/>
      <c r="G19" s="170"/>
      <c r="H19" s="171"/>
      <c r="I19" s="172" t="str">
        <f>+IF(OR(D20="Valide todos los criterios"),"Valide todas las variables",IF(AND(D20="Cumple variable"),"Cumple obligación","No cumple obligación"))</f>
        <v>Valide todas las variables</v>
      </c>
      <c r="J19" s="173"/>
    </row>
    <row r="20" spans="1:10" ht="20.100000000000001" customHeight="1" x14ac:dyDescent="0.2">
      <c r="A20" s="174" t="s">
        <v>31</v>
      </c>
      <c r="B20" s="8" t="s">
        <v>32</v>
      </c>
      <c r="C20" s="9"/>
      <c r="D20" s="177" t="str">
        <f>+IF(OR(C20="",C21="",C22="",C23="",C24="",C25="",C26="",C27="",C28=""),"Valide todos los criterios",IF(AND(C20="Cumple",C21="Cumple",C22="Cumple",C23="Cumple",C24="Cumple",C25="Cumple",C26="Cumple",C27="Cumple",C28="Cumple"),"Cumple variable","No cumple variable"))</f>
        <v>Valide todos los criterios</v>
      </c>
      <c r="E20" s="180" t="s">
        <v>33</v>
      </c>
      <c r="F20" s="180"/>
      <c r="G20" s="180"/>
      <c r="H20" s="180"/>
      <c r="I20" s="180"/>
      <c r="J20" s="181"/>
    </row>
    <row r="21" spans="1:10" ht="20.100000000000001" customHeight="1" x14ac:dyDescent="0.2">
      <c r="A21" s="175"/>
      <c r="B21" s="6" t="s">
        <v>34</v>
      </c>
      <c r="C21" s="7"/>
      <c r="D21" s="178"/>
      <c r="E21" s="182"/>
      <c r="F21" s="183"/>
      <c r="G21" s="183"/>
      <c r="H21" s="183"/>
      <c r="I21" s="183"/>
      <c r="J21" s="184"/>
    </row>
    <row r="22" spans="1:10" ht="20.100000000000001" customHeight="1" x14ac:dyDescent="0.2">
      <c r="A22" s="175"/>
      <c r="B22" s="6" t="s">
        <v>35</v>
      </c>
      <c r="C22" s="7"/>
      <c r="D22" s="178"/>
      <c r="E22" s="182"/>
      <c r="F22" s="183"/>
      <c r="G22" s="183"/>
      <c r="H22" s="183"/>
      <c r="I22" s="183"/>
      <c r="J22" s="184"/>
    </row>
    <row r="23" spans="1:10" ht="20.100000000000001" customHeight="1" x14ac:dyDescent="0.2">
      <c r="A23" s="191"/>
      <c r="B23" s="12" t="s">
        <v>36</v>
      </c>
      <c r="C23" s="13"/>
      <c r="D23" s="207"/>
      <c r="E23" s="182"/>
      <c r="F23" s="183"/>
      <c r="G23" s="183"/>
      <c r="H23" s="183"/>
      <c r="I23" s="183"/>
      <c r="J23" s="184"/>
    </row>
    <row r="24" spans="1:10" ht="20.100000000000001" customHeight="1" x14ac:dyDescent="0.2">
      <c r="A24" s="191"/>
      <c r="B24" s="12" t="s">
        <v>37</v>
      </c>
      <c r="C24" s="13"/>
      <c r="D24" s="207"/>
      <c r="E24" s="182"/>
      <c r="F24" s="183"/>
      <c r="G24" s="183"/>
      <c r="H24" s="183"/>
      <c r="I24" s="183"/>
      <c r="J24" s="184"/>
    </row>
    <row r="25" spans="1:10" ht="20.100000000000001" customHeight="1" x14ac:dyDescent="0.2">
      <c r="A25" s="191"/>
      <c r="B25" s="12" t="s">
        <v>38</v>
      </c>
      <c r="C25" s="13"/>
      <c r="D25" s="207"/>
      <c r="E25" s="182"/>
      <c r="F25" s="183"/>
      <c r="G25" s="183"/>
      <c r="H25" s="183"/>
      <c r="I25" s="183"/>
      <c r="J25" s="184"/>
    </row>
    <row r="26" spans="1:10" ht="20.100000000000001" customHeight="1" x14ac:dyDescent="0.2">
      <c r="A26" s="191"/>
      <c r="B26" s="12" t="s">
        <v>39</v>
      </c>
      <c r="C26" s="13"/>
      <c r="D26" s="207"/>
      <c r="E26" s="182"/>
      <c r="F26" s="183"/>
      <c r="G26" s="183"/>
      <c r="H26" s="183"/>
      <c r="I26" s="183"/>
      <c r="J26" s="184"/>
    </row>
    <row r="27" spans="1:10" ht="20.100000000000001" customHeight="1" x14ac:dyDescent="0.2">
      <c r="A27" s="191"/>
      <c r="B27" s="12" t="s">
        <v>40</v>
      </c>
      <c r="C27" s="13"/>
      <c r="D27" s="207"/>
      <c r="E27" s="182"/>
      <c r="F27" s="183"/>
      <c r="G27" s="183"/>
      <c r="H27" s="183"/>
      <c r="I27" s="183"/>
      <c r="J27" s="184"/>
    </row>
    <row r="28" spans="1:10" ht="20.100000000000001" customHeight="1" thickBot="1" x14ac:dyDescent="0.25">
      <c r="A28" s="176"/>
      <c r="B28" s="10" t="s">
        <v>41</v>
      </c>
      <c r="C28" s="11"/>
      <c r="D28" s="179"/>
      <c r="E28" s="185"/>
      <c r="F28" s="186"/>
      <c r="G28" s="186"/>
      <c r="H28" s="186"/>
      <c r="I28" s="186"/>
      <c r="J28" s="187"/>
    </row>
    <row r="29" spans="1:10" ht="39.950000000000003" customHeight="1" thickBot="1" x14ac:dyDescent="0.25">
      <c r="A29" s="169" t="s">
        <v>42</v>
      </c>
      <c r="B29" s="170"/>
      <c r="C29" s="170"/>
      <c r="D29" s="170"/>
      <c r="E29" s="170"/>
      <c r="F29" s="170"/>
      <c r="G29" s="170"/>
      <c r="H29" s="171"/>
      <c r="I29" s="172" t="str">
        <f>+IF(C39="X","Obligación no aplica",IF(OR(D30="Valide todos los criterios"),"Valide todas las variables",IF(AND(D30="Cumple variable"),"Cumple obligación","No cumple obligación")))</f>
        <v>Valide todas las variables</v>
      </c>
      <c r="J29" s="173"/>
    </row>
    <row r="30" spans="1:10" ht="20.100000000000001" customHeight="1" x14ac:dyDescent="0.2">
      <c r="A30" s="174" t="s">
        <v>42</v>
      </c>
      <c r="B30" s="8" t="s">
        <v>32</v>
      </c>
      <c r="C30" s="9"/>
      <c r="D30" s="177" t="str">
        <f>+IF(C39="X","Variable no aplica",IF(OR(C30="",C31="",C32="",C33="",C34="",C35="",C36="",C37="",C38=""),"Valide todos los criterios",IF(OR(C30="No cumple",C31="No cumple",C32="No cumple",C33="No cumple",C34="No cumple",C35="No cumple",C36="No cumple",C37="No cumple",C38="No cumple"),"No cumple variable","Cumple variable")))</f>
        <v>Valide todos los criterios</v>
      </c>
      <c r="E30" s="180" t="s">
        <v>33</v>
      </c>
      <c r="F30" s="180"/>
      <c r="G30" s="180"/>
      <c r="H30" s="180"/>
      <c r="I30" s="180"/>
      <c r="J30" s="181"/>
    </row>
    <row r="31" spans="1:10" ht="20.100000000000001" customHeight="1" x14ac:dyDescent="0.2">
      <c r="A31" s="175"/>
      <c r="B31" s="6" t="s">
        <v>34</v>
      </c>
      <c r="C31" s="7"/>
      <c r="D31" s="178"/>
      <c r="E31" s="182"/>
      <c r="F31" s="183"/>
      <c r="G31" s="183"/>
      <c r="H31" s="183"/>
      <c r="I31" s="183"/>
      <c r="J31" s="184"/>
    </row>
    <row r="32" spans="1:10" ht="20.100000000000001" customHeight="1" x14ac:dyDescent="0.2">
      <c r="A32" s="175"/>
      <c r="B32" s="6" t="s">
        <v>35</v>
      </c>
      <c r="C32" s="7"/>
      <c r="D32" s="178"/>
      <c r="E32" s="182"/>
      <c r="F32" s="183"/>
      <c r="G32" s="183"/>
      <c r="H32" s="183"/>
      <c r="I32" s="183"/>
      <c r="J32" s="184"/>
    </row>
    <row r="33" spans="1:10" ht="20.100000000000001" customHeight="1" x14ac:dyDescent="0.2">
      <c r="A33" s="175"/>
      <c r="B33" s="6" t="s">
        <v>36</v>
      </c>
      <c r="C33" s="7"/>
      <c r="D33" s="178"/>
      <c r="E33" s="182"/>
      <c r="F33" s="183"/>
      <c r="G33" s="183"/>
      <c r="H33" s="183"/>
      <c r="I33" s="183"/>
      <c r="J33" s="184"/>
    </row>
    <row r="34" spans="1:10" ht="20.100000000000001" customHeight="1" x14ac:dyDescent="0.2">
      <c r="A34" s="175"/>
      <c r="B34" s="6" t="s">
        <v>37</v>
      </c>
      <c r="C34" s="13"/>
      <c r="D34" s="178"/>
      <c r="E34" s="182"/>
      <c r="F34" s="183"/>
      <c r="G34" s="183"/>
      <c r="H34" s="183"/>
      <c r="I34" s="183"/>
      <c r="J34" s="184"/>
    </row>
    <row r="35" spans="1:10" ht="20.100000000000001" customHeight="1" x14ac:dyDescent="0.2">
      <c r="A35" s="175"/>
      <c r="B35" s="6" t="s">
        <v>38</v>
      </c>
      <c r="C35" s="7"/>
      <c r="D35" s="178"/>
      <c r="E35" s="182"/>
      <c r="F35" s="183"/>
      <c r="G35" s="183"/>
      <c r="H35" s="183"/>
      <c r="I35" s="183"/>
      <c r="J35" s="184"/>
    </row>
    <row r="36" spans="1:10" ht="20.100000000000001" customHeight="1" x14ac:dyDescent="0.2">
      <c r="A36" s="175"/>
      <c r="B36" s="6" t="s">
        <v>39</v>
      </c>
      <c r="C36" s="7"/>
      <c r="D36" s="178"/>
      <c r="E36" s="182"/>
      <c r="F36" s="183"/>
      <c r="G36" s="183"/>
      <c r="H36" s="183"/>
      <c r="I36" s="183"/>
      <c r="J36" s="184"/>
    </row>
    <row r="37" spans="1:10" ht="20.100000000000001" customHeight="1" x14ac:dyDescent="0.2">
      <c r="A37" s="191"/>
      <c r="B37" s="6" t="s">
        <v>40</v>
      </c>
      <c r="C37" s="13"/>
      <c r="D37" s="207"/>
      <c r="E37" s="182"/>
      <c r="F37" s="183"/>
      <c r="G37" s="183"/>
      <c r="H37" s="183"/>
      <c r="I37" s="183"/>
      <c r="J37" s="184"/>
    </row>
    <row r="38" spans="1:10" ht="20.100000000000001" customHeight="1" x14ac:dyDescent="0.2">
      <c r="A38" s="191"/>
      <c r="B38" s="6" t="s">
        <v>41</v>
      </c>
      <c r="C38" s="13"/>
      <c r="D38" s="207"/>
      <c r="E38" s="182"/>
      <c r="F38" s="183"/>
      <c r="G38" s="183"/>
      <c r="H38" s="183"/>
      <c r="I38" s="183"/>
      <c r="J38" s="184"/>
    </row>
    <row r="39" spans="1:10" ht="20.100000000000001" customHeight="1" thickBot="1" x14ac:dyDescent="0.25">
      <c r="A39" s="176"/>
      <c r="B39" s="14" t="s">
        <v>43</v>
      </c>
      <c r="C39" s="15"/>
      <c r="D39" s="179"/>
      <c r="E39" s="185"/>
      <c r="F39" s="186"/>
      <c r="G39" s="186"/>
      <c r="H39" s="186"/>
      <c r="I39" s="186"/>
      <c r="J39" s="187"/>
    </row>
    <row r="40" spans="1:10" ht="39.950000000000003" customHeight="1" thickBot="1" x14ac:dyDescent="0.25">
      <c r="A40" s="169" t="s">
        <v>44</v>
      </c>
      <c r="B40" s="170"/>
      <c r="C40" s="170"/>
      <c r="D40" s="170"/>
      <c r="E40" s="170"/>
      <c r="F40" s="170"/>
      <c r="G40" s="170"/>
      <c r="H40" s="171"/>
      <c r="I40" s="172" t="str">
        <f>+IF(OR(D41="Valide todos los criterios"),"Valide todas las variables",IF(AND(D41="Cumple variable"),"Cumple obligación","No cumple obligación"))</f>
        <v>Valide todas las variables</v>
      </c>
      <c r="J40" s="173"/>
    </row>
    <row r="41" spans="1:10" ht="20.100000000000001" customHeight="1" x14ac:dyDescent="0.2">
      <c r="A41" s="174" t="s">
        <v>44</v>
      </c>
      <c r="B41" s="8" t="s">
        <v>32</v>
      </c>
      <c r="C41" s="9"/>
      <c r="D41" s="192" t="str">
        <f>+IF(OR(C41="",C42="",C43=""),"Valide todos los criterios",IF(AND(C41="Cumple",C42="Cumple",C43="Cumple"),"Cumple variable","No cumple variable"))</f>
        <v>Valide todos los criterios</v>
      </c>
      <c r="E41" s="180" t="s">
        <v>33</v>
      </c>
      <c r="F41" s="180"/>
      <c r="G41" s="180"/>
      <c r="H41" s="180"/>
      <c r="I41" s="180"/>
      <c r="J41" s="181"/>
    </row>
    <row r="42" spans="1:10" ht="80.099999999999994" customHeight="1" x14ac:dyDescent="0.2">
      <c r="A42" s="175"/>
      <c r="B42" s="6" t="s">
        <v>34</v>
      </c>
      <c r="C42" s="7"/>
      <c r="D42" s="193"/>
      <c r="E42" s="182"/>
      <c r="F42" s="183"/>
      <c r="G42" s="183"/>
      <c r="H42" s="183"/>
      <c r="I42" s="183"/>
      <c r="J42" s="184"/>
    </row>
    <row r="43" spans="1:10" ht="80.099999999999994" customHeight="1" thickBot="1" x14ac:dyDescent="0.25">
      <c r="A43" s="176"/>
      <c r="B43" s="10" t="s">
        <v>35</v>
      </c>
      <c r="C43" s="11"/>
      <c r="D43" s="194"/>
      <c r="E43" s="185"/>
      <c r="F43" s="186"/>
      <c r="G43" s="186"/>
      <c r="H43" s="186"/>
      <c r="I43" s="186"/>
      <c r="J43" s="187"/>
    </row>
    <row r="44" spans="1:10" ht="39.950000000000003" customHeight="1" thickBot="1" x14ac:dyDescent="0.25">
      <c r="A44" s="169" t="s">
        <v>45</v>
      </c>
      <c r="B44" s="170"/>
      <c r="C44" s="170"/>
      <c r="D44" s="170"/>
      <c r="E44" s="170"/>
      <c r="F44" s="170"/>
      <c r="G44" s="170"/>
      <c r="H44" s="171"/>
      <c r="I44" s="172" t="str">
        <f>+IF(OR(D45="Valide todos los criterios"),"Valide todas las variables",IF(AND(D45="Cumple variable"),"Cumple obligación","No cumple obligación"))</f>
        <v>Valide todas las variables</v>
      </c>
      <c r="J44" s="173"/>
    </row>
    <row r="45" spans="1:10" ht="20.100000000000001" customHeight="1" x14ac:dyDescent="0.2">
      <c r="A45" s="174" t="s">
        <v>45</v>
      </c>
      <c r="B45" s="8" t="s">
        <v>32</v>
      </c>
      <c r="C45" s="9"/>
      <c r="D45" s="192" t="str">
        <f>+IF(C47="No aplica",IF(OR(C45="",C46=""),"Valide todos los criterios",IF(AND(C45="Cumple",C46="Cumple"),"Cumple variable","No cumple variable")),IF(OR(C45="",C46="",C47=""),"Valide todos los criterios",IF(AND(C45="Cumple",C46="Cumple",C47="Cumple"),"Cumple variable","No cumple variable")))</f>
        <v>Valide todos los criterios</v>
      </c>
      <c r="E45" s="180" t="s">
        <v>33</v>
      </c>
      <c r="F45" s="180"/>
      <c r="G45" s="180"/>
      <c r="H45" s="180"/>
      <c r="I45" s="180"/>
      <c r="J45" s="181"/>
    </row>
    <row r="46" spans="1:10" ht="99.95" customHeight="1" x14ac:dyDescent="0.2">
      <c r="A46" s="175"/>
      <c r="B46" s="6" t="s">
        <v>34</v>
      </c>
      <c r="C46" s="7"/>
      <c r="D46" s="193"/>
      <c r="E46" s="182"/>
      <c r="F46" s="183"/>
      <c r="G46" s="183"/>
      <c r="H46" s="183"/>
      <c r="I46" s="183"/>
      <c r="J46" s="184"/>
    </row>
    <row r="47" spans="1:10" ht="99.95" customHeight="1" thickBot="1" x14ac:dyDescent="0.25">
      <c r="A47" s="176"/>
      <c r="B47" s="10" t="s">
        <v>35</v>
      </c>
      <c r="C47" s="11"/>
      <c r="D47" s="194"/>
      <c r="E47" s="185"/>
      <c r="F47" s="186"/>
      <c r="G47" s="186"/>
      <c r="H47" s="186"/>
      <c r="I47" s="186"/>
      <c r="J47" s="187"/>
    </row>
    <row r="48" spans="1:10" ht="39.950000000000003" customHeight="1" thickBot="1" x14ac:dyDescent="0.25">
      <c r="A48" s="169" t="s">
        <v>46</v>
      </c>
      <c r="B48" s="170"/>
      <c r="C48" s="170"/>
      <c r="D48" s="170"/>
      <c r="E48" s="170"/>
      <c r="F48" s="170"/>
      <c r="G48" s="170"/>
      <c r="H48" s="171"/>
      <c r="I48" s="172" t="str">
        <f>+IF(OR(D49="Valide todos los criterios"),"Valide todas las variables",IF(AND(D49="Cumple variable"),"Cumple obligación","No cumple obligación"))</f>
        <v>Valide todas las variables</v>
      </c>
      <c r="J48" s="173"/>
    </row>
    <row r="49" spans="1:10" ht="20.100000000000001" customHeight="1" x14ac:dyDescent="0.2">
      <c r="A49" s="174" t="s">
        <v>47</v>
      </c>
      <c r="B49" s="8" t="s">
        <v>32</v>
      </c>
      <c r="C49" s="9"/>
      <c r="D49" s="177" t="str">
        <f>+IF(OR(C49="",C50="",C51="",C52=""),"Valide todos los criterios",IF(AND(C49="Cumple",C50="Cumple",C51="Cumple",C52="Cumple"),"Cumple variable","No cumple variable"))</f>
        <v>Valide todos los criterios</v>
      </c>
      <c r="E49" s="180" t="s">
        <v>33</v>
      </c>
      <c r="F49" s="180"/>
      <c r="G49" s="180"/>
      <c r="H49" s="180"/>
      <c r="I49" s="180"/>
      <c r="J49" s="181"/>
    </row>
    <row r="50" spans="1:10" ht="45" customHeight="1" x14ac:dyDescent="0.2">
      <c r="A50" s="175"/>
      <c r="B50" s="6" t="s">
        <v>34</v>
      </c>
      <c r="C50" s="7"/>
      <c r="D50" s="178"/>
      <c r="E50" s="182"/>
      <c r="F50" s="183"/>
      <c r="G50" s="183"/>
      <c r="H50" s="183"/>
      <c r="I50" s="183"/>
      <c r="J50" s="184"/>
    </row>
    <row r="51" spans="1:10" ht="45" customHeight="1" x14ac:dyDescent="0.2">
      <c r="A51" s="191"/>
      <c r="B51" s="6" t="s">
        <v>35</v>
      </c>
      <c r="C51" s="13"/>
      <c r="D51" s="207"/>
      <c r="E51" s="182"/>
      <c r="F51" s="183"/>
      <c r="G51" s="183"/>
      <c r="H51" s="183"/>
      <c r="I51" s="183"/>
      <c r="J51" s="184"/>
    </row>
    <row r="52" spans="1:10" ht="45" customHeight="1" thickBot="1" x14ac:dyDescent="0.25">
      <c r="A52" s="176"/>
      <c r="B52" s="10" t="s">
        <v>36</v>
      </c>
      <c r="C52" s="11"/>
      <c r="D52" s="179"/>
      <c r="E52" s="185"/>
      <c r="F52" s="186"/>
      <c r="G52" s="186"/>
      <c r="H52" s="186"/>
      <c r="I52" s="186"/>
      <c r="J52" s="187"/>
    </row>
    <row r="53" spans="1:10" ht="39.950000000000003" customHeight="1" thickBot="1" x14ac:dyDescent="0.25">
      <c r="A53" s="260" t="s">
        <v>48</v>
      </c>
      <c r="B53" s="261"/>
      <c r="C53" s="261"/>
      <c r="D53" s="261"/>
      <c r="E53" s="261"/>
      <c r="F53" s="261"/>
      <c r="G53" s="261"/>
      <c r="H53" s="262"/>
      <c r="I53" s="208" t="str">
        <f>IF(OR(D54="Valide todos los criterios",D56="Valide todos los criterios"),"Valide todas las variables",IF(AND(D54="Cumple variable",D56="Cumple variable"),"Cumple obligación","No cumple obligación"))</f>
        <v>Valide todas las variables</v>
      </c>
      <c r="J53" s="209"/>
    </row>
    <row r="54" spans="1:10" ht="24.95" customHeight="1" x14ac:dyDescent="0.2">
      <c r="A54" s="174" t="s">
        <v>49</v>
      </c>
      <c r="B54" s="8" t="s">
        <v>32</v>
      </c>
      <c r="C54" s="9"/>
      <c r="D54" s="177" t="str">
        <f>+IF(OR(C54="",C55=""),"Valide todos los criterios",IF(OR(C54="No cumple",C55="No cumple"),"No cumple variable","Cumple variable"))</f>
        <v>Valide todos los criterios</v>
      </c>
      <c r="E54" s="180" t="s">
        <v>33</v>
      </c>
      <c r="F54" s="180"/>
      <c r="G54" s="180"/>
      <c r="H54" s="180"/>
      <c r="I54" s="180"/>
      <c r="J54" s="181"/>
    </row>
    <row r="55" spans="1:10" ht="120" customHeight="1" thickBot="1" x14ac:dyDescent="0.25">
      <c r="A55" s="175"/>
      <c r="B55" s="6" t="s">
        <v>34</v>
      </c>
      <c r="C55" s="7"/>
      <c r="D55" s="178"/>
      <c r="E55" s="182"/>
      <c r="F55" s="183"/>
      <c r="G55" s="183"/>
      <c r="H55" s="183"/>
      <c r="I55" s="183"/>
      <c r="J55" s="184"/>
    </row>
    <row r="56" spans="1:10" ht="20.100000000000001" customHeight="1" x14ac:dyDescent="0.2">
      <c r="A56" s="174" t="s">
        <v>50</v>
      </c>
      <c r="B56" s="8" t="s">
        <v>32</v>
      </c>
      <c r="C56" s="9"/>
      <c r="D56" s="177" t="str">
        <f>+IF(OR(C56="",C57="",C58="",C59="",C60=""),"Valide todos los criterios",IF(OR(C56="No cumple",C57="No cumple",C58="No cumple",C59="No cumple",C60="No cumple"),"No cumple variable","Cumple variable"))</f>
        <v>Valide todos los criterios</v>
      </c>
      <c r="E56" s="180" t="s">
        <v>33</v>
      </c>
      <c r="F56" s="180"/>
      <c r="G56" s="180"/>
      <c r="H56" s="180"/>
      <c r="I56" s="180"/>
      <c r="J56" s="181"/>
    </row>
    <row r="57" spans="1:10" ht="35.1" customHeight="1" x14ac:dyDescent="0.2">
      <c r="A57" s="175"/>
      <c r="B57" s="6" t="s">
        <v>34</v>
      </c>
      <c r="C57" s="7"/>
      <c r="D57" s="178"/>
      <c r="E57" s="182"/>
      <c r="F57" s="183"/>
      <c r="G57" s="183"/>
      <c r="H57" s="183"/>
      <c r="I57" s="183"/>
      <c r="J57" s="184"/>
    </row>
    <row r="58" spans="1:10" ht="35.1" customHeight="1" x14ac:dyDescent="0.2">
      <c r="A58" s="175"/>
      <c r="B58" s="6" t="s">
        <v>35</v>
      </c>
      <c r="C58" s="7"/>
      <c r="D58" s="178"/>
      <c r="E58" s="182"/>
      <c r="F58" s="183"/>
      <c r="G58" s="183"/>
      <c r="H58" s="183"/>
      <c r="I58" s="183"/>
      <c r="J58" s="184"/>
    </row>
    <row r="59" spans="1:10" ht="35.1" customHeight="1" x14ac:dyDescent="0.2">
      <c r="A59" s="175"/>
      <c r="B59" s="12" t="s">
        <v>36</v>
      </c>
      <c r="C59" s="13"/>
      <c r="D59" s="207"/>
      <c r="E59" s="182"/>
      <c r="F59" s="183"/>
      <c r="G59" s="183"/>
      <c r="H59" s="183"/>
      <c r="I59" s="183"/>
      <c r="J59" s="184"/>
    </row>
    <row r="60" spans="1:10" ht="35.1" customHeight="1" thickBot="1" x14ac:dyDescent="0.25">
      <c r="A60" s="176"/>
      <c r="B60" s="10" t="s">
        <v>37</v>
      </c>
      <c r="C60" s="11"/>
      <c r="D60" s="179"/>
      <c r="E60" s="185"/>
      <c r="F60" s="186"/>
      <c r="G60" s="186"/>
      <c r="H60" s="186"/>
      <c r="I60" s="186"/>
      <c r="J60" s="187"/>
    </row>
    <row r="61" spans="1:10" ht="39.950000000000003" customHeight="1" thickBot="1" x14ac:dyDescent="0.25">
      <c r="A61" s="169" t="s">
        <v>51</v>
      </c>
      <c r="B61" s="170"/>
      <c r="C61" s="170"/>
      <c r="D61" s="170"/>
      <c r="E61" s="170"/>
      <c r="F61" s="170"/>
      <c r="G61" s="170"/>
      <c r="H61" s="171"/>
      <c r="I61" s="172" t="str">
        <f>+IF(D62="Variable no aplica","Obligación no aplica",IF(OR(D62="Valide todos los criterios"),"Valide todas las variables",IF(AND(D62="Cumple variable"),"Cumple obligación","No cumple obligación")))</f>
        <v>Valide todas las variables</v>
      </c>
      <c r="J61" s="173"/>
    </row>
    <row r="62" spans="1:10" ht="20.100000000000001" customHeight="1" x14ac:dyDescent="0.2">
      <c r="A62" s="174" t="s">
        <v>51</v>
      </c>
      <c r="B62" s="97" t="s">
        <v>32</v>
      </c>
      <c r="C62" s="107" t="s">
        <v>52</v>
      </c>
      <c r="D62" s="192" t="str">
        <f>+IF(OR(C62="",C63=""),"Valide todos los criterios",IF(AND(C62="No aplica",C63="No aplica"),"Variable no aplica",IF(OR(C62="No cumple",C63="No cumple"),"No cumple variable","Cumple variable")))</f>
        <v>Valide todos los criterios</v>
      </c>
      <c r="E62" s="180" t="s">
        <v>33</v>
      </c>
      <c r="F62" s="180"/>
      <c r="G62" s="180"/>
      <c r="H62" s="180"/>
      <c r="I62" s="180"/>
      <c r="J62" s="181"/>
    </row>
    <row r="63" spans="1:10" ht="129.94999999999999" customHeight="1" thickBot="1" x14ac:dyDescent="0.25">
      <c r="A63" s="176"/>
      <c r="B63" s="10" t="s">
        <v>34</v>
      </c>
      <c r="C63" s="11"/>
      <c r="D63" s="194"/>
      <c r="E63" s="185"/>
      <c r="F63" s="186"/>
      <c r="G63" s="186"/>
      <c r="H63" s="186"/>
      <c r="I63" s="186"/>
      <c r="J63" s="187"/>
    </row>
    <row r="64" spans="1:10" ht="39.950000000000003" customHeight="1" thickBot="1" x14ac:dyDescent="0.25">
      <c r="A64" s="169" t="s">
        <v>53</v>
      </c>
      <c r="B64" s="170"/>
      <c r="C64" s="170"/>
      <c r="D64" s="170"/>
      <c r="E64" s="170"/>
      <c r="F64" s="170"/>
      <c r="G64" s="170"/>
      <c r="H64" s="171"/>
      <c r="I64" s="172" t="str">
        <f>+IF(OR(D65="Valide todos los criterios"),"Valide todas las variables",IF(AND(D65="Cumple variable"),"Cumple obligación","No cumple obligación"))</f>
        <v>Valide todas las variables</v>
      </c>
      <c r="J64" s="173"/>
    </row>
    <row r="65" spans="1:10" ht="20.100000000000001" customHeight="1" x14ac:dyDescent="0.2">
      <c r="A65" s="174" t="s">
        <v>53</v>
      </c>
      <c r="B65" s="8" t="s">
        <v>32</v>
      </c>
      <c r="C65" s="9"/>
      <c r="D65" s="177" t="str">
        <f>+IF(OR(C65="",C66="",C67="",C68="",C69="",C70="",C71="",C72="",C73="",C74="",C75=""),"Valide todos los criterios",IF(AND(C65="Cumple",C66="Cumple",C67="Cumple",C68="Cumple",C69="Cumple",C70="Cumple",C71="Cumple",C72="Cumple",C73="Cumple",C74="Cumple",C75="Cumple"),"Cumple variable","No cumple variable"))</f>
        <v>Valide todos los criterios</v>
      </c>
      <c r="E65" s="180" t="s">
        <v>33</v>
      </c>
      <c r="F65" s="180"/>
      <c r="G65" s="180"/>
      <c r="H65" s="180"/>
      <c r="I65" s="180"/>
      <c r="J65" s="181"/>
    </row>
    <row r="66" spans="1:10" ht="20.100000000000001" customHeight="1" x14ac:dyDescent="0.2">
      <c r="A66" s="205"/>
      <c r="B66" s="6" t="s">
        <v>34</v>
      </c>
      <c r="C66" s="7"/>
      <c r="D66" s="178"/>
      <c r="E66" s="263"/>
      <c r="F66" s="264"/>
      <c r="G66" s="264"/>
      <c r="H66" s="264"/>
      <c r="I66" s="264"/>
      <c r="J66" s="265"/>
    </row>
    <row r="67" spans="1:10" ht="20.100000000000001" customHeight="1" x14ac:dyDescent="0.2">
      <c r="A67" s="205"/>
      <c r="B67" s="6" t="s">
        <v>35</v>
      </c>
      <c r="C67" s="7"/>
      <c r="D67" s="178"/>
      <c r="E67" s="182"/>
      <c r="F67" s="183"/>
      <c r="G67" s="183"/>
      <c r="H67" s="183"/>
      <c r="I67" s="183"/>
      <c r="J67" s="184"/>
    </row>
    <row r="68" spans="1:10" ht="20.100000000000001" customHeight="1" x14ac:dyDescent="0.2">
      <c r="A68" s="205"/>
      <c r="B68" s="6" t="s">
        <v>36</v>
      </c>
      <c r="C68" s="7"/>
      <c r="D68" s="178"/>
      <c r="E68" s="182"/>
      <c r="F68" s="183"/>
      <c r="G68" s="183"/>
      <c r="H68" s="183"/>
      <c r="I68" s="183"/>
      <c r="J68" s="184"/>
    </row>
    <row r="69" spans="1:10" ht="20.100000000000001" customHeight="1" x14ac:dyDescent="0.2">
      <c r="A69" s="205"/>
      <c r="B69" s="12" t="s">
        <v>37</v>
      </c>
      <c r="C69" s="13"/>
      <c r="D69" s="207"/>
      <c r="E69" s="182"/>
      <c r="F69" s="183"/>
      <c r="G69" s="183"/>
      <c r="H69" s="183"/>
      <c r="I69" s="183"/>
      <c r="J69" s="184"/>
    </row>
    <row r="70" spans="1:10" ht="20.100000000000001" customHeight="1" x14ac:dyDescent="0.2">
      <c r="A70" s="205"/>
      <c r="B70" s="12" t="s">
        <v>38</v>
      </c>
      <c r="C70" s="13"/>
      <c r="D70" s="207"/>
      <c r="E70" s="182"/>
      <c r="F70" s="183"/>
      <c r="G70" s="183"/>
      <c r="H70" s="183"/>
      <c r="I70" s="183"/>
      <c r="J70" s="184"/>
    </row>
    <row r="71" spans="1:10" ht="20.100000000000001" customHeight="1" x14ac:dyDescent="0.2">
      <c r="A71" s="205"/>
      <c r="B71" s="12" t="s">
        <v>39</v>
      </c>
      <c r="C71" s="13"/>
      <c r="D71" s="207"/>
      <c r="E71" s="182"/>
      <c r="F71" s="183"/>
      <c r="G71" s="183"/>
      <c r="H71" s="183"/>
      <c r="I71" s="183"/>
      <c r="J71" s="184"/>
    </row>
    <row r="72" spans="1:10" ht="20.100000000000001" customHeight="1" x14ac:dyDescent="0.2">
      <c r="A72" s="205"/>
      <c r="B72" s="12" t="s">
        <v>40</v>
      </c>
      <c r="C72" s="13"/>
      <c r="D72" s="207"/>
      <c r="E72" s="182"/>
      <c r="F72" s="183"/>
      <c r="G72" s="183"/>
      <c r="H72" s="183"/>
      <c r="I72" s="183"/>
      <c r="J72" s="184"/>
    </row>
    <row r="73" spans="1:10" ht="20.100000000000001" customHeight="1" x14ac:dyDescent="0.2">
      <c r="A73" s="205"/>
      <c r="B73" s="12" t="s">
        <v>41</v>
      </c>
      <c r="C73" s="13"/>
      <c r="D73" s="207"/>
      <c r="E73" s="182"/>
      <c r="F73" s="183"/>
      <c r="G73" s="183"/>
      <c r="H73" s="183"/>
      <c r="I73" s="183"/>
      <c r="J73" s="184"/>
    </row>
    <row r="74" spans="1:10" ht="20.100000000000001" customHeight="1" x14ac:dyDescent="0.2">
      <c r="A74" s="205"/>
      <c r="B74" s="12" t="s">
        <v>54</v>
      </c>
      <c r="C74" s="13"/>
      <c r="D74" s="207"/>
      <c r="E74" s="182"/>
      <c r="F74" s="183"/>
      <c r="G74" s="183"/>
      <c r="H74" s="183"/>
      <c r="I74" s="183"/>
      <c r="J74" s="184"/>
    </row>
    <row r="75" spans="1:10" ht="20.100000000000001" customHeight="1" thickBot="1" x14ac:dyDescent="0.25">
      <c r="A75" s="176"/>
      <c r="B75" s="10" t="s">
        <v>55</v>
      </c>
      <c r="C75" s="11"/>
      <c r="D75" s="179"/>
      <c r="E75" s="185"/>
      <c r="F75" s="186"/>
      <c r="G75" s="186"/>
      <c r="H75" s="186"/>
      <c r="I75" s="186"/>
      <c r="J75" s="187"/>
    </row>
    <row r="76" spans="1:10" ht="39.950000000000003" customHeight="1" thickBot="1" x14ac:dyDescent="0.25">
      <c r="A76" s="169" t="s">
        <v>56</v>
      </c>
      <c r="B76" s="170"/>
      <c r="C76" s="170"/>
      <c r="D76" s="170"/>
      <c r="E76" s="170"/>
      <c r="F76" s="170"/>
      <c r="G76" s="170"/>
      <c r="H76" s="171"/>
      <c r="I76" s="172" t="str">
        <f>+IF(D77="Variable no aplica","Obligación no aplica",IF(OR(D77=""),"Valide todas las variables",IF(AND(D77="Cumple variable"),"Cumple obligación","No cumple obligación")))</f>
        <v>Valide todas las variables</v>
      </c>
      <c r="J76" s="173"/>
    </row>
    <row r="77" spans="1:10" ht="20.100000000000001" customHeight="1" x14ac:dyDescent="0.2">
      <c r="A77" s="174" t="s">
        <v>56</v>
      </c>
      <c r="B77" s="195" t="s">
        <v>57</v>
      </c>
      <c r="C77" s="166"/>
      <c r="D77" s="201"/>
      <c r="E77" s="180" t="s">
        <v>33</v>
      </c>
      <c r="F77" s="180"/>
      <c r="G77" s="180"/>
      <c r="H77" s="180"/>
      <c r="I77" s="180"/>
      <c r="J77" s="181"/>
    </row>
    <row r="78" spans="1:10" ht="20.100000000000001" customHeight="1" x14ac:dyDescent="0.2">
      <c r="A78" s="175"/>
      <c r="B78" s="196"/>
      <c r="C78" s="167"/>
      <c r="D78" s="202"/>
      <c r="E78" s="182"/>
      <c r="F78" s="183"/>
      <c r="G78" s="183"/>
      <c r="H78" s="183"/>
      <c r="I78" s="183"/>
      <c r="J78" s="184"/>
    </row>
    <row r="79" spans="1:10" ht="20.100000000000001" customHeight="1" x14ac:dyDescent="0.2">
      <c r="A79" s="175"/>
      <c r="B79" s="196"/>
      <c r="C79" s="167"/>
      <c r="D79" s="202"/>
      <c r="E79" s="182"/>
      <c r="F79" s="183"/>
      <c r="G79" s="183"/>
      <c r="H79" s="183"/>
      <c r="I79" s="183"/>
      <c r="J79" s="184"/>
    </row>
    <row r="80" spans="1:10" ht="20.100000000000001" customHeight="1" x14ac:dyDescent="0.2">
      <c r="A80" s="175"/>
      <c r="B80" s="196"/>
      <c r="C80" s="167"/>
      <c r="D80" s="202"/>
      <c r="E80" s="182"/>
      <c r="F80" s="183"/>
      <c r="G80" s="183"/>
      <c r="H80" s="183"/>
      <c r="I80" s="183"/>
      <c r="J80" s="184"/>
    </row>
    <row r="81" spans="1:10" ht="20.100000000000001" customHeight="1" x14ac:dyDescent="0.2">
      <c r="A81" s="175"/>
      <c r="B81" s="196"/>
      <c r="C81" s="167"/>
      <c r="D81" s="202"/>
      <c r="E81" s="182"/>
      <c r="F81" s="183"/>
      <c r="G81" s="183"/>
      <c r="H81" s="183"/>
      <c r="I81" s="183"/>
      <c r="J81" s="184"/>
    </row>
    <row r="82" spans="1:10" ht="20.100000000000001" customHeight="1" x14ac:dyDescent="0.2">
      <c r="A82" s="175"/>
      <c r="B82" s="196"/>
      <c r="C82" s="167"/>
      <c r="D82" s="202"/>
      <c r="E82" s="182"/>
      <c r="F82" s="183"/>
      <c r="G82" s="183"/>
      <c r="H82" s="183"/>
      <c r="I82" s="183"/>
      <c r="J82" s="184"/>
    </row>
    <row r="83" spans="1:10" ht="20.100000000000001" customHeight="1" x14ac:dyDescent="0.2">
      <c r="A83" s="175"/>
      <c r="B83" s="196"/>
      <c r="C83" s="167"/>
      <c r="D83" s="202"/>
      <c r="E83" s="182"/>
      <c r="F83" s="183"/>
      <c r="G83" s="183"/>
      <c r="H83" s="183"/>
      <c r="I83" s="183"/>
      <c r="J83" s="184"/>
    </row>
    <row r="84" spans="1:10" ht="20.100000000000001" customHeight="1" thickBot="1" x14ac:dyDescent="0.25">
      <c r="A84" s="176"/>
      <c r="B84" s="197"/>
      <c r="C84" s="168"/>
      <c r="D84" s="203"/>
      <c r="E84" s="185"/>
      <c r="F84" s="186"/>
      <c r="G84" s="186"/>
      <c r="H84" s="186"/>
      <c r="I84" s="186"/>
      <c r="J84" s="187"/>
    </row>
    <row r="85" spans="1:10" ht="39.950000000000003" customHeight="1" thickBot="1" x14ac:dyDescent="0.25">
      <c r="A85" s="169" t="s">
        <v>58</v>
      </c>
      <c r="B85" s="170"/>
      <c r="C85" s="170"/>
      <c r="D85" s="170"/>
      <c r="E85" s="170"/>
      <c r="F85" s="170"/>
      <c r="G85" s="170"/>
      <c r="H85" s="171"/>
      <c r="I85" s="172" t="str">
        <f>+IF(C88="X","Obligación no aplica",IF(OR(D86="Valide todos los criterios"),"Valide todas las variables",IF(AND(D86="Cumple variable"),"Cumple obligación","No cumple obligación")))</f>
        <v>Valide todas las variables</v>
      </c>
      <c r="J85" s="173"/>
    </row>
    <row r="86" spans="1:10" ht="20.100000000000001" customHeight="1" x14ac:dyDescent="0.2">
      <c r="A86" s="204" t="s">
        <v>59</v>
      </c>
      <c r="B86" s="8" t="s">
        <v>32</v>
      </c>
      <c r="C86" s="9"/>
      <c r="D86" s="177" t="str">
        <f>+IF(C88="X","Variable no aplica",IF(C87="No aplica",IF(OR(C86=""),"Valide todos los criterios",IF(AND(C86="Cumple"),"Cumple variable","No cumple variable")),IF(OR(C86="",C87=""),"Valide todos los criterios",IF(AND(C86="Cumple",C87="Cumple"),"Cumple variable","No cumple variable"))))</f>
        <v>Valide todos los criterios</v>
      </c>
      <c r="E86" s="180" t="s">
        <v>33</v>
      </c>
      <c r="F86" s="180"/>
      <c r="G86" s="180"/>
      <c r="H86" s="180"/>
      <c r="I86" s="180"/>
      <c r="J86" s="181"/>
    </row>
    <row r="87" spans="1:10" ht="150" customHeight="1" x14ac:dyDescent="0.2">
      <c r="A87" s="205"/>
      <c r="B87" s="12" t="s">
        <v>34</v>
      </c>
      <c r="C87" s="13"/>
      <c r="D87" s="207"/>
      <c r="E87" s="182"/>
      <c r="F87" s="183"/>
      <c r="G87" s="183"/>
      <c r="H87" s="183"/>
      <c r="I87" s="183"/>
      <c r="J87" s="184"/>
    </row>
    <row r="88" spans="1:10" ht="20.100000000000001" customHeight="1" thickBot="1" x14ac:dyDescent="0.25">
      <c r="A88" s="206"/>
      <c r="B88" s="14" t="s">
        <v>43</v>
      </c>
      <c r="C88" s="15"/>
      <c r="D88" s="179"/>
      <c r="E88" s="185"/>
      <c r="F88" s="186"/>
      <c r="G88" s="186"/>
      <c r="H88" s="186"/>
      <c r="I88" s="186"/>
      <c r="J88" s="187"/>
    </row>
    <row r="89" spans="1:10" ht="39.950000000000003" customHeight="1" thickBot="1" x14ac:dyDescent="0.25">
      <c r="A89" s="169" t="s">
        <v>60</v>
      </c>
      <c r="B89" s="170"/>
      <c r="C89" s="170"/>
      <c r="D89" s="170"/>
      <c r="E89" s="170"/>
      <c r="F89" s="170"/>
      <c r="G89" s="170"/>
      <c r="H89" s="171"/>
      <c r="I89" s="172" t="str">
        <f>+IF(D90="Variable no aplica","Obligación no aplica",IF(OR(D90=""),"Valide todas las variables",IF(AND(D90="Cumple variable"),"Cumple obligación","No cumple obligación")))</f>
        <v>Valide todas las variables</v>
      </c>
      <c r="J89" s="173"/>
    </row>
    <row r="90" spans="1:10" ht="20.100000000000001" customHeight="1" x14ac:dyDescent="0.2">
      <c r="A90" s="174" t="s">
        <v>60</v>
      </c>
      <c r="B90" s="195" t="s">
        <v>57</v>
      </c>
      <c r="C90" s="166"/>
      <c r="D90" s="188"/>
      <c r="E90" s="180" t="s">
        <v>33</v>
      </c>
      <c r="F90" s="180"/>
      <c r="G90" s="180"/>
      <c r="H90" s="180"/>
      <c r="I90" s="180"/>
      <c r="J90" s="181"/>
    </row>
    <row r="91" spans="1:10" ht="20.100000000000001" customHeight="1" x14ac:dyDescent="0.2">
      <c r="A91" s="175"/>
      <c r="B91" s="196"/>
      <c r="C91" s="167"/>
      <c r="D91" s="189"/>
      <c r="E91" s="182"/>
      <c r="F91" s="183"/>
      <c r="G91" s="183"/>
      <c r="H91" s="183"/>
      <c r="I91" s="183"/>
      <c r="J91" s="184"/>
    </row>
    <row r="92" spans="1:10" ht="20.100000000000001" customHeight="1" x14ac:dyDescent="0.2">
      <c r="A92" s="175"/>
      <c r="B92" s="196"/>
      <c r="C92" s="167"/>
      <c r="D92" s="189"/>
      <c r="E92" s="182"/>
      <c r="F92" s="183"/>
      <c r="G92" s="183"/>
      <c r="H92" s="183"/>
      <c r="I92" s="183"/>
      <c r="J92" s="184"/>
    </row>
    <row r="93" spans="1:10" ht="20.100000000000001" customHeight="1" x14ac:dyDescent="0.2">
      <c r="A93" s="175"/>
      <c r="B93" s="196"/>
      <c r="C93" s="167"/>
      <c r="D93" s="189"/>
      <c r="E93" s="182"/>
      <c r="F93" s="183"/>
      <c r="G93" s="183"/>
      <c r="H93" s="183"/>
      <c r="I93" s="183"/>
      <c r="J93" s="184"/>
    </row>
    <row r="94" spans="1:10" ht="20.100000000000001" customHeight="1" x14ac:dyDescent="0.2">
      <c r="A94" s="175"/>
      <c r="B94" s="196"/>
      <c r="C94" s="167"/>
      <c r="D94" s="189"/>
      <c r="E94" s="182"/>
      <c r="F94" s="183"/>
      <c r="G94" s="183"/>
      <c r="H94" s="183"/>
      <c r="I94" s="183"/>
      <c r="J94" s="184"/>
    </row>
    <row r="95" spans="1:10" ht="20.100000000000001" customHeight="1" x14ac:dyDescent="0.2">
      <c r="A95" s="175"/>
      <c r="B95" s="196"/>
      <c r="C95" s="167"/>
      <c r="D95" s="189"/>
      <c r="E95" s="182"/>
      <c r="F95" s="183"/>
      <c r="G95" s="183"/>
      <c r="H95" s="183"/>
      <c r="I95" s="183"/>
      <c r="J95" s="184"/>
    </row>
    <row r="96" spans="1:10" ht="20.100000000000001" customHeight="1" x14ac:dyDescent="0.2">
      <c r="A96" s="175"/>
      <c r="B96" s="196"/>
      <c r="C96" s="167"/>
      <c r="D96" s="189"/>
      <c r="E96" s="182"/>
      <c r="F96" s="183"/>
      <c r="G96" s="183"/>
      <c r="H96" s="183"/>
      <c r="I96" s="183"/>
      <c r="J96" s="184"/>
    </row>
    <row r="97" spans="1:10" ht="20.100000000000001" customHeight="1" thickBot="1" x14ac:dyDescent="0.25">
      <c r="A97" s="176"/>
      <c r="B97" s="197"/>
      <c r="C97" s="168"/>
      <c r="D97" s="190"/>
      <c r="E97" s="185"/>
      <c r="F97" s="186"/>
      <c r="G97" s="186"/>
      <c r="H97" s="186"/>
      <c r="I97" s="186"/>
      <c r="J97" s="187"/>
    </row>
    <row r="98" spans="1:10" ht="39.950000000000003" customHeight="1" thickBot="1" x14ac:dyDescent="0.25">
      <c r="A98" s="169" t="s">
        <v>61</v>
      </c>
      <c r="B98" s="170"/>
      <c r="C98" s="170"/>
      <c r="D98" s="170"/>
      <c r="E98" s="170"/>
      <c r="F98" s="170"/>
      <c r="G98" s="170"/>
      <c r="H98" s="171"/>
      <c r="I98" s="172" t="str">
        <f>+IF(OR(D99="Valide todos los criterios"),"Valide todas las variables",IF(AND(D99="Cumple variable"),"Cumple obligación","No cumple obligación"))</f>
        <v>Valide todas las variables</v>
      </c>
      <c r="J98" s="173"/>
    </row>
    <row r="99" spans="1:10" ht="20.100000000000001" customHeight="1" x14ac:dyDescent="0.2">
      <c r="A99" s="174" t="s">
        <v>61</v>
      </c>
      <c r="B99" s="8" t="s">
        <v>32</v>
      </c>
      <c r="C99" s="9"/>
      <c r="D99" s="192" t="str">
        <f>+IF(C101="No aplica",IF(OR(C99="",C100=""),"Valide todos los criterios",IF(AND(C99="Cumple",C100="Cumple"),"Cumple variable","No cumple variable")),IF(OR(C99="",C100="",C101=""),"Valide todos los criterios",IF(AND(C99="Cumple",C100="Cumple",C101="Cumple"),"Cumple variable","No cumple variable")))</f>
        <v>Valide todos los criterios</v>
      </c>
      <c r="E99" s="180" t="s">
        <v>33</v>
      </c>
      <c r="F99" s="180"/>
      <c r="G99" s="180"/>
      <c r="H99" s="180"/>
      <c r="I99" s="180"/>
      <c r="J99" s="181"/>
    </row>
    <row r="100" spans="1:10" ht="84.95" customHeight="1" x14ac:dyDescent="0.2">
      <c r="A100" s="175"/>
      <c r="B100" s="6" t="s">
        <v>34</v>
      </c>
      <c r="C100" s="7"/>
      <c r="D100" s="193"/>
      <c r="E100" s="182"/>
      <c r="F100" s="183"/>
      <c r="G100" s="183"/>
      <c r="H100" s="183"/>
      <c r="I100" s="183"/>
      <c r="J100" s="184"/>
    </row>
    <row r="101" spans="1:10" ht="84.95" customHeight="1" thickBot="1" x14ac:dyDescent="0.25">
      <c r="A101" s="176"/>
      <c r="B101" s="10" t="s">
        <v>35</v>
      </c>
      <c r="C101" s="11"/>
      <c r="D101" s="194"/>
      <c r="E101" s="185"/>
      <c r="F101" s="186"/>
      <c r="G101" s="186"/>
      <c r="H101" s="186"/>
      <c r="I101" s="186"/>
      <c r="J101" s="187"/>
    </row>
    <row r="102" spans="1:10" ht="39.950000000000003" customHeight="1" thickBot="1" x14ac:dyDescent="0.25">
      <c r="A102" s="169" t="s">
        <v>62</v>
      </c>
      <c r="B102" s="170"/>
      <c r="C102" s="170"/>
      <c r="D102" s="170"/>
      <c r="E102" s="170"/>
      <c r="F102" s="170"/>
      <c r="G102" s="170"/>
      <c r="H102" s="171"/>
      <c r="I102" s="172" t="str">
        <f>+IF(D103="Variable no aplica","Obligación no aplica",IF(OR(D103=""),"Valide todas las variables",IF(AND(D103="Cumple variable"),"Cumple obligación","No cumple obligación")))</f>
        <v>Valide todas las variables</v>
      </c>
      <c r="J102" s="173"/>
    </row>
    <row r="103" spans="1:10" ht="20.100000000000001" customHeight="1" x14ac:dyDescent="0.2">
      <c r="A103" s="174" t="s">
        <v>62</v>
      </c>
      <c r="B103" s="195" t="s">
        <v>57</v>
      </c>
      <c r="C103" s="166"/>
      <c r="D103" s="188"/>
      <c r="E103" s="180" t="s">
        <v>33</v>
      </c>
      <c r="F103" s="180"/>
      <c r="G103" s="180"/>
      <c r="H103" s="180"/>
      <c r="I103" s="180"/>
      <c r="J103" s="181"/>
    </row>
    <row r="104" spans="1:10" ht="20.100000000000001" customHeight="1" x14ac:dyDescent="0.2">
      <c r="A104" s="175"/>
      <c r="B104" s="196"/>
      <c r="C104" s="167"/>
      <c r="D104" s="189"/>
      <c r="E104" s="182"/>
      <c r="F104" s="183"/>
      <c r="G104" s="183"/>
      <c r="H104" s="183"/>
      <c r="I104" s="183"/>
      <c r="J104" s="184"/>
    </row>
    <row r="105" spans="1:10" ht="20.100000000000001" customHeight="1" x14ac:dyDescent="0.2">
      <c r="A105" s="175"/>
      <c r="B105" s="196"/>
      <c r="C105" s="167"/>
      <c r="D105" s="189"/>
      <c r="E105" s="182"/>
      <c r="F105" s="183"/>
      <c r="G105" s="183"/>
      <c r="H105" s="183"/>
      <c r="I105" s="183"/>
      <c r="J105" s="184"/>
    </row>
    <row r="106" spans="1:10" ht="20.100000000000001" customHeight="1" x14ac:dyDescent="0.2">
      <c r="A106" s="175"/>
      <c r="B106" s="196"/>
      <c r="C106" s="167"/>
      <c r="D106" s="189"/>
      <c r="E106" s="182"/>
      <c r="F106" s="183"/>
      <c r="G106" s="183"/>
      <c r="H106" s="183"/>
      <c r="I106" s="183"/>
      <c r="J106" s="184"/>
    </row>
    <row r="107" spans="1:10" ht="20.100000000000001" customHeight="1" x14ac:dyDescent="0.2">
      <c r="A107" s="175"/>
      <c r="B107" s="196"/>
      <c r="C107" s="167"/>
      <c r="D107" s="189"/>
      <c r="E107" s="182"/>
      <c r="F107" s="183"/>
      <c r="G107" s="183"/>
      <c r="H107" s="183"/>
      <c r="I107" s="183"/>
      <c r="J107" s="184"/>
    </row>
    <row r="108" spans="1:10" ht="20.100000000000001" customHeight="1" x14ac:dyDescent="0.2">
      <c r="A108" s="175"/>
      <c r="B108" s="196"/>
      <c r="C108" s="167"/>
      <c r="D108" s="189"/>
      <c r="E108" s="182"/>
      <c r="F108" s="183"/>
      <c r="G108" s="183"/>
      <c r="H108" s="183"/>
      <c r="I108" s="183"/>
      <c r="J108" s="184"/>
    </row>
    <row r="109" spans="1:10" ht="20.100000000000001" customHeight="1" x14ac:dyDescent="0.2">
      <c r="A109" s="175"/>
      <c r="B109" s="196"/>
      <c r="C109" s="167"/>
      <c r="D109" s="189"/>
      <c r="E109" s="182"/>
      <c r="F109" s="183"/>
      <c r="G109" s="183"/>
      <c r="H109" s="183"/>
      <c r="I109" s="183"/>
      <c r="J109" s="184"/>
    </row>
    <row r="110" spans="1:10" ht="20.100000000000001" customHeight="1" thickBot="1" x14ac:dyDescent="0.25">
      <c r="A110" s="176"/>
      <c r="B110" s="197"/>
      <c r="C110" s="168"/>
      <c r="D110" s="190"/>
      <c r="E110" s="185"/>
      <c r="F110" s="186"/>
      <c r="G110" s="186"/>
      <c r="H110" s="186"/>
      <c r="I110" s="186"/>
      <c r="J110" s="187"/>
    </row>
    <row r="111" spans="1:10" ht="39.950000000000003" customHeight="1" thickBot="1" x14ac:dyDescent="0.25">
      <c r="A111" s="169" t="s">
        <v>63</v>
      </c>
      <c r="B111" s="170"/>
      <c r="C111" s="170"/>
      <c r="D111" s="170"/>
      <c r="E111" s="170"/>
      <c r="F111" s="170"/>
      <c r="G111" s="170"/>
      <c r="H111" s="171"/>
      <c r="I111" s="172" t="str">
        <f>+IF(C115="X","Obligación no aplica",IF(OR(D112="Valide todos los criterios"),"Valide todas las variables",IF(AND(D112="Cumple variable"),"Cumple obligación","No cumple obligación")))</f>
        <v>Valide todas las variables</v>
      </c>
      <c r="J111" s="173"/>
    </row>
    <row r="112" spans="1:10" ht="20.100000000000001" customHeight="1" x14ac:dyDescent="0.2">
      <c r="A112" s="174" t="s">
        <v>64</v>
      </c>
      <c r="B112" s="8" t="s">
        <v>32</v>
      </c>
      <c r="C112" s="9"/>
      <c r="D112" s="192" t="str">
        <f>+IF(C115="X","Variable no aplica",IF(OR(C112="",C113="",C114=""),"Valide todos los criterios",IF(OR(C112="No cumple",C113="No cumple",C114="No cumple"),"No cumple variable","Cumple variable")))</f>
        <v>Valide todos los criterios</v>
      </c>
      <c r="E112" s="180" t="s">
        <v>33</v>
      </c>
      <c r="F112" s="180"/>
      <c r="G112" s="180"/>
      <c r="H112" s="180"/>
      <c r="I112" s="180"/>
      <c r="J112" s="181"/>
    </row>
    <row r="113" spans="1:10" ht="60" customHeight="1" x14ac:dyDescent="0.2">
      <c r="A113" s="175"/>
      <c r="B113" s="6" t="s">
        <v>34</v>
      </c>
      <c r="C113" s="7"/>
      <c r="D113" s="193"/>
      <c r="E113" s="182"/>
      <c r="F113" s="183"/>
      <c r="G113" s="183"/>
      <c r="H113" s="183"/>
      <c r="I113" s="183"/>
      <c r="J113" s="184"/>
    </row>
    <row r="114" spans="1:10" ht="60" customHeight="1" x14ac:dyDescent="0.2">
      <c r="A114" s="191"/>
      <c r="B114" s="42" t="s">
        <v>35</v>
      </c>
      <c r="C114" s="13"/>
      <c r="D114" s="193"/>
      <c r="E114" s="182"/>
      <c r="F114" s="183"/>
      <c r="G114" s="183"/>
      <c r="H114" s="183"/>
      <c r="I114" s="183"/>
      <c r="J114" s="184"/>
    </row>
    <row r="115" spans="1:10" ht="20.100000000000001" customHeight="1" thickBot="1" x14ac:dyDescent="0.25">
      <c r="A115" s="176"/>
      <c r="B115" s="14" t="s">
        <v>43</v>
      </c>
      <c r="C115" s="15"/>
      <c r="D115" s="194"/>
      <c r="E115" s="185"/>
      <c r="F115" s="186"/>
      <c r="G115" s="186"/>
      <c r="H115" s="186"/>
      <c r="I115" s="186"/>
      <c r="J115" s="187"/>
    </row>
    <row r="116" spans="1:10" ht="39.950000000000003" customHeight="1" thickBot="1" x14ac:dyDescent="0.25">
      <c r="A116" s="169" t="s">
        <v>65</v>
      </c>
      <c r="B116" s="170"/>
      <c r="C116" s="170"/>
      <c r="D116" s="170"/>
      <c r="E116" s="170"/>
      <c r="F116" s="170"/>
      <c r="G116" s="170"/>
      <c r="H116" s="171"/>
      <c r="I116" s="172" t="str">
        <f>+IF(OR(D117="Valide todos los criterios"),"Valide todas las variables",IF(AND(D117="Cumple variable"),"Cumple obligación","No cumple obligación"))</f>
        <v>Valide todas las variables</v>
      </c>
      <c r="J116" s="173"/>
    </row>
    <row r="117" spans="1:10" ht="20.100000000000001" customHeight="1" x14ac:dyDescent="0.2">
      <c r="A117" s="174" t="s">
        <v>65</v>
      </c>
      <c r="B117" s="8" t="s">
        <v>32</v>
      </c>
      <c r="C117" s="9"/>
      <c r="D117" s="192" t="str">
        <f>+IF(C118="No aplica",IF(OR(C117="",C119="",C120=""),"Valide todos los criterios",IF(AND(C117="Cumple",C119="Cumple",C120="Cumple"),"Cumple variable","No cumple variable")),IF(OR(C117="",C118="",C119="",C120=""),"Valide todos los criterios",IF(AND(C117="Cumple",C118="Cumple",C119="Cumple",C120="Cumple"),"Cumple variable","No cumple variable")))</f>
        <v>Valide todos los criterios</v>
      </c>
      <c r="E117" s="180" t="s">
        <v>33</v>
      </c>
      <c r="F117" s="180"/>
      <c r="G117" s="180"/>
      <c r="H117" s="180"/>
      <c r="I117" s="180"/>
      <c r="J117" s="181"/>
    </row>
    <row r="118" spans="1:10" ht="50.1" customHeight="1" x14ac:dyDescent="0.2">
      <c r="A118" s="175"/>
      <c r="B118" s="6" t="s">
        <v>34</v>
      </c>
      <c r="C118" s="7"/>
      <c r="D118" s="193"/>
      <c r="E118" s="182"/>
      <c r="F118" s="183"/>
      <c r="G118" s="183"/>
      <c r="H118" s="183"/>
      <c r="I118" s="183"/>
      <c r="J118" s="184"/>
    </row>
    <row r="119" spans="1:10" ht="50.1" customHeight="1" x14ac:dyDescent="0.2">
      <c r="A119" s="191"/>
      <c r="B119" s="42" t="s">
        <v>35</v>
      </c>
      <c r="C119" s="13"/>
      <c r="D119" s="193"/>
      <c r="E119" s="182"/>
      <c r="F119" s="183"/>
      <c r="G119" s="183"/>
      <c r="H119" s="183"/>
      <c r="I119" s="183"/>
      <c r="J119" s="184"/>
    </row>
    <row r="120" spans="1:10" ht="50.1" customHeight="1" thickBot="1" x14ac:dyDescent="0.25">
      <c r="A120" s="176"/>
      <c r="B120" s="10" t="s">
        <v>36</v>
      </c>
      <c r="C120" s="11"/>
      <c r="D120" s="194"/>
      <c r="E120" s="185"/>
      <c r="F120" s="186"/>
      <c r="G120" s="186"/>
      <c r="H120" s="186"/>
      <c r="I120" s="186"/>
      <c r="J120" s="187"/>
    </row>
    <row r="121" spans="1:10" ht="30" customHeight="1" thickBot="1" x14ac:dyDescent="0.25">
      <c r="A121" s="198" t="s">
        <v>66</v>
      </c>
      <c r="B121" s="199"/>
      <c r="C121" s="199"/>
      <c r="D121" s="199"/>
      <c r="E121" s="199"/>
      <c r="F121" s="199"/>
      <c r="G121" s="199"/>
      <c r="H121" s="199"/>
      <c r="I121" s="199"/>
      <c r="J121" s="200"/>
    </row>
    <row r="122" spans="1:10" ht="39.950000000000003" customHeight="1" thickBot="1" x14ac:dyDescent="0.25">
      <c r="A122" s="169" t="s">
        <v>67</v>
      </c>
      <c r="B122" s="170"/>
      <c r="C122" s="170"/>
      <c r="D122" s="170"/>
      <c r="E122" s="170"/>
      <c r="F122" s="170"/>
      <c r="G122" s="170"/>
      <c r="H122" s="171"/>
      <c r="I122" s="172" t="str">
        <f>+IF(OR(D123="Valide todos los criterios"),"Valide todas las variables",IF(AND(D123="Cumple variable"),"Cumple obligación","No cumple obligación"))</f>
        <v>Valide todas las variables</v>
      </c>
      <c r="J122" s="173"/>
    </row>
    <row r="123" spans="1:10" ht="20.100000000000001" customHeight="1" x14ac:dyDescent="0.2">
      <c r="A123" s="174" t="s">
        <v>67</v>
      </c>
      <c r="B123" s="8" t="s">
        <v>32</v>
      </c>
      <c r="C123" s="9"/>
      <c r="D123" s="177" t="str">
        <f>+IF(OR(C123="",C124="",C125=""),"Valide todos los criterios",IF(AND(C123="Cumple",C124="Cumple",C125="Cumple"),"Cumple variable","No cumple variable"))</f>
        <v>Valide todos los criterios</v>
      </c>
      <c r="E123" s="180" t="s">
        <v>33</v>
      </c>
      <c r="F123" s="180"/>
      <c r="G123" s="180"/>
      <c r="H123" s="180"/>
      <c r="I123" s="180"/>
      <c r="J123" s="181"/>
    </row>
    <row r="124" spans="1:10" ht="60" customHeight="1" x14ac:dyDescent="0.2">
      <c r="A124" s="175"/>
      <c r="B124" s="6" t="s">
        <v>34</v>
      </c>
      <c r="C124" s="7"/>
      <c r="D124" s="178"/>
      <c r="E124" s="182"/>
      <c r="F124" s="183"/>
      <c r="G124" s="183"/>
      <c r="H124" s="183"/>
      <c r="I124" s="183"/>
      <c r="J124" s="184"/>
    </row>
    <row r="125" spans="1:10" ht="60" customHeight="1" thickBot="1" x14ac:dyDescent="0.25">
      <c r="A125" s="176"/>
      <c r="B125" s="10" t="s">
        <v>35</v>
      </c>
      <c r="C125" s="11"/>
      <c r="D125" s="179"/>
      <c r="E125" s="185"/>
      <c r="F125" s="186"/>
      <c r="G125" s="186"/>
      <c r="H125" s="186"/>
      <c r="I125" s="186"/>
      <c r="J125" s="187"/>
    </row>
    <row r="126" spans="1:10" ht="39.950000000000003" customHeight="1" thickBot="1" x14ac:dyDescent="0.25">
      <c r="A126" s="169" t="s">
        <v>68</v>
      </c>
      <c r="B126" s="170"/>
      <c r="C126" s="170"/>
      <c r="D126" s="170"/>
      <c r="E126" s="170"/>
      <c r="F126" s="170"/>
      <c r="G126" s="170"/>
      <c r="H126" s="171"/>
      <c r="I126" s="172" t="str">
        <f>+IF(OR(D127="Valide todos los criterios"),"Valide todas las variables",IF(AND(D127="Cumple variable"),"Cumple obligación","No cumple obligación"))</f>
        <v>Valide todas las variables</v>
      </c>
      <c r="J126" s="173"/>
    </row>
    <row r="127" spans="1:10" ht="20.100000000000001" customHeight="1" x14ac:dyDescent="0.2">
      <c r="A127" s="174" t="s">
        <v>69</v>
      </c>
      <c r="B127" s="8" t="s">
        <v>32</v>
      </c>
      <c r="C127" s="9"/>
      <c r="D127" s="192" t="str">
        <f>+IF(OR(C127="",C128=""),"Valide todos los criterios",IF(AND(C127="Cumple",C128="Cumple"),"Cumple variable","No cumple variable"))</f>
        <v>Valide todos los criterios</v>
      </c>
      <c r="E127" s="180" t="s">
        <v>33</v>
      </c>
      <c r="F127" s="180"/>
      <c r="G127" s="180"/>
      <c r="H127" s="180"/>
      <c r="I127" s="180"/>
      <c r="J127" s="181"/>
    </row>
    <row r="128" spans="1:10" ht="120" customHeight="1" thickBot="1" x14ac:dyDescent="0.25">
      <c r="A128" s="176"/>
      <c r="B128" s="10" t="s">
        <v>34</v>
      </c>
      <c r="C128" s="11"/>
      <c r="D128" s="194"/>
      <c r="E128" s="185"/>
      <c r="F128" s="186"/>
      <c r="G128" s="186"/>
      <c r="H128" s="186"/>
      <c r="I128" s="186"/>
      <c r="J128" s="187"/>
    </row>
    <row r="129" spans="1:10" ht="39.950000000000003" customHeight="1" thickBot="1" x14ac:dyDescent="0.25">
      <c r="A129" s="169" t="s">
        <v>70</v>
      </c>
      <c r="B129" s="170"/>
      <c r="C129" s="170"/>
      <c r="D129" s="170"/>
      <c r="E129" s="170"/>
      <c r="F129" s="170"/>
      <c r="G129" s="170"/>
      <c r="H129" s="171"/>
      <c r="I129" s="172" t="str">
        <f>+IF(OR(D130=""),"Valide todas las variables",IF(AND(D130="Cumple variable"),"Cumple obligación","No cumple obligación"))</f>
        <v>Valide todas las variables</v>
      </c>
      <c r="J129" s="173"/>
    </row>
    <row r="130" spans="1:10" ht="20.100000000000001" customHeight="1" x14ac:dyDescent="0.2">
      <c r="A130" s="174" t="s">
        <v>70</v>
      </c>
      <c r="B130" s="195" t="s">
        <v>57</v>
      </c>
      <c r="C130" s="166"/>
      <c r="D130" s="188"/>
      <c r="E130" s="180" t="s">
        <v>33</v>
      </c>
      <c r="F130" s="180"/>
      <c r="G130" s="180"/>
      <c r="H130" s="180"/>
      <c r="I130" s="180"/>
      <c r="J130" s="181"/>
    </row>
    <row r="131" spans="1:10" ht="15" customHeight="1" x14ac:dyDescent="0.2">
      <c r="A131" s="175"/>
      <c r="B131" s="196"/>
      <c r="C131" s="167"/>
      <c r="D131" s="189"/>
      <c r="E131" s="182"/>
      <c r="F131" s="183"/>
      <c r="G131" s="183"/>
      <c r="H131" s="183"/>
      <c r="I131" s="183"/>
      <c r="J131" s="184"/>
    </row>
    <row r="132" spans="1:10" ht="15" customHeight="1" x14ac:dyDescent="0.2">
      <c r="A132" s="175"/>
      <c r="B132" s="196"/>
      <c r="C132" s="167"/>
      <c r="D132" s="189"/>
      <c r="E132" s="182"/>
      <c r="F132" s="183"/>
      <c r="G132" s="183"/>
      <c r="H132" s="183"/>
      <c r="I132" s="183"/>
      <c r="J132" s="184"/>
    </row>
    <row r="133" spans="1:10" ht="15" customHeight="1" x14ac:dyDescent="0.2">
      <c r="A133" s="175"/>
      <c r="B133" s="196"/>
      <c r="C133" s="167"/>
      <c r="D133" s="189"/>
      <c r="E133" s="182"/>
      <c r="F133" s="183"/>
      <c r="G133" s="183"/>
      <c r="H133" s="183"/>
      <c r="I133" s="183"/>
      <c r="J133" s="184"/>
    </row>
    <row r="134" spans="1:10" ht="15" customHeight="1" x14ac:dyDescent="0.2">
      <c r="A134" s="175"/>
      <c r="B134" s="196"/>
      <c r="C134" s="167"/>
      <c r="D134" s="189"/>
      <c r="E134" s="182"/>
      <c r="F134" s="183"/>
      <c r="G134" s="183"/>
      <c r="H134" s="183"/>
      <c r="I134" s="183"/>
      <c r="J134" s="184"/>
    </row>
    <row r="135" spans="1:10" ht="15" customHeight="1" x14ac:dyDescent="0.2">
      <c r="A135" s="175"/>
      <c r="B135" s="196"/>
      <c r="C135" s="167"/>
      <c r="D135" s="189"/>
      <c r="E135" s="182"/>
      <c r="F135" s="183"/>
      <c r="G135" s="183"/>
      <c r="H135" s="183"/>
      <c r="I135" s="183"/>
      <c r="J135" s="184"/>
    </row>
    <row r="136" spans="1:10" ht="15" customHeight="1" x14ac:dyDescent="0.2">
      <c r="A136" s="175"/>
      <c r="B136" s="196"/>
      <c r="C136" s="167"/>
      <c r="D136" s="189"/>
      <c r="E136" s="182"/>
      <c r="F136" s="183"/>
      <c r="G136" s="183"/>
      <c r="H136" s="183"/>
      <c r="I136" s="183"/>
      <c r="J136" s="184"/>
    </row>
    <row r="137" spans="1:10" ht="15" customHeight="1" thickBot="1" x14ac:dyDescent="0.25">
      <c r="A137" s="176"/>
      <c r="B137" s="197"/>
      <c r="C137" s="168"/>
      <c r="D137" s="190"/>
      <c r="E137" s="185"/>
      <c r="F137" s="186"/>
      <c r="G137" s="186"/>
      <c r="H137" s="186"/>
      <c r="I137" s="186"/>
      <c r="J137" s="187"/>
    </row>
    <row r="138" spans="1:10" ht="39.950000000000003" customHeight="1" thickBot="1" x14ac:dyDescent="0.25">
      <c r="A138" s="169" t="s">
        <v>71</v>
      </c>
      <c r="B138" s="170"/>
      <c r="C138" s="170"/>
      <c r="D138" s="170"/>
      <c r="E138" s="170"/>
      <c r="F138" s="170"/>
      <c r="G138" s="170"/>
      <c r="H138" s="171"/>
      <c r="I138" s="172" t="str">
        <f>+IF(OR(D139="Valide todos los criterios"),"Valide todas las variables",IF(AND(D139="Cumple variable"),"Cumple obligación","No cumple obligación"))</f>
        <v>Valide todas las variables</v>
      </c>
      <c r="J138" s="173"/>
    </row>
    <row r="139" spans="1:10" ht="20.100000000000001" customHeight="1" x14ac:dyDescent="0.2">
      <c r="A139" s="174" t="s">
        <v>71</v>
      </c>
      <c r="B139" s="8" t="s">
        <v>32</v>
      </c>
      <c r="C139" s="9"/>
      <c r="D139" s="177" t="str">
        <f>+IF(OR(C139="",C140="",C141="",C142="",C143="",C144=""),"Valide todos los criterios",IF(AND(C139="Cumple",C140="Cumple",C141="Cumple",C142="Cumple",C143="Cumple",C144="Cumple"),"Cumple variable","No cumple variable"))</f>
        <v>Valide todos los criterios</v>
      </c>
      <c r="E139" s="180" t="s">
        <v>33</v>
      </c>
      <c r="F139" s="180"/>
      <c r="G139" s="180"/>
      <c r="H139" s="180"/>
      <c r="I139" s="180"/>
      <c r="J139" s="181"/>
    </row>
    <row r="140" spans="1:10" ht="24.95" customHeight="1" x14ac:dyDescent="0.2">
      <c r="A140" s="175"/>
      <c r="B140" s="6" t="s">
        <v>34</v>
      </c>
      <c r="C140" s="7"/>
      <c r="D140" s="178"/>
      <c r="E140" s="182"/>
      <c r="F140" s="183"/>
      <c r="G140" s="183"/>
      <c r="H140" s="183"/>
      <c r="I140" s="183"/>
      <c r="J140" s="184"/>
    </row>
    <row r="141" spans="1:10" ht="24.95" customHeight="1" x14ac:dyDescent="0.2">
      <c r="A141" s="175"/>
      <c r="B141" s="6" t="s">
        <v>35</v>
      </c>
      <c r="C141" s="7"/>
      <c r="D141" s="178"/>
      <c r="E141" s="182"/>
      <c r="F141" s="183"/>
      <c r="G141" s="183"/>
      <c r="H141" s="183"/>
      <c r="I141" s="183"/>
      <c r="J141" s="184"/>
    </row>
    <row r="142" spans="1:10" ht="24.95" customHeight="1" x14ac:dyDescent="0.2">
      <c r="A142" s="175"/>
      <c r="B142" s="6" t="s">
        <v>36</v>
      </c>
      <c r="C142" s="7"/>
      <c r="D142" s="178"/>
      <c r="E142" s="182"/>
      <c r="F142" s="183"/>
      <c r="G142" s="183"/>
      <c r="H142" s="183"/>
      <c r="I142" s="183"/>
      <c r="J142" s="184"/>
    </row>
    <row r="143" spans="1:10" ht="24.95" customHeight="1" x14ac:dyDescent="0.2">
      <c r="A143" s="175"/>
      <c r="B143" s="6" t="s">
        <v>37</v>
      </c>
      <c r="C143" s="7"/>
      <c r="D143" s="178"/>
      <c r="E143" s="182"/>
      <c r="F143" s="183"/>
      <c r="G143" s="183"/>
      <c r="H143" s="183"/>
      <c r="I143" s="183"/>
      <c r="J143" s="184"/>
    </row>
    <row r="144" spans="1:10" ht="24.95" customHeight="1" thickBot="1" x14ac:dyDescent="0.25">
      <c r="A144" s="176"/>
      <c r="B144" s="10" t="s">
        <v>38</v>
      </c>
      <c r="C144" s="11"/>
      <c r="D144" s="179"/>
      <c r="E144" s="185"/>
      <c r="F144" s="186"/>
      <c r="G144" s="186"/>
      <c r="H144" s="186"/>
      <c r="I144" s="186"/>
      <c r="J144" s="187"/>
    </row>
    <row r="145" spans="1:10" ht="39.950000000000003" customHeight="1" thickBot="1" x14ac:dyDescent="0.25">
      <c r="A145" s="169" t="s">
        <v>72</v>
      </c>
      <c r="B145" s="170"/>
      <c r="C145" s="170"/>
      <c r="D145" s="170"/>
      <c r="E145" s="170"/>
      <c r="F145" s="170"/>
      <c r="G145" s="170"/>
      <c r="H145" s="171"/>
      <c r="I145" s="172" t="str">
        <f>+IF(D146="Variable no aplica","Obligación no aplica",IF(OR(D146=""),"Valide todas las variables",IF(AND(D146="Cumple variable"),"Cumple obligación","No cumple obligación")))</f>
        <v>Valide todas las variables</v>
      </c>
      <c r="J145" s="173"/>
    </row>
    <row r="146" spans="1:10" ht="20.100000000000001" customHeight="1" x14ac:dyDescent="0.2">
      <c r="A146" s="174" t="s">
        <v>73</v>
      </c>
      <c r="B146" s="195" t="s">
        <v>57</v>
      </c>
      <c r="C146" s="166"/>
      <c r="D146" s="188"/>
      <c r="E146" s="180" t="s">
        <v>33</v>
      </c>
      <c r="F146" s="180"/>
      <c r="G146" s="180"/>
      <c r="H146" s="180"/>
      <c r="I146" s="180"/>
      <c r="J146" s="181"/>
    </row>
    <row r="147" spans="1:10" ht="15" customHeight="1" x14ac:dyDescent="0.2">
      <c r="A147" s="175"/>
      <c r="B147" s="196"/>
      <c r="C147" s="167"/>
      <c r="D147" s="189"/>
      <c r="E147" s="182"/>
      <c r="F147" s="183"/>
      <c r="G147" s="183"/>
      <c r="H147" s="183"/>
      <c r="I147" s="183"/>
      <c r="J147" s="184"/>
    </row>
    <row r="148" spans="1:10" ht="15" customHeight="1" x14ac:dyDescent="0.2">
      <c r="A148" s="175"/>
      <c r="B148" s="196"/>
      <c r="C148" s="167"/>
      <c r="D148" s="189"/>
      <c r="E148" s="182"/>
      <c r="F148" s="183"/>
      <c r="G148" s="183"/>
      <c r="H148" s="183"/>
      <c r="I148" s="183"/>
      <c r="J148" s="184"/>
    </row>
    <row r="149" spans="1:10" ht="15" customHeight="1" x14ac:dyDescent="0.2">
      <c r="A149" s="175"/>
      <c r="B149" s="196"/>
      <c r="C149" s="167"/>
      <c r="D149" s="189"/>
      <c r="E149" s="182"/>
      <c r="F149" s="183"/>
      <c r="G149" s="183"/>
      <c r="H149" s="183"/>
      <c r="I149" s="183"/>
      <c r="J149" s="184"/>
    </row>
    <row r="150" spans="1:10" ht="15" customHeight="1" x14ac:dyDescent="0.2">
      <c r="A150" s="175"/>
      <c r="B150" s="196"/>
      <c r="C150" s="167"/>
      <c r="D150" s="189"/>
      <c r="E150" s="182"/>
      <c r="F150" s="183"/>
      <c r="G150" s="183"/>
      <c r="H150" s="183"/>
      <c r="I150" s="183"/>
      <c r="J150" s="184"/>
    </row>
    <row r="151" spans="1:10" ht="15" customHeight="1" x14ac:dyDescent="0.2">
      <c r="A151" s="175"/>
      <c r="B151" s="196"/>
      <c r="C151" s="167"/>
      <c r="D151" s="189"/>
      <c r="E151" s="182"/>
      <c r="F151" s="183"/>
      <c r="G151" s="183"/>
      <c r="H151" s="183"/>
      <c r="I151" s="183"/>
      <c r="J151" s="184"/>
    </row>
    <row r="152" spans="1:10" ht="15" customHeight="1" x14ac:dyDescent="0.2">
      <c r="A152" s="175"/>
      <c r="B152" s="196"/>
      <c r="C152" s="167"/>
      <c r="D152" s="189"/>
      <c r="E152" s="182"/>
      <c r="F152" s="183"/>
      <c r="G152" s="183"/>
      <c r="H152" s="183"/>
      <c r="I152" s="183"/>
      <c r="J152" s="184"/>
    </row>
    <row r="153" spans="1:10" ht="15" customHeight="1" thickBot="1" x14ac:dyDescent="0.25">
      <c r="A153" s="176"/>
      <c r="B153" s="197"/>
      <c r="C153" s="168"/>
      <c r="D153" s="190"/>
      <c r="E153" s="185"/>
      <c r="F153" s="186"/>
      <c r="G153" s="186"/>
      <c r="H153" s="186"/>
      <c r="I153" s="186"/>
      <c r="J153" s="187"/>
    </row>
    <row r="154" spans="1:10" ht="30" customHeight="1" thickBot="1" x14ac:dyDescent="0.25">
      <c r="A154" s="198" t="s">
        <v>74</v>
      </c>
      <c r="B154" s="199"/>
      <c r="C154" s="199"/>
      <c r="D154" s="199"/>
      <c r="E154" s="199"/>
      <c r="F154" s="199"/>
      <c r="G154" s="199"/>
      <c r="H154" s="199"/>
      <c r="I154" s="199"/>
      <c r="J154" s="200"/>
    </row>
    <row r="155" spans="1:10" ht="39.950000000000003" customHeight="1" thickBot="1" x14ac:dyDescent="0.25">
      <c r="A155" s="169" t="s">
        <v>75</v>
      </c>
      <c r="B155" s="170"/>
      <c r="C155" s="170"/>
      <c r="D155" s="170"/>
      <c r="E155" s="170"/>
      <c r="F155" s="170"/>
      <c r="G155" s="170"/>
      <c r="H155" s="171"/>
      <c r="I155" s="172" t="str">
        <f>+IF(OR(D156="Valide todos los criterios"),"Valide todas las variables",IF(AND(D156="Cumple variable"),"Cumple obligación","No cumple obligación"))</f>
        <v>Valide todas las variables</v>
      </c>
      <c r="J155" s="173"/>
    </row>
    <row r="156" spans="1:10" ht="20.100000000000001" customHeight="1" x14ac:dyDescent="0.2">
      <c r="A156" s="174" t="s">
        <v>75</v>
      </c>
      <c r="B156" s="8" t="s">
        <v>32</v>
      </c>
      <c r="C156" s="9"/>
      <c r="D156" s="177" t="str">
        <f>+IF(OR(C156="",C157="",C158="",C159="",C160=""),"Valide todos los criterios",IF(AND(C156="Cumple",C157="Cumple",C158="Cumple",C159="Cumple",C160="Cumple"),"Cumple variable","No cumple variable"))</f>
        <v>Valide todos los criterios</v>
      </c>
      <c r="E156" s="180" t="s">
        <v>33</v>
      </c>
      <c r="F156" s="180"/>
      <c r="G156" s="180"/>
      <c r="H156" s="180"/>
      <c r="I156" s="180"/>
      <c r="J156" s="181"/>
    </row>
    <row r="157" spans="1:10" ht="45" customHeight="1" x14ac:dyDescent="0.2">
      <c r="A157" s="175"/>
      <c r="B157" s="6" t="s">
        <v>34</v>
      </c>
      <c r="C157" s="7"/>
      <c r="D157" s="178"/>
      <c r="E157" s="182"/>
      <c r="F157" s="183"/>
      <c r="G157" s="183"/>
      <c r="H157" s="183"/>
      <c r="I157" s="183"/>
      <c r="J157" s="184"/>
    </row>
    <row r="158" spans="1:10" ht="45" customHeight="1" x14ac:dyDescent="0.2">
      <c r="A158" s="175"/>
      <c r="B158" s="6" t="s">
        <v>35</v>
      </c>
      <c r="C158" s="7"/>
      <c r="D158" s="178"/>
      <c r="E158" s="182"/>
      <c r="F158" s="183"/>
      <c r="G158" s="183"/>
      <c r="H158" s="183"/>
      <c r="I158" s="183"/>
      <c r="J158" s="184"/>
    </row>
    <row r="159" spans="1:10" ht="45" customHeight="1" x14ac:dyDescent="0.2">
      <c r="A159" s="175"/>
      <c r="B159" s="6" t="s">
        <v>36</v>
      </c>
      <c r="C159" s="7"/>
      <c r="D159" s="178"/>
      <c r="E159" s="182"/>
      <c r="F159" s="183"/>
      <c r="G159" s="183"/>
      <c r="H159" s="183"/>
      <c r="I159" s="183"/>
      <c r="J159" s="184"/>
    </row>
    <row r="160" spans="1:10" ht="45" customHeight="1" thickBot="1" x14ac:dyDescent="0.25">
      <c r="A160" s="176"/>
      <c r="B160" s="10" t="s">
        <v>37</v>
      </c>
      <c r="C160" s="11"/>
      <c r="D160" s="179"/>
      <c r="E160" s="185"/>
      <c r="F160" s="186"/>
      <c r="G160" s="186"/>
      <c r="H160" s="186"/>
      <c r="I160" s="186"/>
      <c r="J160" s="187"/>
    </row>
    <row r="161" spans="1:10" ht="39.950000000000003" customHeight="1" thickBot="1" x14ac:dyDescent="0.25">
      <c r="A161" s="169" t="s">
        <v>76</v>
      </c>
      <c r="B161" s="170"/>
      <c r="C161" s="170"/>
      <c r="D161" s="170"/>
      <c r="E161" s="170"/>
      <c r="F161" s="170"/>
      <c r="G161" s="170"/>
      <c r="H161" s="171"/>
      <c r="I161" s="172" t="str">
        <f>+IF(OR(D162="Valide todos los criterios"),"Valide todas las variables",IF(AND(D162="Cumple variable"),"Cumple obligación","No cumple obligación"))</f>
        <v>Valide todas las variables</v>
      </c>
      <c r="J161" s="173"/>
    </row>
    <row r="162" spans="1:10" ht="20.100000000000001" customHeight="1" x14ac:dyDescent="0.2">
      <c r="A162" s="174" t="s">
        <v>76</v>
      </c>
      <c r="B162" s="8" t="s">
        <v>32</v>
      </c>
      <c r="C162" s="9"/>
      <c r="D162" s="177" t="str">
        <f>+IF(C170="No aplica",IF(OR(C162="",C163="",C164="",C165="",C166="",C167="",C168="",C169=""),"Valide todos los criterios",IF(AND(C162="Cumple",C163="Cumple",C164="Cumple",C165="Cumple",C166="Cumple",C167="Cumple",C168="Cumple",C169="Cumple"),"Cumple variable","No cumple variable")),IF(OR(C162="",C163="",C164="",C165="",C166="",C167="",C168="",C169="",C170=""),"Valide todos los criterios",IF(AND(C162="Cumple",C163="Cumple",C164="Cumple",C165="Cumple",C166="Cumple",C167="Cumple",C168="Cumple",C169="Cumple",C170="Cumple"),"Cumple variable","No cumple variable")))</f>
        <v>Valide todos los criterios</v>
      </c>
      <c r="E162" s="180" t="s">
        <v>33</v>
      </c>
      <c r="F162" s="180"/>
      <c r="G162" s="180"/>
      <c r="H162" s="180"/>
      <c r="I162" s="180"/>
      <c r="J162" s="181"/>
    </row>
    <row r="163" spans="1:10" ht="24.95" customHeight="1" x14ac:dyDescent="0.2">
      <c r="A163" s="175"/>
      <c r="B163" s="6" t="s">
        <v>34</v>
      </c>
      <c r="C163" s="7"/>
      <c r="D163" s="178"/>
      <c r="E163" s="182"/>
      <c r="F163" s="183"/>
      <c r="G163" s="183"/>
      <c r="H163" s="183"/>
      <c r="I163" s="183"/>
      <c r="J163" s="184"/>
    </row>
    <row r="164" spans="1:10" ht="24.95" customHeight="1" x14ac:dyDescent="0.2">
      <c r="A164" s="175"/>
      <c r="B164" s="6" t="s">
        <v>35</v>
      </c>
      <c r="C164" s="7"/>
      <c r="D164" s="178"/>
      <c r="E164" s="182"/>
      <c r="F164" s="183"/>
      <c r="G164" s="183"/>
      <c r="H164" s="183"/>
      <c r="I164" s="183"/>
      <c r="J164" s="184"/>
    </row>
    <row r="165" spans="1:10" ht="24.95" customHeight="1" x14ac:dyDescent="0.2">
      <c r="A165" s="175"/>
      <c r="B165" s="6" t="s">
        <v>36</v>
      </c>
      <c r="C165" s="7"/>
      <c r="D165" s="178"/>
      <c r="E165" s="182"/>
      <c r="F165" s="183"/>
      <c r="G165" s="183"/>
      <c r="H165" s="183"/>
      <c r="I165" s="183"/>
      <c r="J165" s="184"/>
    </row>
    <row r="166" spans="1:10" ht="24.95" customHeight="1" x14ac:dyDescent="0.2">
      <c r="A166" s="175"/>
      <c r="B166" s="6" t="s">
        <v>37</v>
      </c>
      <c r="C166" s="7"/>
      <c r="D166" s="178"/>
      <c r="E166" s="182"/>
      <c r="F166" s="183"/>
      <c r="G166" s="183"/>
      <c r="H166" s="183"/>
      <c r="I166" s="183"/>
      <c r="J166" s="184"/>
    </row>
    <row r="167" spans="1:10" ht="24.95" customHeight="1" x14ac:dyDescent="0.2">
      <c r="A167" s="175"/>
      <c r="B167" s="6" t="s">
        <v>38</v>
      </c>
      <c r="C167" s="7"/>
      <c r="D167" s="178"/>
      <c r="E167" s="182"/>
      <c r="F167" s="183"/>
      <c r="G167" s="183"/>
      <c r="H167" s="183"/>
      <c r="I167" s="183"/>
      <c r="J167" s="184"/>
    </row>
    <row r="168" spans="1:10" ht="24.95" customHeight="1" x14ac:dyDescent="0.2">
      <c r="A168" s="175"/>
      <c r="B168" s="6" t="s">
        <v>39</v>
      </c>
      <c r="C168" s="7"/>
      <c r="D168" s="178"/>
      <c r="E168" s="182"/>
      <c r="F168" s="183"/>
      <c r="G168" s="183"/>
      <c r="H168" s="183"/>
      <c r="I168" s="183"/>
      <c r="J168" s="184"/>
    </row>
    <row r="169" spans="1:10" ht="24.95" customHeight="1" x14ac:dyDescent="0.2">
      <c r="A169" s="175"/>
      <c r="B169" s="6" t="s">
        <v>40</v>
      </c>
      <c r="C169" s="7"/>
      <c r="D169" s="178"/>
      <c r="E169" s="182"/>
      <c r="F169" s="183"/>
      <c r="G169" s="183"/>
      <c r="H169" s="183"/>
      <c r="I169" s="183"/>
      <c r="J169" s="184"/>
    </row>
    <row r="170" spans="1:10" ht="24.95" customHeight="1" thickBot="1" x14ac:dyDescent="0.25">
      <c r="A170" s="176"/>
      <c r="B170" s="10" t="s">
        <v>41</v>
      </c>
      <c r="C170" s="11"/>
      <c r="D170" s="179"/>
      <c r="E170" s="185"/>
      <c r="F170" s="186"/>
      <c r="G170" s="186"/>
      <c r="H170" s="186"/>
      <c r="I170" s="186"/>
      <c r="J170" s="187"/>
    </row>
    <row r="171" spans="1:10" ht="39.950000000000003" customHeight="1" thickBot="1" x14ac:dyDescent="0.25">
      <c r="A171" s="169" t="s">
        <v>77</v>
      </c>
      <c r="B171" s="170"/>
      <c r="C171" s="170"/>
      <c r="D171" s="170"/>
      <c r="E171" s="170"/>
      <c r="F171" s="170"/>
      <c r="G171" s="170"/>
      <c r="H171" s="171"/>
      <c r="I171" s="172" t="str">
        <f>+IF(OR(D172="Valide todos los criterios"),"Valide todas las variables",IF(AND(D172="Cumple variable"),"Cumple obligación","No cumple obligación"))</f>
        <v>Valide todas las variables</v>
      </c>
      <c r="J171" s="173"/>
    </row>
    <row r="172" spans="1:10" ht="20.100000000000001" customHeight="1" x14ac:dyDescent="0.2">
      <c r="A172" s="174" t="s">
        <v>77</v>
      </c>
      <c r="B172" s="8" t="s">
        <v>32</v>
      </c>
      <c r="C172" s="9"/>
      <c r="D172" s="177" t="str">
        <f>+IF(C173="No aplica",IF(OR(C172="",C174="",C175="",C176="",C177=""),"Valide todos los criterios",IF(AND(C172="Cumple",C174="Cumple",C175="Cumple",C176="Cumple",C177="Cumple"),"Cumple variable","No cumple variable")),IF(OR(C172="",C173="",C174="",C175="",C176="",C177=""),"Valide todos los criterios",IF(AND(C172="Cumple",C173="Cumple",C174="Cumple",C175="Cumple",C176="Cumple",C177="Cumple"),"Cumple variable","No cumple variable")))</f>
        <v>Valide todos los criterios</v>
      </c>
      <c r="E172" s="180" t="s">
        <v>33</v>
      </c>
      <c r="F172" s="180"/>
      <c r="G172" s="180"/>
      <c r="H172" s="180"/>
      <c r="I172" s="180"/>
      <c r="J172" s="181"/>
    </row>
    <row r="173" spans="1:10" ht="36.950000000000003" customHeight="1" x14ac:dyDescent="0.2">
      <c r="A173" s="175"/>
      <c r="B173" s="6" t="s">
        <v>34</v>
      </c>
      <c r="C173" s="7"/>
      <c r="D173" s="178"/>
      <c r="E173" s="182"/>
      <c r="F173" s="183"/>
      <c r="G173" s="183"/>
      <c r="H173" s="183"/>
      <c r="I173" s="183"/>
      <c r="J173" s="184"/>
    </row>
    <row r="174" spans="1:10" ht="36.950000000000003" customHeight="1" x14ac:dyDescent="0.2">
      <c r="A174" s="175"/>
      <c r="B174" s="6" t="s">
        <v>35</v>
      </c>
      <c r="C174" s="7"/>
      <c r="D174" s="178"/>
      <c r="E174" s="182"/>
      <c r="F174" s="183"/>
      <c r="G174" s="183"/>
      <c r="H174" s="183"/>
      <c r="I174" s="183"/>
      <c r="J174" s="184"/>
    </row>
    <row r="175" spans="1:10" ht="36.950000000000003" customHeight="1" x14ac:dyDescent="0.2">
      <c r="A175" s="175"/>
      <c r="B175" s="6" t="s">
        <v>36</v>
      </c>
      <c r="C175" s="7"/>
      <c r="D175" s="178"/>
      <c r="E175" s="182"/>
      <c r="F175" s="183"/>
      <c r="G175" s="183"/>
      <c r="H175" s="183"/>
      <c r="I175" s="183"/>
      <c r="J175" s="184"/>
    </row>
    <row r="176" spans="1:10" ht="36.950000000000003" customHeight="1" x14ac:dyDescent="0.2">
      <c r="A176" s="175"/>
      <c r="B176" s="6" t="s">
        <v>37</v>
      </c>
      <c r="C176" s="7"/>
      <c r="D176" s="178"/>
      <c r="E176" s="182"/>
      <c r="F176" s="183"/>
      <c r="G176" s="183"/>
      <c r="H176" s="183"/>
      <c r="I176" s="183"/>
      <c r="J176" s="184"/>
    </row>
    <row r="177" spans="1:10" ht="36.950000000000003" customHeight="1" thickBot="1" x14ac:dyDescent="0.25">
      <c r="A177" s="176"/>
      <c r="B177" s="10" t="s">
        <v>38</v>
      </c>
      <c r="C177" s="11"/>
      <c r="D177" s="179"/>
      <c r="E177" s="185"/>
      <c r="F177" s="186"/>
      <c r="G177" s="186"/>
      <c r="H177" s="186"/>
      <c r="I177" s="186"/>
      <c r="J177" s="187"/>
    </row>
    <row r="178" spans="1:10" ht="30" customHeight="1" thickBot="1" x14ac:dyDescent="0.25">
      <c r="A178" s="249" t="s">
        <v>78</v>
      </c>
      <c r="B178" s="250"/>
      <c r="C178" s="250"/>
      <c r="D178" s="250"/>
      <c r="E178" s="250"/>
      <c r="F178" s="250"/>
      <c r="G178" s="250"/>
      <c r="H178" s="250"/>
      <c r="I178" s="250"/>
      <c r="J178" s="251"/>
    </row>
    <row r="179" spans="1:10" ht="50.1" customHeight="1" x14ac:dyDescent="0.2">
      <c r="A179" s="252" t="s">
        <v>79</v>
      </c>
      <c r="B179" s="253"/>
      <c r="C179" s="253"/>
      <c r="D179" s="253"/>
      <c r="E179" s="253"/>
      <c r="F179" s="253"/>
      <c r="G179" s="253"/>
      <c r="H179" s="253"/>
      <c r="I179" s="253"/>
      <c r="J179" s="254"/>
    </row>
    <row r="180" spans="1:10" ht="150" customHeight="1" x14ac:dyDescent="0.2">
      <c r="A180" s="92" t="s">
        <v>80</v>
      </c>
      <c r="B180" s="255"/>
      <c r="C180" s="256"/>
      <c r="D180" s="256"/>
      <c r="E180" s="256"/>
      <c r="F180" s="256"/>
      <c r="G180" s="256"/>
      <c r="H180" s="256"/>
      <c r="I180" s="256"/>
      <c r="J180" s="257"/>
    </row>
    <row r="181" spans="1:10" ht="150" customHeight="1" x14ac:dyDescent="0.2">
      <c r="A181" s="92" t="s">
        <v>81</v>
      </c>
      <c r="B181" s="258"/>
      <c r="C181" s="258"/>
      <c r="D181" s="258"/>
      <c r="E181" s="258"/>
      <c r="F181" s="258"/>
      <c r="G181" s="258"/>
      <c r="H181" s="258"/>
      <c r="I181" s="258"/>
      <c r="J181" s="259"/>
    </row>
    <row r="182" spans="1:10" ht="150" customHeight="1" thickBot="1" x14ac:dyDescent="0.25">
      <c r="A182" s="93" t="s">
        <v>82</v>
      </c>
      <c r="B182" s="159"/>
      <c r="C182" s="159"/>
      <c r="D182" s="159"/>
      <c r="E182" s="159"/>
      <c r="F182" s="159"/>
      <c r="G182" s="159"/>
      <c r="H182" s="159"/>
      <c r="I182" s="159"/>
      <c r="J182" s="160"/>
    </row>
    <row r="183" spans="1:10" ht="30" customHeight="1" x14ac:dyDescent="0.2">
      <c r="A183" s="155" t="s">
        <v>83</v>
      </c>
      <c r="B183" s="156"/>
      <c r="C183" s="156"/>
      <c r="D183" s="156"/>
      <c r="E183" s="156"/>
      <c r="F183" s="156"/>
      <c r="G183" s="156"/>
      <c r="H183" s="156"/>
      <c r="I183" s="156"/>
      <c r="J183" s="157"/>
    </row>
    <row r="184" spans="1:10" ht="300" customHeight="1" thickBot="1" x14ac:dyDescent="0.25">
      <c r="A184" s="158"/>
      <c r="B184" s="159"/>
      <c r="C184" s="159"/>
      <c r="D184" s="159"/>
      <c r="E184" s="159"/>
      <c r="F184" s="159"/>
      <c r="G184" s="159"/>
      <c r="H184" s="159"/>
      <c r="I184" s="159"/>
      <c r="J184" s="160"/>
    </row>
    <row r="185" spans="1:10" ht="20.100000000000001" customHeight="1" x14ac:dyDescent="0.2">
      <c r="A185" s="163" t="s">
        <v>84</v>
      </c>
      <c r="B185" s="164"/>
      <c r="C185" s="164"/>
      <c r="D185" s="164"/>
      <c r="E185" s="164"/>
      <c r="F185" s="164"/>
      <c r="G185" s="164"/>
      <c r="H185" s="164"/>
      <c r="I185" s="164"/>
      <c r="J185" s="165"/>
    </row>
    <row r="186" spans="1:10" ht="18" customHeight="1" x14ac:dyDescent="0.2">
      <c r="A186" s="31" t="s">
        <v>85</v>
      </c>
      <c r="B186" s="153"/>
      <c r="C186" s="153"/>
      <c r="D186" s="153"/>
      <c r="E186" s="153"/>
      <c r="F186" s="30" t="s">
        <v>86</v>
      </c>
      <c r="G186" s="153"/>
      <c r="H186" s="153"/>
      <c r="I186" s="153"/>
      <c r="J186" s="154"/>
    </row>
    <row r="187" spans="1:10" ht="18" customHeight="1" x14ac:dyDescent="0.2">
      <c r="A187" s="31" t="s">
        <v>87</v>
      </c>
      <c r="B187" s="153"/>
      <c r="C187" s="153"/>
      <c r="D187" s="153"/>
      <c r="E187" s="153"/>
      <c r="F187" s="30" t="s">
        <v>87</v>
      </c>
      <c r="G187" s="153"/>
      <c r="H187" s="153"/>
      <c r="I187" s="153"/>
      <c r="J187" s="154"/>
    </row>
    <row r="188" spans="1:10" ht="18" customHeight="1" x14ac:dyDescent="0.2">
      <c r="A188" s="31" t="s">
        <v>88</v>
      </c>
      <c r="B188" s="153"/>
      <c r="C188" s="153"/>
      <c r="D188" s="153"/>
      <c r="E188" s="153"/>
      <c r="F188" s="30" t="s">
        <v>88</v>
      </c>
      <c r="G188" s="153"/>
      <c r="H188" s="153"/>
      <c r="I188" s="153"/>
      <c r="J188" s="154"/>
    </row>
    <row r="189" spans="1:10" ht="18" customHeight="1" x14ac:dyDescent="0.2">
      <c r="A189" s="31" t="s">
        <v>89</v>
      </c>
      <c r="B189" s="153"/>
      <c r="C189" s="153"/>
      <c r="D189" s="153"/>
      <c r="E189" s="153"/>
      <c r="F189" s="30" t="s">
        <v>89</v>
      </c>
      <c r="G189" s="153"/>
      <c r="H189" s="153"/>
      <c r="I189" s="153"/>
      <c r="J189" s="154"/>
    </row>
    <row r="190" spans="1:10" ht="30" customHeight="1" x14ac:dyDescent="0.2">
      <c r="A190" s="31" t="s">
        <v>90</v>
      </c>
      <c r="B190" s="153"/>
      <c r="C190" s="153"/>
      <c r="D190" s="153"/>
      <c r="E190" s="153"/>
      <c r="F190" s="30" t="s">
        <v>90</v>
      </c>
      <c r="G190" s="153"/>
      <c r="H190" s="153"/>
      <c r="I190" s="153"/>
      <c r="J190" s="154"/>
    </row>
    <row r="191" spans="1:10" ht="5.0999999999999996" customHeight="1" x14ac:dyDescent="0.2">
      <c r="A191" s="150"/>
      <c r="B191" s="151"/>
      <c r="C191" s="151"/>
      <c r="D191" s="151"/>
      <c r="E191" s="151"/>
      <c r="F191" s="151"/>
      <c r="G191" s="151"/>
      <c r="H191" s="151"/>
      <c r="I191" s="151"/>
      <c r="J191" s="152"/>
    </row>
    <row r="192" spans="1:10" ht="18" customHeight="1" x14ac:dyDescent="0.2">
      <c r="A192" s="31" t="s">
        <v>91</v>
      </c>
      <c r="B192" s="153"/>
      <c r="C192" s="153"/>
      <c r="D192" s="153"/>
      <c r="E192" s="153"/>
      <c r="F192" s="30" t="s">
        <v>92</v>
      </c>
      <c r="G192" s="153"/>
      <c r="H192" s="153"/>
      <c r="I192" s="153"/>
      <c r="J192" s="154"/>
    </row>
    <row r="193" spans="1:10" ht="18" customHeight="1" x14ac:dyDescent="0.2">
      <c r="A193" s="31" t="s">
        <v>87</v>
      </c>
      <c r="B193" s="153"/>
      <c r="C193" s="153"/>
      <c r="D193" s="153"/>
      <c r="E193" s="153"/>
      <c r="F193" s="30" t="s">
        <v>87</v>
      </c>
      <c r="G193" s="153"/>
      <c r="H193" s="153"/>
      <c r="I193" s="153"/>
      <c r="J193" s="154"/>
    </row>
    <row r="194" spans="1:10" ht="18" customHeight="1" x14ac:dyDescent="0.2">
      <c r="A194" s="31" t="s">
        <v>88</v>
      </c>
      <c r="B194" s="153"/>
      <c r="C194" s="153"/>
      <c r="D194" s="153"/>
      <c r="E194" s="153"/>
      <c r="F194" s="30" t="s">
        <v>88</v>
      </c>
      <c r="G194" s="153"/>
      <c r="H194" s="153"/>
      <c r="I194" s="153"/>
      <c r="J194" s="154"/>
    </row>
    <row r="195" spans="1:10" ht="18" customHeight="1" x14ac:dyDescent="0.2">
      <c r="A195" s="31" t="s">
        <v>89</v>
      </c>
      <c r="B195" s="153"/>
      <c r="C195" s="153"/>
      <c r="D195" s="153"/>
      <c r="E195" s="153"/>
      <c r="F195" s="30" t="s">
        <v>89</v>
      </c>
      <c r="G195" s="153"/>
      <c r="H195" s="153"/>
      <c r="I195" s="153"/>
      <c r="J195" s="154"/>
    </row>
    <row r="196" spans="1:10" ht="30" customHeight="1" thickBot="1" x14ac:dyDescent="0.25">
      <c r="A196" s="40" t="s">
        <v>90</v>
      </c>
      <c r="B196" s="161"/>
      <c r="C196" s="161"/>
      <c r="D196" s="161"/>
      <c r="E196" s="161"/>
      <c r="F196" s="41" t="s">
        <v>90</v>
      </c>
      <c r="G196" s="161"/>
      <c r="H196" s="161"/>
      <c r="I196" s="161"/>
      <c r="J196" s="162"/>
    </row>
    <row r="197" spans="1:10" ht="20.100000000000001" customHeight="1" x14ac:dyDescent="0.2">
      <c r="A197" s="163" t="s">
        <v>93</v>
      </c>
      <c r="B197" s="164"/>
      <c r="C197" s="164"/>
      <c r="D197" s="164"/>
      <c r="E197" s="164"/>
      <c r="F197" s="164"/>
      <c r="G197" s="164"/>
      <c r="H197" s="164"/>
      <c r="I197" s="164"/>
      <c r="J197" s="165"/>
    </row>
    <row r="198" spans="1:10" ht="18" customHeight="1" x14ac:dyDescent="0.2">
      <c r="A198" s="31" t="s">
        <v>85</v>
      </c>
      <c r="B198" s="153"/>
      <c r="C198" s="153"/>
      <c r="D198" s="153"/>
      <c r="E198" s="153"/>
      <c r="F198" s="30" t="s">
        <v>86</v>
      </c>
      <c r="G198" s="153"/>
      <c r="H198" s="153"/>
      <c r="I198" s="153"/>
      <c r="J198" s="154"/>
    </row>
    <row r="199" spans="1:10" ht="18" customHeight="1" x14ac:dyDescent="0.2">
      <c r="A199" s="31" t="s">
        <v>87</v>
      </c>
      <c r="B199" s="153"/>
      <c r="C199" s="153"/>
      <c r="D199" s="153"/>
      <c r="E199" s="153"/>
      <c r="F199" s="30" t="s">
        <v>87</v>
      </c>
      <c r="G199" s="153"/>
      <c r="H199" s="153"/>
      <c r="I199" s="153"/>
      <c r="J199" s="154"/>
    </row>
    <row r="200" spans="1:10" ht="18" customHeight="1" x14ac:dyDescent="0.2">
      <c r="A200" s="31" t="s">
        <v>94</v>
      </c>
      <c r="B200" s="153"/>
      <c r="C200" s="153"/>
      <c r="D200" s="153"/>
      <c r="E200" s="153"/>
      <c r="F200" s="30" t="s">
        <v>94</v>
      </c>
      <c r="G200" s="153"/>
      <c r="H200" s="153"/>
      <c r="I200" s="153"/>
      <c r="J200" s="154"/>
    </row>
    <row r="201" spans="1:10" ht="18" customHeight="1" x14ac:dyDescent="0.2">
      <c r="A201" s="31" t="s">
        <v>89</v>
      </c>
      <c r="B201" s="153"/>
      <c r="C201" s="153"/>
      <c r="D201" s="153"/>
      <c r="E201" s="153"/>
      <c r="F201" s="30" t="s">
        <v>89</v>
      </c>
      <c r="G201" s="153"/>
      <c r="H201" s="153"/>
      <c r="I201" s="153"/>
      <c r="J201" s="154"/>
    </row>
    <row r="202" spans="1:10" ht="30" customHeight="1" x14ac:dyDescent="0.2">
      <c r="A202" s="31" t="s">
        <v>90</v>
      </c>
      <c r="B202" s="153"/>
      <c r="C202" s="153"/>
      <c r="D202" s="153"/>
      <c r="E202" s="153"/>
      <c r="F202" s="30" t="s">
        <v>90</v>
      </c>
      <c r="G202" s="153"/>
      <c r="H202" s="153"/>
      <c r="I202" s="153"/>
      <c r="J202" s="154"/>
    </row>
    <row r="203" spans="1:10" ht="5.0999999999999996" customHeight="1" x14ac:dyDescent="0.2">
      <c r="A203" s="150"/>
      <c r="B203" s="151"/>
      <c r="C203" s="151"/>
      <c r="D203" s="151"/>
      <c r="E203" s="151"/>
      <c r="F203" s="151"/>
      <c r="G203" s="151"/>
      <c r="H203" s="151"/>
      <c r="I203" s="151"/>
      <c r="J203" s="152"/>
    </row>
    <row r="204" spans="1:10" ht="18" customHeight="1" x14ac:dyDescent="0.2">
      <c r="A204" s="31" t="s">
        <v>91</v>
      </c>
      <c r="B204" s="153"/>
      <c r="C204" s="153"/>
      <c r="D204" s="153"/>
      <c r="E204" s="153"/>
      <c r="F204" s="30" t="s">
        <v>92</v>
      </c>
      <c r="G204" s="153"/>
      <c r="H204" s="153"/>
      <c r="I204" s="153"/>
      <c r="J204" s="154"/>
    </row>
    <row r="205" spans="1:10" ht="18" customHeight="1" x14ac:dyDescent="0.2">
      <c r="A205" s="31" t="s">
        <v>87</v>
      </c>
      <c r="B205" s="153"/>
      <c r="C205" s="153"/>
      <c r="D205" s="153"/>
      <c r="E205" s="153"/>
      <c r="F205" s="30" t="s">
        <v>87</v>
      </c>
      <c r="G205" s="153"/>
      <c r="H205" s="153"/>
      <c r="I205" s="153"/>
      <c r="J205" s="154"/>
    </row>
    <row r="206" spans="1:10" ht="18" customHeight="1" x14ac:dyDescent="0.2">
      <c r="A206" s="31" t="s">
        <v>94</v>
      </c>
      <c r="B206" s="153"/>
      <c r="C206" s="153"/>
      <c r="D206" s="153"/>
      <c r="E206" s="153"/>
      <c r="F206" s="30" t="s">
        <v>94</v>
      </c>
      <c r="G206" s="153"/>
      <c r="H206" s="153"/>
      <c r="I206" s="153"/>
      <c r="J206" s="154"/>
    </row>
    <row r="207" spans="1:10" ht="18" customHeight="1" x14ac:dyDescent="0.2">
      <c r="A207" s="31" t="s">
        <v>89</v>
      </c>
      <c r="B207" s="153"/>
      <c r="C207" s="153"/>
      <c r="D207" s="153"/>
      <c r="E207" s="153"/>
      <c r="F207" s="30" t="s">
        <v>89</v>
      </c>
      <c r="G207" s="153"/>
      <c r="H207" s="153"/>
      <c r="I207" s="153"/>
      <c r="J207" s="154"/>
    </row>
    <row r="208" spans="1:10" ht="30" customHeight="1" x14ac:dyDescent="0.2">
      <c r="A208" s="31" t="s">
        <v>90</v>
      </c>
      <c r="B208" s="153"/>
      <c r="C208" s="153"/>
      <c r="D208" s="153"/>
      <c r="E208" s="153"/>
      <c r="F208" s="30" t="s">
        <v>90</v>
      </c>
      <c r="G208" s="153"/>
      <c r="H208" s="153"/>
      <c r="I208" s="153"/>
      <c r="J208" s="154"/>
    </row>
    <row r="209" spans="1:10" ht="5.0999999999999996" customHeight="1" x14ac:dyDescent="0.2">
      <c r="A209" s="150"/>
      <c r="B209" s="151"/>
      <c r="C209" s="151"/>
      <c r="D209" s="151"/>
      <c r="E209" s="151"/>
      <c r="F209" s="151"/>
      <c r="G209" s="151"/>
      <c r="H209" s="151"/>
      <c r="I209" s="151"/>
      <c r="J209" s="152"/>
    </row>
    <row r="210" spans="1:10" ht="18" customHeight="1" x14ac:dyDescent="0.2">
      <c r="A210" s="31" t="s">
        <v>95</v>
      </c>
      <c r="B210" s="153"/>
      <c r="C210" s="153"/>
      <c r="D210" s="153"/>
      <c r="E210" s="153"/>
      <c r="F210" s="30" t="s">
        <v>96</v>
      </c>
      <c r="G210" s="153"/>
      <c r="H210" s="153"/>
      <c r="I210" s="153"/>
      <c r="J210" s="154"/>
    </row>
    <row r="211" spans="1:10" ht="18" customHeight="1" x14ac:dyDescent="0.2">
      <c r="A211" s="31" t="s">
        <v>87</v>
      </c>
      <c r="B211" s="153"/>
      <c r="C211" s="153"/>
      <c r="D211" s="153"/>
      <c r="E211" s="153"/>
      <c r="F211" s="30" t="s">
        <v>87</v>
      </c>
      <c r="G211" s="153"/>
      <c r="H211" s="153"/>
      <c r="I211" s="153"/>
      <c r="J211" s="154"/>
    </row>
    <row r="212" spans="1:10" ht="18" customHeight="1" x14ac:dyDescent="0.2">
      <c r="A212" s="31" t="s">
        <v>94</v>
      </c>
      <c r="B212" s="153"/>
      <c r="C212" s="153"/>
      <c r="D212" s="153"/>
      <c r="E212" s="153"/>
      <c r="F212" s="30" t="s">
        <v>94</v>
      </c>
      <c r="G212" s="153"/>
      <c r="H212" s="153"/>
      <c r="I212" s="153"/>
      <c r="J212" s="154"/>
    </row>
    <row r="213" spans="1:10" ht="18" customHeight="1" x14ac:dyDescent="0.2">
      <c r="A213" s="31" t="s">
        <v>89</v>
      </c>
      <c r="B213" s="153"/>
      <c r="C213" s="153"/>
      <c r="D213" s="153"/>
      <c r="E213" s="153"/>
      <c r="F213" s="30" t="s">
        <v>89</v>
      </c>
      <c r="G213" s="153"/>
      <c r="H213" s="153"/>
      <c r="I213" s="153"/>
      <c r="J213" s="154"/>
    </row>
    <row r="214" spans="1:10" ht="30" customHeight="1" thickBot="1" x14ac:dyDescent="0.25">
      <c r="A214" s="32" t="s">
        <v>90</v>
      </c>
      <c r="B214" s="148"/>
      <c r="C214" s="148"/>
      <c r="D214" s="148"/>
      <c r="E214" s="148"/>
      <c r="F214" s="33" t="s">
        <v>90</v>
      </c>
      <c r="G214" s="148"/>
      <c r="H214" s="148"/>
      <c r="I214" s="148"/>
      <c r="J214" s="149"/>
    </row>
  </sheetData>
  <sheetProtection algorithmName="SHA-512" hashValue="QflYw8XgKjRu0QmvGg+g1BT0QFzgSYVO7qRGvdEA9HyMDGDzHiTMTocl7OcM41QbRxqtfjtwZGC5Qra1NeXomQ==" saltValue="hj9zQeQM3up6z4kzRXYoXw==" spinCount="100000" sheet="1" formatRows="0"/>
  <mergeCells count="267">
    <mergeCell ref="E118:J120"/>
    <mergeCell ref="A53:H53"/>
    <mergeCell ref="E63:J63"/>
    <mergeCell ref="A64:H64"/>
    <mergeCell ref="I64:J64"/>
    <mergeCell ref="A65:A75"/>
    <mergeCell ref="D65:D75"/>
    <mergeCell ref="E66:J75"/>
    <mergeCell ref="A89:H89"/>
    <mergeCell ref="I89:J89"/>
    <mergeCell ref="A62:A63"/>
    <mergeCell ref="D62:D63"/>
    <mergeCell ref="E62:J62"/>
    <mergeCell ref="A90:A97"/>
    <mergeCell ref="D90:D97"/>
    <mergeCell ref="E90:J90"/>
    <mergeCell ref="E91:J97"/>
    <mergeCell ref="B90:B97"/>
    <mergeCell ref="C90:C97"/>
    <mergeCell ref="A76:H76"/>
    <mergeCell ref="I76:J76"/>
    <mergeCell ref="E65:J65"/>
    <mergeCell ref="A117:A120"/>
    <mergeCell ref="D117:D120"/>
    <mergeCell ref="A178:J178"/>
    <mergeCell ref="A179:J179"/>
    <mergeCell ref="B180:J180"/>
    <mergeCell ref="B181:J181"/>
    <mergeCell ref="A156:A160"/>
    <mergeCell ref="D156:D160"/>
    <mergeCell ref="E156:J156"/>
    <mergeCell ref="E157:J160"/>
    <mergeCell ref="A154:J154"/>
    <mergeCell ref="A155:H155"/>
    <mergeCell ref="I155:J155"/>
    <mergeCell ref="D162:D170"/>
    <mergeCell ref="E162:J162"/>
    <mergeCell ref="E163:J170"/>
    <mergeCell ref="A171:H171"/>
    <mergeCell ref="I171:J171"/>
    <mergeCell ref="A172:A177"/>
    <mergeCell ref="D172:D177"/>
    <mergeCell ref="E172:J172"/>
    <mergeCell ref="E173:J177"/>
    <mergeCell ref="E117:J117"/>
    <mergeCell ref="A19:H19"/>
    <mergeCell ref="I19:J19"/>
    <mergeCell ref="A20:A28"/>
    <mergeCell ref="D20:D28"/>
    <mergeCell ref="E20:J20"/>
    <mergeCell ref="E21:J28"/>
    <mergeCell ref="A29:H29"/>
    <mergeCell ref="I29:J29"/>
    <mergeCell ref="A30:A39"/>
    <mergeCell ref="D30:D39"/>
    <mergeCell ref="E30:J30"/>
    <mergeCell ref="E31:J39"/>
    <mergeCell ref="A40:H40"/>
    <mergeCell ref="I40:J40"/>
    <mergeCell ref="I44:J44"/>
    <mergeCell ref="A45:A47"/>
    <mergeCell ref="D45:D47"/>
    <mergeCell ref="E45:J45"/>
    <mergeCell ref="E46:J47"/>
    <mergeCell ref="D56:D60"/>
    <mergeCell ref="E56:J56"/>
    <mergeCell ref="E57:J60"/>
    <mergeCell ref="A61:H61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I14:J14"/>
    <mergeCell ref="A14:B14"/>
    <mergeCell ref="A15:B15"/>
    <mergeCell ref="C14:D14"/>
    <mergeCell ref="C15:D15"/>
    <mergeCell ref="E14:F14"/>
    <mergeCell ref="E15:F15"/>
    <mergeCell ref="A48:H48"/>
    <mergeCell ref="I48:J4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1:A43"/>
    <mergeCell ref="D41:D43"/>
    <mergeCell ref="E41:J41"/>
    <mergeCell ref="E42:J43"/>
    <mergeCell ref="A44:H44"/>
    <mergeCell ref="I61:J61"/>
    <mergeCell ref="A56:A60"/>
    <mergeCell ref="A54:A55"/>
    <mergeCell ref="D54:D55"/>
    <mergeCell ref="E54:J54"/>
    <mergeCell ref="E55:J55"/>
    <mergeCell ref="I53:J53"/>
    <mergeCell ref="A49:A52"/>
    <mergeCell ref="D49:D52"/>
    <mergeCell ref="E49:J49"/>
    <mergeCell ref="E50:J52"/>
    <mergeCell ref="A77:A84"/>
    <mergeCell ref="D77:D84"/>
    <mergeCell ref="E77:J77"/>
    <mergeCell ref="E78:J84"/>
    <mergeCell ref="A85:H85"/>
    <mergeCell ref="I85:J85"/>
    <mergeCell ref="A86:A88"/>
    <mergeCell ref="D86:D88"/>
    <mergeCell ref="E86:J86"/>
    <mergeCell ref="E87:J88"/>
    <mergeCell ref="B77:B84"/>
    <mergeCell ref="C77:C84"/>
    <mergeCell ref="A98:H98"/>
    <mergeCell ref="I98:J98"/>
    <mergeCell ref="A99:A101"/>
    <mergeCell ref="D99:D101"/>
    <mergeCell ref="E99:J99"/>
    <mergeCell ref="E100:J101"/>
    <mergeCell ref="A127:A128"/>
    <mergeCell ref="D127:D128"/>
    <mergeCell ref="E127:J127"/>
    <mergeCell ref="E128:J128"/>
    <mergeCell ref="A121:J121"/>
    <mergeCell ref="A122:H122"/>
    <mergeCell ref="I122:J122"/>
    <mergeCell ref="A123:A125"/>
    <mergeCell ref="D123:D125"/>
    <mergeCell ref="E123:J123"/>
    <mergeCell ref="E124:J125"/>
    <mergeCell ref="A126:H126"/>
    <mergeCell ref="I126:J126"/>
    <mergeCell ref="A102:H102"/>
    <mergeCell ref="I102:J102"/>
    <mergeCell ref="A103:A110"/>
    <mergeCell ref="B103:B110"/>
    <mergeCell ref="C103:C110"/>
    <mergeCell ref="B187:E187"/>
    <mergeCell ref="D103:D110"/>
    <mergeCell ref="E103:J103"/>
    <mergeCell ref="E104:J110"/>
    <mergeCell ref="A111:H111"/>
    <mergeCell ref="I111:J111"/>
    <mergeCell ref="A112:A115"/>
    <mergeCell ref="D112:D115"/>
    <mergeCell ref="E112:J112"/>
    <mergeCell ref="E113:J115"/>
    <mergeCell ref="A146:A153"/>
    <mergeCell ref="B146:B153"/>
    <mergeCell ref="C146:C153"/>
    <mergeCell ref="D146:D153"/>
    <mergeCell ref="E146:J146"/>
    <mergeCell ref="E147:J153"/>
    <mergeCell ref="A129:H129"/>
    <mergeCell ref="I129:J129"/>
    <mergeCell ref="A130:A137"/>
    <mergeCell ref="D130:D137"/>
    <mergeCell ref="E130:J130"/>
    <mergeCell ref="B130:B137"/>
    <mergeCell ref="A116:H116"/>
    <mergeCell ref="I116:J116"/>
    <mergeCell ref="B188:E188"/>
    <mergeCell ref="B189:E189"/>
    <mergeCell ref="B190:E190"/>
    <mergeCell ref="G186:J186"/>
    <mergeCell ref="G187:J187"/>
    <mergeCell ref="G188:J188"/>
    <mergeCell ref="G189:J189"/>
    <mergeCell ref="G190:J190"/>
    <mergeCell ref="C130:C137"/>
    <mergeCell ref="A145:H145"/>
    <mergeCell ref="I145:J145"/>
    <mergeCell ref="I138:J138"/>
    <mergeCell ref="A139:A144"/>
    <mergeCell ref="D139:D144"/>
    <mergeCell ref="E139:J139"/>
    <mergeCell ref="E140:J144"/>
    <mergeCell ref="E131:J137"/>
    <mergeCell ref="A138:H138"/>
    <mergeCell ref="B182:J182"/>
    <mergeCell ref="A161:H161"/>
    <mergeCell ref="I161:J161"/>
    <mergeCell ref="A162:A170"/>
    <mergeCell ref="A185:J185"/>
    <mergeCell ref="B186:E186"/>
    <mergeCell ref="G199:J199"/>
    <mergeCell ref="G200:J200"/>
    <mergeCell ref="A191:J191"/>
    <mergeCell ref="B192:E192"/>
    <mergeCell ref="G192:J192"/>
    <mergeCell ref="B193:E193"/>
    <mergeCell ref="G193:J193"/>
    <mergeCell ref="B194:E194"/>
    <mergeCell ref="G194:J194"/>
    <mergeCell ref="B195:E195"/>
    <mergeCell ref="G195:J195"/>
    <mergeCell ref="B206:E206"/>
    <mergeCell ref="G206:J206"/>
    <mergeCell ref="B207:E207"/>
    <mergeCell ref="G207:J207"/>
    <mergeCell ref="B208:E208"/>
    <mergeCell ref="G208:J208"/>
    <mergeCell ref="A183:J183"/>
    <mergeCell ref="A184:J184"/>
    <mergeCell ref="B201:E201"/>
    <mergeCell ref="G201:J201"/>
    <mergeCell ref="B202:E202"/>
    <mergeCell ref="G202:J202"/>
    <mergeCell ref="A203:J203"/>
    <mergeCell ref="B204:E204"/>
    <mergeCell ref="G204:J204"/>
    <mergeCell ref="B205:E205"/>
    <mergeCell ref="G205:J205"/>
    <mergeCell ref="B196:E196"/>
    <mergeCell ref="G196:J196"/>
    <mergeCell ref="A197:J197"/>
    <mergeCell ref="B198:E198"/>
    <mergeCell ref="G198:J198"/>
    <mergeCell ref="B199:E199"/>
    <mergeCell ref="B200:E200"/>
    <mergeCell ref="B214:E214"/>
    <mergeCell ref="G214:J214"/>
    <mergeCell ref="A209:J209"/>
    <mergeCell ref="B210:E210"/>
    <mergeCell ref="G210:J210"/>
    <mergeCell ref="B211:E211"/>
    <mergeCell ref="G211:J211"/>
    <mergeCell ref="B212:E212"/>
    <mergeCell ref="G212:J212"/>
    <mergeCell ref="B213:E213"/>
    <mergeCell ref="G213:J213"/>
  </mergeCells>
  <conditionalFormatting sqref="A4:J4 A6:J6 A8:J8 A10:J10 A13:B13 E13 G13 I13 A15 C15 E15 G15:J15 A17 C17 H17">
    <cfRule type="containsBlanks" dxfId="67" priority="24">
      <formula>LEN(TRIM(A4))=0</formula>
    </cfRule>
  </conditionalFormatting>
  <conditionalFormatting sqref="C20:C28">
    <cfRule type="containsBlanks" dxfId="66" priority="74">
      <formula>LEN(TRIM(C20))=0</formula>
    </cfRule>
  </conditionalFormatting>
  <conditionalFormatting sqref="C30:C38 C41:C43 C49:C52 C54:C60 C99:C101 C123:C125 C139:C144 C156:C160 C162:C170 C172:C177">
    <cfRule type="containsBlanks" dxfId="65" priority="140">
      <formula>LEN(TRIM(C30))=0</formula>
    </cfRule>
  </conditionalFormatting>
  <conditionalFormatting sqref="C45:C47">
    <cfRule type="containsBlanks" dxfId="64" priority="91">
      <formula>LEN(TRIM(C45))=0</formula>
    </cfRule>
  </conditionalFormatting>
  <conditionalFormatting sqref="C62:C63">
    <cfRule type="containsBlanks" dxfId="63" priority="11">
      <formula>LEN(TRIM(C62))=0</formula>
    </cfRule>
  </conditionalFormatting>
  <conditionalFormatting sqref="C65:C75">
    <cfRule type="containsBlanks" dxfId="62" priority="89">
      <formula>LEN(TRIM(C65))=0</formula>
    </cfRule>
  </conditionalFormatting>
  <conditionalFormatting sqref="C86:C87">
    <cfRule type="containsBlanks" dxfId="61" priority="88">
      <formula>LEN(TRIM(C86))=0</formula>
    </cfRule>
  </conditionalFormatting>
  <conditionalFormatting sqref="C112:C114">
    <cfRule type="containsBlanks" dxfId="60" priority="87">
      <formula>LEN(TRIM(C112))=0</formula>
    </cfRule>
  </conditionalFormatting>
  <conditionalFormatting sqref="C117:C120">
    <cfRule type="containsBlanks" dxfId="59" priority="15">
      <formula>LEN(TRIM(C117))=0</formula>
    </cfRule>
  </conditionalFormatting>
  <conditionalFormatting sqref="C127:C128">
    <cfRule type="containsBlanks" dxfId="58" priority="105">
      <formula>LEN(TRIM(C127))=0</formula>
    </cfRule>
  </conditionalFormatting>
  <conditionalFormatting sqref="C1:E1">
    <cfRule type="containsBlanks" dxfId="57" priority="25">
      <formula>LEN(TRIM(C1))=0</formula>
    </cfRule>
  </conditionalFormatting>
  <conditionalFormatting sqref="G1">
    <cfRule type="containsBlanks" dxfId="56" priority="84">
      <formula>LEN(TRIM(G1))=0</formula>
    </cfRule>
  </conditionalFormatting>
  <conditionalFormatting sqref="I1">
    <cfRule type="cellIs" dxfId="55" priority="83" operator="equal">
      <formula>1</formula>
    </cfRule>
    <cfRule type="cellIs" dxfId="54" priority="82" operator="lessThan">
      <formula>1</formula>
    </cfRule>
    <cfRule type="cellIs" dxfId="53" priority="81" operator="lessThan">
      <formula>0.9</formula>
    </cfRule>
    <cfRule type="cellIs" dxfId="52" priority="80" operator="lessThan">
      <formula>0.8</formula>
    </cfRule>
    <cfRule type="cellIs" dxfId="51" priority="79" operator="lessThan">
      <formula>0.7</formula>
    </cfRule>
    <cfRule type="containsBlanks" priority="78" stopIfTrue="1">
      <formula>LEN(TRIM(I1))=0</formula>
    </cfRule>
  </conditionalFormatting>
  <conditionalFormatting sqref="I19:J19">
    <cfRule type="containsText" dxfId="50" priority="76" operator="containsText" text="No cumple obligación">
      <formula>NOT(ISERROR(SEARCH("No cumple obligación",I19)))</formula>
    </cfRule>
    <cfRule type="containsText" dxfId="49" priority="77" operator="containsText" text="Cumple obligación">
      <formula>NOT(ISERROR(SEARCH("Cumple obligación",I19)))</formula>
    </cfRule>
  </conditionalFormatting>
  <conditionalFormatting sqref="I29:J29">
    <cfRule type="containsText" dxfId="48" priority="73" operator="containsText" text="Cumple obligación">
      <formula>NOT(ISERROR(SEARCH("Cumple obligación",I29)))</formula>
    </cfRule>
    <cfRule type="containsText" dxfId="47" priority="72" operator="containsText" text="No cumple obligación">
      <formula>NOT(ISERROR(SEARCH("No cumple obligación",I29)))</formula>
    </cfRule>
  </conditionalFormatting>
  <conditionalFormatting sqref="I40:J40">
    <cfRule type="containsText" dxfId="46" priority="71" operator="containsText" text="Cumple obligación">
      <formula>NOT(ISERROR(SEARCH("Cumple obligación",I40)))</formula>
    </cfRule>
    <cfRule type="containsText" dxfId="45" priority="70" operator="containsText" text="No cumple obligación">
      <formula>NOT(ISERROR(SEARCH("No cumple obligación",I40)))</formula>
    </cfRule>
  </conditionalFormatting>
  <conditionalFormatting sqref="I44:J44">
    <cfRule type="containsText" dxfId="44" priority="69" operator="containsText" text="Cumple obligación">
      <formula>NOT(ISERROR(SEARCH("Cumple obligación",I44)))</formula>
    </cfRule>
    <cfRule type="containsText" dxfId="43" priority="68" operator="containsText" text="No cumple obligación">
      <formula>NOT(ISERROR(SEARCH("No cumple obligación",I44)))</formula>
    </cfRule>
  </conditionalFormatting>
  <conditionalFormatting sqref="I48:J48">
    <cfRule type="containsText" dxfId="42" priority="2" operator="containsText" text="Cumple obligación">
      <formula>NOT(ISERROR(SEARCH("Cumple obligación",I48)))</formula>
    </cfRule>
    <cfRule type="containsText" dxfId="41" priority="1" operator="containsText" text="No cumple obligación">
      <formula>NOT(ISERROR(SEARCH("No cumple obligación",I48)))</formula>
    </cfRule>
  </conditionalFormatting>
  <conditionalFormatting sqref="I53:J53">
    <cfRule type="containsText" dxfId="40" priority="64" operator="containsText" text="No cumple obligación">
      <formula>NOT(ISERROR(SEARCH("No cumple obligación",I53)))</formula>
    </cfRule>
    <cfRule type="containsText" dxfId="39" priority="65" operator="containsText" text="Cumple obligación">
      <formula>NOT(ISERROR(SEARCH("Cumple obligación",I53)))</formula>
    </cfRule>
  </conditionalFormatting>
  <conditionalFormatting sqref="I61:J61">
    <cfRule type="containsText" dxfId="38" priority="63" operator="containsText" text="Cumple obligación">
      <formula>NOT(ISERROR(SEARCH("Cumple obligación",I61)))</formula>
    </cfRule>
    <cfRule type="containsText" dxfId="37" priority="62" operator="containsText" text="No cumple obligación">
      <formula>NOT(ISERROR(SEARCH("No cumple obligación",I61)))</formula>
    </cfRule>
  </conditionalFormatting>
  <conditionalFormatting sqref="I64:J64">
    <cfRule type="containsText" dxfId="36" priority="61" operator="containsText" text="Cumple obligación">
      <formula>NOT(ISERROR(SEARCH("Cumple obligación",I64)))</formula>
    </cfRule>
    <cfRule type="containsText" dxfId="35" priority="60" operator="containsText" text="No cumple obligación">
      <formula>NOT(ISERROR(SEARCH("No cumple obligación",I64)))</formula>
    </cfRule>
  </conditionalFormatting>
  <conditionalFormatting sqref="I76:J76">
    <cfRule type="containsText" dxfId="34" priority="10" operator="containsText" text="Cumple obligación">
      <formula>NOT(ISERROR(SEARCH("Cumple obligación",I76)))</formula>
    </cfRule>
    <cfRule type="containsText" dxfId="33" priority="9" operator="containsText" text="No cumple obligación">
      <formula>NOT(ISERROR(SEARCH("No cumple obligación",I76)))</formula>
    </cfRule>
  </conditionalFormatting>
  <conditionalFormatting sqref="I85:J85">
    <cfRule type="containsText" dxfId="32" priority="57" operator="containsText" text="Cumple obligación">
      <formula>NOT(ISERROR(SEARCH("Cumple obligación",I85)))</formula>
    </cfRule>
    <cfRule type="containsText" dxfId="31" priority="56" operator="containsText" text="No cumple obligación">
      <formula>NOT(ISERROR(SEARCH("No cumple obligación",I85)))</formula>
    </cfRule>
  </conditionalFormatting>
  <conditionalFormatting sqref="I89:J89">
    <cfRule type="containsText" dxfId="30" priority="54" operator="containsText" text="No cumple obligación">
      <formula>NOT(ISERROR(SEARCH("No cumple obligación",I89)))</formula>
    </cfRule>
    <cfRule type="containsText" dxfId="29" priority="55" operator="containsText" text="Cumple obligación">
      <formula>NOT(ISERROR(SEARCH("Cumple obligación",I89)))</formula>
    </cfRule>
  </conditionalFormatting>
  <conditionalFormatting sqref="I98:J98">
    <cfRule type="containsText" dxfId="28" priority="53" operator="containsText" text="Cumple obligación">
      <formula>NOT(ISERROR(SEARCH("Cumple obligación",I98)))</formula>
    </cfRule>
    <cfRule type="containsText" dxfId="27" priority="52" operator="containsText" text="No cumple obligación">
      <formula>NOT(ISERROR(SEARCH("No cumple obligación",I98)))</formula>
    </cfRule>
  </conditionalFormatting>
  <conditionalFormatting sqref="I102:J102">
    <cfRule type="containsText" dxfId="26" priority="51" operator="containsText" text="Cumple obligación">
      <formula>NOT(ISERROR(SEARCH("Cumple obligación",I102)))</formula>
    </cfRule>
    <cfRule type="containsText" dxfId="25" priority="50" operator="containsText" text="No cumple obligación">
      <formula>NOT(ISERROR(SEARCH("No cumple obligación",I102)))</formula>
    </cfRule>
  </conditionalFormatting>
  <conditionalFormatting sqref="I111:J111">
    <cfRule type="containsText" dxfId="24" priority="4" operator="containsText" text="Cumple obligación">
      <formula>NOT(ISERROR(SEARCH("Cumple obligación",I111)))</formula>
    </cfRule>
    <cfRule type="containsText" dxfId="23" priority="3" operator="containsText" text="No cumple obligación">
      <formula>NOT(ISERROR(SEARCH("No cumple obligación",I111)))</formula>
    </cfRule>
  </conditionalFormatting>
  <conditionalFormatting sqref="I116:J116">
    <cfRule type="containsText" dxfId="22" priority="13" operator="containsText" text="No cumple obligación">
      <formula>NOT(ISERROR(SEARCH("No cumple obligación",I116)))</formula>
    </cfRule>
    <cfRule type="containsText" dxfId="21" priority="14" operator="containsText" text="Cumple obligación">
      <formula>NOT(ISERROR(SEARCH("Cumple obligación",I116)))</formula>
    </cfRule>
  </conditionalFormatting>
  <conditionalFormatting sqref="I122:J122">
    <cfRule type="containsText" dxfId="20" priority="47" operator="containsText" text="Cumple obligación">
      <formula>NOT(ISERROR(SEARCH("Cumple obligación",I122)))</formula>
    </cfRule>
    <cfRule type="containsText" dxfId="19" priority="46" operator="containsText" text="No cumple obligación">
      <formula>NOT(ISERROR(SEARCH("No cumple obligación",I122)))</formula>
    </cfRule>
  </conditionalFormatting>
  <conditionalFormatting sqref="I126:J126">
    <cfRule type="containsText" dxfId="18" priority="44" operator="containsText" text="No cumple obligación">
      <formula>NOT(ISERROR(SEARCH("No cumple obligación",I126)))</formula>
    </cfRule>
    <cfRule type="containsText" dxfId="17" priority="45" operator="containsText" text="Cumple obligación">
      <formula>NOT(ISERROR(SEARCH("Cumple obligación",I126)))</formula>
    </cfRule>
  </conditionalFormatting>
  <conditionalFormatting sqref="I129:J129">
    <cfRule type="containsText" dxfId="16" priority="43" operator="containsText" text="Cumple obligación">
      <formula>NOT(ISERROR(SEARCH("Cumple obligación",I129)))</formula>
    </cfRule>
    <cfRule type="containsText" dxfId="15" priority="42" operator="containsText" text="No cumple obligación">
      <formula>NOT(ISERROR(SEARCH("No cumple obligación",I129)))</formula>
    </cfRule>
  </conditionalFormatting>
  <conditionalFormatting sqref="I138:J138">
    <cfRule type="containsText" dxfId="14" priority="41" operator="containsText" text="Cumple obligación">
      <formula>NOT(ISERROR(SEARCH("Cumple obligación",I138)))</formula>
    </cfRule>
    <cfRule type="containsText" dxfId="13" priority="40" operator="containsText" text="No cumple obligación">
      <formula>NOT(ISERROR(SEARCH("No cumple obligación",I138)))</formula>
    </cfRule>
  </conditionalFormatting>
  <conditionalFormatting sqref="I145:J145">
    <cfRule type="containsText" dxfId="12" priority="39" operator="containsText" text="Cumple obligación">
      <formula>NOT(ISERROR(SEARCH("Cumple obligación",I145)))</formula>
    </cfRule>
    <cfRule type="containsText" dxfId="11" priority="38" operator="containsText" text="No cumple obligación">
      <formula>NOT(ISERROR(SEARCH("No cumple obligación",I145)))</formula>
    </cfRule>
  </conditionalFormatting>
  <conditionalFormatting sqref="I155:J155">
    <cfRule type="containsText" dxfId="10" priority="37" operator="containsText" text="Cumple obligación">
      <formula>NOT(ISERROR(SEARCH("Cumple obligación",I155)))</formula>
    </cfRule>
    <cfRule type="containsText" dxfId="9" priority="36" operator="containsText" text="No cumple obligación">
      <formula>NOT(ISERROR(SEARCH("No cumple obligación",I155)))</formula>
    </cfRule>
  </conditionalFormatting>
  <conditionalFormatting sqref="I161:J161">
    <cfRule type="containsText" dxfId="8" priority="35" operator="containsText" text="Cumple obligación">
      <formula>NOT(ISERROR(SEARCH("Cumple obligación",I161)))</formula>
    </cfRule>
    <cfRule type="containsText" dxfId="7" priority="34" operator="containsText" text="No cumple obligación">
      <formula>NOT(ISERROR(SEARCH("No cumple obligación",I161)))</formula>
    </cfRule>
  </conditionalFormatting>
  <conditionalFormatting sqref="I171:J171">
    <cfRule type="containsText" dxfId="6" priority="33" operator="containsText" text="Cumple obligación">
      <formula>NOT(ISERROR(SEARCH("Cumple obligación",I171)))</formula>
    </cfRule>
    <cfRule type="containsText" dxfId="5" priority="32" operator="containsText" text="No cumple obligación">
      <formula>NOT(ISERROR(SEARCH("No cumple obligación",I171)))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INTERVENCIÓN DE APOYO RAJ SRPA&amp;R&amp;"Arial,Normal"&amp;10F5.A28.G27.P 
Versión 1 
Página &amp;P de &amp;N 
02/05/2023 
Clasificación de la Información 
Clasificada</oddHeader>
    <oddFooter>&amp;C&amp;G</oddFooter>
  </headerFooter>
  <rowBreaks count="14" manualBreakCount="14">
    <brk id="28" max="9" man="1"/>
    <brk id="43" max="9" man="1"/>
    <brk id="52" max="9" man="1"/>
    <brk id="63" max="9" man="1"/>
    <brk id="84" max="9" man="1"/>
    <brk id="97" max="9" man="1"/>
    <brk id="110" max="9" man="1"/>
    <brk id="120" max="9" man="1"/>
    <brk id="137" max="9" man="1"/>
    <brk id="153" max="9" man="1"/>
    <brk id="170" max="9" man="1"/>
    <brk id="177" max="9" man="1"/>
    <brk id="182" max="9" man="1"/>
    <brk id="184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C65:C75 C38 C174:C177 C139:C144 C123:C125 C86 C156:C160 C162:C169 C35:C36 C45:C46 C20:C28 C30:C33 C41:C43 C99:C101 C112 C127:C128 C119:C120 C172 C59 C117 C114 C49:C52 C54:C57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C88 C39 C115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D130:D137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C118 C113 C34 C47 C87 C170 C173 C37 C60 C62:C63 C58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D90:D97 D103:D110 D146:D153 D77:D84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MO10"/>
  <sheetViews>
    <sheetView showGridLines="0" zoomScale="60" zoomScaleNormal="60" workbookViewId="0">
      <pane ySplit="9" topLeftCell="A10" activePane="bottomLeft" state="frozen"/>
      <selection pane="bottomLeft" activeCell="MC2" sqref="MC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50" width="35.7109375" style="2" customWidth="1"/>
    <col min="51" max="116" width="25.7109375" style="2"/>
    <col min="117" max="154" width="11.7109375" style="2" customWidth="1"/>
    <col min="155" max="155" width="15.7109375" style="2" customWidth="1"/>
    <col min="156" max="188" width="11.42578125" style="2" customWidth="1"/>
    <col min="189" max="297" width="11.7109375" style="2" customWidth="1"/>
    <col min="298" max="16384" width="25.7109375" style="2"/>
  </cols>
  <sheetData>
    <row r="1" spans="1:353" ht="30" customHeight="1" x14ac:dyDescent="0.25">
      <c r="A1" s="267"/>
      <c r="B1" s="273" t="s">
        <v>97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4"/>
      <c r="EE1" s="274"/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4"/>
      <c r="EZ1" s="274"/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4"/>
      <c r="FU1" s="274"/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4"/>
      <c r="GP1" s="274"/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4"/>
      <c r="HK1" s="274"/>
      <c r="HL1" s="274"/>
      <c r="HM1" s="274"/>
      <c r="HN1" s="274"/>
      <c r="HO1" s="274"/>
      <c r="HP1" s="274"/>
      <c r="HQ1" s="274"/>
      <c r="HR1" s="274"/>
      <c r="HS1" s="274"/>
      <c r="HT1" s="274"/>
      <c r="HU1" s="274"/>
      <c r="HV1" s="274"/>
      <c r="HW1" s="274"/>
      <c r="HX1" s="274"/>
      <c r="HY1" s="274"/>
      <c r="HZ1" s="274"/>
      <c r="IA1" s="274"/>
      <c r="IB1" s="274"/>
      <c r="IC1" s="274"/>
      <c r="ID1" s="274"/>
      <c r="IE1" s="274"/>
      <c r="IF1" s="274"/>
      <c r="IG1" s="274"/>
      <c r="IH1" s="274"/>
      <c r="II1" s="274"/>
      <c r="IJ1" s="274"/>
      <c r="IK1" s="274"/>
      <c r="IL1" s="274"/>
      <c r="IM1" s="274"/>
      <c r="IN1" s="274"/>
      <c r="IO1" s="274"/>
      <c r="IP1" s="274"/>
      <c r="IQ1" s="274"/>
      <c r="IR1" s="274"/>
      <c r="IS1" s="274"/>
      <c r="IT1" s="274"/>
      <c r="IU1" s="274"/>
      <c r="IV1" s="274"/>
      <c r="IW1" s="274"/>
      <c r="IX1" s="274"/>
      <c r="IY1" s="274"/>
      <c r="IZ1" s="274"/>
      <c r="JA1" s="274"/>
      <c r="JB1" s="274"/>
      <c r="JC1" s="274"/>
      <c r="JD1" s="274"/>
      <c r="JE1" s="274"/>
      <c r="JF1" s="274"/>
      <c r="JG1" s="274"/>
      <c r="JH1" s="274"/>
      <c r="JI1" s="274"/>
      <c r="JJ1" s="274"/>
      <c r="JK1" s="274"/>
      <c r="JL1" s="274"/>
      <c r="JM1" s="274"/>
      <c r="JN1" s="274"/>
      <c r="JO1" s="274"/>
      <c r="JP1" s="274"/>
      <c r="JQ1" s="274"/>
      <c r="JR1" s="274"/>
      <c r="JS1" s="274"/>
      <c r="JT1" s="274"/>
      <c r="JU1" s="274"/>
      <c r="JV1" s="274"/>
      <c r="JW1" s="274"/>
      <c r="JX1" s="274"/>
      <c r="JY1" s="274"/>
      <c r="JZ1" s="274"/>
      <c r="KA1" s="274"/>
      <c r="KB1" s="274"/>
      <c r="KC1" s="274"/>
      <c r="KD1" s="274"/>
      <c r="KE1" s="274"/>
      <c r="KF1" s="274"/>
      <c r="KG1" s="274"/>
      <c r="KH1" s="274"/>
      <c r="KI1" s="274"/>
      <c r="KJ1" s="274"/>
      <c r="KK1" s="274"/>
      <c r="KL1" s="274"/>
      <c r="KM1" s="274"/>
      <c r="KN1" s="274"/>
      <c r="KO1" s="274"/>
      <c r="KP1" s="274"/>
      <c r="KQ1" s="274"/>
      <c r="KR1" s="274"/>
      <c r="KS1" s="274"/>
      <c r="KT1" s="274"/>
      <c r="KU1" s="274"/>
      <c r="KV1" s="274"/>
      <c r="KW1" s="274"/>
      <c r="KX1" s="274"/>
      <c r="KY1" s="274"/>
      <c r="KZ1" s="274"/>
      <c r="LA1" s="274"/>
      <c r="LB1" s="274"/>
      <c r="LC1" s="274"/>
      <c r="LD1" s="274"/>
      <c r="LE1" s="274"/>
      <c r="LF1" s="274"/>
      <c r="LG1" s="274"/>
      <c r="LH1" s="274"/>
      <c r="LI1" s="274"/>
      <c r="LJ1" s="274"/>
      <c r="LK1" s="274"/>
      <c r="LL1" s="274"/>
      <c r="LM1" s="274"/>
      <c r="LN1" s="274"/>
      <c r="LO1" s="274"/>
      <c r="LP1" s="274"/>
      <c r="LQ1" s="274"/>
      <c r="LR1" s="274"/>
      <c r="LS1" s="274"/>
      <c r="LT1" s="274"/>
      <c r="LU1" s="274"/>
      <c r="LV1" s="274"/>
      <c r="LW1" s="274"/>
      <c r="LX1" s="274"/>
      <c r="LY1" s="274"/>
      <c r="LZ1" s="274"/>
      <c r="MA1" s="275"/>
      <c r="MB1" s="79" t="s">
        <v>98</v>
      </c>
      <c r="MC1" s="43">
        <v>45048</v>
      </c>
    </row>
    <row r="2" spans="1:353" ht="30" customHeight="1" x14ac:dyDescent="0.25">
      <c r="A2" s="268"/>
      <c r="B2" s="276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  <c r="DQ2" s="277"/>
      <c r="DR2" s="277"/>
      <c r="DS2" s="277"/>
      <c r="DT2" s="277"/>
      <c r="DU2" s="277"/>
      <c r="DV2" s="277"/>
      <c r="DW2" s="277"/>
      <c r="DX2" s="277"/>
      <c r="DY2" s="277"/>
      <c r="DZ2" s="277"/>
      <c r="EA2" s="277"/>
      <c r="EB2" s="277"/>
      <c r="EC2" s="277"/>
      <c r="ED2" s="277"/>
      <c r="EE2" s="277"/>
      <c r="EF2" s="277"/>
      <c r="EG2" s="277"/>
      <c r="EH2" s="277"/>
      <c r="EI2" s="277"/>
      <c r="EJ2" s="277"/>
      <c r="EK2" s="277"/>
      <c r="EL2" s="277"/>
      <c r="EM2" s="277"/>
      <c r="EN2" s="277"/>
      <c r="EO2" s="277"/>
      <c r="EP2" s="277"/>
      <c r="EQ2" s="277"/>
      <c r="ER2" s="277"/>
      <c r="ES2" s="277"/>
      <c r="ET2" s="277"/>
      <c r="EU2" s="277"/>
      <c r="EV2" s="277"/>
      <c r="EW2" s="277"/>
      <c r="EX2" s="277"/>
      <c r="EY2" s="277"/>
      <c r="EZ2" s="277"/>
      <c r="FA2" s="277"/>
      <c r="FB2" s="277"/>
      <c r="FC2" s="277"/>
      <c r="FD2" s="277"/>
      <c r="FE2" s="277"/>
      <c r="FF2" s="277"/>
      <c r="FG2" s="277"/>
      <c r="FH2" s="277"/>
      <c r="FI2" s="277"/>
      <c r="FJ2" s="277"/>
      <c r="FK2" s="277"/>
      <c r="FL2" s="277"/>
      <c r="FM2" s="277"/>
      <c r="FN2" s="277"/>
      <c r="FO2" s="277"/>
      <c r="FP2" s="277"/>
      <c r="FQ2" s="277"/>
      <c r="FR2" s="277"/>
      <c r="FS2" s="277"/>
      <c r="FT2" s="277"/>
      <c r="FU2" s="277"/>
      <c r="FV2" s="277"/>
      <c r="FW2" s="277"/>
      <c r="FX2" s="277"/>
      <c r="FY2" s="277"/>
      <c r="FZ2" s="277"/>
      <c r="GA2" s="277"/>
      <c r="GB2" s="277"/>
      <c r="GC2" s="277"/>
      <c r="GD2" s="277"/>
      <c r="GE2" s="277"/>
      <c r="GF2" s="277"/>
      <c r="GG2" s="277"/>
      <c r="GH2" s="277"/>
      <c r="GI2" s="277"/>
      <c r="GJ2" s="277"/>
      <c r="GK2" s="277"/>
      <c r="GL2" s="277"/>
      <c r="GM2" s="277"/>
      <c r="GN2" s="277"/>
      <c r="GO2" s="277"/>
      <c r="GP2" s="277"/>
      <c r="GQ2" s="277"/>
      <c r="GR2" s="277"/>
      <c r="GS2" s="277"/>
      <c r="GT2" s="277"/>
      <c r="GU2" s="277"/>
      <c r="GV2" s="277"/>
      <c r="GW2" s="277"/>
      <c r="GX2" s="277"/>
      <c r="GY2" s="277"/>
      <c r="GZ2" s="277"/>
      <c r="HA2" s="277"/>
      <c r="HB2" s="277"/>
      <c r="HC2" s="277"/>
      <c r="HD2" s="277"/>
      <c r="HE2" s="277"/>
      <c r="HF2" s="277"/>
      <c r="HG2" s="277"/>
      <c r="HH2" s="277"/>
      <c r="HI2" s="277"/>
      <c r="HJ2" s="277"/>
      <c r="HK2" s="277"/>
      <c r="HL2" s="277"/>
      <c r="HM2" s="277"/>
      <c r="HN2" s="277"/>
      <c r="HO2" s="277"/>
      <c r="HP2" s="277"/>
      <c r="HQ2" s="277"/>
      <c r="HR2" s="277"/>
      <c r="HS2" s="277"/>
      <c r="HT2" s="277"/>
      <c r="HU2" s="277"/>
      <c r="HV2" s="277"/>
      <c r="HW2" s="277"/>
      <c r="HX2" s="277"/>
      <c r="HY2" s="277"/>
      <c r="HZ2" s="277"/>
      <c r="IA2" s="277"/>
      <c r="IB2" s="277"/>
      <c r="IC2" s="277"/>
      <c r="ID2" s="277"/>
      <c r="IE2" s="277"/>
      <c r="IF2" s="277"/>
      <c r="IG2" s="277"/>
      <c r="IH2" s="277"/>
      <c r="II2" s="277"/>
      <c r="IJ2" s="277"/>
      <c r="IK2" s="277"/>
      <c r="IL2" s="277"/>
      <c r="IM2" s="277"/>
      <c r="IN2" s="277"/>
      <c r="IO2" s="277"/>
      <c r="IP2" s="277"/>
      <c r="IQ2" s="277"/>
      <c r="IR2" s="277"/>
      <c r="IS2" s="277"/>
      <c r="IT2" s="277"/>
      <c r="IU2" s="277"/>
      <c r="IV2" s="277"/>
      <c r="IW2" s="277"/>
      <c r="IX2" s="277"/>
      <c r="IY2" s="277"/>
      <c r="IZ2" s="277"/>
      <c r="JA2" s="277"/>
      <c r="JB2" s="277"/>
      <c r="JC2" s="277"/>
      <c r="JD2" s="277"/>
      <c r="JE2" s="277"/>
      <c r="JF2" s="277"/>
      <c r="JG2" s="277"/>
      <c r="JH2" s="277"/>
      <c r="JI2" s="277"/>
      <c r="JJ2" s="277"/>
      <c r="JK2" s="277"/>
      <c r="JL2" s="277"/>
      <c r="JM2" s="277"/>
      <c r="JN2" s="277"/>
      <c r="JO2" s="277"/>
      <c r="JP2" s="277"/>
      <c r="JQ2" s="277"/>
      <c r="JR2" s="277"/>
      <c r="JS2" s="277"/>
      <c r="JT2" s="277"/>
      <c r="JU2" s="277"/>
      <c r="JV2" s="277"/>
      <c r="JW2" s="277"/>
      <c r="JX2" s="277"/>
      <c r="JY2" s="277"/>
      <c r="JZ2" s="277"/>
      <c r="KA2" s="277"/>
      <c r="KB2" s="277"/>
      <c r="KC2" s="277"/>
      <c r="KD2" s="277"/>
      <c r="KE2" s="277"/>
      <c r="KF2" s="277"/>
      <c r="KG2" s="277"/>
      <c r="KH2" s="277"/>
      <c r="KI2" s="277"/>
      <c r="KJ2" s="277"/>
      <c r="KK2" s="277"/>
      <c r="KL2" s="277"/>
      <c r="KM2" s="277"/>
      <c r="KN2" s="277"/>
      <c r="KO2" s="277"/>
      <c r="KP2" s="277"/>
      <c r="KQ2" s="277"/>
      <c r="KR2" s="277"/>
      <c r="KS2" s="277"/>
      <c r="KT2" s="277"/>
      <c r="KU2" s="277"/>
      <c r="KV2" s="277"/>
      <c r="KW2" s="277"/>
      <c r="KX2" s="277"/>
      <c r="KY2" s="277"/>
      <c r="KZ2" s="277"/>
      <c r="LA2" s="277"/>
      <c r="LB2" s="277"/>
      <c r="LC2" s="277"/>
      <c r="LD2" s="277"/>
      <c r="LE2" s="277"/>
      <c r="LF2" s="277"/>
      <c r="LG2" s="277"/>
      <c r="LH2" s="277"/>
      <c r="LI2" s="277"/>
      <c r="LJ2" s="277"/>
      <c r="LK2" s="277"/>
      <c r="LL2" s="277"/>
      <c r="LM2" s="277"/>
      <c r="LN2" s="277"/>
      <c r="LO2" s="277"/>
      <c r="LP2" s="277"/>
      <c r="LQ2" s="277"/>
      <c r="LR2" s="277"/>
      <c r="LS2" s="277"/>
      <c r="LT2" s="277"/>
      <c r="LU2" s="277"/>
      <c r="LV2" s="277"/>
      <c r="LW2" s="277"/>
      <c r="LX2" s="277"/>
      <c r="LY2" s="277"/>
      <c r="LZ2" s="277"/>
      <c r="MA2" s="278"/>
      <c r="MB2" s="80" t="s">
        <v>99</v>
      </c>
      <c r="MC2" s="37" t="s">
        <v>100</v>
      </c>
    </row>
    <row r="3" spans="1:353" ht="30" customHeight="1" thickBot="1" x14ac:dyDescent="0.3">
      <c r="A3" s="269"/>
      <c r="B3" s="279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F3" s="280"/>
      <c r="CG3" s="280"/>
      <c r="CH3" s="280"/>
      <c r="CI3" s="280"/>
      <c r="CJ3" s="280"/>
      <c r="CK3" s="280"/>
      <c r="CL3" s="280"/>
      <c r="CM3" s="280"/>
      <c r="CN3" s="280"/>
      <c r="CO3" s="280"/>
      <c r="CP3" s="280"/>
      <c r="CQ3" s="280"/>
      <c r="CR3" s="280"/>
      <c r="CS3" s="280"/>
      <c r="CT3" s="280"/>
      <c r="CU3" s="280"/>
      <c r="CV3" s="280"/>
      <c r="CW3" s="280"/>
      <c r="CX3" s="280"/>
      <c r="CY3" s="280"/>
      <c r="CZ3" s="280"/>
      <c r="DA3" s="280"/>
      <c r="DB3" s="280"/>
      <c r="DC3" s="280"/>
      <c r="DD3" s="280"/>
      <c r="DE3" s="280"/>
      <c r="DF3" s="280"/>
      <c r="DG3" s="280"/>
      <c r="DH3" s="280"/>
      <c r="DI3" s="280"/>
      <c r="DJ3" s="280"/>
      <c r="DK3" s="280"/>
      <c r="DL3" s="280"/>
      <c r="DM3" s="280"/>
      <c r="DN3" s="280"/>
      <c r="DO3" s="280"/>
      <c r="DP3" s="280"/>
      <c r="DQ3" s="280"/>
      <c r="DR3" s="280"/>
      <c r="DS3" s="280"/>
      <c r="DT3" s="280"/>
      <c r="DU3" s="280"/>
      <c r="DV3" s="280"/>
      <c r="DW3" s="280"/>
      <c r="DX3" s="280"/>
      <c r="DY3" s="280"/>
      <c r="DZ3" s="280"/>
      <c r="EA3" s="280"/>
      <c r="EB3" s="280"/>
      <c r="EC3" s="280"/>
      <c r="ED3" s="280"/>
      <c r="EE3" s="280"/>
      <c r="EF3" s="280"/>
      <c r="EG3" s="280"/>
      <c r="EH3" s="280"/>
      <c r="EI3" s="280"/>
      <c r="EJ3" s="280"/>
      <c r="EK3" s="280"/>
      <c r="EL3" s="280"/>
      <c r="EM3" s="280"/>
      <c r="EN3" s="280"/>
      <c r="EO3" s="280"/>
      <c r="EP3" s="280"/>
      <c r="EQ3" s="280"/>
      <c r="ER3" s="280"/>
      <c r="ES3" s="280"/>
      <c r="ET3" s="280"/>
      <c r="EU3" s="280"/>
      <c r="EV3" s="280"/>
      <c r="EW3" s="280"/>
      <c r="EX3" s="280"/>
      <c r="EY3" s="280"/>
      <c r="EZ3" s="280"/>
      <c r="FA3" s="280"/>
      <c r="FB3" s="280"/>
      <c r="FC3" s="280"/>
      <c r="FD3" s="280"/>
      <c r="FE3" s="280"/>
      <c r="FF3" s="280"/>
      <c r="FG3" s="280"/>
      <c r="FH3" s="280"/>
      <c r="FI3" s="280"/>
      <c r="FJ3" s="280"/>
      <c r="FK3" s="280"/>
      <c r="FL3" s="280"/>
      <c r="FM3" s="280"/>
      <c r="FN3" s="280"/>
      <c r="FO3" s="280"/>
      <c r="FP3" s="280"/>
      <c r="FQ3" s="280"/>
      <c r="FR3" s="280"/>
      <c r="FS3" s="280"/>
      <c r="FT3" s="280"/>
      <c r="FU3" s="280"/>
      <c r="FV3" s="280"/>
      <c r="FW3" s="280"/>
      <c r="FX3" s="280"/>
      <c r="FY3" s="280"/>
      <c r="FZ3" s="280"/>
      <c r="GA3" s="280"/>
      <c r="GB3" s="280"/>
      <c r="GC3" s="280"/>
      <c r="GD3" s="280"/>
      <c r="GE3" s="280"/>
      <c r="GF3" s="280"/>
      <c r="GG3" s="280"/>
      <c r="GH3" s="280"/>
      <c r="GI3" s="280"/>
      <c r="GJ3" s="280"/>
      <c r="GK3" s="280"/>
      <c r="GL3" s="280"/>
      <c r="GM3" s="280"/>
      <c r="GN3" s="280"/>
      <c r="GO3" s="280"/>
      <c r="GP3" s="280"/>
      <c r="GQ3" s="280"/>
      <c r="GR3" s="280"/>
      <c r="GS3" s="280"/>
      <c r="GT3" s="280"/>
      <c r="GU3" s="280"/>
      <c r="GV3" s="280"/>
      <c r="GW3" s="280"/>
      <c r="GX3" s="280"/>
      <c r="GY3" s="280"/>
      <c r="GZ3" s="280"/>
      <c r="HA3" s="280"/>
      <c r="HB3" s="280"/>
      <c r="HC3" s="280"/>
      <c r="HD3" s="280"/>
      <c r="HE3" s="280"/>
      <c r="HF3" s="280"/>
      <c r="HG3" s="280"/>
      <c r="HH3" s="280"/>
      <c r="HI3" s="280"/>
      <c r="HJ3" s="280"/>
      <c r="HK3" s="280"/>
      <c r="HL3" s="280"/>
      <c r="HM3" s="280"/>
      <c r="HN3" s="280"/>
      <c r="HO3" s="280"/>
      <c r="HP3" s="280"/>
      <c r="HQ3" s="280"/>
      <c r="HR3" s="280"/>
      <c r="HS3" s="280"/>
      <c r="HT3" s="280"/>
      <c r="HU3" s="280"/>
      <c r="HV3" s="280"/>
      <c r="HW3" s="280"/>
      <c r="HX3" s="280"/>
      <c r="HY3" s="280"/>
      <c r="HZ3" s="280"/>
      <c r="IA3" s="280"/>
      <c r="IB3" s="280"/>
      <c r="IC3" s="280"/>
      <c r="ID3" s="280"/>
      <c r="IE3" s="280"/>
      <c r="IF3" s="280"/>
      <c r="IG3" s="280"/>
      <c r="IH3" s="280"/>
      <c r="II3" s="280"/>
      <c r="IJ3" s="280"/>
      <c r="IK3" s="280"/>
      <c r="IL3" s="280"/>
      <c r="IM3" s="280"/>
      <c r="IN3" s="280"/>
      <c r="IO3" s="280"/>
      <c r="IP3" s="280"/>
      <c r="IQ3" s="280"/>
      <c r="IR3" s="280"/>
      <c r="IS3" s="280"/>
      <c r="IT3" s="280"/>
      <c r="IU3" s="280"/>
      <c r="IV3" s="280"/>
      <c r="IW3" s="280"/>
      <c r="IX3" s="280"/>
      <c r="IY3" s="280"/>
      <c r="IZ3" s="280"/>
      <c r="JA3" s="280"/>
      <c r="JB3" s="280"/>
      <c r="JC3" s="280"/>
      <c r="JD3" s="280"/>
      <c r="JE3" s="280"/>
      <c r="JF3" s="280"/>
      <c r="JG3" s="280"/>
      <c r="JH3" s="280"/>
      <c r="JI3" s="280"/>
      <c r="JJ3" s="280"/>
      <c r="JK3" s="280"/>
      <c r="JL3" s="280"/>
      <c r="JM3" s="280"/>
      <c r="JN3" s="280"/>
      <c r="JO3" s="280"/>
      <c r="JP3" s="280"/>
      <c r="JQ3" s="280"/>
      <c r="JR3" s="280"/>
      <c r="JS3" s="280"/>
      <c r="JT3" s="280"/>
      <c r="JU3" s="280"/>
      <c r="JV3" s="280"/>
      <c r="JW3" s="280"/>
      <c r="JX3" s="280"/>
      <c r="JY3" s="280"/>
      <c r="JZ3" s="280"/>
      <c r="KA3" s="280"/>
      <c r="KB3" s="280"/>
      <c r="KC3" s="280"/>
      <c r="KD3" s="280"/>
      <c r="KE3" s="280"/>
      <c r="KF3" s="280"/>
      <c r="KG3" s="280"/>
      <c r="KH3" s="280"/>
      <c r="KI3" s="280"/>
      <c r="KJ3" s="280"/>
      <c r="KK3" s="280"/>
      <c r="KL3" s="280"/>
      <c r="KM3" s="280"/>
      <c r="KN3" s="280"/>
      <c r="KO3" s="280"/>
      <c r="KP3" s="280"/>
      <c r="KQ3" s="280"/>
      <c r="KR3" s="280"/>
      <c r="KS3" s="280"/>
      <c r="KT3" s="280"/>
      <c r="KU3" s="280"/>
      <c r="KV3" s="280"/>
      <c r="KW3" s="280"/>
      <c r="KX3" s="280"/>
      <c r="KY3" s="280"/>
      <c r="KZ3" s="280"/>
      <c r="LA3" s="280"/>
      <c r="LB3" s="280"/>
      <c r="LC3" s="280"/>
      <c r="LD3" s="280"/>
      <c r="LE3" s="280"/>
      <c r="LF3" s="280"/>
      <c r="LG3" s="280"/>
      <c r="LH3" s="280"/>
      <c r="LI3" s="280"/>
      <c r="LJ3" s="280"/>
      <c r="LK3" s="280"/>
      <c r="LL3" s="280"/>
      <c r="LM3" s="280"/>
      <c r="LN3" s="280"/>
      <c r="LO3" s="280"/>
      <c r="LP3" s="280"/>
      <c r="LQ3" s="280"/>
      <c r="LR3" s="280"/>
      <c r="LS3" s="280"/>
      <c r="LT3" s="280"/>
      <c r="LU3" s="280"/>
      <c r="LV3" s="280"/>
      <c r="LW3" s="280"/>
      <c r="LX3" s="280"/>
      <c r="LY3" s="280"/>
      <c r="LZ3" s="280"/>
      <c r="MA3" s="281"/>
      <c r="MB3" s="271" t="s">
        <v>101</v>
      </c>
      <c r="MC3" s="272"/>
    </row>
    <row r="4" spans="1:353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81" t="s">
        <v>102</v>
      </c>
      <c r="AZ4" s="81" t="s">
        <v>102</v>
      </c>
      <c r="BA4" s="81" t="s">
        <v>102</v>
      </c>
      <c r="BB4" s="81" t="s">
        <v>102</v>
      </c>
      <c r="BC4" s="105" t="s">
        <v>102</v>
      </c>
      <c r="BD4" s="81" t="s">
        <v>102</v>
      </c>
      <c r="BE4" s="105" t="s">
        <v>102</v>
      </c>
      <c r="BF4" s="105" t="s">
        <v>102</v>
      </c>
      <c r="BG4" s="105" t="s">
        <v>102</v>
      </c>
      <c r="BH4" s="105" t="s">
        <v>102</v>
      </c>
      <c r="BI4" s="105" t="s">
        <v>102</v>
      </c>
      <c r="BJ4" s="105" t="s">
        <v>102</v>
      </c>
      <c r="BK4" s="105" t="s">
        <v>102</v>
      </c>
      <c r="BL4" s="81" t="s">
        <v>102</v>
      </c>
      <c r="BM4" s="105" t="s">
        <v>102</v>
      </c>
      <c r="BN4" s="81" t="s">
        <v>102</v>
      </c>
      <c r="BO4" s="81" t="s">
        <v>102</v>
      </c>
      <c r="BP4" s="81" t="s">
        <v>102</v>
      </c>
      <c r="BQ4" s="81" t="s">
        <v>102</v>
      </c>
      <c r="BR4" s="81" t="s">
        <v>102</v>
      </c>
      <c r="BS4" s="81" t="s">
        <v>102</v>
      </c>
      <c r="BT4" s="81" t="s">
        <v>102</v>
      </c>
      <c r="BU4" s="81" t="s">
        <v>102</v>
      </c>
      <c r="BV4" s="81" t="s">
        <v>102</v>
      </c>
      <c r="BW4" s="81" t="s">
        <v>102</v>
      </c>
      <c r="BX4" s="82" t="s">
        <v>103</v>
      </c>
      <c r="BY4" s="82" t="s">
        <v>103</v>
      </c>
      <c r="BZ4" s="82" t="s">
        <v>103</v>
      </c>
      <c r="CA4" s="82" t="s">
        <v>103</v>
      </c>
      <c r="CB4" s="82" t="s">
        <v>103</v>
      </c>
      <c r="CC4" s="83" t="s">
        <v>104</v>
      </c>
      <c r="CD4" s="83" t="s">
        <v>104</v>
      </c>
      <c r="CE4" s="83" t="s">
        <v>104</v>
      </c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74"/>
      <c r="MC4" s="74"/>
    </row>
    <row r="5" spans="1:353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62" t="s">
        <v>105</v>
      </c>
      <c r="AZ5" s="62" t="s">
        <v>105</v>
      </c>
      <c r="BA5" s="61" t="s">
        <v>106</v>
      </c>
      <c r="BB5" s="63" t="s">
        <v>107</v>
      </c>
      <c r="BC5" s="100" t="s">
        <v>108</v>
      </c>
      <c r="BD5" s="64" t="s">
        <v>108</v>
      </c>
      <c r="BE5" s="100" t="s">
        <v>108</v>
      </c>
      <c r="BF5" s="100" t="s">
        <v>108</v>
      </c>
      <c r="BG5" s="100" t="s">
        <v>108</v>
      </c>
      <c r="BH5" s="100" t="s">
        <v>108</v>
      </c>
      <c r="BI5" s="100" t="s">
        <v>108</v>
      </c>
      <c r="BJ5" s="100" t="s">
        <v>109</v>
      </c>
      <c r="BK5" s="100" t="s">
        <v>109</v>
      </c>
      <c r="BL5" s="65" t="s">
        <v>109</v>
      </c>
      <c r="BM5" s="100" t="s">
        <v>109</v>
      </c>
      <c r="BN5" s="65" t="s">
        <v>109</v>
      </c>
      <c r="BO5" s="62" t="s">
        <v>105</v>
      </c>
      <c r="BP5" s="62" t="s">
        <v>105</v>
      </c>
      <c r="BQ5" s="66" t="s">
        <v>110</v>
      </c>
      <c r="BR5" s="66" t="s">
        <v>110</v>
      </c>
      <c r="BS5" s="34" t="s">
        <v>111</v>
      </c>
      <c r="BT5" s="66" t="s">
        <v>110</v>
      </c>
      <c r="BU5" s="66" t="s">
        <v>110</v>
      </c>
      <c r="BV5" s="34" t="s">
        <v>111</v>
      </c>
      <c r="BW5" s="62" t="s">
        <v>105</v>
      </c>
      <c r="BX5" s="75"/>
      <c r="BY5" s="75"/>
      <c r="BZ5" s="75"/>
      <c r="CA5" s="75"/>
      <c r="CB5" s="75"/>
      <c r="CC5" s="76"/>
      <c r="CD5" s="76"/>
      <c r="CE5" s="76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74"/>
      <c r="MC5" s="74"/>
    </row>
    <row r="6" spans="1:353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85">
        <v>3</v>
      </c>
      <c r="AZ6" s="85">
        <v>3</v>
      </c>
      <c r="BA6" s="85">
        <v>3</v>
      </c>
      <c r="BB6" s="85">
        <v>1</v>
      </c>
      <c r="BC6" s="99">
        <v>3</v>
      </c>
      <c r="BD6" s="85">
        <v>3</v>
      </c>
      <c r="BE6" s="99">
        <v>3</v>
      </c>
      <c r="BF6" s="99">
        <v>3</v>
      </c>
      <c r="BG6" s="99">
        <v>3</v>
      </c>
      <c r="BH6" s="99">
        <v>3</v>
      </c>
      <c r="BI6" s="99">
        <v>3</v>
      </c>
      <c r="BJ6" s="99">
        <v>3</v>
      </c>
      <c r="BK6" s="99">
        <v>3</v>
      </c>
      <c r="BL6" s="85">
        <v>3</v>
      </c>
      <c r="BM6" s="99">
        <v>3</v>
      </c>
      <c r="BN6" s="85">
        <v>1</v>
      </c>
      <c r="BO6" s="85">
        <v>2</v>
      </c>
      <c r="BP6" s="85">
        <v>3</v>
      </c>
      <c r="BQ6" s="85">
        <v>3</v>
      </c>
      <c r="BR6" s="85">
        <v>3</v>
      </c>
      <c r="BS6" s="85">
        <v>2</v>
      </c>
      <c r="BT6" s="85">
        <v>3</v>
      </c>
      <c r="BU6" s="85">
        <v>3</v>
      </c>
      <c r="BV6" s="85">
        <v>3</v>
      </c>
      <c r="BW6" s="85">
        <v>2</v>
      </c>
      <c r="BX6" s="85">
        <v>3</v>
      </c>
      <c r="BY6" s="85">
        <v>2</v>
      </c>
      <c r="BZ6" s="85">
        <v>3</v>
      </c>
      <c r="CA6" s="85">
        <v>3</v>
      </c>
      <c r="CB6" s="85">
        <v>3</v>
      </c>
      <c r="CC6" s="85">
        <v>1</v>
      </c>
      <c r="CD6" s="85">
        <v>3</v>
      </c>
      <c r="CE6" s="85">
        <v>2</v>
      </c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74"/>
      <c r="MC6" s="74"/>
    </row>
    <row r="7" spans="1:353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4" t="s">
        <v>112</v>
      </c>
      <c r="AC7" s="84" t="s">
        <v>112</v>
      </c>
      <c r="AD7" s="84" t="s">
        <v>112</v>
      </c>
      <c r="AE7" s="84" t="s">
        <v>112</v>
      </c>
      <c r="AF7" s="84" t="s">
        <v>112</v>
      </c>
      <c r="AG7" s="84" t="s">
        <v>112</v>
      </c>
      <c r="AH7" s="84" t="s">
        <v>112</v>
      </c>
      <c r="AI7" s="84" t="s">
        <v>112</v>
      </c>
      <c r="AJ7" s="84" t="s">
        <v>112</v>
      </c>
      <c r="AK7" s="84" t="s">
        <v>112</v>
      </c>
      <c r="AL7" s="84" t="s">
        <v>112</v>
      </c>
      <c r="AM7" s="84" t="s">
        <v>112</v>
      </c>
      <c r="AN7" s="84" t="s">
        <v>112</v>
      </c>
      <c r="AO7" s="84" t="s">
        <v>112</v>
      </c>
      <c r="AP7" s="84" t="s">
        <v>112</v>
      </c>
      <c r="AQ7" s="84" t="s">
        <v>112</v>
      </c>
      <c r="AR7" s="84" t="s">
        <v>112</v>
      </c>
      <c r="AS7" s="84" t="s">
        <v>112</v>
      </c>
      <c r="AT7" s="84" t="s">
        <v>112</v>
      </c>
      <c r="AU7" s="84" t="s">
        <v>112</v>
      </c>
      <c r="AV7" s="84" t="s">
        <v>112</v>
      </c>
      <c r="AW7" s="84" t="s">
        <v>112</v>
      </c>
      <c r="AX7" s="84" t="s">
        <v>112</v>
      </c>
      <c r="AY7" s="77" t="s">
        <v>113</v>
      </c>
      <c r="AZ7" s="38" t="s">
        <v>113</v>
      </c>
      <c r="BA7" s="38" t="s">
        <v>113</v>
      </c>
      <c r="BB7" s="38" t="s">
        <v>113</v>
      </c>
      <c r="BC7" s="106" t="s">
        <v>113</v>
      </c>
      <c r="BD7" s="38" t="s">
        <v>113</v>
      </c>
      <c r="BE7" s="106" t="s">
        <v>113</v>
      </c>
      <c r="BF7" s="106" t="s">
        <v>113</v>
      </c>
      <c r="BG7" s="106" t="s">
        <v>113</v>
      </c>
      <c r="BH7" s="106" t="s">
        <v>113</v>
      </c>
      <c r="BI7" s="106" t="s">
        <v>113</v>
      </c>
      <c r="BJ7" s="106" t="s">
        <v>113</v>
      </c>
      <c r="BK7" s="106" t="s">
        <v>113</v>
      </c>
      <c r="BL7" s="38" t="s">
        <v>113</v>
      </c>
      <c r="BM7" s="106" t="s">
        <v>113</v>
      </c>
      <c r="BN7" s="38" t="s">
        <v>113</v>
      </c>
      <c r="BO7" s="38" t="s">
        <v>113</v>
      </c>
      <c r="BP7" s="38" t="s">
        <v>113</v>
      </c>
      <c r="BQ7" s="38" t="s">
        <v>113</v>
      </c>
      <c r="BR7" s="38" t="s">
        <v>113</v>
      </c>
      <c r="BS7" s="38" t="s">
        <v>113</v>
      </c>
      <c r="BT7" s="38" t="s">
        <v>113</v>
      </c>
      <c r="BU7" s="38" t="s">
        <v>113</v>
      </c>
      <c r="BV7" s="38" t="s">
        <v>113</v>
      </c>
      <c r="BW7" s="38" t="s">
        <v>113</v>
      </c>
      <c r="BX7" s="38" t="s">
        <v>113</v>
      </c>
      <c r="BY7" s="38" t="s">
        <v>113</v>
      </c>
      <c r="BZ7" s="38" t="s">
        <v>113</v>
      </c>
      <c r="CA7" s="38" t="s">
        <v>113</v>
      </c>
      <c r="CB7" s="38" t="s">
        <v>113</v>
      </c>
      <c r="CC7" s="38" t="s">
        <v>113</v>
      </c>
      <c r="CD7" s="38" t="s">
        <v>113</v>
      </c>
      <c r="CE7" s="38" t="s">
        <v>113</v>
      </c>
      <c r="CF7" s="86" t="s">
        <v>114</v>
      </c>
      <c r="CG7" s="86" t="s">
        <v>114</v>
      </c>
      <c r="CH7" s="86" t="s">
        <v>114</v>
      </c>
      <c r="CI7" s="86" t="s">
        <v>114</v>
      </c>
      <c r="CJ7" s="98" t="s">
        <v>114</v>
      </c>
      <c r="CK7" s="86" t="s">
        <v>114</v>
      </c>
      <c r="CL7" s="98" t="s">
        <v>114</v>
      </c>
      <c r="CM7" s="98" t="s">
        <v>114</v>
      </c>
      <c r="CN7" s="98" t="s">
        <v>114</v>
      </c>
      <c r="CO7" s="98" t="s">
        <v>114</v>
      </c>
      <c r="CP7" s="98" t="s">
        <v>114</v>
      </c>
      <c r="CQ7" s="98" t="s">
        <v>114</v>
      </c>
      <c r="CR7" s="98" t="s">
        <v>114</v>
      </c>
      <c r="CS7" s="86" t="s">
        <v>114</v>
      </c>
      <c r="CT7" s="98" t="s">
        <v>114</v>
      </c>
      <c r="CU7" s="86" t="s">
        <v>114</v>
      </c>
      <c r="CV7" s="86" t="s">
        <v>114</v>
      </c>
      <c r="CW7" s="86" t="s">
        <v>114</v>
      </c>
      <c r="CX7" s="86" t="s">
        <v>114</v>
      </c>
      <c r="CY7" s="86" t="s">
        <v>114</v>
      </c>
      <c r="CZ7" s="86" t="s">
        <v>114</v>
      </c>
      <c r="DA7" s="86" t="s">
        <v>114</v>
      </c>
      <c r="DB7" s="86" t="s">
        <v>114</v>
      </c>
      <c r="DC7" s="86" t="s">
        <v>114</v>
      </c>
      <c r="DD7" s="86" t="s">
        <v>114</v>
      </c>
      <c r="DE7" s="86" t="s">
        <v>114</v>
      </c>
      <c r="DF7" s="86" t="s">
        <v>114</v>
      </c>
      <c r="DG7" s="86" t="s">
        <v>114</v>
      </c>
      <c r="DH7" s="86" t="s">
        <v>114</v>
      </c>
      <c r="DI7" s="86" t="s">
        <v>114</v>
      </c>
      <c r="DJ7" s="86" t="s">
        <v>114</v>
      </c>
      <c r="DK7" s="86" t="s">
        <v>114</v>
      </c>
      <c r="DL7" s="86" t="s">
        <v>114</v>
      </c>
      <c r="DM7" s="87" t="s">
        <v>115</v>
      </c>
      <c r="DN7" s="87" t="s">
        <v>115</v>
      </c>
      <c r="DO7" s="87" t="s">
        <v>115</v>
      </c>
      <c r="DP7" s="87" t="s">
        <v>115</v>
      </c>
      <c r="DQ7" s="87" t="s">
        <v>115</v>
      </c>
      <c r="DR7" s="87" t="s">
        <v>115</v>
      </c>
      <c r="DS7" s="87" t="s">
        <v>115</v>
      </c>
      <c r="DT7" s="87" t="s">
        <v>115</v>
      </c>
      <c r="DU7" s="87" t="s">
        <v>115</v>
      </c>
      <c r="DV7" s="87" t="s">
        <v>115</v>
      </c>
      <c r="DW7" s="87" t="s">
        <v>115</v>
      </c>
      <c r="DX7" s="87" t="s">
        <v>115</v>
      </c>
      <c r="DY7" s="87" t="s">
        <v>115</v>
      </c>
      <c r="DZ7" s="87" t="s">
        <v>115</v>
      </c>
      <c r="EA7" s="87" t="s">
        <v>115</v>
      </c>
      <c r="EB7" s="87" t="s">
        <v>115</v>
      </c>
      <c r="EC7" s="87" t="s">
        <v>115</v>
      </c>
      <c r="ED7" s="87" t="s">
        <v>115</v>
      </c>
      <c r="EE7" s="87" t="s">
        <v>115</v>
      </c>
      <c r="EF7" s="87" t="s">
        <v>115</v>
      </c>
      <c r="EG7" s="87" t="s">
        <v>115</v>
      </c>
      <c r="EH7" s="87" t="s">
        <v>115</v>
      </c>
      <c r="EI7" s="87" t="s">
        <v>115</v>
      </c>
      <c r="EJ7" s="87" t="s">
        <v>115</v>
      </c>
      <c r="EK7" s="98" t="s">
        <v>115</v>
      </c>
      <c r="EL7" s="98" t="s">
        <v>115</v>
      </c>
      <c r="EM7" s="98" t="s">
        <v>115</v>
      </c>
      <c r="EN7" s="98" t="s">
        <v>115</v>
      </c>
      <c r="EO7" s="98" t="s">
        <v>115</v>
      </c>
      <c r="EP7" s="98" t="s">
        <v>115</v>
      </c>
      <c r="EQ7" s="87" t="s">
        <v>115</v>
      </c>
      <c r="ER7" s="87" t="s">
        <v>115</v>
      </c>
      <c r="ES7" s="87" t="s">
        <v>115</v>
      </c>
      <c r="ET7" s="87" t="s">
        <v>115</v>
      </c>
      <c r="EU7" s="98" t="s">
        <v>115</v>
      </c>
      <c r="EV7" s="98" t="s">
        <v>115</v>
      </c>
      <c r="EW7" s="98" t="s">
        <v>115</v>
      </c>
      <c r="EX7" s="98" t="s">
        <v>115</v>
      </c>
      <c r="EY7" s="98"/>
      <c r="EZ7" s="98" t="s">
        <v>115</v>
      </c>
      <c r="FA7" s="98" t="s">
        <v>115</v>
      </c>
      <c r="FB7" s="98" t="s">
        <v>115</v>
      </c>
      <c r="FC7" s="98" t="s">
        <v>115</v>
      </c>
      <c r="FD7" s="98" t="s">
        <v>115</v>
      </c>
      <c r="FE7" s="98" t="s">
        <v>115</v>
      </c>
      <c r="FF7" s="98" t="s">
        <v>115</v>
      </c>
      <c r="FG7" s="98" t="s">
        <v>115</v>
      </c>
      <c r="FH7" s="98" t="s">
        <v>115</v>
      </c>
      <c r="FI7" s="98" t="s">
        <v>115</v>
      </c>
      <c r="FJ7" s="98" t="s">
        <v>115</v>
      </c>
      <c r="FK7" s="98" t="s">
        <v>115</v>
      </c>
      <c r="FL7" s="98" t="s">
        <v>115</v>
      </c>
      <c r="FM7" s="98" t="s">
        <v>115</v>
      </c>
      <c r="FN7" s="98" t="s">
        <v>115</v>
      </c>
      <c r="FO7" s="98" t="s">
        <v>115</v>
      </c>
      <c r="FP7" s="98" t="s">
        <v>115</v>
      </c>
      <c r="FQ7" s="98" t="s">
        <v>115</v>
      </c>
      <c r="FR7" s="98" t="s">
        <v>115</v>
      </c>
      <c r="FS7" s="98" t="s">
        <v>115</v>
      </c>
      <c r="FT7" s="98" t="s">
        <v>115</v>
      </c>
      <c r="FU7" s="98" t="s">
        <v>115</v>
      </c>
      <c r="FV7" s="98" t="s">
        <v>115</v>
      </c>
      <c r="FW7" s="98" t="s">
        <v>115</v>
      </c>
      <c r="FX7" s="98" t="s">
        <v>115</v>
      </c>
      <c r="FY7" s="98" t="s">
        <v>115</v>
      </c>
      <c r="FZ7" s="98" t="s">
        <v>115</v>
      </c>
      <c r="GA7" s="98" t="s">
        <v>115</v>
      </c>
      <c r="GB7" s="98" t="s">
        <v>115</v>
      </c>
      <c r="GC7" s="98" t="s">
        <v>115</v>
      </c>
      <c r="GD7" s="98" t="s">
        <v>115</v>
      </c>
      <c r="GE7" s="98" t="s">
        <v>115</v>
      </c>
      <c r="GF7" s="98" t="s">
        <v>115</v>
      </c>
      <c r="GG7" s="98" t="s">
        <v>115</v>
      </c>
      <c r="GH7" s="98" t="s">
        <v>115</v>
      </c>
      <c r="GI7" s="98" t="s">
        <v>115</v>
      </c>
      <c r="GJ7" s="98" t="s">
        <v>115</v>
      </c>
      <c r="GK7" s="98" t="s">
        <v>115</v>
      </c>
      <c r="GL7" s="98" t="s">
        <v>115</v>
      </c>
      <c r="GM7" s="98" t="s">
        <v>115</v>
      </c>
      <c r="GN7" s="98" t="s">
        <v>115</v>
      </c>
      <c r="GO7" s="98" t="s">
        <v>115</v>
      </c>
      <c r="GP7" s="98" t="s">
        <v>115</v>
      </c>
      <c r="GQ7" s="98" t="s">
        <v>115</v>
      </c>
      <c r="GR7" s="98" t="s">
        <v>115</v>
      </c>
      <c r="GS7" s="98" t="s">
        <v>115</v>
      </c>
      <c r="GT7" s="98" t="s">
        <v>115</v>
      </c>
      <c r="GU7" s="98" t="s">
        <v>115</v>
      </c>
      <c r="GV7" s="98" t="s">
        <v>115</v>
      </c>
      <c r="GW7" s="98" t="s">
        <v>115</v>
      </c>
      <c r="GX7" s="98" t="s">
        <v>115</v>
      </c>
      <c r="GY7" s="98" t="s">
        <v>115</v>
      </c>
      <c r="GZ7" s="98" t="s">
        <v>115</v>
      </c>
      <c r="HA7" s="98" t="s">
        <v>115</v>
      </c>
      <c r="HB7" s="98" t="s">
        <v>115</v>
      </c>
      <c r="HC7" s="98" t="s">
        <v>115</v>
      </c>
      <c r="HD7" s="98" t="s">
        <v>115</v>
      </c>
      <c r="HE7" s="98" t="s">
        <v>115</v>
      </c>
      <c r="HF7" s="98" t="s">
        <v>115</v>
      </c>
      <c r="HG7" s="98" t="s">
        <v>115</v>
      </c>
      <c r="HH7" s="98" t="s">
        <v>115</v>
      </c>
      <c r="HI7" s="98" t="s">
        <v>115</v>
      </c>
      <c r="HJ7" s="98" t="s">
        <v>115</v>
      </c>
      <c r="HK7" s="98" t="s">
        <v>115</v>
      </c>
      <c r="HL7" s="98" t="s">
        <v>115</v>
      </c>
      <c r="HM7" s="98" t="s">
        <v>115</v>
      </c>
      <c r="HN7" s="98" t="s">
        <v>115</v>
      </c>
      <c r="HO7" s="98" t="s">
        <v>115</v>
      </c>
      <c r="HP7" s="98" t="s">
        <v>115</v>
      </c>
      <c r="HQ7" s="98" t="s">
        <v>115</v>
      </c>
      <c r="HR7" s="98" t="s">
        <v>115</v>
      </c>
      <c r="HS7" s="98" t="s">
        <v>115</v>
      </c>
      <c r="HT7" s="87" t="s">
        <v>115</v>
      </c>
      <c r="HU7" s="87" t="s">
        <v>115</v>
      </c>
      <c r="HV7" s="98" t="s">
        <v>115</v>
      </c>
      <c r="HW7" s="98" t="s">
        <v>115</v>
      </c>
      <c r="HX7" s="98" t="s">
        <v>115</v>
      </c>
      <c r="HY7" s="98" t="s">
        <v>115</v>
      </c>
      <c r="HZ7" s="98" t="s">
        <v>115</v>
      </c>
      <c r="IA7" s="98" t="s">
        <v>115</v>
      </c>
      <c r="IB7" s="98" t="s">
        <v>115</v>
      </c>
      <c r="IC7" s="87" t="s">
        <v>115</v>
      </c>
      <c r="ID7" s="87" t="s">
        <v>115</v>
      </c>
      <c r="IE7" s="87" t="s">
        <v>115</v>
      </c>
      <c r="IF7" s="87" t="s">
        <v>115</v>
      </c>
      <c r="IG7" s="87" t="s">
        <v>115</v>
      </c>
      <c r="IH7" s="102" t="s">
        <v>115</v>
      </c>
      <c r="II7" s="87" t="s">
        <v>115</v>
      </c>
      <c r="IJ7" s="87" t="s">
        <v>115</v>
      </c>
      <c r="IK7" s="87" t="s">
        <v>115</v>
      </c>
      <c r="IL7" s="87" t="s">
        <v>115</v>
      </c>
      <c r="IM7" s="87" t="s">
        <v>115</v>
      </c>
      <c r="IN7" s="87" t="s">
        <v>115</v>
      </c>
      <c r="IO7" s="87" t="s">
        <v>115</v>
      </c>
      <c r="IP7" s="87" t="s">
        <v>115</v>
      </c>
      <c r="IQ7" s="87" t="s">
        <v>115</v>
      </c>
      <c r="IR7" s="87" t="s">
        <v>115</v>
      </c>
      <c r="IS7" s="87" t="s">
        <v>115</v>
      </c>
      <c r="IT7" s="87" t="s">
        <v>115</v>
      </c>
      <c r="IU7" s="87" t="s">
        <v>115</v>
      </c>
      <c r="IV7" s="87" t="s">
        <v>115</v>
      </c>
      <c r="IW7" s="87" t="s">
        <v>115</v>
      </c>
      <c r="IX7" s="87" t="s">
        <v>115</v>
      </c>
      <c r="IY7" s="87" t="s">
        <v>115</v>
      </c>
      <c r="IZ7" s="87" t="s">
        <v>115</v>
      </c>
      <c r="JA7" s="87" t="s">
        <v>115</v>
      </c>
      <c r="JB7" s="87" t="s">
        <v>115</v>
      </c>
      <c r="JC7" s="87" t="s">
        <v>115</v>
      </c>
      <c r="JD7" s="87" t="s">
        <v>115</v>
      </c>
      <c r="JE7" s="87" t="s">
        <v>115</v>
      </c>
      <c r="JF7" s="87" t="s">
        <v>115</v>
      </c>
      <c r="JG7" s="87" t="s">
        <v>115</v>
      </c>
      <c r="JH7" s="87" t="s">
        <v>115</v>
      </c>
      <c r="JI7" s="87" t="s">
        <v>115</v>
      </c>
      <c r="JJ7" s="87" t="s">
        <v>115</v>
      </c>
      <c r="JK7" s="87" t="s">
        <v>115</v>
      </c>
      <c r="JL7" s="87" t="s">
        <v>115</v>
      </c>
      <c r="JM7" s="87" t="s">
        <v>115</v>
      </c>
      <c r="JN7" s="87" t="s">
        <v>115</v>
      </c>
      <c r="JO7" s="87" t="s">
        <v>115</v>
      </c>
      <c r="JP7" s="87" t="s">
        <v>115</v>
      </c>
      <c r="JQ7" s="87" t="s">
        <v>115</v>
      </c>
      <c r="JR7" s="87" t="s">
        <v>115</v>
      </c>
      <c r="JS7" s="87" t="s">
        <v>115</v>
      </c>
      <c r="JT7" s="87" t="s">
        <v>115</v>
      </c>
      <c r="JU7" s="87" t="s">
        <v>115</v>
      </c>
      <c r="JV7" s="87" t="s">
        <v>115</v>
      </c>
      <c r="JW7" s="87" t="s">
        <v>115</v>
      </c>
      <c r="JX7" s="87" t="s">
        <v>115</v>
      </c>
      <c r="JY7" s="87" t="s">
        <v>115</v>
      </c>
      <c r="JZ7" s="87" t="s">
        <v>115</v>
      </c>
      <c r="KA7" s="87" t="s">
        <v>115</v>
      </c>
      <c r="KB7" s="87" t="s">
        <v>115</v>
      </c>
      <c r="KC7" s="87" t="s">
        <v>115</v>
      </c>
      <c r="KD7" s="87" t="s">
        <v>115</v>
      </c>
      <c r="KE7" s="87" t="s">
        <v>115</v>
      </c>
      <c r="KF7" s="87" t="s">
        <v>115</v>
      </c>
      <c r="KG7" s="87" t="s">
        <v>115</v>
      </c>
      <c r="KH7" s="87" t="s">
        <v>115</v>
      </c>
      <c r="KI7" s="87" t="s">
        <v>115</v>
      </c>
      <c r="KJ7" s="87" t="s">
        <v>115</v>
      </c>
      <c r="KK7" s="87" t="s">
        <v>115</v>
      </c>
      <c r="KL7" s="282" t="s">
        <v>78</v>
      </c>
      <c r="KM7" s="282"/>
      <c r="KN7" s="282"/>
      <c r="KO7" s="88"/>
      <c r="KP7" s="88"/>
      <c r="KQ7" s="88"/>
      <c r="KR7" s="88"/>
      <c r="KS7" s="88"/>
      <c r="KT7" s="88"/>
      <c r="KU7" s="88"/>
      <c r="KV7" s="88"/>
      <c r="KW7" s="88"/>
      <c r="KX7" s="88"/>
      <c r="KY7" s="88"/>
      <c r="KZ7" s="88"/>
      <c r="LA7" s="88"/>
      <c r="LB7" s="88"/>
      <c r="LC7" s="88"/>
      <c r="LD7" s="88"/>
      <c r="LE7" s="88"/>
      <c r="LF7" s="88"/>
      <c r="LG7" s="88"/>
      <c r="LH7" s="88"/>
      <c r="LI7" s="88"/>
      <c r="LJ7" s="88"/>
      <c r="LK7" s="88"/>
      <c r="LL7" s="88"/>
      <c r="LM7" s="88"/>
      <c r="LN7" s="88"/>
      <c r="LO7" s="88"/>
      <c r="LP7" s="88"/>
      <c r="LQ7" s="88"/>
      <c r="LR7" s="88"/>
      <c r="LS7" s="88"/>
      <c r="LT7" s="88"/>
      <c r="LU7" s="88"/>
      <c r="LV7" s="88"/>
      <c r="LW7" s="88"/>
      <c r="LX7" s="88"/>
      <c r="LY7" s="88"/>
      <c r="LZ7" s="88"/>
      <c r="MA7" s="88"/>
      <c r="MB7" s="88"/>
      <c r="MC7" s="88"/>
      <c r="MD7" s="270" t="s">
        <v>116</v>
      </c>
      <c r="ME7" s="270"/>
      <c r="MF7" s="270"/>
      <c r="MG7" s="270"/>
      <c r="MH7" s="270"/>
      <c r="MI7" s="270"/>
      <c r="MJ7" s="270"/>
    </row>
    <row r="8" spans="1:353" ht="15" customHeight="1" x14ac:dyDescent="0.25">
      <c r="D8" s="266" t="s">
        <v>4</v>
      </c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39"/>
      <c r="P8" s="266" t="s">
        <v>16</v>
      </c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39"/>
      <c r="AB8" s="78" t="s">
        <v>102</v>
      </c>
      <c r="AC8" s="78" t="s">
        <v>102</v>
      </c>
      <c r="AD8" s="78" t="s">
        <v>102</v>
      </c>
      <c r="AE8" s="78" t="s">
        <v>102</v>
      </c>
      <c r="AF8" s="78" t="s">
        <v>102</v>
      </c>
      <c r="AG8" s="78" t="s">
        <v>102</v>
      </c>
      <c r="AH8" s="78" t="s">
        <v>102</v>
      </c>
      <c r="AI8" s="78" t="s">
        <v>102</v>
      </c>
      <c r="AJ8" s="78" t="s">
        <v>102</v>
      </c>
      <c r="AK8" s="78" t="s">
        <v>102</v>
      </c>
      <c r="AL8" s="78" t="s">
        <v>102</v>
      </c>
      <c r="AM8" s="78" t="s">
        <v>102</v>
      </c>
      <c r="AN8" s="78" t="s">
        <v>102</v>
      </c>
      <c r="AO8" s="78" t="s">
        <v>102</v>
      </c>
      <c r="AP8" s="78" t="s">
        <v>102</v>
      </c>
      <c r="AQ8" s="78" t="s">
        <v>103</v>
      </c>
      <c r="AR8" s="78" t="s">
        <v>103</v>
      </c>
      <c r="AS8" s="78" t="s">
        <v>103</v>
      </c>
      <c r="AT8" s="78" t="s">
        <v>103</v>
      </c>
      <c r="AU8" s="78" t="s">
        <v>103</v>
      </c>
      <c r="AV8" s="78" t="s">
        <v>104</v>
      </c>
      <c r="AW8" s="78" t="s">
        <v>104</v>
      </c>
      <c r="AX8" s="78" t="s">
        <v>104</v>
      </c>
      <c r="AY8" s="23" t="s">
        <v>102</v>
      </c>
      <c r="AZ8" s="23" t="s">
        <v>102</v>
      </c>
      <c r="BA8" s="23" t="s">
        <v>102</v>
      </c>
      <c r="BB8" s="23" t="s">
        <v>102</v>
      </c>
      <c r="BC8" s="99" t="s">
        <v>102</v>
      </c>
      <c r="BD8" s="23" t="s">
        <v>102</v>
      </c>
      <c r="BE8" s="99" t="s">
        <v>102</v>
      </c>
      <c r="BF8" s="99" t="s">
        <v>102</v>
      </c>
      <c r="BG8" s="99" t="s">
        <v>102</v>
      </c>
      <c r="BH8" s="99" t="s">
        <v>102</v>
      </c>
      <c r="BI8" s="99" t="s">
        <v>102</v>
      </c>
      <c r="BJ8" s="99" t="s">
        <v>102</v>
      </c>
      <c r="BK8" s="99" t="s">
        <v>102</v>
      </c>
      <c r="BL8" s="23" t="s">
        <v>102</v>
      </c>
      <c r="BM8" s="99" t="s">
        <v>102</v>
      </c>
      <c r="BN8" s="23" t="s">
        <v>102</v>
      </c>
      <c r="BO8" s="23" t="s">
        <v>102</v>
      </c>
      <c r="BP8" s="23" t="s">
        <v>102</v>
      </c>
      <c r="BQ8" s="23" t="s">
        <v>102</v>
      </c>
      <c r="BR8" s="23" t="s">
        <v>102</v>
      </c>
      <c r="BS8" s="23" t="s">
        <v>102</v>
      </c>
      <c r="BT8" s="23" t="s">
        <v>102</v>
      </c>
      <c r="BU8" s="23" t="s">
        <v>102</v>
      </c>
      <c r="BV8" s="23" t="s">
        <v>102</v>
      </c>
      <c r="BW8" s="23" t="s">
        <v>102</v>
      </c>
      <c r="BX8" s="23" t="s">
        <v>103</v>
      </c>
      <c r="BY8" s="23" t="s">
        <v>103</v>
      </c>
      <c r="BZ8" s="23" t="s">
        <v>103</v>
      </c>
      <c r="CA8" s="23" t="s">
        <v>103</v>
      </c>
      <c r="CB8" s="23" t="s">
        <v>103</v>
      </c>
      <c r="CC8" s="23" t="s">
        <v>104</v>
      </c>
      <c r="CD8" s="23" t="s">
        <v>104</v>
      </c>
      <c r="CE8" s="23" t="s">
        <v>104</v>
      </c>
      <c r="CF8" s="23" t="s">
        <v>102</v>
      </c>
      <c r="CG8" s="23" t="s">
        <v>102</v>
      </c>
      <c r="CH8" s="23" t="s">
        <v>102</v>
      </c>
      <c r="CI8" s="23" t="s">
        <v>102</v>
      </c>
      <c r="CJ8" s="99" t="s">
        <v>102</v>
      </c>
      <c r="CK8" s="23" t="s">
        <v>102</v>
      </c>
      <c r="CL8" s="99" t="s">
        <v>102</v>
      </c>
      <c r="CM8" s="99" t="s">
        <v>102</v>
      </c>
      <c r="CN8" s="99" t="s">
        <v>102</v>
      </c>
      <c r="CO8" s="99" t="s">
        <v>102</v>
      </c>
      <c r="CP8" s="99" t="s">
        <v>102</v>
      </c>
      <c r="CQ8" s="99" t="s">
        <v>102</v>
      </c>
      <c r="CR8" s="99" t="s">
        <v>102</v>
      </c>
      <c r="CS8" s="23" t="s">
        <v>102</v>
      </c>
      <c r="CT8" s="99" t="s">
        <v>102</v>
      </c>
      <c r="CU8" s="23" t="s">
        <v>102</v>
      </c>
      <c r="CV8" s="23" t="s">
        <v>102</v>
      </c>
      <c r="CW8" s="23" t="s">
        <v>102</v>
      </c>
      <c r="CX8" s="23" t="s">
        <v>102</v>
      </c>
      <c r="CY8" s="23" t="s">
        <v>102</v>
      </c>
      <c r="CZ8" s="23" t="s">
        <v>102</v>
      </c>
      <c r="DA8" s="23" t="s">
        <v>102</v>
      </c>
      <c r="DB8" s="23" t="s">
        <v>102</v>
      </c>
      <c r="DC8" s="23" t="s">
        <v>102</v>
      </c>
      <c r="DD8" s="23" t="s">
        <v>102</v>
      </c>
      <c r="DE8" s="23" t="s">
        <v>103</v>
      </c>
      <c r="DF8" s="23" t="s">
        <v>103</v>
      </c>
      <c r="DG8" s="23" t="s">
        <v>103</v>
      </c>
      <c r="DH8" s="23" t="s">
        <v>103</v>
      </c>
      <c r="DI8" s="23" t="s">
        <v>103</v>
      </c>
      <c r="DJ8" s="23" t="s">
        <v>104</v>
      </c>
      <c r="DK8" s="23" t="s">
        <v>104</v>
      </c>
      <c r="DL8" s="23" t="s">
        <v>104</v>
      </c>
      <c r="DM8" s="23" t="s">
        <v>102</v>
      </c>
      <c r="DN8" s="23" t="s">
        <v>102</v>
      </c>
      <c r="DO8" s="23" t="s">
        <v>102</v>
      </c>
      <c r="DP8" s="23" t="s">
        <v>102</v>
      </c>
      <c r="DQ8" s="23" t="s">
        <v>102</v>
      </c>
      <c r="DR8" s="23" t="s">
        <v>102</v>
      </c>
      <c r="DS8" s="23" t="s">
        <v>102</v>
      </c>
      <c r="DT8" s="23" t="s">
        <v>102</v>
      </c>
      <c r="DU8" s="23" t="s">
        <v>102</v>
      </c>
      <c r="DV8" s="23" t="s">
        <v>102</v>
      </c>
      <c r="DW8" s="23" t="s">
        <v>102</v>
      </c>
      <c r="DX8" s="23" t="s">
        <v>102</v>
      </c>
      <c r="DY8" s="23" t="s">
        <v>102</v>
      </c>
      <c r="DZ8" s="23" t="s">
        <v>102</v>
      </c>
      <c r="EA8" s="23" t="s">
        <v>102</v>
      </c>
      <c r="EB8" s="23" t="s">
        <v>102</v>
      </c>
      <c r="EC8" s="23" t="s">
        <v>102</v>
      </c>
      <c r="ED8" s="23" t="s">
        <v>102</v>
      </c>
      <c r="EE8" s="23" t="s">
        <v>102</v>
      </c>
      <c r="EF8" s="23" t="s">
        <v>102</v>
      </c>
      <c r="EG8" s="23" t="s">
        <v>102</v>
      </c>
      <c r="EH8" s="23" t="s">
        <v>102</v>
      </c>
      <c r="EI8" s="23" t="s">
        <v>102</v>
      </c>
      <c r="EJ8" s="23" t="s">
        <v>102</v>
      </c>
      <c r="EK8" s="99" t="s">
        <v>102</v>
      </c>
      <c r="EL8" s="99" t="s">
        <v>102</v>
      </c>
      <c r="EM8" s="99" t="s">
        <v>102</v>
      </c>
      <c r="EN8" s="99" t="s">
        <v>102</v>
      </c>
      <c r="EO8" s="99" t="s">
        <v>102</v>
      </c>
      <c r="EP8" s="99" t="s">
        <v>102</v>
      </c>
      <c r="EQ8" s="23" t="s">
        <v>102</v>
      </c>
      <c r="ER8" s="23" t="s">
        <v>102</v>
      </c>
      <c r="ES8" s="23" t="s">
        <v>102</v>
      </c>
      <c r="ET8" s="23" t="s">
        <v>102</v>
      </c>
      <c r="EU8" s="99" t="s">
        <v>102</v>
      </c>
      <c r="EV8" s="99" t="s">
        <v>102</v>
      </c>
      <c r="EW8" s="99" t="s">
        <v>102</v>
      </c>
      <c r="EX8" s="99" t="s">
        <v>102</v>
      </c>
      <c r="EY8" s="99"/>
      <c r="EZ8" s="99" t="s">
        <v>102</v>
      </c>
      <c r="FA8" s="99" t="s">
        <v>102</v>
      </c>
      <c r="FB8" s="99" t="s">
        <v>102</v>
      </c>
      <c r="FC8" s="99" t="s">
        <v>102</v>
      </c>
      <c r="FD8" s="99" t="s">
        <v>102</v>
      </c>
      <c r="FE8" s="99" t="s">
        <v>102</v>
      </c>
      <c r="FF8" s="99" t="s">
        <v>102</v>
      </c>
      <c r="FG8" s="99" t="s">
        <v>102</v>
      </c>
      <c r="FH8" s="99" t="s">
        <v>102</v>
      </c>
      <c r="FI8" s="99" t="s">
        <v>102</v>
      </c>
      <c r="FJ8" s="99" t="s">
        <v>102</v>
      </c>
      <c r="FK8" s="99" t="s">
        <v>102</v>
      </c>
      <c r="FL8" s="99" t="s">
        <v>102</v>
      </c>
      <c r="FM8" s="99" t="s">
        <v>102</v>
      </c>
      <c r="FN8" s="99" t="s">
        <v>102</v>
      </c>
      <c r="FO8" s="99" t="s">
        <v>102</v>
      </c>
      <c r="FP8" s="99" t="s">
        <v>102</v>
      </c>
      <c r="FQ8" s="99" t="s">
        <v>102</v>
      </c>
      <c r="FR8" s="99" t="s">
        <v>102</v>
      </c>
      <c r="FS8" s="99" t="s">
        <v>102</v>
      </c>
      <c r="FT8" s="99" t="s">
        <v>102</v>
      </c>
      <c r="FU8" s="99" t="s">
        <v>102</v>
      </c>
      <c r="FV8" s="99" t="s">
        <v>102</v>
      </c>
      <c r="FW8" s="99" t="s">
        <v>102</v>
      </c>
      <c r="FX8" s="99" t="s">
        <v>102</v>
      </c>
      <c r="FY8" s="99" t="s">
        <v>102</v>
      </c>
      <c r="FZ8" s="99" t="s">
        <v>102</v>
      </c>
      <c r="GA8" s="99" t="s">
        <v>102</v>
      </c>
      <c r="GB8" s="99" t="s">
        <v>102</v>
      </c>
      <c r="GC8" s="99" t="s">
        <v>102</v>
      </c>
      <c r="GD8" s="99" t="s">
        <v>102</v>
      </c>
      <c r="GE8" s="99" t="s">
        <v>102</v>
      </c>
      <c r="GF8" s="99" t="s">
        <v>102</v>
      </c>
      <c r="GG8" s="99" t="s">
        <v>102</v>
      </c>
      <c r="GH8" s="99" t="s">
        <v>102</v>
      </c>
      <c r="GI8" s="99" t="s">
        <v>102</v>
      </c>
      <c r="GJ8" s="99" t="s">
        <v>102</v>
      </c>
      <c r="GK8" s="99" t="s">
        <v>102</v>
      </c>
      <c r="GL8" s="99" t="s">
        <v>102</v>
      </c>
      <c r="GM8" s="99" t="s">
        <v>102</v>
      </c>
      <c r="GN8" s="99" t="s">
        <v>102</v>
      </c>
      <c r="GO8" s="99" t="s">
        <v>102</v>
      </c>
      <c r="GP8" s="99" t="s">
        <v>102</v>
      </c>
      <c r="GQ8" s="99" t="s">
        <v>102</v>
      </c>
      <c r="GR8" s="99" t="s">
        <v>102</v>
      </c>
      <c r="GS8" s="99" t="s">
        <v>102</v>
      </c>
      <c r="GT8" s="99" t="s">
        <v>102</v>
      </c>
      <c r="GU8" s="99" t="s">
        <v>102</v>
      </c>
      <c r="GV8" s="99" t="s">
        <v>102</v>
      </c>
      <c r="GW8" s="99" t="s">
        <v>102</v>
      </c>
      <c r="GX8" s="99" t="s">
        <v>102</v>
      </c>
      <c r="GY8" s="99" t="s">
        <v>102</v>
      </c>
      <c r="GZ8" s="99" t="s">
        <v>102</v>
      </c>
      <c r="HA8" s="99" t="s">
        <v>102</v>
      </c>
      <c r="HB8" s="99" t="s">
        <v>102</v>
      </c>
      <c r="HC8" s="99" t="s">
        <v>102</v>
      </c>
      <c r="HD8" s="99" t="s">
        <v>102</v>
      </c>
      <c r="HE8" s="99" t="s">
        <v>102</v>
      </c>
      <c r="HF8" s="99" t="s">
        <v>102</v>
      </c>
      <c r="HG8" s="99" t="s">
        <v>102</v>
      </c>
      <c r="HH8" s="99" t="s">
        <v>102</v>
      </c>
      <c r="HI8" s="99" t="s">
        <v>102</v>
      </c>
      <c r="HJ8" s="99" t="s">
        <v>102</v>
      </c>
      <c r="HK8" s="99" t="s">
        <v>102</v>
      </c>
      <c r="HL8" s="99" t="s">
        <v>102</v>
      </c>
      <c r="HM8" s="99" t="s">
        <v>102</v>
      </c>
      <c r="HN8" s="99" t="s">
        <v>102</v>
      </c>
      <c r="HO8" s="99" t="s">
        <v>102</v>
      </c>
      <c r="HP8" s="99" t="s">
        <v>102</v>
      </c>
      <c r="HQ8" s="99" t="s">
        <v>102</v>
      </c>
      <c r="HR8" s="99" t="s">
        <v>102</v>
      </c>
      <c r="HS8" s="99" t="s">
        <v>102</v>
      </c>
      <c r="HT8" s="23" t="s">
        <v>102</v>
      </c>
      <c r="HU8" s="23" t="s">
        <v>102</v>
      </c>
      <c r="HV8" s="99" t="s">
        <v>102</v>
      </c>
      <c r="HW8" s="99" t="s">
        <v>102</v>
      </c>
      <c r="HX8" s="99" t="s">
        <v>102</v>
      </c>
      <c r="HY8" s="99" t="s">
        <v>102</v>
      </c>
      <c r="HZ8" s="99" t="s">
        <v>102</v>
      </c>
      <c r="IA8" s="99" t="s">
        <v>102</v>
      </c>
      <c r="IB8" s="99" t="s">
        <v>102</v>
      </c>
      <c r="IC8" s="23" t="s">
        <v>102</v>
      </c>
      <c r="ID8" s="23" t="s">
        <v>102</v>
      </c>
      <c r="IE8" s="23" t="s">
        <v>102</v>
      </c>
      <c r="IF8" s="23" t="s">
        <v>102</v>
      </c>
      <c r="IG8" s="23" t="s">
        <v>102</v>
      </c>
      <c r="IH8" s="103" t="s">
        <v>102</v>
      </c>
      <c r="II8" s="23" t="s">
        <v>102</v>
      </c>
      <c r="IJ8" s="23" t="s">
        <v>102</v>
      </c>
      <c r="IK8" s="23" t="s">
        <v>102</v>
      </c>
      <c r="IL8" s="23" t="s">
        <v>102</v>
      </c>
      <c r="IM8" s="23" t="s">
        <v>102</v>
      </c>
      <c r="IN8" s="23" t="s">
        <v>102</v>
      </c>
      <c r="IO8" s="23" t="s">
        <v>102</v>
      </c>
      <c r="IP8" s="23" t="s">
        <v>102</v>
      </c>
      <c r="IQ8" s="23" t="s">
        <v>102</v>
      </c>
      <c r="IR8" s="23" t="s">
        <v>102</v>
      </c>
      <c r="IS8" s="23" t="s">
        <v>102</v>
      </c>
      <c r="IT8" s="23" t="s">
        <v>102</v>
      </c>
      <c r="IU8" s="23" t="s">
        <v>102</v>
      </c>
      <c r="IV8" s="23" t="s">
        <v>102</v>
      </c>
      <c r="IW8" s="23" t="s">
        <v>102</v>
      </c>
      <c r="IX8" s="23" t="s">
        <v>102</v>
      </c>
      <c r="IY8" s="23" t="s">
        <v>102</v>
      </c>
      <c r="IZ8" s="23" t="s">
        <v>102</v>
      </c>
      <c r="JA8" s="23" t="s">
        <v>102</v>
      </c>
      <c r="JB8" s="23" t="s">
        <v>102</v>
      </c>
      <c r="JC8" s="23" t="s">
        <v>102</v>
      </c>
      <c r="JD8" s="23" t="s">
        <v>102</v>
      </c>
      <c r="JE8" s="23" t="s">
        <v>102</v>
      </c>
      <c r="JF8" s="23" t="s">
        <v>102</v>
      </c>
      <c r="JG8" s="23" t="s">
        <v>103</v>
      </c>
      <c r="JH8" s="23" t="s">
        <v>103</v>
      </c>
      <c r="JI8" s="23" t="s">
        <v>103</v>
      </c>
      <c r="JJ8" s="23" t="s">
        <v>103</v>
      </c>
      <c r="JK8" s="23" t="s">
        <v>103</v>
      </c>
      <c r="JL8" s="23" t="s">
        <v>103</v>
      </c>
      <c r="JM8" s="23" t="s">
        <v>103</v>
      </c>
      <c r="JN8" s="23" t="s">
        <v>103</v>
      </c>
      <c r="JO8" s="23" t="s">
        <v>103</v>
      </c>
      <c r="JP8" s="23" t="s">
        <v>103</v>
      </c>
      <c r="JQ8" s="23" t="s">
        <v>103</v>
      </c>
      <c r="JR8" s="23" t="s">
        <v>104</v>
      </c>
      <c r="JS8" s="23" t="s">
        <v>104</v>
      </c>
      <c r="JT8" s="23" t="s">
        <v>104</v>
      </c>
      <c r="JU8" s="23" t="s">
        <v>104</v>
      </c>
      <c r="JV8" s="23" t="s">
        <v>104</v>
      </c>
      <c r="JW8" s="23" t="s">
        <v>104</v>
      </c>
      <c r="JX8" s="23" t="s">
        <v>104</v>
      </c>
      <c r="JY8" s="23" t="s">
        <v>104</v>
      </c>
      <c r="JZ8" s="23" t="s">
        <v>104</v>
      </c>
      <c r="KA8" s="23" t="s">
        <v>104</v>
      </c>
      <c r="KB8" s="23" t="s">
        <v>104</v>
      </c>
      <c r="KC8" s="23" t="s">
        <v>104</v>
      </c>
      <c r="KD8" s="23" t="s">
        <v>104</v>
      </c>
      <c r="KE8" s="23" t="s">
        <v>104</v>
      </c>
      <c r="KF8" s="23" t="s">
        <v>104</v>
      </c>
      <c r="KG8" s="23" t="s">
        <v>104</v>
      </c>
      <c r="KH8" s="23" t="s">
        <v>104</v>
      </c>
      <c r="KI8" s="23" t="s">
        <v>104</v>
      </c>
      <c r="KJ8" s="23" t="s">
        <v>104</v>
      </c>
      <c r="KK8" s="23" t="s">
        <v>104</v>
      </c>
      <c r="KL8" s="282"/>
      <c r="KM8" s="282"/>
      <c r="KN8" s="282"/>
      <c r="KO8" s="94"/>
      <c r="KP8" s="266" t="s">
        <v>117</v>
      </c>
      <c r="KQ8" s="266"/>
      <c r="KR8" s="266"/>
      <c r="KS8" s="266"/>
      <c r="KT8" s="266" t="s">
        <v>118</v>
      </c>
      <c r="KU8" s="266"/>
      <c r="KV8" s="266"/>
      <c r="KW8" s="266"/>
      <c r="KX8" s="266" t="s">
        <v>119</v>
      </c>
      <c r="KY8" s="266"/>
      <c r="KZ8" s="266"/>
      <c r="LA8" s="266"/>
      <c r="LB8" s="266" t="s">
        <v>120</v>
      </c>
      <c r="LC8" s="266"/>
      <c r="LD8" s="266"/>
      <c r="LE8" s="266"/>
      <c r="LF8" s="266" t="s">
        <v>121</v>
      </c>
      <c r="LG8" s="266"/>
      <c r="LH8" s="266"/>
      <c r="LI8" s="266"/>
      <c r="LJ8" s="266" t="s">
        <v>122</v>
      </c>
      <c r="LK8" s="266"/>
      <c r="LL8" s="266"/>
      <c r="LM8" s="266"/>
      <c r="LN8" s="266" t="s">
        <v>123</v>
      </c>
      <c r="LO8" s="266"/>
      <c r="LP8" s="266"/>
      <c r="LQ8" s="266"/>
      <c r="LR8" s="266" t="s">
        <v>124</v>
      </c>
      <c r="LS8" s="266"/>
      <c r="LT8" s="266"/>
      <c r="LU8" s="266"/>
      <c r="LV8" s="266" t="s">
        <v>125</v>
      </c>
      <c r="LW8" s="266"/>
      <c r="LX8" s="266"/>
      <c r="LY8" s="266"/>
      <c r="LZ8" s="266" t="s">
        <v>126</v>
      </c>
      <c r="MA8" s="266"/>
      <c r="MB8" s="266"/>
      <c r="MC8" s="266"/>
      <c r="MD8" s="51">
        <v>7.0000000000000007E-2</v>
      </c>
      <c r="ME8" s="52">
        <v>0.22</v>
      </c>
      <c r="MF8" s="53">
        <v>7.0000000000000007E-2</v>
      </c>
      <c r="MG8" s="54">
        <v>0.14000000000000001</v>
      </c>
      <c r="MH8" s="55">
        <v>0.14000000000000001</v>
      </c>
      <c r="MI8" s="56">
        <v>0.22</v>
      </c>
      <c r="MJ8" s="57">
        <v>0.14000000000000001</v>
      </c>
      <c r="MK8" s="58">
        <v>0.8</v>
      </c>
      <c r="ML8" s="59">
        <v>0.05</v>
      </c>
      <c r="MM8" s="60">
        <v>0.15</v>
      </c>
    </row>
    <row r="9" spans="1:353" ht="102" x14ac:dyDescent="0.25">
      <c r="A9" s="29" t="s">
        <v>127</v>
      </c>
      <c r="B9" s="29" t="s">
        <v>1</v>
      </c>
      <c r="C9" s="20" t="s">
        <v>128</v>
      </c>
      <c r="D9" s="29" t="s">
        <v>5</v>
      </c>
      <c r="E9" s="29" t="s">
        <v>6</v>
      </c>
      <c r="F9" s="29" t="s">
        <v>129</v>
      </c>
      <c r="G9" s="29" t="s">
        <v>130</v>
      </c>
      <c r="H9" s="29" t="s">
        <v>9</v>
      </c>
      <c r="I9" s="29" t="s">
        <v>10</v>
      </c>
      <c r="J9" s="29" t="s">
        <v>11</v>
      </c>
      <c r="K9" s="29" t="s">
        <v>12</v>
      </c>
      <c r="L9" s="29" t="s">
        <v>13</v>
      </c>
      <c r="M9" s="29" t="s">
        <v>14</v>
      </c>
      <c r="N9" s="29" t="s">
        <v>15</v>
      </c>
      <c r="O9" s="29" t="s">
        <v>17</v>
      </c>
      <c r="P9" s="29" t="s">
        <v>18</v>
      </c>
      <c r="Q9" s="29" t="s">
        <v>131</v>
      </c>
      <c r="R9" s="29" t="s">
        <v>20</v>
      </c>
      <c r="S9" s="29" t="s">
        <v>21</v>
      </c>
      <c r="T9" s="29" t="s">
        <v>22</v>
      </c>
      <c r="U9" s="29" t="s">
        <v>23</v>
      </c>
      <c r="V9" s="29" t="s">
        <v>24</v>
      </c>
      <c r="W9" s="29" t="s">
        <v>132</v>
      </c>
      <c r="X9" s="29" t="s">
        <v>133</v>
      </c>
      <c r="Y9" s="29" t="s">
        <v>27</v>
      </c>
      <c r="Z9" s="29" t="s">
        <v>28</v>
      </c>
      <c r="AA9" s="29" t="s">
        <v>29</v>
      </c>
      <c r="AB9" s="28" t="s">
        <v>31</v>
      </c>
      <c r="AC9" s="28" t="s">
        <v>42</v>
      </c>
      <c r="AD9" s="28" t="s">
        <v>44</v>
      </c>
      <c r="AE9" s="28" t="s">
        <v>45</v>
      </c>
      <c r="AF9" s="28" t="s">
        <v>46</v>
      </c>
      <c r="AG9" s="28" t="s">
        <v>48</v>
      </c>
      <c r="AH9" s="28" t="s">
        <v>51</v>
      </c>
      <c r="AI9" s="28" t="s">
        <v>53</v>
      </c>
      <c r="AJ9" s="28" t="s">
        <v>56</v>
      </c>
      <c r="AK9" s="28" t="s">
        <v>58</v>
      </c>
      <c r="AL9" s="28" t="s">
        <v>60</v>
      </c>
      <c r="AM9" s="28" t="s">
        <v>61</v>
      </c>
      <c r="AN9" s="28" t="s">
        <v>62</v>
      </c>
      <c r="AO9" s="28" t="s">
        <v>63</v>
      </c>
      <c r="AP9" s="28" t="s">
        <v>65</v>
      </c>
      <c r="AQ9" s="28" t="s">
        <v>67</v>
      </c>
      <c r="AR9" s="28" t="s">
        <v>68</v>
      </c>
      <c r="AS9" s="28" t="s">
        <v>70</v>
      </c>
      <c r="AT9" s="28" t="s">
        <v>71</v>
      </c>
      <c r="AU9" s="28" t="s">
        <v>72</v>
      </c>
      <c r="AV9" s="28" t="s">
        <v>75</v>
      </c>
      <c r="AW9" s="28" t="s">
        <v>76</v>
      </c>
      <c r="AX9" s="28" t="s">
        <v>77</v>
      </c>
      <c r="AY9" s="34" t="s">
        <v>31</v>
      </c>
      <c r="AZ9" s="34" t="s">
        <v>42</v>
      </c>
      <c r="BA9" s="34" t="s">
        <v>44</v>
      </c>
      <c r="BB9" s="34" t="s">
        <v>45</v>
      </c>
      <c r="BC9" s="100" t="s">
        <v>134</v>
      </c>
      <c r="BD9" s="34" t="s">
        <v>47</v>
      </c>
      <c r="BE9" s="100" t="s">
        <v>135</v>
      </c>
      <c r="BF9" s="100" t="s">
        <v>136</v>
      </c>
      <c r="BG9" s="100" t="s">
        <v>137</v>
      </c>
      <c r="BH9" s="100" t="s">
        <v>138</v>
      </c>
      <c r="BI9" s="100" t="s">
        <v>139</v>
      </c>
      <c r="BJ9" s="100" t="s">
        <v>140</v>
      </c>
      <c r="BK9" s="100" t="s">
        <v>141</v>
      </c>
      <c r="BL9" s="34" t="s">
        <v>49</v>
      </c>
      <c r="BM9" s="100" t="s">
        <v>142</v>
      </c>
      <c r="BN9" s="34" t="s">
        <v>50</v>
      </c>
      <c r="BO9" s="34" t="s">
        <v>51</v>
      </c>
      <c r="BP9" s="34" t="s">
        <v>53</v>
      </c>
      <c r="BQ9" s="34" t="s">
        <v>56</v>
      </c>
      <c r="BR9" s="34" t="s">
        <v>59</v>
      </c>
      <c r="BS9" s="34" t="s">
        <v>60</v>
      </c>
      <c r="BT9" s="34" t="s">
        <v>61</v>
      </c>
      <c r="BU9" s="34" t="s">
        <v>62</v>
      </c>
      <c r="BV9" s="34" t="s">
        <v>64</v>
      </c>
      <c r="BW9" s="34" t="s">
        <v>143</v>
      </c>
      <c r="BX9" s="34" t="s">
        <v>67</v>
      </c>
      <c r="BY9" s="34" t="s">
        <v>69</v>
      </c>
      <c r="BZ9" s="34" t="s">
        <v>70</v>
      </c>
      <c r="CA9" s="34" t="s">
        <v>71</v>
      </c>
      <c r="CB9" s="34" t="s">
        <v>73</v>
      </c>
      <c r="CC9" s="34" t="s">
        <v>75</v>
      </c>
      <c r="CD9" s="34" t="s">
        <v>76</v>
      </c>
      <c r="CE9" s="34" t="s">
        <v>77</v>
      </c>
      <c r="CF9" s="36" t="s">
        <v>144</v>
      </c>
      <c r="CG9" s="36" t="s">
        <v>145</v>
      </c>
      <c r="CH9" s="36" t="s">
        <v>146</v>
      </c>
      <c r="CI9" s="36" t="s">
        <v>147</v>
      </c>
      <c r="CJ9" s="100" t="s">
        <v>148</v>
      </c>
      <c r="CK9" s="36" t="s">
        <v>149</v>
      </c>
      <c r="CL9" s="100" t="s">
        <v>150</v>
      </c>
      <c r="CM9" s="100" t="s">
        <v>151</v>
      </c>
      <c r="CN9" s="100" t="s">
        <v>152</v>
      </c>
      <c r="CO9" s="100" t="s">
        <v>153</v>
      </c>
      <c r="CP9" s="100" t="s">
        <v>154</v>
      </c>
      <c r="CQ9" s="100" t="s">
        <v>155</v>
      </c>
      <c r="CR9" s="100" t="s">
        <v>156</v>
      </c>
      <c r="CS9" s="36" t="s">
        <v>157</v>
      </c>
      <c r="CT9" s="100" t="s">
        <v>158</v>
      </c>
      <c r="CU9" s="36" t="s">
        <v>159</v>
      </c>
      <c r="CV9" s="36" t="s">
        <v>160</v>
      </c>
      <c r="CW9" s="36" t="s">
        <v>161</v>
      </c>
      <c r="CX9" s="36" t="s">
        <v>162</v>
      </c>
      <c r="CY9" s="36" t="s">
        <v>163</v>
      </c>
      <c r="CZ9" s="36" t="s">
        <v>164</v>
      </c>
      <c r="DA9" s="36" t="s">
        <v>165</v>
      </c>
      <c r="DB9" s="36" t="s">
        <v>166</v>
      </c>
      <c r="DC9" s="36" t="s">
        <v>167</v>
      </c>
      <c r="DD9" s="36" t="s">
        <v>168</v>
      </c>
      <c r="DE9" s="36" t="s">
        <v>169</v>
      </c>
      <c r="DF9" s="36" t="s">
        <v>170</v>
      </c>
      <c r="DG9" s="36" t="s">
        <v>171</v>
      </c>
      <c r="DH9" s="36" t="s">
        <v>172</v>
      </c>
      <c r="DI9" s="36" t="s">
        <v>173</v>
      </c>
      <c r="DJ9" s="36" t="s">
        <v>174</v>
      </c>
      <c r="DK9" s="36" t="s">
        <v>175</v>
      </c>
      <c r="DL9" s="36" t="s">
        <v>176</v>
      </c>
      <c r="DM9" s="35" t="s">
        <v>177</v>
      </c>
      <c r="DN9" s="35" t="s">
        <v>178</v>
      </c>
      <c r="DO9" s="35" t="s">
        <v>179</v>
      </c>
      <c r="DP9" s="35" t="s">
        <v>180</v>
      </c>
      <c r="DQ9" s="35" t="s">
        <v>181</v>
      </c>
      <c r="DR9" s="35" t="s">
        <v>182</v>
      </c>
      <c r="DS9" s="35" t="s">
        <v>183</v>
      </c>
      <c r="DT9" s="35" t="s">
        <v>184</v>
      </c>
      <c r="DU9" s="35" t="s">
        <v>185</v>
      </c>
      <c r="DV9" s="35" t="s">
        <v>186</v>
      </c>
      <c r="DW9" s="35" t="s">
        <v>187</v>
      </c>
      <c r="DX9" s="35" t="s">
        <v>188</v>
      </c>
      <c r="DY9" s="35" t="s">
        <v>189</v>
      </c>
      <c r="DZ9" s="35" t="s">
        <v>190</v>
      </c>
      <c r="EA9" s="35" t="s">
        <v>191</v>
      </c>
      <c r="EB9" s="35" t="s">
        <v>192</v>
      </c>
      <c r="EC9" s="35" t="s">
        <v>193</v>
      </c>
      <c r="ED9" s="35" t="s">
        <v>194</v>
      </c>
      <c r="EE9" s="35" t="s">
        <v>195</v>
      </c>
      <c r="EF9" s="35" t="s">
        <v>196</v>
      </c>
      <c r="EG9" s="35" t="s">
        <v>197</v>
      </c>
      <c r="EH9" s="35" t="s">
        <v>198</v>
      </c>
      <c r="EI9" s="35" t="s">
        <v>199</v>
      </c>
      <c r="EJ9" s="35" t="s">
        <v>200</v>
      </c>
      <c r="EK9" s="101" t="s">
        <v>201</v>
      </c>
      <c r="EL9" s="101" t="s">
        <v>202</v>
      </c>
      <c r="EM9" s="101" t="s">
        <v>203</v>
      </c>
      <c r="EN9" s="101" t="s">
        <v>204</v>
      </c>
      <c r="EO9" s="101" t="s">
        <v>205</v>
      </c>
      <c r="EP9" s="101" t="s">
        <v>206</v>
      </c>
      <c r="EQ9" s="35" t="s">
        <v>207</v>
      </c>
      <c r="ER9" s="35" t="s">
        <v>208</v>
      </c>
      <c r="ES9" s="35" t="s">
        <v>209</v>
      </c>
      <c r="ET9" s="35" t="s">
        <v>210</v>
      </c>
      <c r="EU9" s="101" t="s">
        <v>211</v>
      </c>
      <c r="EV9" s="101" t="s">
        <v>212</v>
      </c>
      <c r="EW9" s="101" t="s">
        <v>213</v>
      </c>
      <c r="EX9" s="101" t="s">
        <v>214</v>
      </c>
      <c r="EY9" s="100" t="s">
        <v>215</v>
      </c>
      <c r="EZ9" s="101" t="s">
        <v>216</v>
      </c>
      <c r="FA9" s="101" t="s">
        <v>217</v>
      </c>
      <c r="FB9" s="101" t="s">
        <v>218</v>
      </c>
      <c r="FC9" s="101" t="s">
        <v>219</v>
      </c>
      <c r="FD9" s="101" t="s">
        <v>220</v>
      </c>
      <c r="FE9" s="101" t="s">
        <v>221</v>
      </c>
      <c r="FF9" s="101" t="s">
        <v>222</v>
      </c>
      <c r="FG9" s="101" t="s">
        <v>223</v>
      </c>
      <c r="FH9" s="101" t="s">
        <v>224</v>
      </c>
      <c r="FI9" s="101" t="s">
        <v>225</v>
      </c>
      <c r="FJ9" s="101" t="s">
        <v>226</v>
      </c>
      <c r="FK9" s="101" t="s">
        <v>227</v>
      </c>
      <c r="FL9" s="101" t="s">
        <v>228</v>
      </c>
      <c r="FM9" s="101" t="s">
        <v>229</v>
      </c>
      <c r="FN9" s="101" t="s">
        <v>230</v>
      </c>
      <c r="FO9" s="101" t="s">
        <v>231</v>
      </c>
      <c r="FP9" s="101" t="s">
        <v>232</v>
      </c>
      <c r="FQ9" s="101" t="s">
        <v>233</v>
      </c>
      <c r="FR9" s="101" t="s">
        <v>234</v>
      </c>
      <c r="FS9" s="101" t="s">
        <v>235</v>
      </c>
      <c r="FT9" s="101" t="s">
        <v>236</v>
      </c>
      <c r="FU9" s="101" t="s">
        <v>237</v>
      </c>
      <c r="FV9" s="101" t="s">
        <v>238</v>
      </c>
      <c r="FW9" s="101" t="s">
        <v>239</v>
      </c>
      <c r="FX9" s="101" t="s">
        <v>240</v>
      </c>
      <c r="FY9" s="101" t="s">
        <v>241</v>
      </c>
      <c r="FZ9" s="101" t="s">
        <v>242</v>
      </c>
      <c r="GA9" s="101" t="s">
        <v>243</v>
      </c>
      <c r="GB9" s="101" t="s">
        <v>244</v>
      </c>
      <c r="GC9" s="101" t="s">
        <v>245</v>
      </c>
      <c r="GD9" s="101" t="s">
        <v>246</v>
      </c>
      <c r="GE9" s="101" t="s">
        <v>247</v>
      </c>
      <c r="GF9" s="101" t="s">
        <v>248</v>
      </c>
      <c r="GG9" s="101" t="s">
        <v>249</v>
      </c>
      <c r="GH9" s="101" t="s">
        <v>250</v>
      </c>
      <c r="GI9" s="101" t="s">
        <v>251</v>
      </c>
      <c r="GJ9" s="101" t="s">
        <v>252</v>
      </c>
      <c r="GK9" s="101" t="s">
        <v>253</v>
      </c>
      <c r="GL9" s="101" t="s">
        <v>254</v>
      </c>
      <c r="GM9" s="101" t="s">
        <v>255</v>
      </c>
      <c r="GN9" s="101" t="s">
        <v>256</v>
      </c>
      <c r="GO9" s="101" t="s">
        <v>257</v>
      </c>
      <c r="GP9" s="101" t="s">
        <v>258</v>
      </c>
      <c r="GQ9" s="101" t="s">
        <v>259</v>
      </c>
      <c r="GR9" s="101" t="s">
        <v>260</v>
      </c>
      <c r="GS9" s="101" t="s">
        <v>261</v>
      </c>
      <c r="GT9" s="101" t="s">
        <v>262</v>
      </c>
      <c r="GU9" s="101" t="s">
        <v>263</v>
      </c>
      <c r="GV9" s="101" t="s">
        <v>264</v>
      </c>
      <c r="GW9" s="101" t="s">
        <v>265</v>
      </c>
      <c r="GX9" s="101" t="s">
        <v>266</v>
      </c>
      <c r="GY9" s="101" t="s">
        <v>267</v>
      </c>
      <c r="GZ9" s="101" t="s">
        <v>268</v>
      </c>
      <c r="HA9" s="101" t="s">
        <v>269</v>
      </c>
      <c r="HB9" s="101" t="s">
        <v>270</v>
      </c>
      <c r="HC9" s="101" t="s">
        <v>271</v>
      </c>
      <c r="HD9" s="101" t="s">
        <v>272</v>
      </c>
      <c r="HE9" s="101" t="s">
        <v>273</v>
      </c>
      <c r="HF9" s="101" t="s">
        <v>274</v>
      </c>
      <c r="HG9" s="101" t="s">
        <v>275</v>
      </c>
      <c r="HH9" s="101" t="s">
        <v>276</v>
      </c>
      <c r="HI9" s="101" t="s">
        <v>277</v>
      </c>
      <c r="HJ9" s="101" t="s">
        <v>278</v>
      </c>
      <c r="HK9" s="101" t="s">
        <v>279</v>
      </c>
      <c r="HL9" s="101" t="s">
        <v>280</v>
      </c>
      <c r="HM9" s="101" t="s">
        <v>281</v>
      </c>
      <c r="HN9" s="101" t="s">
        <v>282</v>
      </c>
      <c r="HO9" s="101" t="s">
        <v>283</v>
      </c>
      <c r="HP9" s="101" t="s">
        <v>284</v>
      </c>
      <c r="HQ9" s="101" t="s">
        <v>285</v>
      </c>
      <c r="HR9" s="101" t="s">
        <v>286</v>
      </c>
      <c r="HS9" s="101" t="s">
        <v>287</v>
      </c>
      <c r="HT9" s="35" t="s">
        <v>288</v>
      </c>
      <c r="HU9" s="35" t="s">
        <v>289</v>
      </c>
      <c r="HV9" s="101" t="s">
        <v>290</v>
      </c>
      <c r="HW9" s="101" t="s">
        <v>291</v>
      </c>
      <c r="HX9" s="101" t="s">
        <v>292</v>
      </c>
      <c r="HY9" s="101" t="s">
        <v>293</v>
      </c>
      <c r="HZ9" s="101" t="s">
        <v>294</v>
      </c>
      <c r="IA9" s="101" t="s">
        <v>295</v>
      </c>
      <c r="IB9" s="101" t="s">
        <v>296</v>
      </c>
      <c r="IC9" s="35" t="s">
        <v>297</v>
      </c>
      <c r="ID9" s="35" t="s">
        <v>298</v>
      </c>
      <c r="IE9" s="35" t="s">
        <v>299</v>
      </c>
      <c r="IF9" s="35" t="s">
        <v>300</v>
      </c>
      <c r="IG9" s="35" t="s">
        <v>301</v>
      </c>
      <c r="IH9" s="104" t="s">
        <v>302</v>
      </c>
      <c r="II9" s="35" t="s">
        <v>303</v>
      </c>
      <c r="IJ9" s="35" t="s">
        <v>304</v>
      </c>
      <c r="IK9" s="35" t="s">
        <v>305</v>
      </c>
      <c r="IL9" s="35" t="s">
        <v>306</v>
      </c>
      <c r="IM9" s="35" t="s">
        <v>307</v>
      </c>
      <c r="IN9" s="35" t="s">
        <v>308</v>
      </c>
      <c r="IO9" s="35" t="s">
        <v>309</v>
      </c>
      <c r="IP9" s="35" t="s">
        <v>310</v>
      </c>
      <c r="IQ9" s="35" t="s">
        <v>311</v>
      </c>
      <c r="IR9" s="35" t="s">
        <v>312</v>
      </c>
      <c r="IS9" s="35" t="s">
        <v>313</v>
      </c>
      <c r="IT9" s="35" t="s">
        <v>314</v>
      </c>
      <c r="IU9" s="35" t="s">
        <v>315</v>
      </c>
      <c r="IV9" s="35" t="s">
        <v>316</v>
      </c>
      <c r="IW9" s="35" t="s">
        <v>317</v>
      </c>
      <c r="IX9" s="35" t="s">
        <v>318</v>
      </c>
      <c r="IY9" s="35" t="s">
        <v>319</v>
      </c>
      <c r="IZ9" s="35" t="s">
        <v>320</v>
      </c>
      <c r="JA9" s="35" t="s">
        <v>321</v>
      </c>
      <c r="JB9" s="35" t="s">
        <v>322</v>
      </c>
      <c r="JC9" s="35" t="s">
        <v>323</v>
      </c>
      <c r="JD9" s="35" t="s">
        <v>324</v>
      </c>
      <c r="JE9" s="35" t="s">
        <v>325</v>
      </c>
      <c r="JF9" s="35" t="s">
        <v>326</v>
      </c>
      <c r="JG9" s="35" t="s">
        <v>327</v>
      </c>
      <c r="JH9" s="35" t="s">
        <v>328</v>
      </c>
      <c r="JI9" s="35" t="s">
        <v>329</v>
      </c>
      <c r="JJ9" s="35" t="s">
        <v>330</v>
      </c>
      <c r="JK9" s="35" t="s">
        <v>331</v>
      </c>
      <c r="JL9" s="35" t="s">
        <v>332</v>
      </c>
      <c r="JM9" s="35" t="s">
        <v>333</v>
      </c>
      <c r="JN9" s="35" t="s">
        <v>334</v>
      </c>
      <c r="JO9" s="35" t="s">
        <v>335</v>
      </c>
      <c r="JP9" s="35" t="s">
        <v>336</v>
      </c>
      <c r="JQ9" s="35" t="s">
        <v>337</v>
      </c>
      <c r="JR9" s="35" t="s">
        <v>338</v>
      </c>
      <c r="JS9" s="35" t="s">
        <v>339</v>
      </c>
      <c r="JT9" s="35" t="s">
        <v>340</v>
      </c>
      <c r="JU9" s="35" t="s">
        <v>341</v>
      </c>
      <c r="JV9" s="35" t="s">
        <v>342</v>
      </c>
      <c r="JW9" s="35" t="s">
        <v>343</v>
      </c>
      <c r="JX9" s="35" t="s">
        <v>344</v>
      </c>
      <c r="JY9" s="35" t="s">
        <v>345</v>
      </c>
      <c r="JZ9" s="35" t="s">
        <v>346</v>
      </c>
      <c r="KA9" s="35" t="s">
        <v>347</v>
      </c>
      <c r="KB9" s="35" t="s">
        <v>348</v>
      </c>
      <c r="KC9" s="35" t="s">
        <v>349</v>
      </c>
      <c r="KD9" s="35" t="s">
        <v>350</v>
      </c>
      <c r="KE9" s="35" t="s">
        <v>351</v>
      </c>
      <c r="KF9" s="35" t="s">
        <v>352</v>
      </c>
      <c r="KG9" s="35" t="s">
        <v>353</v>
      </c>
      <c r="KH9" s="35" t="s">
        <v>354</v>
      </c>
      <c r="KI9" s="35" t="s">
        <v>355</v>
      </c>
      <c r="KJ9" s="35" t="s">
        <v>356</v>
      </c>
      <c r="KK9" s="35" t="s">
        <v>357</v>
      </c>
      <c r="KL9" s="29" t="s">
        <v>80</v>
      </c>
      <c r="KM9" s="29" t="s">
        <v>81</v>
      </c>
      <c r="KN9" s="29" t="s">
        <v>82</v>
      </c>
      <c r="KO9" s="29" t="s">
        <v>358</v>
      </c>
      <c r="KP9" s="29" t="s">
        <v>85</v>
      </c>
      <c r="KQ9" s="29" t="s">
        <v>87</v>
      </c>
      <c r="KR9" s="29" t="s">
        <v>88</v>
      </c>
      <c r="KS9" s="29" t="s">
        <v>89</v>
      </c>
      <c r="KT9" s="29" t="s">
        <v>86</v>
      </c>
      <c r="KU9" s="29" t="s">
        <v>87</v>
      </c>
      <c r="KV9" s="29" t="s">
        <v>88</v>
      </c>
      <c r="KW9" s="29" t="s">
        <v>89</v>
      </c>
      <c r="KX9" s="29" t="s">
        <v>91</v>
      </c>
      <c r="KY9" s="29" t="s">
        <v>87</v>
      </c>
      <c r="KZ9" s="29" t="s">
        <v>88</v>
      </c>
      <c r="LA9" s="29" t="s">
        <v>89</v>
      </c>
      <c r="LB9" s="29" t="s">
        <v>92</v>
      </c>
      <c r="LC9" s="29" t="s">
        <v>87</v>
      </c>
      <c r="LD9" s="29" t="s">
        <v>88</v>
      </c>
      <c r="LE9" s="29" t="s">
        <v>89</v>
      </c>
      <c r="LF9" s="29" t="s">
        <v>85</v>
      </c>
      <c r="LG9" s="29" t="s">
        <v>87</v>
      </c>
      <c r="LH9" s="29" t="s">
        <v>94</v>
      </c>
      <c r="LI9" s="29" t="s">
        <v>89</v>
      </c>
      <c r="LJ9" s="29" t="s">
        <v>86</v>
      </c>
      <c r="LK9" s="29" t="s">
        <v>87</v>
      </c>
      <c r="LL9" s="29" t="s">
        <v>94</v>
      </c>
      <c r="LM9" s="29" t="s">
        <v>89</v>
      </c>
      <c r="LN9" s="29" t="s">
        <v>91</v>
      </c>
      <c r="LO9" s="29" t="s">
        <v>87</v>
      </c>
      <c r="LP9" s="29" t="s">
        <v>94</v>
      </c>
      <c r="LQ9" s="29" t="s">
        <v>89</v>
      </c>
      <c r="LR9" s="29" t="s">
        <v>92</v>
      </c>
      <c r="LS9" s="29" t="s">
        <v>87</v>
      </c>
      <c r="LT9" s="29" t="s">
        <v>94</v>
      </c>
      <c r="LU9" s="29" t="s">
        <v>89</v>
      </c>
      <c r="LV9" s="29" t="s">
        <v>95</v>
      </c>
      <c r="LW9" s="29" t="s">
        <v>87</v>
      </c>
      <c r="LX9" s="29" t="s">
        <v>94</v>
      </c>
      <c r="LY9" s="29" t="s">
        <v>89</v>
      </c>
      <c r="LZ9" s="29" t="s">
        <v>96</v>
      </c>
      <c r="MA9" s="29" t="s">
        <v>87</v>
      </c>
      <c r="MB9" s="29" t="s">
        <v>94</v>
      </c>
      <c r="MC9" s="29" t="s">
        <v>89</v>
      </c>
      <c r="MD9" s="61" t="s">
        <v>359</v>
      </c>
      <c r="ME9" s="62" t="s">
        <v>360</v>
      </c>
      <c r="MF9" s="63" t="s">
        <v>361</v>
      </c>
      <c r="MG9" s="64" t="s">
        <v>362</v>
      </c>
      <c r="MH9" s="65" t="s">
        <v>363</v>
      </c>
      <c r="MI9" s="66" t="s">
        <v>364</v>
      </c>
      <c r="MJ9" s="34" t="s">
        <v>365</v>
      </c>
      <c r="MK9" s="67" t="s">
        <v>366</v>
      </c>
      <c r="ML9" s="68" t="s">
        <v>367</v>
      </c>
      <c r="MM9" s="69" t="s">
        <v>368</v>
      </c>
      <c r="MN9" s="89" t="s">
        <v>369</v>
      </c>
      <c r="MO9" s="90" t="s">
        <v>370</v>
      </c>
    </row>
    <row r="10" spans="1:353" ht="120" customHeight="1" x14ac:dyDescent="0.25">
      <c r="A10" s="25">
        <f>+Registro!C1</f>
        <v>0</v>
      </c>
      <c r="B10" s="24">
        <f>+Registro!E1</f>
        <v>0</v>
      </c>
      <c r="C10" s="45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6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7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+Registro!I29</f>
        <v>Valide todas las variables</v>
      </c>
      <c r="AD10" s="24" t="str">
        <f>+Registro!I40</f>
        <v>Valide todas las variables</v>
      </c>
      <c r="AE10" s="24" t="str">
        <f>+Registro!I44</f>
        <v>Valide todas las variables</v>
      </c>
      <c r="AF10" s="24" t="str">
        <f>+Registro!I48</f>
        <v>Valide todas las variables</v>
      </c>
      <c r="AG10" s="24" t="str">
        <f>+Registro!I53</f>
        <v>Valide todas las variables</v>
      </c>
      <c r="AH10" s="24" t="str">
        <f>+Registro!I61</f>
        <v>Valide todas las variables</v>
      </c>
      <c r="AI10" s="24" t="str">
        <f>+Registro!I64</f>
        <v>Valide todas las variables</v>
      </c>
      <c r="AJ10" s="24" t="str">
        <f>+Registro!I76</f>
        <v>Valide todas las variables</v>
      </c>
      <c r="AK10" s="24" t="str">
        <f>+Registro!I85</f>
        <v>Valide todas las variables</v>
      </c>
      <c r="AL10" s="24" t="str">
        <f>+Registro!I89</f>
        <v>Valide todas las variables</v>
      </c>
      <c r="AM10" s="24" t="str">
        <f>+Registro!I98</f>
        <v>Valide todas las variables</v>
      </c>
      <c r="AN10" s="24" t="str">
        <f>+Registro!I102</f>
        <v>Valide todas las variables</v>
      </c>
      <c r="AO10" s="24" t="str">
        <f>+Registro!I111</f>
        <v>Valide todas las variables</v>
      </c>
      <c r="AP10" s="24" t="str">
        <f>+Registro!I116</f>
        <v>Valide todas las variables</v>
      </c>
      <c r="AQ10" s="24" t="str">
        <f>+Registro!I122</f>
        <v>Valide todas las variables</v>
      </c>
      <c r="AR10" s="24" t="str">
        <f>+Registro!I126</f>
        <v>Valide todas las variables</v>
      </c>
      <c r="AS10" s="24" t="str">
        <f>+Registro!I129</f>
        <v>Valide todas las variables</v>
      </c>
      <c r="AT10" s="24" t="str">
        <f>+Registro!I138</f>
        <v>Valide todas las variables</v>
      </c>
      <c r="AU10" s="24" t="str">
        <f>+Registro!I145</f>
        <v>Valide todas las variables</v>
      </c>
      <c r="AV10" s="24" t="str">
        <f>+Registro!I155</f>
        <v>Valide todas las variables</v>
      </c>
      <c r="AW10" s="24" t="str">
        <f>+Registro!I161</f>
        <v>Valide todas las variables</v>
      </c>
      <c r="AX10" s="24" t="str">
        <f>+Registro!I171</f>
        <v>Valide todas las variables</v>
      </c>
      <c r="AY10" s="24" t="str">
        <f>+Registro!D20</f>
        <v>Valide todos los criterios</v>
      </c>
      <c r="AZ10" s="24" t="str">
        <f>+Registro!D30</f>
        <v>Valide todos los criterios</v>
      </c>
      <c r="BA10" s="24" t="str">
        <f>+Registro!D41</f>
        <v>Valide todos los criterios</v>
      </c>
      <c r="BB10" s="24" t="str">
        <f>+Registro!D45</f>
        <v>Valide todos los criterios</v>
      </c>
      <c r="BC10" s="100"/>
      <c r="BD10" s="24" t="str">
        <f>+Registro!D49</f>
        <v>Valide todos los criterios</v>
      </c>
      <c r="BE10" s="100"/>
      <c r="BF10" s="100"/>
      <c r="BG10" s="100"/>
      <c r="BH10" s="100"/>
      <c r="BI10" s="100"/>
      <c r="BJ10" s="100"/>
      <c r="BK10" s="100"/>
      <c r="BL10" s="24" t="str">
        <f>+Registro!D54</f>
        <v>Valide todos los criterios</v>
      </c>
      <c r="BM10" s="100"/>
      <c r="BN10" s="24" t="str">
        <f>+Registro!D56</f>
        <v>Valide todos los criterios</v>
      </c>
      <c r="BO10" s="24" t="str">
        <f>+Registro!D62</f>
        <v>Valide todos los criterios</v>
      </c>
      <c r="BP10" s="24" t="str">
        <f>+Registro!D65</f>
        <v>Valide todos los criterios</v>
      </c>
      <c r="BQ10" s="24">
        <f>+Registro!D77</f>
        <v>0</v>
      </c>
      <c r="BR10" s="24" t="str">
        <f>+Registro!D86</f>
        <v>Valide todos los criterios</v>
      </c>
      <c r="BS10" s="24">
        <f>+Registro!D90</f>
        <v>0</v>
      </c>
      <c r="BT10" s="24" t="str">
        <f>+Registro!D99</f>
        <v>Valide todos los criterios</v>
      </c>
      <c r="BU10" s="24">
        <f>+Registro!D103</f>
        <v>0</v>
      </c>
      <c r="BV10" s="24" t="str">
        <f>+Registro!D112</f>
        <v>Valide todos los criterios</v>
      </c>
      <c r="BW10" s="24" t="str">
        <f>+Registro!D117</f>
        <v>Valide todos los criterios</v>
      </c>
      <c r="BX10" s="24" t="str">
        <f>+Registro!D123</f>
        <v>Valide todos los criterios</v>
      </c>
      <c r="BY10" s="24" t="str">
        <f>+Registro!D127</f>
        <v>Valide todos los criterios</v>
      </c>
      <c r="BZ10" s="24">
        <f>+Registro!D130</f>
        <v>0</v>
      </c>
      <c r="CA10" s="24" t="str">
        <f>+Registro!D139</f>
        <v>Valide todos los criterios</v>
      </c>
      <c r="CB10" s="24">
        <f>+Registro!D146</f>
        <v>0</v>
      </c>
      <c r="CC10" s="24" t="str">
        <f>+Registro!D156</f>
        <v>Valide todos los criterios</v>
      </c>
      <c r="CD10" s="24" t="str">
        <f>+Registro!D162</f>
        <v>Valide todos los criterios</v>
      </c>
      <c r="CE10" s="24" t="str">
        <f>+Registro!D172</f>
        <v>Valide todos los criterios</v>
      </c>
      <c r="CF10" s="24">
        <f>+Registro!E21</f>
        <v>0</v>
      </c>
      <c r="CG10" s="24">
        <f>+Registro!E31</f>
        <v>0</v>
      </c>
      <c r="CH10" s="24">
        <f>+Registro!E42</f>
        <v>0</v>
      </c>
      <c r="CI10" s="24">
        <f>+Registro!E46</f>
        <v>0</v>
      </c>
      <c r="CJ10" s="100"/>
      <c r="CK10" s="24">
        <f>+Registro!E50</f>
        <v>0</v>
      </c>
      <c r="CL10" s="100"/>
      <c r="CM10" s="100"/>
      <c r="CN10" s="100"/>
      <c r="CO10" s="100"/>
      <c r="CP10" s="100"/>
      <c r="CQ10" s="100"/>
      <c r="CR10" s="100"/>
      <c r="CS10" s="24">
        <f>+Registro!E55</f>
        <v>0</v>
      </c>
      <c r="CT10" s="100"/>
      <c r="CU10" s="24">
        <f>+Registro!E57</f>
        <v>0</v>
      </c>
      <c r="CV10" s="24">
        <f>+Registro!E63</f>
        <v>0</v>
      </c>
      <c r="CW10" s="24">
        <f>+Registro!E66</f>
        <v>0</v>
      </c>
      <c r="CX10" s="24">
        <f>+Registro!E78</f>
        <v>0</v>
      </c>
      <c r="CY10" s="24">
        <f>+Registro!E87</f>
        <v>0</v>
      </c>
      <c r="CZ10" s="24">
        <f>+Registro!E91</f>
        <v>0</v>
      </c>
      <c r="DA10" s="24">
        <f>+Registro!E100</f>
        <v>0</v>
      </c>
      <c r="DB10" s="24">
        <f>+Registro!E104</f>
        <v>0</v>
      </c>
      <c r="DC10" s="24">
        <f>+Registro!E113</f>
        <v>0</v>
      </c>
      <c r="DD10" s="24">
        <f>+Registro!E118</f>
        <v>0</v>
      </c>
      <c r="DE10" s="24">
        <f>+Registro!E124</f>
        <v>0</v>
      </c>
      <c r="DF10" s="24">
        <f>+Registro!E128</f>
        <v>0</v>
      </c>
      <c r="DG10" s="24">
        <f>+Registro!E131</f>
        <v>0</v>
      </c>
      <c r="DH10" s="24">
        <f>+Registro!E140</f>
        <v>0</v>
      </c>
      <c r="DI10" s="24">
        <f>+Registro!E147</f>
        <v>0</v>
      </c>
      <c r="DJ10" s="24">
        <f>+Registro!E157</f>
        <v>0</v>
      </c>
      <c r="DK10" s="24">
        <f>+Registro!E163</f>
        <v>0</v>
      </c>
      <c r="DL10" s="24">
        <f>+Registro!E173</f>
        <v>0</v>
      </c>
      <c r="DM10" s="24">
        <f>+Registro!C20</f>
        <v>0</v>
      </c>
      <c r="DN10" s="24">
        <f>+Registro!C21</f>
        <v>0</v>
      </c>
      <c r="DO10" s="24">
        <f>+Registro!C22</f>
        <v>0</v>
      </c>
      <c r="DP10" s="24">
        <f>+Registro!C23</f>
        <v>0</v>
      </c>
      <c r="DQ10" s="24">
        <f>+Registro!C24</f>
        <v>0</v>
      </c>
      <c r="DR10" s="24">
        <f>+Registro!C25</f>
        <v>0</v>
      </c>
      <c r="DS10" s="24">
        <f>+Registro!C26</f>
        <v>0</v>
      </c>
      <c r="DT10" s="24">
        <f>+Registro!C27</f>
        <v>0</v>
      </c>
      <c r="DU10" s="24">
        <f>+Registro!C28</f>
        <v>0</v>
      </c>
      <c r="DV10" s="24">
        <f>+Registro!C30</f>
        <v>0</v>
      </c>
      <c r="DW10" s="24">
        <f>+Registro!C31</f>
        <v>0</v>
      </c>
      <c r="DX10" s="24">
        <f>+Registro!C32</f>
        <v>0</v>
      </c>
      <c r="DY10" s="24">
        <f>+Registro!C33</f>
        <v>0</v>
      </c>
      <c r="DZ10" s="24">
        <f>+Registro!C34</f>
        <v>0</v>
      </c>
      <c r="EA10" s="24">
        <f>+Registro!C35</f>
        <v>0</v>
      </c>
      <c r="EB10" s="24">
        <f>+Registro!C36</f>
        <v>0</v>
      </c>
      <c r="EC10" s="24">
        <f>+Registro!C37</f>
        <v>0</v>
      </c>
      <c r="ED10" s="24">
        <f>+Registro!C38</f>
        <v>0</v>
      </c>
      <c r="EE10" s="24">
        <f>+Registro!C41</f>
        <v>0</v>
      </c>
      <c r="EF10" s="24">
        <f>+Registro!C42</f>
        <v>0</v>
      </c>
      <c r="EG10" s="24">
        <f>+Registro!C43</f>
        <v>0</v>
      </c>
      <c r="EH10" s="24">
        <f>+Registro!C45</f>
        <v>0</v>
      </c>
      <c r="EI10" s="24">
        <f>+Registro!C46</f>
        <v>0</v>
      </c>
      <c r="EJ10" s="24">
        <f>+Registro!C47</f>
        <v>0</v>
      </c>
      <c r="EK10" s="100"/>
      <c r="EL10" s="100"/>
      <c r="EM10" s="100"/>
      <c r="EN10" s="100"/>
      <c r="EO10" s="100"/>
      <c r="EP10" s="100"/>
      <c r="EQ10" s="24">
        <f>+Registro!C49</f>
        <v>0</v>
      </c>
      <c r="ER10" s="24">
        <f>+Registro!C50</f>
        <v>0</v>
      </c>
      <c r="ES10" s="24">
        <f>+Registro!C51</f>
        <v>0</v>
      </c>
      <c r="ET10" s="24">
        <f>+Registro!C52</f>
        <v>0</v>
      </c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24">
        <f>+Registro!C54</f>
        <v>0</v>
      </c>
      <c r="HU10" s="24">
        <f>+Registro!C55</f>
        <v>0</v>
      </c>
      <c r="HV10" s="100"/>
      <c r="HW10" s="100"/>
      <c r="HX10" s="100"/>
      <c r="HY10" s="100"/>
      <c r="HZ10" s="100"/>
      <c r="IA10" s="100"/>
      <c r="IB10" s="100"/>
      <c r="IC10" s="24">
        <f>+Registro!C56</f>
        <v>0</v>
      </c>
      <c r="ID10" s="24">
        <f>+Registro!C57</f>
        <v>0</v>
      </c>
      <c r="IE10" s="24">
        <f>+Registro!C58</f>
        <v>0</v>
      </c>
      <c r="IF10" s="24">
        <f>+Registro!C59</f>
        <v>0</v>
      </c>
      <c r="IG10" s="24">
        <f>+Registro!C60</f>
        <v>0</v>
      </c>
      <c r="IH10" s="34" t="str">
        <f>+Registro!C62</f>
        <v>No aplica</v>
      </c>
      <c r="II10" s="24">
        <f>+Registro!C63</f>
        <v>0</v>
      </c>
      <c r="IJ10" s="24">
        <f>+Registro!C65</f>
        <v>0</v>
      </c>
      <c r="IK10" s="24">
        <f>+Registro!C66</f>
        <v>0</v>
      </c>
      <c r="IL10" s="24">
        <f>+Registro!C67</f>
        <v>0</v>
      </c>
      <c r="IM10" s="24">
        <f>+Registro!C68</f>
        <v>0</v>
      </c>
      <c r="IN10" s="24">
        <f>+Registro!C69</f>
        <v>0</v>
      </c>
      <c r="IO10" s="24">
        <f>+Registro!C70</f>
        <v>0</v>
      </c>
      <c r="IP10" s="24">
        <f>+Registro!C71</f>
        <v>0</v>
      </c>
      <c r="IQ10" s="24">
        <f>+Registro!C72</f>
        <v>0</v>
      </c>
      <c r="IR10" s="24">
        <f>+Registro!C73</f>
        <v>0</v>
      </c>
      <c r="IS10" s="24">
        <f>+Registro!C74</f>
        <v>0</v>
      </c>
      <c r="IT10" s="24">
        <f>+Registro!C75</f>
        <v>0</v>
      </c>
      <c r="IU10" s="24">
        <f>+Registro!C86</f>
        <v>0</v>
      </c>
      <c r="IV10" s="24">
        <f>+Registro!C87</f>
        <v>0</v>
      </c>
      <c r="IW10" s="24">
        <f>+Registro!C99</f>
        <v>0</v>
      </c>
      <c r="IX10" s="24">
        <f>+Registro!C100</f>
        <v>0</v>
      </c>
      <c r="IY10" s="24">
        <f>+Registro!C101</f>
        <v>0</v>
      </c>
      <c r="IZ10" s="24">
        <f>+Registro!C112</f>
        <v>0</v>
      </c>
      <c r="JA10" s="24">
        <f>+Registro!C113</f>
        <v>0</v>
      </c>
      <c r="JB10" s="24">
        <f>+Registro!C114</f>
        <v>0</v>
      </c>
      <c r="JC10" s="24">
        <f>+Registro!C117</f>
        <v>0</v>
      </c>
      <c r="JD10" s="24">
        <f>+Registro!C118</f>
        <v>0</v>
      </c>
      <c r="JE10" s="24">
        <f>+Registro!C119</f>
        <v>0</v>
      </c>
      <c r="JF10" s="24">
        <f>+Registro!C120</f>
        <v>0</v>
      </c>
      <c r="JG10" s="24">
        <f>+Registro!C123</f>
        <v>0</v>
      </c>
      <c r="JH10" s="24">
        <f>+Registro!C124</f>
        <v>0</v>
      </c>
      <c r="JI10" s="24">
        <f>+Registro!C125</f>
        <v>0</v>
      </c>
      <c r="JJ10" s="24">
        <f>+Registro!C127</f>
        <v>0</v>
      </c>
      <c r="JK10" s="24">
        <f>+Registro!C128</f>
        <v>0</v>
      </c>
      <c r="JL10" s="24">
        <f>+Registro!C139</f>
        <v>0</v>
      </c>
      <c r="JM10" s="24">
        <f>+Registro!C140</f>
        <v>0</v>
      </c>
      <c r="JN10" s="24">
        <f>+Registro!C141</f>
        <v>0</v>
      </c>
      <c r="JO10" s="24">
        <f>+Registro!C142</f>
        <v>0</v>
      </c>
      <c r="JP10" s="24">
        <f>+Registro!C143</f>
        <v>0</v>
      </c>
      <c r="JQ10" s="24">
        <f>+Registro!C144</f>
        <v>0</v>
      </c>
      <c r="JR10" s="24">
        <f>+Registro!C156</f>
        <v>0</v>
      </c>
      <c r="JS10" s="24">
        <f>+Registro!C157</f>
        <v>0</v>
      </c>
      <c r="JT10" s="24">
        <f>+Registro!C158</f>
        <v>0</v>
      </c>
      <c r="JU10" s="24">
        <f>+Registro!C159</f>
        <v>0</v>
      </c>
      <c r="JV10" s="24">
        <f>+Registro!C160</f>
        <v>0</v>
      </c>
      <c r="JW10" s="24">
        <f>+Registro!C162</f>
        <v>0</v>
      </c>
      <c r="JX10" s="24">
        <f>+Registro!C163</f>
        <v>0</v>
      </c>
      <c r="JY10" s="24">
        <f>+Registro!C164</f>
        <v>0</v>
      </c>
      <c r="JZ10" s="24">
        <f>+Registro!C165</f>
        <v>0</v>
      </c>
      <c r="KA10" s="24">
        <f>+Registro!C166</f>
        <v>0</v>
      </c>
      <c r="KB10" s="24">
        <f>+Registro!C167</f>
        <v>0</v>
      </c>
      <c r="KC10" s="24">
        <f>+Registro!C168</f>
        <v>0</v>
      </c>
      <c r="KD10" s="24">
        <f>+Registro!C169</f>
        <v>0</v>
      </c>
      <c r="KE10" s="24">
        <f>+Registro!C170</f>
        <v>0</v>
      </c>
      <c r="KF10" s="24">
        <f>+Registro!C172</f>
        <v>0</v>
      </c>
      <c r="KG10" s="24">
        <f>+Registro!C173</f>
        <v>0</v>
      </c>
      <c r="KH10" s="24">
        <f>+Registro!C174</f>
        <v>0</v>
      </c>
      <c r="KI10" s="24">
        <f>+Registro!C175</f>
        <v>0</v>
      </c>
      <c r="KJ10" s="24">
        <f>+Registro!C176</f>
        <v>0</v>
      </c>
      <c r="KK10" s="24">
        <f>+Registro!C177</f>
        <v>0</v>
      </c>
      <c r="KL10" s="24">
        <f>+Registro!B180</f>
        <v>0</v>
      </c>
      <c r="KM10" s="24">
        <f>+Registro!B181</f>
        <v>0</v>
      </c>
      <c r="KN10" s="24">
        <f>+Registro!B182</f>
        <v>0</v>
      </c>
      <c r="KO10" s="24">
        <f>+Registro!A184</f>
        <v>0</v>
      </c>
      <c r="KP10" s="24">
        <f>+Registro!B186</f>
        <v>0</v>
      </c>
      <c r="KQ10" s="24">
        <f>+Registro!B187</f>
        <v>0</v>
      </c>
      <c r="KR10" s="24">
        <f>+Registro!B188</f>
        <v>0</v>
      </c>
      <c r="KS10" s="24">
        <f>+Registro!B189</f>
        <v>0</v>
      </c>
      <c r="KT10" s="24">
        <f>+Registro!G186</f>
        <v>0</v>
      </c>
      <c r="KU10" s="24">
        <f>+Registro!G187</f>
        <v>0</v>
      </c>
      <c r="KV10" s="24">
        <f>+Registro!G188</f>
        <v>0</v>
      </c>
      <c r="KW10" s="24">
        <f>+Registro!G189</f>
        <v>0</v>
      </c>
      <c r="KX10" s="24">
        <f>+Registro!B192</f>
        <v>0</v>
      </c>
      <c r="KY10" s="24">
        <f>+Registro!B193</f>
        <v>0</v>
      </c>
      <c r="KZ10" s="24">
        <f>+Registro!B194</f>
        <v>0</v>
      </c>
      <c r="LA10" s="24">
        <f>+Registro!B195</f>
        <v>0</v>
      </c>
      <c r="LB10" s="24">
        <f>+Registro!G192</f>
        <v>0</v>
      </c>
      <c r="LC10" s="24">
        <f>+Registro!G193</f>
        <v>0</v>
      </c>
      <c r="LD10" s="24">
        <f>+Registro!G194</f>
        <v>0</v>
      </c>
      <c r="LE10" s="24">
        <f>+Registro!G195</f>
        <v>0</v>
      </c>
      <c r="LF10" s="24">
        <f>+Registro!B198</f>
        <v>0</v>
      </c>
      <c r="LG10" s="24">
        <f>+Registro!B199</f>
        <v>0</v>
      </c>
      <c r="LH10" s="24">
        <f>+Registro!B200</f>
        <v>0</v>
      </c>
      <c r="LI10" s="24">
        <f>+Registro!B201</f>
        <v>0</v>
      </c>
      <c r="LJ10" s="24">
        <f>+Registro!G198</f>
        <v>0</v>
      </c>
      <c r="LK10" s="24">
        <f>+Registro!G199</f>
        <v>0</v>
      </c>
      <c r="LL10" s="24">
        <f>+Registro!G200</f>
        <v>0</v>
      </c>
      <c r="LM10" s="24">
        <f>+Registro!G201</f>
        <v>0</v>
      </c>
      <c r="LN10" s="24">
        <f>+Registro!B204</f>
        <v>0</v>
      </c>
      <c r="LO10" s="24">
        <f>+Registro!B205</f>
        <v>0</v>
      </c>
      <c r="LP10" s="24">
        <f>+Registro!B206</f>
        <v>0</v>
      </c>
      <c r="LQ10" s="24">
        <f>+Registro!B207</f>
        <v>0</v>
      </c>
      <c r="LR10" s="24">
        <f>+Registro!G204</f>
        <v>0</v>
      </c>
      <c r="LS10" s="24">
        <f>+Registro!G205</f>
        <v>0</v>
      </c>
      <c r="LT10" s="24">
        <f>+Registro!G206</f>
        <v>0</v>
      </c>
      <c r="LU10" s="24">
        <f>+Registro!G207</f>
        <v>0</v>
      </c>
      <c r="LV10" s="24">
        <f>+Registro!B210</f>
        <v>0</v>
      </c>
      <c r="LW10" s="24">
        <f>+Registro!B211</f>
        <v>0</v>
      </c>
      <c r="LX10" s="24">
        <f>+Registro!B212</f>
        <v>0</v>
      </c>
      <c r="LY10" s="24">
        <f>+Registro!B213</f>
        <v>0</v>
      </c>
      <c r="LZ10" s="24">
        <f>+Registro!G210</f>
        <v>0</v>
      </c>
      <c r="MA10" s="24">
        <f>+Registro!G211</f>
        <v>0</v>
      </c>
      <c r="MB10" s="24">
        <f>+Registro!G212</f>
        <v>0</v>
      </c>
      <c r="MC10" s="24">
        <f>+Registro!G213</f>
        <v>0</v>
      </c>
      <c r="MD10" s="70">
        <f>IFERROR((IF(BA10="Cumple variable",$BA$6,0))/(IF(OR(BA10="Cumple variable",BA10="No cumple variable"),$BA$6,0)),1)</f>
        <v>1</v>
      </c>
      <c r="ME10" s="70">
        <f>IFERROR((IF(AY10="Cumple variable",$AY$6,0)+IF(AZ10="Cumple variable",$AZ$6,0)+IF(BO10="Cumple variable",$BO$6,0)+IF(BP10="Cumple variable",$BP$6,0)+IF(BW10="Cumple variable",$BW$6,0))/(IF(OR(AY10="Cumple variable",AY10="No cumple variable"),$AY$6,0)+IF(OR(AZ10="Cumple variable",AZ10="No cumple variable"),$AZ$6,0)+IF(OR(BO10="Cumple variable",BO10="No cumple variable"),$BO$6,0)+IF(OR(BP10="Cumple variable",BP10="No cumple variable"),$BP$6,0)+IF(OR(BW10="Cumple variable",BW10="No cumple variable"),$BP$6,0)),1)</f>
        <v>1</v>
      </c>
      <c r="MF10" s="70">
        <f>IFERROR((IF(BB10="Cumple variable",$BB$6,0))/(IF(OR(BB10="Cumple variable",BB10="No cumple variable"),$BB$6,0)),1)</f>
        <v>1</v>
      </c>
      <c r="MG10" s="70">
        <f>IFERROR((IF(BD10="Cumple variable",$BD$6,0))/(IF(OR(BD10="Cumple variable",BD10="No cumple variable"),$BD$6,0)),1)</f>
        <v>1</v>
      </c>
      <c r="MH10" s="70">
        <f>IFERROR((IF(BL10="Cumple variable",$BL$6,0)+IF(BN10="Cumple variable",$BN$6,0))/(IF(OR(BL10="Cumple variable",BL10="No cumple variable"),$BL$6,0)+IF(OR(BN10="Cumple variable",BN10="No cumple variable"),$BN$6,0)),1)</f>
        <v>1</v>
      </c>
      <c r="MI10" s="70">
        <f>IFERROR((IF(BQ10="Cumple variable",$BQ$6,0)+IF(BR10="Cumple variable",$BR$6,0)+IF(BT10="Cumple variable",$BT$6,0)+IF(BU10="Cumple variable",$BU$6,0))/(IF(OR(BQ10="Cumple variable",BQ10="No cumple variable"),$BQ$6,0)+IF(OR(BR10="Cumple variable",BR10="No cumple variable"),$BR$6,0)+IF(OR(BT10="Cumple variable",BT10="No cumple variable"),$BT$6,0)+IF(OR(BU10="Cumple variable",BU10="No cumple variable"),$BU$6,0)),1)</f>
        <v>1</v>
      </c>
      <c r="MJ10" s="70">
        <f>IFERROR((IF(BS10="Cumple variable",$BS$6,0)+IF(BV10="Cumple variable",$BV$6,0))/(IF(OR(BS10="Cumple variable",BS10="No cumple variable"),$BS$6,0)+IF(OR(BV10="Cumple variable",BV10="No cumple variable"),$BV$6,0)),1)</f>
        <v>1</v>
      </c>
      <c r="MK10" s="71">
        <f>+MD10*$MD$8+ME10*$ME$8+MF10*$MF$8+MG10*$MG$8+MH10*$MH$8+MI10*$MI$8+MJ10*$MJ$8</f>
        <v>1</v>
      </c>
      <c r="ML10" s="72">
        <f>IFERROR((IF(BX10="Cumple variable",$BX$6,0)+IF(BY10="Cumple variable",$BY$6,0)+IF(BZ10="Cumple variable",$BZ$6,0)+IF(CA10="Cumple variable",$CA$6,0)+IF(CB10="Cumple variable",$CB$6,0))/(IF(OR(BX10="Cumple variable",BX10="No cumple variable"),$BX$6,0)+IF(OR(BY10="Cumple variable",BY10="No cumple variable"),$BY$6,0)+IF(OR(BZ10="Cumple variable",BZ10="No cumple variable"),$BZ$6,0)+IF(OR(CA10="Cumple variable",CA10="No cumple variable"),$CA$6,0)+IF(OR(CB10="Cumple variable",CB10="No cumple variable"),$CB$6,0)),1)</f>
        <v>1</v>
      </c>
      <c r="MM10" s="73">
        <f>IFERROR((IF(CC10="Cumple variable",$CC$6,0)+IF(CD10="Cumple variable",$CD$6,0)+IF(CE10="Cumple variable",$CE$6,0))/(IF(OR(CC10="Cumple variable",CC10="No cumple variable"),$CC$6,0)+IF(OR(CD10="Cumple variable",CD10="No cumple variable"),$CD$6,0)+IF(OR(CE10="Cumple variable",CE10="No cumple variable"),$CE$6,0)),1)</f>
        <v>1</v>
      </c>
      <c r="MN10" s="91">
        <f>+MK10*$MK$8+ML10*$ML$8+MM10*$MM$8</f>
        <v>1</v>
      </c>
      <c r="MO10" s="91" t="str">
        <f>+IF(MN10=1,"100%",IF(AND(MN10&lt;1,MN10&gt;=0.9),"90%-99%",IF(AND(MN10&lt;0.9,MN10&gt;=0.8),"80%-89%",IF(AND(MN10&lt;8,MN10&gt;=0.7),"70%-79%","&lt;70"))))</f>
        <v>100%</v>
      </c>
    </row>
  </sheetData>
  <sheetProtection algorithmName="SHA-512" hashValue="XctuJsr/SLHU6Koz+6dnNy4yY79ItwMAcC0QQTZUY9czBz9Uy0XmmnBd0eX08Q7FgTw4tnaGrIlKZoD3fLsXMQ==" saltValue="DKc4zEde+bU/GXi+8MC7bQ==" spinCount="100000" sheet="1" objects="1" scenarios="1"/>
  <mergeCells count="17">
    <mergeCell ref="LF8:LI8"/>
    <mergeCell ref="LN8:LQ8"/>
    <mergeCell ref="LR8:LU8"/>
    <mergeCell ref="A1:A3"/>
    <mergeCell ref="MD7:MJ7"/>
    <mergeCell ref="MB3:MC3"/>
    <mergeCell ref="P8:Z8"/>
    <mergeCell ref="D8:N8"/>
    <mergeCell ref="B1:MA3"/>
    <mergeCell ref="LJ8:LM8"/>
    <mergeCell ref="LV8:LY8"/>
    <mergeCell ref="LZ8:MC8"/>
    <mergeCell ref="KP8:KS8"/>
    <mergeCell ref="KT8:KW8"/>
    <mergeCell ref="KX8:LA8"/>
    <mergeCell ref="LB8:LE8"/>
    <mergeCell ref="KL7:KN8"/>
  </mergeCells>
  <conditionalFormatting sqref="MN10">
    <cfRule type="containsBlanks" priority="1" stopIfTrue="1">
      <formula>LEN(TRIM(MN10))=0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9E67-B80F-4401-928A-B4C1CCE70D97}">
  <sheetPr>
    <pageSetUpPr fitToPage="1"/>
  </sheetPr>
  <dimension ref="A1:R23"/>
  <sheetViews>
    <sheetView view="pageBreakPreview" zoomScaleNormal="100" zoomScaleSheetLayoutView="100" workbookViewId="0">
      <selection activeCell="C1" sqref="C1"/>
    </sheetView>
  </sheetViews>
  <sheetFormatPr baseColWidth="10" defaultColWidth="11.5703125" defaultRowHeight="12" x14ac:dyDescent="0.2"/>
  <cols>
    <col min="1" max="1" width="5.140625" style="113" customWidth="1"/>
    <col min="2" max="2" width="33.140625" style="113" customWidth="1"/>
    <col min="3" max="18" width="6.42578125" style="113" customWidth="1"/>
    <col min="19" max="16384" width="11.5703125" style="113"/>
  </cols>
  <sheetData>
    <row r="1" spans="1:18" ht="142.15" customHeight="1" thickBot="1" x14ac:dyDescent="0.25">
      <c r="A1" s="108" t="s">
        <v>371</v>
      </c>
      <c r="B1" s="109" t="s">
        <v>372</v>
      </c>
      <c r="C1" s="110" t="s">
        <v>373</v>
      </c>
      <c r="D1" s="110" t="s">
        <v>374</v>
      </c>
      <c r="E1" s="110" t="s">
        <v>375</v>
      </c>
      <c r="F1" s="110" t="s">
        <v>376</v>
      </c>
      <c r="G1" s="110" t="s">
        <v>377</v>
      </c>
      <c r="H1" s="110" t="s">
        <v>378</v>
      </c>
      <c r="I1" s="110" t="s">
        <v>379</v>
      </c>
      <c r="J1" s="110" t="s">
        <v>380</v>
      </c>
      <c r="K1" s="110" t="s">
        <v>381</v>
      </c>
      <c r="L1" s="110" t="s">
        <v>382</v>
      </c>
      <c r="M1" s="110" t="s">
        <v>383</v>
      </c>
      <c r="N1" s="111" t="s">
        <v>384</v>
      </c>
      <c r="O1" s="110" t="s">
        <v>385</v>
      </c>
      <c r="P1" s="110" t="s">
        <v>386</v>
      </c>
      <c r="Q1" s="110" t="s">
        <v>387</v>
      </c>
      <c r="R1" s="112" t="s">
        <v>388</v>
      </c>
    </row>
    <row r="2" spans="1:18" ht="12.75" customHeight="1" x14ac:dyDescent="0.2">
      <c r="A2" s="114">
        <v>1</v>
      </c>
      <c r="B2" s="115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7"/>
    </row>
    <row r="3" spans="1:18" x14ac:dyDescent="0.2">
      <c r="A3" s="118">
        <v>2</v>
      </c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7"/>
    </row>
    <row r="4" spans="1:18" x14ac:dyDescent="0.2">
      <c r="A4" s="118">
        <v>3</v>
      </c>
      <c r="B4" s="115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7"/>
    </row>
    <row r="5" spans="1:18" x14ac:dyDescent="0.2">
      <c r="A5" s="118">
        <v>4</v>
      </c>
      <c r="B5" s="115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7"/>
    </row>
    <row r="6" spans="1:18" x14ac:dyDescent="0.2">
      <c r="A6" s="118">
        <v>5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7"/>
    </row>
    <row r="7" spans="1:18" x14ac:dyDescent="0.2">
      <c r="A7" s="118">
        <v>6</v>
      </c>
      <c r="B7" s="119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7"/>
    </row>
    <row r="8" spans="1:18" x14ac:dyDescent="0.2">
      <c r="A8" s="118">
        <v>7</v>
      </c>
      <c r="B8" s="11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7"/>
    </row>
    <row r="9" spans="1:18" x14ac:dyDescent="0.2">
      <c r="A9" s="118">
        <v>8</v>
      </c>
      <c r="B9" s="119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7"/>
    </row>
    <row r="10" spans="1:18" x14ac:dyDescent="0.2">
      <c r="A10" s="118">
        <v>9</v>
      </c>
      <c r="B10" s="119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7"/>
    </row>
    <row r="11" spans="1:18" x14ac:dyDescent="0.2">
      <c r="A11" s="118">
        <v>10</v>
      </c>
      <c r="B11" s="119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7"/>
    </row>
    <row r="12" spans="1:18" x14ac:dyDescent="0.2">
      <c r="A12" s="118">
        <v>11</v>
      </c>
      <c r="B12" s="115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7"/>
    </row>
    <row r="13" spans="1:18" x14ac:dyDescent="0.2">
      <c r="A13" s="118">
        <v>12</v>
      </c>
      <c r="B13" s="120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7"/>
    </row>
    <row r="14" spans="1:18" x14ac:dyDescent="0.2">
      <c r="A14" s="118">
        <v>13</v>
      </c>
      <c r="B14" s="120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7"/>
    </row>
    <row r="15" spans="1:18" x14ac:dyDescent="0.2">
      <c r="A15" s="118">
        <v>14</v>
      </c>
      <c r="B15" s="120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7"/>
    </row>
    <row r="16" spans="1:18" x14ac:dyDescent="0.2">
      <c r="A16" s="118">
        <v>15</v>
      </c>
      <c r="B16" s="120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7"/>
    </row>
    <row r="17" spans="1:18" x14ac:dyDescent="0.2">
      <c r="A17" s="118">
        <v>16</v>
      </c>
      <c r="B17" s="120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7"/>
    </row>
    <row r="18" spans="1:18" ht="12.75" thickBot="1" x14ac:dyDescent="0.25">
      <c r="A18" s="121">
        <v>17</v>
      </c>
      <c r="B18" s="122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4"/>
    </row>
    <row r="19" spans="1:18" ht="12.75" thickBot="1" x14ac:dyDescent="0.25">
      <c r="A19" s="125"/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</row>
    <row r="20" spans="1:18" x14ac:dyDescent="0.2">
      <c r="A20" s="283" t="s">
        <v>389</v>
      </c>
      <c r="B20" s="284"/>
      <c r="C20" s="284"/>
      <c r="D20" s="284"/>
      <c r="E20" s="284"/>
      <c r="F20" s="284"/>
      <c r="G20" s="284"/>
      <c r="H20" s="284"/>
      <c r="I20" s="284"/>
      <c r="J20" s="285"/>
      <c r="K20" s="286"/>
      <c r="L20" s="125"/>
      <c r="M20" s="125"/>
      <c r="N20" s="125"/>
      <c r="O20" s="125"/>
      <c r="P20" s="125"/>
      <c r="Q20" s="125"/>
      <c r="R20" s="125"/>
    </row>
    <row r="21" spans="1:18" x14ac:dyDescent="0.2">
      <c r="A21" s="126" t="s">
        <v>390</v>
      </c>
      <c r="B21" s="287" t="s">
        <v>391</v>
      </c>
      <c r="C21" s="287"/>
      <c r="D21" s="287"/>
      <c r="E21" s="287"/>
      <c r="F21" s="287"/>
      <c r="G21" s="287"/>
      <c r="H21" s="287"/>
      <c r="I21" s="287"/>
      <c r="J21" s="288"/>
      <c r="K21" s="289"/>
      <c r="L21" s="125"/>
      <c r="M21" s="125"/>
      <c r="N21" s="125"/>
      <c r="O21" s="125"/>
      <c r="P21" s="125"/>
      <c r="Q21" s="125"/>
      <c r="R21" s="125"/>
    </row>
    <row r="22" spans="1:18" x14ac:dyDescent="0.2">
      <c r="A22" s="126" t="s">
        <v>392</v>
      </c>
      <c r="B22" s="287" t="s">
        <v>393</v>
      </c>
      <c r="C22" s="287"/>
      <c r="D22" s="287"/>
      <c r="E22" s="287"/>
      <c r="F22" s="287"/>
      <c r="G22" s="287"/>
      <c r="H22" s="287"/>
      <c r="I22" s="287"/>
      <c r="J22" s="288"/>
      <c r="K22" s="289"/>
      <c r="L22" s="125"/>
      <c r="M22" s="125"/>
      <c r="N22" s="125"/>
      <c r="O22" s="125"/>
      <c r="P22" s="125"/>
      <c r="Q22" s="125"/>
      <c r="R22" s="125"/>
    </row>
    <row r="23" spans="1:18" ht="12.75" thickBot="1" x14ac:dyDescent="0.25">
      <c r="A23" s="127" t="s">
        <v>394</v>
      </c>
      <c r="B23" s="290" t="s">
        <v>395</v>
      </c>
      <c r="C23" s="290"/>
      <c r="D23" s="290"/>
      <c r="E23" s="290"/>
      <c r="F23" s="290"/>
      <c r="G23" s="290"/>
      <c r="H23" s="290"/>
      <c r="I23" s="290"/>
      <c r="J23" s="291"/>
      <c r="K23" s="292"/>
      <c r="L23" s="125"/>
      <c r="M23" s="125"/>
      <c r="N23" s="125"/>
      <c r="O23" s="125"/>
      <c r="P23" s="125"/>
      <c r="Q23" s="125"/>
      <c r="R23" s="125"/>
    </row>
  </sheetData>
  <mergeCells count="4">
    <mergeCell ref="A20:K20"/>
    <mergeCell ref="B21:K21"/>
    <mergeCell ref="B22:K22"/>
    <mergeCell ref="B23:K23"/>
  </mergeCells>
  <printOptions horizontalCentered="1"/>
  <pageMargins left="0.23622047244094491" right="0.23622047244094491" top="1.2204724409448819" bottom="0.74803149606299213" header="0.31496062992125984" footer="0.31496062992125984"/>
  <pageSetup scale="95" fitToHeight="0" orientation="landscape" r:id="rId1"/>
  <headerFooter>
    <oddHeader>&amp;L&amp;G&amp;C&amp;"Arial,Normal"&amp;10PROCESO
PROTECCIÓN
REGISTRO INTERVENCIÓN DE APOYO RAJ SRPA&amp;R&amp;"Arial,Normal"&amp;10F5.A28.G27.P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62FF4B-1F8D-4688-8114-9D6B1537A2A3}">
          <x14:formula1>
            <xm:f>Tablas!$E$2:$E$4</xm:f>
          </x14:formula1>
          <xm:sqref>C2:R18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0DBD4-0885-4B25-A7FD-6F449AF434E1}">
  <sheetPr>
    <pageSetUpPr fitToPage="1"/>
  </sheetPr>
  <dimension ref="A1:Q25"/>
  <sheetViews>
    <sheetView view="pageBreakPreview" zoomScaleNormal="100" zoomScaleSheetLayoutView="100" workbookViewId="0">
      <selection activeCell="C1" sqref="C1"/>
    </sheetView>
  </sheetViews>
  <sheetFormatPr baseColWidth="10" defaultColWidth="11.42578125" defaultRowHeight="14.25" x14ac:dyDescent="0.2"/>
  <cols>
    <col min="1" max="1" width="4.85546875" style="138" customWidth="1"/>
    <col min="2" max="2" width="31.28515625" style="138" customWidth="1"/>
    <col min="3" max="3" width="4.7109375" style="138" customWidth="1"/>
    <col min="4" max="4" width="5" style="138" customWidth="1"/>
    <col min="5" max="5" width="5.7109375" style="138" customWidth="1"/>
    <col min="6" max="6" width="6" style="138" customWidth="1"/>
    <col min="7" max="7" width="5.85546875" style="138" customWidth="1"/>
    <col min="8" max="8" width="7.7109375" style="138" customWidth="1"/>
    <col min="9" max="9" width="5.28515625" style="138" customWidth="1"/>
    <col min="10" max="10" width="7.140625" style="138" customWidth="1"/>
    <col min="11" max="11" width="7.42578125" style="138" customWidth="1"/>
    <col min="12" max="12" width="5.28515625" style="138" customWidth="1"/>
    <col min="13" max="13" width="11.140625" style="138" customWidth="1"/>
    <col min="14" max="15" width="6" style="138" customWidth="1"/>
    <col min="16" max="17" width="6.7109375" style="138" customWidth="1"/>
    <col min="18" max="16384" width="11.42578125" style="138"/>
  </cols>
  <sheetData>
    <row r="1" spans="1:17" s="133" customFormat="1" ht="129.6" customHeight="1" thickBot="1" x14ac:dyDescent="0.25">
      <c r="A1" s="128" t="s">
        <v>371</v>
      </c>
      <c r="B1" s="129" t="s">
        <v>396</v>
      </c>
      <c r="C1" s="130" t="s">
        <v>397</v>
      </c>
      <c r="D1" s="130" t="s">
        <v>398</v>
      </c>
      <c r="E1" s="131" t="s">
        <v>399</v>
      </c>
      <c r="F1" s="130" t="s">
        <v>400</v>
      </c>
      <c r="G1" s="130" t="s">
        <v>401</v>
      </c>
      <c r="H1" s="130" t="s">
        <v>402</v>
      </c>
      <c r="I1" s="130" t="s">
        <v>403</v>
      </c>
      <c r="J1" s="130" t="s">
        <v>404</v>
      </c>
      <c r="K1" s="130" t="s">
        <v>405</v>
      </c>
      <c r="L1" s="130" t="s">
        <v>406</v>
      </c>
      <c r="M1" s="130" t="s">
        <v>407</v>
      </c>
      <c r="N1" s="130" t="s">
        <v>408</v>
      </c>
      <c r="O1" s="130" t="s">
        <v>409</v>
      </c>
      <c r="P1" s="130" t="s">
        <v>410</v>
      </c>
      <c r="Q1" s="132" t="s">
        <v>411</v>
      </c>
    </row>
    <row r="2" spans="1:17" ht="15" x14ac:dyDescent="0.2">
      <c r="A2" s="134">
        <v>1</v>
      </c>
      <c r="B2" s="135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7"/>
    </row>
    <row r="3" spans="1:17" ht="15" x14ac:dyDescent="0.2">
      <c r="A3" s="139">
        <v>2</v>
      </c>
      <c r="B3" s="140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7"/>
    </row>
    <row r="4" spans="1:17" ht="15" x14ac:dyDescent="0.2">
      <c r="A4" s="139">
        <v>3</v>
      </c>
      <c r="B4" s="140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7"/>
    </row>
    <row r="5" spans="1:17" ht="15" x14ac:dyDescent="0.2">
      <c r="A5" s="139">
        <v>4</v>
      </c>
      <c r="B5" s="140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7"/>
    </row>
    <row r="6" spans="1:17" ht="15" x14ac:dyDescent="0.2">
      <c r="A6" s="139">
        <v>5</v>
      </c>
      <c r="B6" s="140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7"/>
    </row>
    <row r="7" spans="1:17" ht="15" x14ac:dyDescent="0.2">
      <c r="A7" s="139">
        <v>6</v>
      </c>
      <c r="B7" s="140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7"/>
    </row>
    <row r="8" spans="1:17" ht="15.6" customHeight="1" x14ac:dyDescent="0.2">
      <c r="A8" s="139">
        <v>7</v>
      </c>
      <c r="B8" s="140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7"/>
    </row>
    <row r="9" spans="1:17" ht="15" x14ac:dyDescent="0.2">
      <c r="A9" s="139">
        <v>8</v>
      </c>
      <c r="B9" s="140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7"/>
    </row>
    <row r="10" spans="1:17" ht="15" x14ac:dyDescent="0.2">
      <c r="A10" s="139">
        <v>9</v>
      </c>
      <c r="B10" s="140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7"/>
    </row>
    <row r="11" spans="1:17" ht="15" x14ac:dyDescent="0.2">
      <c r="A11" s="139">
        <v>10</v>
      </c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7"/>
    </row>
    <row r="12" spans="1:17" ht="15" x14ac:dyDescent="0.2">
      <c r="A12" s="139">
        <v>11</v>
      </c>
      <c r="B12" s="140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7"/>
    </row>
    <row r="13" spans="1:17" ht="15" x14ac:dyDescent="0.2">
      <c r="A13" s="139">
        <v>12</v>
      </c>
      <c r="B13" s="140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7"/>
    </row>
    <row r="14" spans="1:17" ht="15" x14ac:dyDescent="0.2">
      <c r="A14" s="139">
        <v>13</v>
      </c>
      <c r="B14" s="140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7"/>
    </row>
    <row r="15" spans="1:17" ht="15" x14ac:dyDescent="0.2">
      <c r="A15" s="139">
        <v>14</v>
      </c>
      <c r="B15" s="140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7"/>
    </row>
    <row r="16" spans="1:17" ht="15" x14ac:dyDescent="0.2">
      <c r="A16" s="139">
        <v>15</v>
      </c>
      <c r="B16" s="140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7"/>
    </row>
    <row r="17" spans="1:17" ht="15" x14ac:dyDescent="0.2">
      <c r="A17" s="139">
        <v>16</v>
      </c>
      <c r="B17" s="140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7"/>
    </row>
    <row r="18" spans="1:17" ht="15.75" thickBot="1" x14ac:dyDescent="0.25">
      <c r="A18" s="141">
        <v>17</v>
      </c>
      <c r="B18" s="142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</row>
    <row r="19" spans="1:17" ht="10.9" customHeight="1" thickBot="1" x14ac:dyDescent="0.25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1:17" ht="11.45" customHeight="1" x14ac:dyDescent="0.2">
      <c r="A20" s="283" t="s">
        <v>389</v>
      </c>
      <c r="B20" s="284"/>
      <c r="C20" s="284"/>
      <c r="D20" s="284"/>
      <c r="E20" s="284"/>
      <c r="F20" s="284"/>
      <c r="G20" s="284"/>
      <c r="H20" s="284"/>
      <c r="I20" s="286"/>
      <c r="J20" s="145"/>
      <c r="K20" s="145"/>
      <c r="L20" s="145"/>
      <c r="M20" s="145"/>
      <c r="N20" s="145"/>
      <c r="O20" s="145"/>
      <c r="P20" s="145"/>
      <c r="Q20" s="145"/>
    </row>
    <row r="21" spans="1:17" x14ac:dyDescent="0.2">
      <c r="A21" s="126" t="s">
        <v>390</v>
      </c>
      <c r="B21" s="287" t="s">
        <v>391</v>
      </c>
      <c r="C21" s="287"/>
      <c r="D21" s="287"/>
      <c r="E21" s="287"/>
      <c r="F21" s="287"/>
      <c r="G21" s="287"/>
      <c r="H21" s="287"/>
      <c r="I21" s="289"/>
      <c r="J21" s="145"/>
      <c r="K21" s="145"/>
      <c r="L21" s="145"/>
      <c r="M21" s="145"/>
      <c r="N21" s="145"/>
      <c r="O21" s="145"/>
      <c r="P21" s="145"/>
      <c r="Q21" s="145"/>
    </row>
    <row r="22" spans="1:17" x14ac:dyDescent="0.2">
      <c r="A22" s="126" t="s">
        <v>392</v>
      </c>
      <c r="B22" s="287" t="s">
        <v>393</v>
      </c>
      <c r="C22" s="287"/>
      <c r="D22" s="287"/>
      <c r="E22" s="287"/>
      <c r="F22" s="287"/>
      <c r="G22" s="287"/>
      <c r="H22" s="287"/>
      <c r="I22" s="289"/>
      <c r="J22" s="145"/>
      <c r="K22" s="145"/>
      <c r="L22" s="145"/>
      <c r="M22" s="145"/>
      <c r="N22" s="145"/>
      <c r="O22" s="145"/>
      <c r="P22" s="145"/>
      <c r="Q22" s="145"/>
    </row>
    <row r="23" spans="1:17" ht="15" thickBot="1" x14ac:dyDescent="0.25">
      <c r="A23" s="127" t="s">
        <v>394</v>
      </c>
      <c r="B23" s="290" t="s">
        <v>395</v>
      </c>
      <c r="C23" s="290"/>
      <c r="D23" s="290"/>
      <c r="E23" s="290"/>
      <c r="F23" s="290"/>
      <c r="G23" s="290"/>
      <c r="H23" s="290"/>
      <c r="I23" s="292"/>
      <c r="J23" s="145"/>
      <c r="K23" s="145"/>
      <c r="L23" s="145"/>
      <c r="M23" s="145"/>
      <c r="N23" s="145"/>
      <c r="O23" s="145"/>
      <c r="P23" s="145"/>
      <c r="Q23" s="145"/>
    </row>
    <row r="24" spans="1:17" ht="9" customHeight="1" x14ac:dyDescent="0.2">
      <c r="A24" s="146"/>
      <c r="B24" s="147"/>
      <c r="C24" s="147"/>
      <c r="D24" s="147"/>
      <c r="E24" s="147"/>
      <c r="F24" s="147"/>
      <c r="G24" s="147"/>
      <c r="H24" s="147"/>
      <c r="I24" s="147"/>
      <c r="J24" s="145"/>
      <c r="K24" s="145"/>
      <c r="L24" s="145"/>
      <c r="M24" s="145"/>
      <c r="N24" s="145"/>
      <c r="O24" s="145"/>
      <c r="P24" s="145"/>
      <c r="Q24" s="145"/>
    </row>
    <row r="25" spans="1:17" x14ac:dyDescent="0.2">
      <c r="J25" s="145"/>
      <c r="K25" s="145"/>
      <c r="L25" s="145"/>
      <c r="M25" s="145"/>
      <c r="N25" s="145"/>
      <c r="O25" s="145"/>
      <c r="P25" s="145"/>
      <c r="Q25" s="145"/>
    </row>
  </sheetData>
  <mergeCells count="4">
    <mergeCell ref="A20:I20"/>
    <mergeCell ref="B21:I21"/>
    <mergeCell ref="B22:I22"/>
    <mergeCell ref="B23:I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INTERVENCIÓN DE APOYO RAJ SRPA&amp;R&amp;"Arial,Normal"&amp;10F5.A28.G27.P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07E630-959D-4BA8-933F-2DBA47F6D39F}">
          <x14:formula1>
            <xm:f>Tablas!$E$2:$E$4</xm:f>
          </x14:formula1>
          <xm:sqref>C2:Q18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E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412</v>
      </c>
      <c r="B1" s="5" t="s">
        <v>413</v>
      </c>
      <c r="C1" s="5" t="s">
        <v>414</v>
      </c>
      <c r="D1" s="16" t="s">
        <v>415</v>
      </c>
      <c r="E1" s="16" t="s">
        <v>413</v>
      </c>
    </row>
    <row r="2" spans="1:5" x14ac:dyDescent="0.25">
      <c r="A2" s="4" t="s">
        <v>416</v>
      </c>
      <c r="B2" s="4" t="s">
        <v>417</v>
      </c>
      <c r="C2" s="17" t="s">
        <v>418</v>
      </c>
      <c r="D2" s="3" t="s">
        <v>419</v>
      </c>
      <c r="E2" s="4" t="s">
        <v>420</v>
      </c>
    </row>
    <row r="3" spans="1:5" x14ac:dyDescent="0.25">
      <c r="A3" s="4" t="s">
        <v>421</v>
      </c>
      <c r="B3" s="4" t="s">
        <v>422</v>
      </c>
      <c r="D3" s="3" t="s">
        <v>423</v>
      </c>
      <c r="E3" s="4" t="s">
        <v>424</v>
      </c>
    </row>
    <row r="4" spans="1:5" x14ac:dyDescent="0.25">
      <c r="A4" s="4" t="s">
        <v>425</v>
      </c>
      <c r="B4" s="19" t="s">
        <v>52</v>
      </c>
      <c r="D4" s="18" t="s">
        <v>43</v>
      </c>
      <c r="E4" s="4" t="s">
        <v>394</v>
      </c>
    </row>
    <row r="5" spans="1:5" x14ac:dyDescent="0.25">
      <c r="A5" s="4" t="s">
        <v>426</v>
      </c>
    </row>
    <row r="6" spans="1:5" x14ac:dyDescent="0.25">
      <c r="A6" s="4" t="s">
        <v>427</v>
      </c>
    </row>
    <row r="7" spans="1:5" x14ac:dyDescent="0.25">
      <c r="A7" s="4" t="s">
        <v>428</v>
      </c>
    </row>
  </sheetData>
  <phoneticPr fontId="17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5F31F8-7608-42C1-B727-390019828A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06A2AC1-F147-4292-A004-64E16B9469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Registro</vt:lpstr>
      <vt:lpstr>Consolidado</vt:lpstr>
      <vt:lpstr>DHA</vt:lpstr>
      <vt:lpstr>DTH</vt:lpstr>
      <vt:lpstr>Tablas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2023-05-02T16:35:11Z</cp:lastPrinted>
  <dcterms:created xsi:type="dcterms:W3CDTF">2019-01-30T14:18:32Z</dcterms:created>
  <dcterms:modified xsi:type="dcterms:W3CDTF">2023-05-02T16:37:56Z</dcterms:modified>
  <cp:category/>
  <cp:contentStatus/>
</cp:coreProperties>
</file>