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howInkAnnotation="0" codeName="ThisWorkbook"/>
  <mc:AlternateContent xmlns:mc="http://schemas.openxmlformats.org/markup-compatibility/2006">
    <mc:Choice Requires="x15">
      <x15ac:absPath xmlns:x15ac="http://schemas.microsoft.com/office/spreadsheetml/2010/11/ac" url="https://d.docs.live.net/af1d2d9ab49a2555/Desktop/"/>
    </mc:Choice>
  </mc:AlternateContent>
  <xr:revisionPtr revIDLastSave="0" documentId="8_{AD57AD34-EC29-48B6-A7AD-EAFBE93D6E9C}" xr6:coauthVersionLast="46" xr6:coauthVersionMax="46" xr10:uidLastSave="{00000000-0000-0000-0000-000000000000}"/>
  <bookViews>
    <workbookView xWindow="-108" yWindow="-108" windowWidth="23256" windowHeight="12576" tabRatio="784" firstSheet="10" activeTab="11" xr2:uid="{00000000-000D-0000-FFFF-FFFF00000000}"/>
  </bookViews>
  <sheets>
    <sheet name="CANASTA V1 MOD PROP VF25042 (2" sheetId="7" state="hidden" r:id="rId1"/>
    <sheet name="CANASTA V1 MOD PROP VF25042016" sheetId="6" state="hidden" r:id="rId2"/>
    <sheet name="Hoja2" sheetId="8" state="hidden" r:id="rId3"/>
    <sheet name="CANASTA V1 MOD PROP VF" sheetId="5" state="hidden" r:id="rId4"/>
    <sheet name="CANASTA V1 MOD PROP" sheetId="4" state="hidden" r:id="rId5"/>
    <sheet name="1. PRESUPUESTO CANASTA1" sheetId="19" r:id="rId6"/>
    <sheet name="2. PRESUPUESTO CANASTA2" sheetId="17" r:id="rId7"/>
    <sheet name="3. PRESUPUESTO CANASTA3" sheetId="18" r:id="rId8"/>
    <sheet name="4. REC. PAGADOS Y POR PAGAR" sheetId="20" r:id="rId9"/>
    <sheet name="5. SEGUIM. AL USO DE LOS AP" sheetId="30" r:id="rId10"/>
    <sheet name="6. CONTRAPARTIDA" sheetId="24" r:id="rId11"/>
    <sheet name="7. CONCILIACION BANCARIA" sheetId="31" r:id="rId12"/>
    <sheet name="DETALLE DE COMPRAS DEL PERIODO" sheetId="22" r:id="rId13"/>
    <sheet name="INSTRUCTIVO DE DILIGENCIAMIENTO" sheetId="29" r:id="rId14"/>
    <sheet name="Hoja1 (2)" sheetId="3" state="hidden" r:id="rId15"/>
    <sheet name="Hoja1" sheetId="1" state="hidden" r:id="rId16"/>
    <sheet name="Calculos_SF" sheetId="2" state="hidden" r:id="rId17"/>
  </sheets>
  <definedNames>
    <definedName name="_xlnm.Print_Area" localSheetId="9">'5. SEGUIM. AL USO DE LOS AP'!$A$1:$N$44</definedName>
    <definedName name="_xlnm.Print_Area" localSheetId="11">'7. CONCILIACION BANCARIA'!$A$1:$E$43</definedName>
    <definedName name="_xlnm.Print_Titles" localSheetId="11">'7. CONCILIACION BANCARIA'!$5:$9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20" l="1"/>
  <c r="K43" i="20"/>
  <c r="H47" i="20"/>
  <c r="K47" i="20"/>
  <c r="H51" i="20"/>
  <c r="K51" i="20"/>
  <c r="H13" i="20"/>
  <c r="K13" i="20"/>
  <c r="H17" i="20"/>
  <c r="K17" i="20"/>
  <c r="H18" i="20"/>
  <c r="K18" i="20"/>
  <c r="H21" i="20"/>
  <c r="K21" i="20"/>
  <c r="H22" i="20"/>
  <c r="K22" i="20"/>
  <c r="H25" i="20"/>
  <c r="K25" i="20"/>
  <c r="H26" i="20"/>
  <c r="K26" i="20"/>
  <c r="H29" i="20"/>
  <c r="K29" i="20"/>
  <c r="H30" i="20"/>
  <c r="K30" i="20"/>
  <c r="H33" i="20"/>
  <c r="K33" i="20"/>
  <c r="H34" i="20"/>
  <c r="K34" i="20"/>
  <c r="H39" i="20"/>
  <c r="H40" i="20"/>
  <c r="K40" i="20"/>
  <c r="H41" i="20"/>
  <c r="K41" i="20"/>
  <c r="H42" i="20"/>
  <c r="K42" i="20"/>
  <c r="H44" i="20"/>
  <c r="K44" i="20"/>
  <c r="H45" i="20"/>
  <c r="K45" i="20"/>
  <c r="H46" i="20"/>
  <c r="K46" i="20"/>
  <c r="H48" i="20"/>
  <c r="K48" i="20"/>
  <c r="H49" i="20"/>
  <c r="K49" i="20"/>
  <c r="H50" i="20"/>
  <c r="K50" i="20"/>
  <c r="H52" i="20"/>
  <c r="K52" i="20"/>
  <c r="H53" i="20"/>
  <c r="K53" i="20"/>
  <c r="H10" i="20"/>
  <c r="H11" i="20"/>
  <c r="K11" i="20"/>
  <c r="H12" i="20"/>
  <c r="K12" i="20"/>
  <c r="H14" i="20"/>
  <c r="K14" i="20"/>
  <c r="H15" i="20"/>
  <c r="K15" i="20"/>
  <c r="H16" i="20"/>
  <c r="K16" i="20"/>
  <c r="H19" i="20"/>
  <c r="K19" i="20"/>
  <c r="H20" i="20"/>
  <c r="K20" i="20"/>
  <c r="H23" i="20"/>
  <c r="K23" i="20"/>
  <c r="H24" i="20"/>
  <c r="K24" i="20"/>
  <c r="H27" i="20"/>
  <c r="K27" i="20"/>
  <c r="H28" i="20"/>
  <c r="K28" i="20"/>
  <c r="H31" i="20"/>
  <c r="K31" i="20"/>
  <c r="H32" i="20"/>
  <c r="K32" i="20"/>
  <c r="H35" i="20"/>
  <c r="K35" i="20"/>
  <c r="R43" i="18"/>
  <c r="S12" i="19"/>
  <c r="H44" i="19"/>
  <c r="I44" i="19"/>
  <c r="J44" i="19"/>
  <c r="K44" i="19"/>
  <c r="L44" i="19"/>
  <c r="M44" i="19"/>
  <c r="N44" i="19"/>
  <c r="O44" i="19"/>
  <c r="P44" i="19"/>
  <c r="Q44" i="19"/>
  <c r="R44" i="19"/>
  <c r="S37" i="19"/>
  <c r="G44" i="19"/>
  <c r="S7" i="17"/>
  <c r="S33" i="19"/>
  <c r="R44" i="17"/>
  <c r="G35" i="17"/>
  <c r="S39" i="19"/>
  <c r="S40" i="19"/>
  <c r="S41" i="19"/>
  <c r="S42" i="19"/>
  <c r="S43" i="19"/>
  <c r="S39" i="17"/>
  <c r="S40" i="17"/>
  <c r="S38" i="18"/>
  <c r="H43" i="18"/>
  <c r="I43" i="18"/>
  <c r="J43" i="18"/>
  <c r="K43" i="18"/>
  <c r="L43" i="18"/>
  <c r="M43" i="18"/>
  <c r="N43" i="18"/>
  <c r="O43" i="18"/>
  <c r="P43" i="18"/>
  <c r="Q43" i="18"/>
  <c r="G43" i="18"/>
  <c r="E30" i="31"/>
  <c r="E13" i="31"/>
  <c r="N27" i="30"/>
  <c r="N28" i="30"/>
  <c r="N32" i="30"/>
  <c r="N23" i="30"/>
  <c r="M23" i="30"/>
  <c r="L23" i="30"/>
  <c r="K23" i="30"/>
  <c r="J23" i="30"/>
  <c r="I23" i="30"/>
  <c r="H23" i="30"/>
  <c r="G23" i="30"/>
  <c r="F23" i="30"/>
  <c r="E23" i="30"/>
  <c r="D23" i="30"/>
  <c r="C23" i="30"/>
  <c r="N21" i="30"/>
  <c r="M21" i="30"/>
  <c r="L21" i="30"/>
  <c r="K21" i="30"/>
  <c r="J21" i="30"/>
  <c r="I21" i="30"/>
  <c r="H21" i="30"/>
  <c r="G21" i="30"/>
  <c r="F21" i="30"/>
  <c r="E21" i="30"/>
  <c r="D21" i="30"/>
  <c r="C21" i="30"/>
  <c r="C12" i="30"/>
  <c r="C19" i="30"/>
  <c r="D11" i="30"/>
  <c r="D12" i="30"/>
  <c r="D19" i="30"/>
  <c r="E11" i="30" s="1"/>
  <c r="E12" i="30" s="1"/>
  <c r="E19" i="30" s="1"/>
  <c r="F11" i="30" s="1"/>
  <c r="F12" i="30" s="1"/>
  <c r="F19" i="30" s="1"/>
  <c r="G11" i="30" s="1"/>
  <c r="G12" i="30" s="1"/>
  <c r="G19" i="30" s="1"/>
  <c r="H11" i="30" s="1"/>
  <c r="H12" i="30" s="1"/>
  <c r="H19" i="30" s="1"/>
  <c r="I11" i="30" s="1"/>
  <c r="I12" i="30" s="1"/>
  <c r="I19" i="30" s="1"/>
  <c r="J11" i="30" s="1"/>
  <c r="J12" i="30" s="1"/>
  <c r="J19" i="30" s="1"/>
  <c r="K11" i="30" s="1"/>
  <c r="K12" i="30" s="1"/>
  <c r="K19" i="30" s="1"/>
  <c r="L11" i="30" s="1"/>
  <c r="L12" i="30" s="1"/>
  <c r="L19" i="30" s="1"/>
  <c r="M11" i="30" s="1"/>
  <c r="M12" i="30" s="1"/>
  <c r="M19" i="30" s="1"/>
  <c r="N11" i="30" s="1"/>
  <c r="N12" i="30" s="1"/>
  <c r="N19" i="30" s="1"/>
  <c r="E31" i="31"/>
  <c r="S43" i="18"/>
  <c r="S44" i="19"/>
  <c r="S37" i="18"/>
  <c r="S39" i="18"/>
  <c r="S40" i="18"/>
  <c r="S41" i="18"/>
  <c r="S42" i="18"/>
  <c r="S32" i="18"/>
  <c r="N54" i="20"/>
  <c r="G54" i="20"/>
  <c r="I54" i="20"/>
  <c r="J54" i="20"/>
  <c r="L54" i="20"/>
  <c r="M54" i="20"/>
  <c r="F54" i="20"/>
  <c r="N36" i="20"/>
  <c r="H9" i="20"/>
  <c r="G36" i="20"/>
  <c r="I36" i="20"/>
  <c r="J36" i="20"/>
  <c r="L36" i="20"/>
  <c r="M36" i="20"/>
  <c r="F36" i="20"/>
  <c r="G55" i="20"/>
  <c r="I55" i="20"/>
  <c r="J55" i="20"/>
  <c r="L55" i="20"/>
  <c r="M55" i="20"/>
  <c r="F55" i="20"/>
  <c r="K39" i="20"/>
  <c r="S38" i="17"/>
  <c r="S33" i="17"/>
  <c r="S43" i="17"/>
  <c r="H44" i="17"/>
  <c r="I44" i="17"/>
  <c r="J44" i="17"/>
  <c r="K44" i="17"/>
  <c r="L44" i="17"/>
  <c r="M44" i="17"/>
  <c r="N44" i="17"/>
  <c r="O44" i="17"/>
  <c r="P44" i="17"/>
  <c r="Q44" i="17"/>
  <c r="G44" i="17"/>
  <c r="S44" i="17"/>
  <c r="G35" i="19"/>
  <c r="S22" i="17"/>
  <c r="L35" i="19"/>
  <c r="H34" i="18"/>
  <c r="I34" i="18"/>
  <c r="J34" i="18"/>
  <c r="K34" i="18"/>
  <c r="L34" i="18"/>
  <c r="M34" i="18"/>
  <c r="N34" i="18"/>
  <c r="O34" i="18"/>
  <c r="P34" i="18"/>
  <c r="Q34" i="18"/>
  <c r="R34" i="18"/>
  <c r="G34" i="18"/>
  <c r="S33" i="18"/>
  <c r="S31" i="18"/>
  <c r="S30" i="18"/>
  <c r="H35" i="17"/>
  <c r="I35" i="17"/>
  <c r="J35" i="17"/>
  <c r="K35" i="17"/>
  <c r="L35" i="17"/>
  <c r="M35" i="17"/>
  <c r="N35" i="17"/>
  <c r="O35" i="17"/>
  <c r="P35" i="17"/>
  <c r="Q35" i="17"/>
  <c r="R35" i="17"/>
  <c r="S34" i="17"/>
  <c r="S32" i="17"/>
  <c r="S31" i="17"/>
  <c r="S31" i="19"/>
  <c r="S32" i="19"/>
  <c r="S34" i="19"/>
  <c r="H35" i="19"/>
  <c r="I35" i="19"/>
  <c r="J35" i="19"/>
  <c r="K35" i="19"/>
  <c r="M35" i="19"/>
  <c r="N35" i="19"/>
  <c r="O35" i="19"/>
  <c r="P35" i="19"/>
  <c r="Q35" i="19"/>
  <c r="R35" i="19"/>
  <c r="S35" i="17"/>
  <c r="S35" i="19"/>
  <c r="S22" i="18"/>
  <c r="S23" i="18"/>
  <c r="S24" i="18"/>
  <c r="S25" i="18"/>
  <c r="S26" i="18"/>
  <c r="S27" i="18"/>
  <c r="S28" i="18"/>
  <c r="S29" i="18"/>
  <c r="S23" i="17"/>
  <c r="S24" i="17"/>
  <c r="S25" i="17"/>
  <c r="S26" i="17"/>
  <c r="S27" i="17"/>
  <c r="S28" i="17"/>
  <c r="S29" i="17"/>
  <c r="S30" i="17"/>
  <c r="S23" i="19"/>
  <c r="S24" i="19"/>
  <c r="S25" i="19"/>
  <c r="S26" i="19"/>
  <c r="S27" i="19"/>
  <c r="S28" i="19"/>
  <c r="S29" i="19"/>
  <c r="S30" i="19"/>
  <c r="K10" i="20"/>
  <c r="H36" i="20"/>
  <c r="S47" i="19"/>
  <c r="S46" i="19"/>
  <c r="S7" i="19"/>
  <c r="S47" i="17"/>
  <c r="S46" i="17"/>
  <c r="S46" i="18"/>
  <c r="S45" i="18"/>
  <c r="H44" i="18"/>
  <c r="H47" i="18"/>
  <c r="I44" i="18"/>
  <c r="I47" i="18"/>
  <c r="J44" i="18"/>
  <c r="J47" i="18"/>
  <c r="K44" i="18"/>
  <c r="K47" i="18"/>
  <c r="L44" i="18"/>
  <c r="L47" i="18"/>
  <c r="M44" i="18"/>
  <c r="M47" i="18"/>
  <c r="N44" i="18"/>
  <c r="N47" i="18"/>
  <c r="O44" i="18"/>
  <c r="O47" i="18"/>
  <c r="P44" i="18"/>
  <c r="P47" i="18"/>
  <c r="Q44" i="18"/>
  <c r="Q47" i="18"/>
  <c r="S21" i="17"/>
  <c r="S41" i="17"/>
  <c r="S37" i="17"/>
  <c r="S42" i="17"/>
  <c r="R45" i="17"/>
  <c r="R48" i="17"/>
  <c r="R45" i="19"/>
  <c r="R48" i="19"/>
  <c r="R44" i="18"/>
  <c r="O17" i="24"/>
  <c r="N17" i="24"/>
  <c r="M17" i="24"/>
  <c r="L17" i="24"/>
  <c r="K17" i="24"/>
  <c r="J17" i="24"/>
  <c r="I17" i="24"/>
  <c r="H17" i="24"/>
  <c r="G17" i="24"/>
  <c r="F17" i="24"/>
  <c r="E17" i="24"/>
  <c r="D17" i="24"/>
  <c r="C17" i="24"/>
  <c r="P16" i="24"/>
  <c r="Q16" i="24"/>
  <c r="P15" i="24"/>
  <c r="Q15" i="24"/>
  <c r="P14" i="24"/>
  <c r="Q14" i="24"/>
  <c r="P13" i="24"/>
  <c r="Q13" i="24"/>
  <c r="P12" i="24"/>
  <c r="Q12" i="24"/>
  <c r="P11" i="24"/>
  <c r="Q11" i="24"/>
  <c r="P10" i="24"/>
  <c r="Q10" i="24"/>
  <c r="P9" i="24"/>
  <c r="Q9" i="24"/>
  <c r="P8" i="24"/>
  <c r="Q8" i="24"/>
  <c r="P17" i="24"/>
  <c r="R47" i="18"/>
  <c r="Q17" i="24"/>
  <c r="S13" i="18"/>
  <c r="D16" i="18"/>
  <c r="S12" i="18"/>
  <c r="D15" i="18"/>
  <c r="S11" i="18"/>
  <c r="S7" i="18"/>
  <c r="S13" i="17"/>
  <c r="S12" i="17"/>
  <c r="S11" i="17"/>
  <c r="S11" i="19"/>
  <c r="D15" i="19"/>
  <c r="S13" i="19"/>
  <c r="H38" i="20"/>
  <c r="H54" i="20"/>
  <c r="H55" i="20"/>
  <c r="D15" i="17"/>
  <c r="D16" i="17"/>
  <c r="D16" i="19"/>
  <c r="D17" i="18"/>
  <c r="F15" i="18"/>
  <c r="K38" i="20"/>
  <c r="K54" i="20"/>
  <c r="K9" i="20"/>
  <c r="K36" i="20"/>
  <c r="K55" i="20"/>
  <c r="D17" i="17"/>
  <c r="F16" i="17"/>
  <c r="F16" i="18"/>
  <c r="F17" i="18"/>
  <c r="S38" i="19"/>
  <c r="Q45" i="19"/>
  <c r="Q48" i="19"/>
  <c r="P45" i="19"/>
  <c r="P48" i="19"/>
  <c r="O45" i="19"/>
  <c r="O48" i="19"/>
  <c r="N45" i="19"/>
  <c r="N48" i="19"/>
  <c r="M45" i="19"/>
  <c r="M48" i="19"/>
  <c r="L45" i="19"/>
  <c r="L48" i="19"/>
  <c r="K45" i="19"/>
  <c r="K48" i="19"/>
  <c r="J45" i="19"/>
  <c r="J48" i="19"/>
  <c r="I45" i="19"/>
  <c r="I48" i="19"/>
  <c r="H45" i="19"/>
  <c r="H48" i="19"/>
  <c r="S22" i="19"/>
  <c r="S21" i="19"/>
  <c r="F15" i="17"/>
  <c r="F17" i="17"/>
  <c r="G45" i="19"/>
  <c r="S45" i="19"/>
  <c r="D17" i="19"/>
  <c r="G48" i="19"/>
  <c r="S48" i="19"/>
  <c r="S49" i="19"/>
  <c r="F15" i="19"/>
  <c r="F16" i="19"/>
  <c r="S36" i="18"/>
  <c r="S21" i="18"/>
  <c r="Q45" i="17"/>
  <c r="Q48" i="17"/>
  <c r="P45" i="17"/>
  <c r="P48" i="17"/>
  <c r="O45" i="17"/>
  <c r="O48" i="17"/>
  <c r="N45" i="17"/>
  <c r="N48" i="17"/>
  <c r="M45" i="17"/>
  <c r="M48" i="17"/>
  <c r="L45" i="17"/>
  <c r="L48" i="17"/>
  <c r="K45" i="17"/>
  <c r="K48" i="17"/>
  <c r="J45" i="17"/>
  <c r="J48" i="17"/>
  <c r="I45" i="17"/>
  <c r="I48" i="17"/>
  <c r="H45" i="17"/>
  <c r="H48" i="17"/>
  <c r="G45" i="17"/>
  <c r="F17" i="19"/>
  <c r="G48" i="17"/>
  <c r="S48" i="17"/>
  <c r="S49" i="17"/>
  <c r="S45" i="17"/>
  <c r="G44" i="18"/>
  <c r="S34" i="18"/>
  <c r="G47" i="18"/>
  <c r="S47" i="18"/>
  <c r="S48" i="18"/>
  <c r="S44" i="18"/>
  <c r="M17" i="3"/>
  <c r="P16" i="3"/>
  <c r="T17" i="3"/>
  <c r="T16" i="3"/>
  <c r="Q16" i="3"/>
  <c r="P13" i="3"/>
  <c r="Q13" i="3"/>
  <c r="Q14" i="3"/>
  <c r="P17" i="3"/>
  <c r="Q17" i="3"/>
  <c r="V16" i="3"/>
  <c r="X16" i="3"/>
  <c r="T18" i="3"/>
  <c r="V17" i="3"/>
  <c r="X17" i="3"/>
  <c r="X18" i="3"/>
  <c r="X19" i="3"/>
  <c r="Q18" i="3"/>
  <c r="M10" i="6"/>
  <c r="L11" i="6"/>
  <c r="L4" i="6"/>
  <c r="L16" i="6"/>
  <c r="L18" i="6"/>
  <c r="L9" i="6"/>
  <c r="L7" i="6"/>
  <c r="L6" i="6"/>
  <c r="L5" i="6"/>
  <c r="E12" i="6"/>
  <c r="L12" i="6"/>
  <c r="P4" i="6"/>
  <c r="P20" i="6"/>
  <c r="L20" i="6"/>
  <c r="I11" i="7"/>
  <c r="I4" i="7"/>
  <c r="I5" i="7"/>
  <c r="C12" i="7"/>
  <c r="J18" i="7"/>
  <c r="I18" i="7"/>
  <c r="J16" i="7"/>
  <c r="I16" i="7"/>
  <c r="E12" i="7"/>
  <c r="J10" i="7"/>
  <c r="J9" i="7"/>
  <c r="I9" i="7"/>
  <c r="J8" i="7"/>
  <c r="J7" i="7"/>
  <c r="I7" i="7"/>
  <c r="J6" i="7"/>
  <c r="I6" i="7"/>
  <c r="J5" i="7"/>
  <c r="I12" i="7"/>
  <c r="I20" i="7"/>
  <c r="I29" i="7"/>
  <c r="L22" i="6"/>
  <c r="L29" i="6"/>
  <c r="L24" i="6"/>
  <c r="J12" i="7"/>
  <c r="J20" i="7"/>
  <c r="J24" i="7"/>
  <c r="I24" i="7"/>
  <c r="M18" i="6"/>
  <c r="K18" i="6"/>
  <c r="M16" i="6"/>
  <c r="K16" i="6"/>
  <c r="G12" i="6"/>
  <c r="C12" i="6"/>
  <c r="M9" i="6"/>
  <c r="K9" i="6"/>
  <c r="M8" i="6"/>
  <c r="K8" i="6"/>
  <c r="M7" i="6"/>
  <c r="K7" i="6"/>
  <c r="M6" i="6"/>
  <c r="N6" i="6"/>
  <c r="K6" i="6"/>
  <c r="M5" i="6"/>
  <c r="K5" i="6"/>
  <c r="K4" i="6"/>
  <c r="P13" i="4"/>
  <c r="P15" i="4"/>
  <c r="O13" i="4"/>
  <c r="O14" i="4"/>
  <c r="P14" i="4"/>
  <c r="G25" i="5"/>
  <c r="H25" i="5"/>
  <c r="L17" i="5"/>
  <c r="K17" i="5"/>
  <c r="J17" i="5"/>
  <c r="I17" i="5"/>
  <c r="L15" i="5"/>
  <c r="K15" i="5"/>
  <c r="J15" i="5"/>
  <c r="I15" i="5"/>
  <c r="L11" i="5"/>
  <c r="J11" i="5"/>
  <c r="E11" i="5"/>
  <c r="C11" i="5"/>
  <c r="K10" i="5"/>
  <c r="K9" i="5"/>
  <c r="I9" i="5"/>
  <c r="K8" i="5"/>
  <c r="I8" i="5"/>
  <c r="K7" i="5"/>
  <c r="I7" i="5"/>
  <c r="K6" i="5"/>
  <c r="I6" i="5"/>
  <c r="K5" i="5"/>
  <c r="I5" i="5"/>
  <c r="I4" i="5"/>
  <c r="M14" i="4"/>
  <c r="M15" i="4"/>
  <c r="M13" i="4"/>
  <c r="I11" i="5"/>
  <c r="I19" i="5"/>
  <c r="J29" i="7"/>
  <c r="K12" i="6"/>
  <c r="M12" i="6"/>
  <c r="K11" i="5"/>
  <c r="K19" i="5"/>
  <c r="L19" i="5"/>
  <c r="J19" i="5"/>
  <c r="I28" i="5"/>
  <c r="I25" i="5"/>
  <c r="I23" i="5"/>
  <c r="H16" i="4"/>
  <c r="J14" i="4"/>
  <c r="J16" i="4"/>
  <c r="M20" i="6"/>
  <c r="M22" i="6"/>
  <c r="Q4" i="6"/>
  <c r="Q20" i="6"/>
  <c r="K28" i="5"/>
  <c r="O4" i="6"/>
  <c r="O20" i="6"/>
  <c r="K20" i="6"/>
  <c r="K23" i="5"/>
  <c r="J28" i="5"/>
  <c r="J25" i="5"/>
  <c r="I26" i="5"/>
  <c r="J26" i="5"/>
  <c r="J23" i="5"/>
  <c r="L28" i="5"/>
  <c r="L23" i="5"/>
  <c r="J9" i="4"/>
  <c r="J8" i="4"/>
  <c r="J5" i="4"/>
  <c r="H9" i="4"/>
  <c r="M29" i="6"/>
  <c r="M24" i="6"/>
  <c r="K27" i="6"/>
  <c r="O22" i="6"/>
  <c r="K29" i="6"/>
  <c r="K24" i="6"/>
  <c r="K16" i="4"/>
  <c r="I16" i="4"/>
  <c r="F26" i="4"/>
  <c r="K18" i="4"/>
  <c r="I18" i="4"/>
  <c r="H18" i="4"/>
  <c r="J18" i="4"/>
  <c r="K12" i="4"/>
  <c r="I12" i="4"/>
  <c r="D12" i="4"/>
  <c r="C12" i="4"/>
  <c r="J10" i="4"/>
  <c r="H8" i="4"/>
  <c r="J7" i="4"/>
  <c r="H7" i="4"/>
  <c r="J6" i="4"/>
  <c r="H6" i="4"/>
  <c r="H5" i="4"/>
  <c r="H4" i="4"/>
  <c r="O3" i="4"/>
  <c r="O5" i="4"/>
  <c r="J12" i="4"/>
  <c r="G26" i="4"/>
  <c r="H12" i="4"/>
  <c r="H20" i="4"/>
  <c r="O4" i="4"/>
  <c r="O6" i="4"/>
  <c r="O7" i="4"/>
  <c r="H21" i="4"/>
  <c r="H26" i="4"/>
  <c r="I20" i="4"/>
  <c r="I29" i="4"/>
  <c r="J29" i="4"/>
  <c r="J20" i="4"/>
  <c r="J24" i="4"/>
  <c r="G28" i="3"/>
  <c r="I28" i="3"/>
  <c r="N20" i="3"/>
  <c r="L20" i="3"/>
  <c r="K20" i="3"/>
  <c r="J20" i="3"/>
  <c r="I20" i="3"/>
  <c r="M20" i="3"/>
  <c r="N12" i="3"/>
  <c r="L12" i="3"/>
  <c r="J12" i="3"/>
  <c r="E12" i="3"/>
  <c r="D12" i="3"/>
  <c r="C12" i="3"/>
  <c r="K11" i="3"/>
  <c r="M10" i="3"/>
  <c r="M9" i="3"/>
  <c r="K9" i="3"/>
  <c r="I9" i="3"/>
  <c r="M8" i="3"/>
  <c r="I8" i="3"/>
  <c r="M7" i="3"/>
  <c r="K7" i="3"/>
  <c r="I7" i="3"/>
  <c r="M6" i="3"/>
  <c r="K6" i="3"/>
  <c r="I6" i="3"/>
  <c r="M5" i="3"/>
  <c r="K5" i="3"/>
  <c r="I5" i="3"/>
  <c r="K4" i="3"/>
  <c r="I4" i="3"/>
  <c r="R3" i="3"/>
  <c r="R5" i="3"/>
  <c r="N22" i="3"/>
  <c r="N31" i="3"/>
  <c r="I26" i="4"/>
  <c r="H27" i="4"/>
  <c r="I27" i="4"/>
  <c r="J22" i="3"/>
  <c r="J31" i="3"/>
  <c r="M12" i="3"/>
  <c r="M22" i="3"/>
  <c r="M23" i="3"/>
  <c r="I21" i="4"/>
  <c r="I22" i="4"/>
  <c r="I24" i="4"/>
  <c r="I12" i="3"/>
  <c r="I22" i="3"/>
  <c r="I31" i="3"/>
  <c r="K12" i="3"/>
  <c r="K22" i="3"/>
  <c r="K23" i="3"/>
  <c r="H28" i="3"/>
  <c r="N23" i="3"/>
  <c r="L22" i="3"/>
  <c r="L31" i="3"/>
  <c r="J21" i="4"/>
  <c r="K20" i="4"/>
  <c r="H29" i="4"/>
  <c r="H24" i="4"/>
  <c r="I23" i="3"/>
  <c r="M31" i="3"/>
  <c r="K31" i="3"/>
  <c r="J23" i="3"/>
  <c r="J26" i="3"/>
  <c r="N26" i="3"/>
  <c r="R4" i="3"/>
  <c r="R6" i="3"/>
  <c r="R7" i="3"/>
  <c r="M17" i="1"/>
  <c r="L23" i="3"/>
  <c r="M26" i="3"/>
  <c r="L26" i="3"/>
  <c r="K26" i="3"/>
  <c r="I26" i="3"/>
  <c r="K21" i="4"/>
  <c r="K22" i="4"/>
  <c r="K24" i="4"/>
  <c r="K29" i="4"/>
  <c r="K24" i="3"/>
  <c r="L24" i="3"/>
  <c r="M24" i="3"/>
  <c r="N24" i="3"/>
  <c r="I24" i="3"/>
  <c r="J24" i="3"/>
  <c r="R3" i="1"/>
  <c r="R4" i="1"/>
  <c r="M6" i="1"/>
  <c r="R5" i="1"/>
  <c r="R6" i="1"/>
  <c r="R7" i="1"/>
  <c r="K7" i="1"/>
  <c r="I6" i="1"/>
  <c r="I7" i="1"/>
  <c r="I4" i="1"/>
  <c r="H29" i="2"/>
  <c r="H34" i="2"/>
  <c r="J43" i="2"/>
  <c r="I43" i="2"/>
  <c r="H43" i="2"/>
  <c r="M18" i="2"/>
  <c r="L18" i="2"/>
  <c r="M21" i="2"/>
  <c r="L21" i="2"/>
  <c r="J33" i="2"/>
  <c r="K33" i="2"/>
  <c r="L33" i="2"/>
  <c r="I33" i="2"/>
  <c r="K29" i="2"/>
  <c r="L29" i="2"/>
  <c r="J29" i="2"/>
  <c r="L31" i="2"/>
  <c r="J31" i="2"/>
  <c r="J41" i="2"/>
  <c r="J46" i="2"/>
  <c r="I41" i="2"/>
  <c r="H42" i="2"/>
  <c r="G42" i="2"/>
  <c r="F42" i="2"/>
  <c r="H41" i="2"/>
  <c r="G41" i="2"/>
  <c r="G46" i="2"/>
  <c r="F41" i="2"/>
  <c r="H35" i="2"/>
  <c r="F34" i="2"/>
  <c r="G34" i="2"/>
  <c r="E34" i="2"/>
  <c r="I29" i="2"/>
  <c r="I34" i="2"/>
  <c r="I35" i="2"/>
  <c r="K34" i="2"/>
  <c r="K35" i="2"/>
  <c r="J30" i="2"/>
  <c r="L30" i="2"/>
  <c r="H46" i="2"/>
  <c r="H47" i="2"/>
  <c r="I46" i="2"/>
  <c r="I47" i="2"/>
  <c r="F46" i="2"/>
  <c r="F47" i="2"/>
  <c r="G47" i="2"/>
  <c r="J34" i="2"/>
  <c r="J35" i="2"/>
  <c r="L34" i="2"/>
  <c r="L35" i="2"/>
  <c r="J47" i="2"/>
  <c r="P19" i="2"/>
  <c r="H20" i="2"/>
  <c r="G18" i="2"/>
  <c r="G22" i="2"/>
  <c r="G23" i="2"/>
  <c r="H18" i="2"/>
  <c r="M20" i="2"/>
  <c r="M23" i="2"/>
  <c r="L20" i="2"/>
  <c r="L23" i="2"/>
  <c r="I5" i="1"/>
  <c r="I22" i="2"/>
  <c r="I23" i="2"/>
  <c r="J22" i="2"/>
  <c r="J23" i="2"/>
  <c r="E22" i="2"/>
  <c r="E23" i="2"/>
  <c r="F18" i="2"/>
  <c r="F22" i="2"/>
  <c r="F23" i="2"/>
  <c r="E13" i="2"/>
  <c r="D13" i="2"/>
  <c r="C13" i="2"/>
  <c r="H22" i="2"/>
  <c r="H23" i="2"/>
  <c r="G28" i="1"/>
  <c r="H28" i="1"/>
  <c r="M7" i="1"/>
  <c r="K11" i="1"/>
  <c r="M10" i="1"/>
  <c r="M9" i="1"/>
  <c r="M8" i="1"/>
  <c r="M5" i="1"/>
  <c r="I28" i="1"/>
  <c r="N12" i="1"/>
  <c r="M20" i="1"/>
  <c r="M12" i="1"/>
  <c r="L12" i="1"/>
  <c r="N20" i="1"/>
  <c r="L20" i="1"/>
  <c r="K20" i="1"/>
  <c r="K4" i="1"/>
  <c r="K5" i="1"/>
  <c r="K6" i="1"/>
  <c r="K9" i="1"/>
  <c r="J12" i="1"/>
  <c r="I8" i="1"/>
  <c r="I9" i="1"/>
  <c r="I20" i="1"/>
  <c r="J20" i="1"/>
  <c r="E12" i="1"/>
  <c r="D12" i="1"/>
  <c r="C12" i="1"/>
  <c r="I12" i="1"/>
  <c r="I22" i="1"/>
  <c r="I23" i="1"/>
  <c r="K12" i="1"/>
  <c r="K22" i="1"/>
  <c r="K23" i="1"/>
  <c r="L22" i="1"/>
  <c r="L23" i="1"/>
  <c r="J22" i="1"/>
  <c r="J23" i="1"/>
  <c r="N22" i="1"/>
  <c r="N23" i="1"/>
  <c r="M22" i="1"/>
  <c r="M23" i="1"/>
  <c r="I31" i="1"/>
  <c r="I26" i="1"/>
  <c r="I24" i="1"/>
  <c r="J24" i="1"/>
  <c r="J26" i="1"/>
  <c r="J31" i="1"/>
  <c r="N31" i="1"/>
  <c r="K26" i="1"/>
  <c r="K31" i="1"/>
  <c r="L26" i="1"/>
  <c r="K24" i="1"/>
  <c r="L24" i="1"/>
  <c r="L31" i="1"/>
  <c r="N26" i="1"/>
  <c r="M31" i="1"/>
  <c r="M24" i="1"/>
  <c r="N24" i="1"/>
  <c r="M26" i="1"/>
  <c r="N55" i="20"/>
</calcChain>
</file>

<file path=xl/sharedStrings.xml><?xml version="1.0" encoding="utf-8"?>
<sst xmlns="http://schemas.openxmlformats.org/spreadsheetml/2006/main" count="998" uniqueCount="357">
  <si>
    <t>Coordinador/a general</t>
  </si>
  <si>
    <t>Docente o pedagogo</t>
  </si>
  <si>
    <t>Profesional de Atención Psicosocial</t>
  </si>
  <si>
    <t xml:space="preserve">Profesional de Nutrición </t>
  </si>
  <si>
    <t>Manipulador de alimentos</t>
  </si>
  <si>
    <t xml:space="preserve">Autoridades tradicionales y/o lideres comunitarios </t>
  </si>
  <si>
    <t>Madre /AE comunitario</t>
  </si>
  <si>
    <t>TOTAL</t>
  </si>
  <si>
    <t xml:space="preserve">NUEVA MODALIDAD </t>
  </si>
  <si>
    <t>120 USUARIOS</t>
  </si>
  <si>
    <t>Entre 60 y 100 USUARIOS</t>
  </si>
  <si>
    <t>OPCIÓN  1</t>
  </si>
  <si>
    <t>OPCIÓN 2</t>
  </si>
  <si>
    <t>OPCIÓN 3</t>
  </si>
  <si>
    <t>costo laboral</t>
  </si>
  <si>
    <t>asiganacion laboral equivalente</t>
  </si>
  <si>
    <t>Gastos Operativos</t>
  </si>
  <si>
    <t>Dotación de Consumo</t>
  </si>
  <si>
    <t>Material didáctico de consumo y papelería</t>
  </si>
  <si>
    <t>Dotación de Aseo personal</t>
  </si>
  <si>
    <t>Alimentación</t>
  </si>
  <si>
    <t xml:space="preserve">Complemento nutricional </t>
  </si>
  <si>
    <t>Refrigerio niños/as y persona responsable de su cuidado.</t>
  </si>
  <si>
    <t>Transporte</t>
  </si>
  <si>
    <t>Subtotal otros</t>
  </si>
  <si>
    <t>Subtotal TH</t>
  </si>
  <si>
    <t>Total Canasta</t>
  </si>
  <si>
    <t xml:space="preserve">Subsidio de transporte  para Talento humano (desplazamiento a los encuentros educativos y a los hogares a visitar). </t>
  </si>
  <si>
    <t>Costo del talento humano</t>
  </si>
  <si>
    <t>Talento Humano</t>
  </si>
  <si>
    <t>FORMA DE ATENCION 1</t>
  </si>
  <si>
    <t>FORMA DE ATENCION 3</t>
  </si>
  <si>
    <t>FORMA DE ATENCION 2</t>
  </si>
  <si>
    <t>COSTO FAMILIAR</t>
  </si>
  <si>
    <t>DIFERENCIA POR NIÑO MES</t>
  </si>
  <si>
    <t>COSTO CDI SIN ARRIENDO</t>
  </si>
  <si>
    <t>Alimentación racion servida</t>
  </si>
  <si>
    <t>OPCIÓN  1 NN</t>
  </si>
  <si>
    <t>OPCIÓN 2 NN</t>
  </si>
  <si>
    <t>OPCIÓN 3 NN</t>
  </si>
  <si>
    <t>OPCIÓN  1 G y L</t>
  </si>
  <si>
    <t>OPCIÓN 2 G y L</t>
  </si>
  <si>
    <t>OPCIÓN 3 G y L</t>
  </si>
  <si>
    <t>Tecnico Administrativo</t>
  </si>
  <si>
    <t>Encuentros con el entorno y las practicas tradicionales</t>
  </si>
  <si>
    <t xml:space="preserve">Encuentros comunitarios 
(En contra jornada )
</t>
  </si>
  <si>
    <t>H/Semana</t>
  </si>
  <si>
    <t xml:space="preserve">Encuentros en el hogar 
(En contra jornada)
</t>
  </si>
  <si>
    <t>TOTAL  SEMANA (40 HORAS)</t>
  </si>
  <si>
    <t xml:space="preserve">Planeación y sistematización </t>
  </si>
  <si>
    <t xml:space="preserve">OPCIÓN 1 * 40 usuarios </t>
  </si>
  <si>
    <t>H/Mes</t>
  </si>
  <si>
    <t>Unidades Comunitarias de Atención para niños y niñas (UCA)</t>
  </si>
  <si>
    <t xml:space="preserve">Encuentros grupales para gestantes y lactantes
</t>
  </si>
  <si>
    <t xml:space="preserve">Encuentros en el Hogar para gestantes y lactantes 
</t>
  </si>
  <si>
    <t xml:space="preserve">OPCIÓN 2 </t>
  </si>
  <si>
    <t>Encuentros de Atención para niños y niñas</t>
  </si>
  <si>
    <t>TOTAL  HORAS EN 2 SEMANAS</t>
  </si>
  <si>
    <t>TOTAL MES (160 HORAS) (ATENCIÓN 2 PUNTOS)</t>
  </si>
  <si>
    <t>NN</t>
  </si>
  <si>
    <t>NN, G Y L</t>
  </si>
  <si>
    <t xml:space="preserve">Usuarios que ateinde </t>
  </si>
  <si>
    <t>G Y L</t>
  </si>
  <si>
    <t xml:space="preserve">NN, G Y L </t>
  </si>
  <si>
    <t xml:space="preserve">30  GY L </t>
  </si>
  <si>
    <t xml:space="preserve">30 G Y L </t>
  </si>
  <si>
    <t>120 NN /10 UCAS</t>
  </si>
  <si>
    <t>NRO PROFESIONALES X 120 USUARIOS</t>
  </si>
  <si>
    <t>TOTAL HORAS MES (160 HORAS)</t>
  </si>
  <si>
    <t>OPCIÓN 3 - TH POR PUNTO - EN DOS SEMANAS</t>
  </si>
  <si>
    <t>H</t>
  </si>
  <si>
    <t xml:space="preserve">Tiempos desplazamiento de punto a punto de atención </t>
  </si>
  <si>
    <t>TABLA RESUMEN REVISIÓN TH 15/04/2016</t>
  </si>
  <si>
    <t>5 dias a la semana / 5 horas</t>
  </si>
  <si>
    <t>1 cada 15 días</t>
  </si>
  <si>
    <t>2 veces al mes x usuario (una por nutricionista y otra por el psicosocial*) / 2 horas por encuentro</t>
  </si>
  <si>
    <t>2 veces al mes x usuario (una por nutricionista y otra por el psicosocial) / 1,5  horas por encuentro</t>
  </si>
  <si>
    <t xml:space="preserve">General </t>
  </si>
  <si>
    <t xml:space="preserve">5 días a la semana/
 5 h u 8h x día
</t>
  </si>
  <si>
    <t xml:space="preserve">1 x semana / 
4 horas 
</t>
  </si>
  <si>
    <t xml:space="preserve">1 al mes por usuario / 2 horas </t>
  </si>
  <si>
    <t xml:space="preserve">1 al mes  / mínimo 2 horas </t>
  </si>
  <si>
    <t>5 días a la semana 2 semanas al mes / 5 h x encuentro</t>
  </si>
  <si>
    <t xml:space="preserve">1 al mes  / mínimo 2 horas por encuentro  
*No más de un encuentro por semana
</t>
  </si>
  <si>
    <t>Subtotal alimentacion</t>
  </si>
  <si>
    <t>Otras necesidades de la operación</t>
  </si>
  <si>
    <t>Recursos para cubrir los demas gastos de operacion que permitan la atencion de los beneficiarios de acuerdo a las necesidades de condiciones del teritorio.</t>
  </si>
  <si>
    <t>Recursos para cubrir los demas gastos de operacion que permitan la atencion de los beneficiarios de acuerdo a las necesidades y condiciones del teritorio.</t>
  </si>
  <si>
    <t>Docente o pedagogo (1 por cada 40 cupos)</t>
  </si>
  <si>
    <t>Profesional de Atención Psicosocial (1 por cada 120 cupos)</t>
  </si>
  <si>
    <t>Coordinador/a general (1 por cada 120 cupos)</t>
  </si>
  <si>
    <t>Profesional de Nutrición (1 por cada 120 cupos)</t>
  </si>
  <si>
    <t>Manipulador de alimentos (1 por cada 40 cupos)</t>
  </si>
  <si>
    <t>Autoridades tradicionales y/o lideres comunitarios (1 por cada 40 cupos)</t>
  </si>
  <si>
    <t>Docente o pedagogo (1 por cada 60 cupos)</t>
  </si>
  <si>
    <t>Profesional de Atención Psicosocial (1 por cada 60 cupos)</t>
  </si>
  <si>
    <t>Profesional de Nutrición (1 por cada 60 cupos)</t>
  </si>
  <si>
    <t>Manipulador de alimentos (1 por cada 60 cupos)</t>
  </si>
  <si>
    <t>Autoridades tradicionales y/o lideres comunitarios (1 por cada 60 cupos)</t>
  </si>
  <si>
    <t>Tecnico Administrativo (1 por cada 120 cupos)</t>
  </si>
  <si>
    <t>asignacion laboral equivalente</t>
  </si>
  <si>
    <t>Docente o pedagogo (1 por cada 120 cupos)</t>
  </si>
  <si>
    <t>Agente educativo comunitario</t>
  </si>
  <si>
    <t>RANGO</t>
  </si>
  <si>
    <t>RANGO DE NN</t>
  </si>
  <si>
    <t>NIÑOS Y NIÑAS</t>
  </si>
  <si>
    <t>NUMERO DE RANCHERIAS</t>
  </si>
  <si>
    <t xml:space="preserve"> A </t>
  </si>
  <si>
    <t>DE 1 A 9 NN</t>
  </si>
  <si>
    <t>B</t>
  </si>
  <si>
    <t>DE 10 A 19 NN</t>
  </si>
  <si>
    <t>C</t>
  </si>
  <si>
    <t>DE 20 A 30 NN</t>
  </si>
  <si>
    <t>D</t>
  </si>
  <si>
    <t>DE 31 A 49 NN</t>
  </si>
  <si>
    <t>X</t>
  </si>
  <si>
    <t>FORMA DE OPERACION 1</t>
  </si>
  <si>
    <t>FORMA DE OPERACION 2</t>
  </si>
  <si>
    <t>FORMA DE OPERACION 3</t>
  </si>
  <si>
    <t>NUEVA MODALIDAD MES DE ATENCION</t>
  </si>
  <si>
    <t>NUEVA MODALIDAD ALISTAMIENTO</t>
  </si>
  <si>
    <t>Total alistamiento</t>
  </si>
  <si>
    <t xml:space="preserve">1.1. Busqueda activa de los beneficiarios, realizando el registro de huella, el cual se debe entregar al supervisor del contrato, una vez terminado el periodo de alistamiento con la informacion de la totalidad de los beneficiciarios a atender.
1.2. Conformar y organizar los equipos de trabajo conforme a los perfiles definidos en el Manual Técnico Operativo de la modalidad; para lo cual, la ENTIDAD ADMINISTRADORA DEL SERVICIO deberá presentar las hojas de vida del talento humano a vincular especificando el perfil y la Unidad de Servicio correspondiente. Para el caso del perfil Coordinador se deberá vincular el perfil avalado en la propuesta en cada unidad de servicio o uno igual o superior al presentado y aprobado inicialmente. 
1.3. Elaborar la estructura general del Plan Operativo de Atención Integral a la Primera Infancia - POAI, de acuerdo con la guía orientadora y los anexos impartidos vigentes por el ICBF. Para este fin la ENTIDAD ADMINISTRADORA DEL SERVICIO deberá presentar el plan de trabajo para la elaboración del POAI (ANEXO “Matriz para estructurar  la construcción del Plan Operativo de Atención Integral –POAI”) a más tardar el primer mes ejecución del contrato. 
1.4. La ENTIDAD ADMINISTRADORA DE SERVICIO deberá presentar el Proyecto Pedagógico, que será la base para la atención de los beneficiarios de la modalidad contratada. La construcción de dicho proyecto debe ser coherente con las disposiciones establecidas en el ANEXO “Guía proceso pedagógico del Plan Operativo de Atención Integral ICBF”. 
1.5. Realizar el proceso de preinscripción de beneficiarios y entregar las planillas correspondientes al supervisor del contrato para su aprobación, en la modalidad de atención en el formato establecido por el ICBF, de acuerdo con el Manual Operativo de la modalidad y los procesos de focalización del ICBF. 
1.6. Realizar los procesos de inducción y formación inicial al talento humano (agentes educativos y demás agentes vinculados a la operación de la modalidad) que hará parte del servicio de educación inicial.  
1.7. Conformar los grupos de atención de acuerdo con las características propias de la modalidad y lo dispuesto en el manual operativo. 
1.8. Adquirir la dotación total o parcial, en los casos que aplique, de acuerdo con lo que determine el ICBF, teniendo en cuenta los criterios establecidos en la Guía orientadora para la compra de dotación; esta debe estar disponible en el proceso de alistamiento, mediante acta con soporte fotográfico que debe reposar en la carpeta del contrato. En cuanto a la dotación entregada en el marco de la estrategia “De Cero a Siempre” se debe registrar en el sistema de información que disponga el ICBF. 
1.9. Disponer de las infraestructuras o espacios físicos adecuados y requeridos para la prestación del servicio de acuerdo con las disposiciones establecidas en la Guía de Transición de Infraestructuras y las condiciones de seguridad establecidas en el manual operativo de la modalidad. 
1.10. Presentar la derivación del menú, conforme a la minuta patrón de la modalidad la cual debe ser aprobada por el o la nutricionista del centro zonal o Regional según el caso.  Las obligaciones a que se refiere el presente numeral deben ser cumplidas por LA ENTIDAD ADMINISTRADORA DEL SERVICIO entre la fecha de cumplimiento de los requisitos de ejecución del contrato y la fecha efectiva de iniciación de la prestación del servicio. </t>
  </si>
  <si>
    <t>Obligaciones Fase de alistamiento</t>
  </si>
  <si>
    <t>nn</t>
  </si>
  <si>
    <t>gl</t>
  </si>
  <si>
    <t>Autoridades tradicionales y/o lideres comunitarios (1 por cada 120 cupos)</t>
  </si>
  <si>
    <t>Gastos operativos</t>
  </si>
  <si>
    <t xml:space="preserve">Costos por concepto de alistamiento y finalización de actividades </t>
  </si>
  <si>
    <t>Costo cupo mes($)</t>
  </si>
  <si>
    <t>COMPONENTE</t>
  </si>
  <si>
    <t>COSTOS UNITARIOS</t>
  </si>
  <si>
    <t>VALOR PERIODO 1</t>
  </si>
  <si>
    <t>VALOR PERIODO 2</t>
  </si>
  <si>
    <t>VALOR PERIODO 3</t>
  </si>
  <si>
    <t>VALOR PERIODO 4</t>
  </si>
  <si>
    <t>VALOR PERIODO 5</t>
  </si>
  <si>
    <t>VALOR PERIODO 6</t>
  </si>
  <si>
    <t>VALOR PERIODO 7</t>
  </si>
  <si>
    <t>VALOR PERIODO 8</t>
  </si>
  <si>
    <t>VALOR PERIODO 9</t>
  </si>
  <si>
    <t>VALOR PERIODO 10</t>
  </si>
  <si>
    <t>TOTAL APORTES ICBF</t>
  </si>
  <si>
    <t>NECESIDADES DE PERSONAL /  No. DE CUPOS</t>
  </si>
  <si>
    <t>VALOR PERIODO 11</t>
  </si>
  <si>
    <t>COSTOS FIJOS</t>
  </si>
  <si>
    <t>SUBTOTAL COSTOS FIJOS</t>
  </si>
  <si>
    <t>COSTOS VARIABLES</t>
  </si>
  <si>
    <t>SUBTOTAL COSTOS VARIABLES</t>
  </si>
  <si>
    <t>TOTAL ACUMULADO</t>
  </si>
  <si>
    <t>1. Información General</t>
  </si>
  <si>
    <t>Regional</t>
  </si>
  <si>
    <t>Centro Zonal</t>
  </si>
  <si>
    <t>Municipios donde se presta el servicio</t>
  </si>
  <si>
    <t>2. PRESUPUESTO</t>
  </si>
  <si>
    <t>TOTAL APORTES DEL CONTRATO</t>
  </si>
  <si>
    <t>2.1. Ingresos</t>
  </si>
  <si>
    <t>RECURSOS ICBF</t>
  </si>
  <si>
    <t>Porcentaje de desembolso</t>
  </si>
  <si>
    <t>Monto del desembolso</t>
  </si>
  <si>
    <t>ORIGEN DE LOS RECURSOS DEL CONTRATO</t>
  </si>
  <si>
    <t>VALOR</t>
  </si>
  <si>
    <t>VALOR TOTAL DEL CONTRATO</t>
  </si>
  <si>
    <t>Entidad Administradora del Servicio</t>
  </si>
  <si>
    <t>PERIODO</t>
  </si>
  <si>
    <t>N° del contrato</t>
  </si>
  <si>
    <t>Desde:</t>
  </si>
  <si>
    <t>Hasta:</t>
  </si>
  <si>
    <t>Firma del Representante Legal</t>
  </si>
  <si>
    <t>2.2. Gastos</t>
  </si>
  <si>
    <t>DIFERENCIA INGRESOS FRENTE A EGRESOS ICBF</t>
  </si>
  <si>
    <t>VALOR PERIODO 12</t>
  </si>
  <si>
    <t>Coordinador/a general (1 por cada 140 cupos)</t>
  </si>
  <si>
    <t>Docente o pedagogo (1 por cada 140 cupos)</t>
  </si>
  <si>
    <t>Manupulador de alimentos (1 medio tiempo por cada 20 cupos)</t>
  </si>
  <si>
    <t>Profesional de Atención Psicosocial (1 por cada 140 cupos)</t>
  </si>
  <si>
    <t>Profesional de Nutrición (1 por cada 140 cupos)</t>
  </si>
  <si>
    <t>Autoridades tradicionales y/o lideres comunitarios (1 por cada 140 cupos)</t>
  </si>
  <si>
    <t>Arriendo y servicios públicos</t>
  </si>
  <si>
    <t xml:space="preserve">Cupos contratados canasta 1 </t>
  </si>
  <si>
    <t>TIPO DE CANASTA</t>
  </si>
  <si>
    <t>PRESUPUESTO APROBADO PARA EL PERIODO</t>
  </si>
  <si>
    <t>MAS EJECUCION REPROGRAMADA PERIODO ANTERIOR</t>
  </si>
  <si>
    <t>VALOR TOTAL PRESUPUESTO DISPONIBLE EN EL PERIODO</t>
  </si>
  <si>
    <t>EJECUCION DEL PERIODO INCLUYE VALORES PAGADOS Y POR PAGAR Y PROVISION PRESTACIONES</t>
  </si>
  <si>
    <t>EJECUCION REPROGRAMADA PARA EL SIGUIENTE PERIODO</t>
  </si>
  <si>
    <t>SALDO DE EJECUCION EN EL PERIODO</t>
  </si>
  <si>
    <t>VALOR DE LA CARGA PRESTACIONAL EN EL PERIODO</t>
  </si>
  <si>
    <t>TALENTO HUMANO</t>
  </si>
  <si>
    <t>GASTOS OPERATIVOS</t>
  </si>
  <si>
    <t>Firma Contador y/o tesorero</t>
  </si>
  <si>
    <t>Alistamiento</t>
  </si>
  <si>
    <t>DESCRIPCION</t>
  </si>
  <si>
    <t>ALISTAMIENTO</t>
  </si>
  <si>
    <t>ALIMENTACION</t>
  </si>
  <si>
    <t>ARRIENDO Y SERV. PUBLICOS</t>
  </si>
  <si>
    <t>Gastos requeridos para la operacion del servicios.</t>
  </si>
  <si>
    <t>ENERO</t>
  </si>
  <si>
    <t>FEBRERO</t>
  </si>
  <si>
    <t>MARZO</t>
  </si>
  <si>
    <t>ABRIL</t>
  </si>
  <si>
    <t>MAYO</t>
  </si>
  <si>
    <t>JUNIO</t>
  </si>
  <si>
    <t>JULIO</t>
  </si>
  <si>
    <t>AGOSTO</t>
  </si>
  <si>
    <t>SEPTIEMBRE</t>
  </si>
  <si>
    <t>OCTUBRE</t>
  </si>
  <si>
    <t>NOVIEMBRE</t>
  </si>
  <si>
    <t>DICIEMBRE</t>
  </si>
  <si>
    <t>VALOR INGRESO DE APORTES PARA EL PERIODO</t>
  </si>
  <si>
    <t>MAS SALDO DE APORTES DEL PERIODO ANTERIOR</t>
  </si>
  <si>
    <t>TOTAL APORTES PARA EL PERIODO</t>
  </si>
  <si>
    <t>PAGO CON CARGO A LA PROVISION PRESTACIONAL</t>
  </si>
  <si>
    <t>VALOR CARGA PRESTACIONAL DEL PERIODO</t>
  </si>
  <si>
    <t>CARGA PRESTACIONAL ACUMULADA</t>
  </si>
  <si>
    <t>REGISTRO CONSIGNACION DE RENDIMIENTOS FINANCIEROS</t>
  </si>
  <si>
    <t>VALOR CONSIGNADO</t>
  </si>
  <si>
    <t>FECHA DE LA CONSIGNACION</t>
  </si>
  <si>
    <t xml:space="preserve">No. DE COMPROBANTE DE LA CONSIGNACION </t>
  </si>
  <si>
    <t>PERIODO EN EL QUE SE GENERARON LOS RENDIMIENTOS FINANCIEROS</t>
  </si>
  <si>
    <t>VALOR ENERO</t>
  </si>
  <si>
    <t>VALOR FEBRERO</t>
  </si>
  <si>
    <t>VALOR MARZO</t>
  </si>
  <si>
    <t>VALOR ABRIL</t>
  </si>
  <si>
    <t>VALOR MAYO</t>
  </si>
  <si>
    <t>VALOR JUNIO</t>
  </si>
  <si>
    <t>VALOR JULIO</t>
  </si>
  <si>
    <t>VALOR AGOSTO</t>
  </si>
  <si>
    <t>VALOR SEPTIEMBRE</t>
  </si>
  <si>
    <t>VALOR OCTUBRE</t>
  </si>
  <si>
    <t>VALOR NOVIEMBRE</t>
  </si>
  <si>
    <t>VALOR DICIEMBRE</t>
  </si>
  <si>
    <t>Modalidad de Atencion</t>
  </si>
  <si>
    <t>Plazo de Ejecución</t>
  </si>
  <si>
    <t>Valor Adiciones</t>
  </si>
  <si>
    <t>Valor Reducciones</t>
  </si>
  <si>
    <t>Valor final del contrato aportes ICBF</t>
  </si>
  <si>
    <t>Valor contrato canasta 1 aportes ICBF</t>
  </si>
  <si>
    <t>DETALLES DE LA EJECUCIÓN DE LA CONTRAPARTIDA PROPUESTA</t>
  </si>
  <si>
    <t>RUBRO</t>
  </si>
  <si>
    <t>DESCRIPCIÓN</t>
  </si>
  <si>
    <t>VALOR PRESUPUESTADO</t>
  </si>
  <si>
    <t>VALOR EJECUTADO A LA FECHA</t>
  </si>
  <si>
    <t>SALDO POR EJECUTAR</t>
  </si>
  <si>
    <t xml:space="preserve">TOTAL APORTE </t>
  </si>
  <si>
    <t>OBSERVACIONES</t>
  </si>
  <si>
    <t>Página 1 de 1</t>
  </si>
  <si>
    <t>Clasificación de la Información:
Pública</t>
  </si>
  <si>
    <t>F2.MO14.PP</t>
  </si>
  <si>
    <t xml:space="preserve">Compra de dotacion no fungible </t>
  </si>
  <si>
    <t xml:space="preserve">* Este rubro se reconoce solo una vez según la periodicidad que establezca el ICBF </t>
  </si>
  <si>
    <t>Dotacion no fungible</t>
  </si>
  <si>
    <t>PRESUPUESTO INICIAL APROBADO</t>
  </si>
  <si>
    <t>AHORROS POR PERIODO</t>
  </si>
  <si>
    <t>INEJECUIONES POR PERIODO</t>
  </si>
  <si>
    <t>TOTAL PRESUPUESTO REAL APROBADO</t>
  </si>
  <si>
    <t>ENTIDAD ADMINISTRDORA DEL SERVICIO</t>
  </si>
  <si>
    <t>No. DEL CONVENIO O CONTRATO</t>
  </si>
  <si>
    <t>VALOR DEL CONVENIO O CONTRATO</t>
  </si>
  <si>
    <t>2. SEGUIMIENTO AL USO DE LOS APORTES</t>
  </si>
  <si>
    <t>VALOR PAGOS DURANTE EL PERIODO CON APORTES DEL ICBF</t>
  </si>
  <si>
    <t>CUENTAS POR PAGAR CAUSADAS EN EL PERIODO</t>
  </si>
  <si>
    <t>CUENTAS POR PAGAR CANCELADAS EN EL PERIODO</t>
  </si>
  <si>
    <t>SALDO DE APORTES ICBF PARA EL PERIODO</t>
  </si>
  <si>
    <t>SALDO SEGÚN EXTRACTO EN EL PERIODO</t>
  </si>
  <si>
    <t>DIFERENCIAS</t>
  </si>
  <si>
    <t>CONCILIACION BANCARIA</t>
  </si>
  <si>
    <t xml:space="preserve">ENTIDAD ADMINISTRADORA DEL SERVICIO: </t>
  </si>
  <si>
    <t>NIT:</t>
  </si>
  <si>
    <t>ENTIDAD BANCARIA:</t>
  </si>
  <si>
    <t>OFICINA:</t>
  </si>
  <si>
    <t>TIPO DE CUENTA:</t>
  </si>
  <si>
    <t>NUMERO DE CUENTA:</t>
  </si>
  <si>
    <t>VALOR SALDO EXTRACTO</t>
  </si>
  <si>
    <t>VALOR SEGÚN REPORTE ICBF</t>
  </si>
  <si>
    <t>SALDO EXTRACTO BANCARIO</t>
  </si>
  <si>
    <t>DIFERENCIA A CONCILIAR</t>
  </si>
  <si>
    <t>DETALLE DE LA CONCILIACION</t>
  </si>
  <si>
    <t>BALANCE DE LA CONCILIACION</t>
  </si>
  <si>
    <t>* Dotación no fungible</t>
  </si>
  <si>
    <t xml:space="preserve">Compra de dotación no fungible </t>
  </si>
  <si>
    <t>% DE PARTICIPACION</t>
  </si>
  <si>
    <t>Cualquier copia impresa de este documento se considera como COPIA NO CONTROLADA</t>
  </si>
  <si>
    <t>LOS DATOS PROPORCIONADOS SERÁN TRATADOS DE ACUERDO A LA POLÌTICA DE TRATAMIENTO DE DATOS PERSONALES DEL ICBF Y A LA LEY 1581 DE 2012</t>
  </si>
  <si>
    <t>HOJA 7</t>
  </si>
  <si>
    <t>Profesional de Nutrición perfil 1 (1 por cada 120 cupos)</t>
  </si>
  <si>
    <t>Profesional de Nutrición perfil 2 (1 por cada 120 cupos)</t>
  </si>
  <si>
    <t>Profesional de Atención Psicosocial perfil 1 (1 por cada 120 cupos)</t>
  </si>
  <si>
    <t>Docente o pedagogo perfil 1 (1 por cada 40 cupos)</t>
  </si>
  <si>
    <t>Docente o pedagogo perfil 2 (1 por cada 40 cupos)</t>
  </si>
  <si>
    <t>Profesional de Atención Psicosocial perfil 2 (1 por cada 120 cupos)</t>
  </si>
  <si>
    <t xml:space="preserve">Docente o pedagogo perfil 2 </t>
  </si>
  <si>
    <t xml:space="preserve">Profesional de Atención Psicosocial perfil 2 </t>
  </si>
  <si>
    <t>Profesional de Nutrición perfil 2</t>
  </si>
  <si>
    <t>Profesional de Nutrición perfil 2  (1 por cada 140 cupos)</t>
  </si>
  <si>
    <t>Profesional de Nutrición perfil 1 (1 por cada 140 cupos)</t>
  </si>
  <si>
    <t>Profesional de Atención Psicosocial perfil 1 (1 por cada 140 cupos)</t>
  </si>
  <si>
    <t>Profesional de Atención Psicosocial perfil 2 (1 por cada 140 cupos)</t>
  </si>
  <si>
    <t>Docente o pedagogo perfil 1 (1 por cada 140 cupos)</t>
  </si>
  <si>
    <t>Docente o pedagogo perfil 2 (1 por cada 140 cupos)</t>
  </si>
  <si>
    <t>Docente o pedagogo perfil 1 (1 por cada 60 cupos)</t>
  </si>
  <si>
    <t>Docente o pedagogo perfil 2 (1 por cada 60 cupos)</t>
  </si>
  <si>
    <t>Profesional de Atención Psicosocial perfil 1 (1 por cada 60 cupos)</t>
  </si>
  <si>
    <t>Profesional de Atención Psicosocial perfil 2 (1 por cada 60 cupos)</t>
  </si>
  <si>
    <t>Profesional de Nutrición perfil 1 (1 por cada 60 cupos)</t>
  </si>
  <si>
    <t>Profesional de Nutrición perfil 2 (1 por cada 60 cupos)</t>
  </si>
  <si>
    <t>VALOR OTROS INGRESOS</t>
  </si>
  <si>
    <t>DOTACIÓN</t>
  </si>
  <si>
    <t>SEGURO</t>
  </si>
  <si>
    <t>Material didáctico para actividades pedagógicas</t>
  </si>
  <si>
    <t xml:space="preserve">Elementos de aseo personal e institucional necesarios para la prestacion del servicio.  </t>
  </si>
  <si>
    <t>Póliza seguro niños</t>
  </si>
  <si>
    <t>Elementos de aseo personal e institucional de refuerzo para garantizar las condiciones optimas de bioseguridad.</t>
  </si>
  <si>
    <t>Alimentación (ración servida)</t>
  </si>
  <si>
    <t>Alimentación (RPP)</t>
  </si>
  <si>
    <t>Dotacion de inicio, refuerzo bioseguridad</t>
  </si>
  <si>
    <t>VALOR AHORROS DEL PERIODO</t>
  </si>
  <si>
    <t>VALOR INEJECUCIONES DEL PERIODO</t>
  </si>
  <si>
    <t>PAGO RETENCION EN LA FUENTE, IVA, OTROS IMPUESTOS</t>
  </si>
  <si>
    <t>OTROS PAGOS REALIZADOS EN EL PERIODO</t>
  </si>
  <si>
    <t>RENDIMIENTOS FINANCIEROS SEGÚN EXTRACTO</t>
  </si>
  <si>
    <t>DIFERENCIA</t>
  </si>
  <si>
    <t>Firma del  Contador o tesorero de la empresa</t>
  </si>
  <si>
    <t>* SALDO DE APORTES ICBF PARA EL PERIODO</t>
  </si>
  <si>
    <t>MOVIMIENTOS</t>
  </si>
  <si>
    <t>VALOR CONCILIADO</t>
  </si>
  <si>
    <t xml:space="preserve">OBSERVACIONES </t>
  </si>
  <si>
    <t>HOJA 1 - HOJA 2 - HOJA 3</t>
  </si>
  <si>
    <t>SERVICIO:</t>
  </si>
  <si>
    <t>No. CONTRATO:</t>
  </si>
  <si>
    <t>PERIODO A REPORTAR:</t>
  </si>
  <si>
    <t>VALOR ACTUAL</t>
  </si>
  <si>
    <t>4. RECURSOS PAGADOS Y POR PAGAR</t>
  </si>
  <si>
    <t>Alimentación (RPP reforzada)</t>
  </si>
  <si>
    <t xml:space="preserve">HOJA 4: RECURSOS PAGADOS Y POR PAGAR
</t>
  </si>
  <si>
    <t>RECURSOS CONTRAPARTIDA Y/O VTA</t>
  </si>
  <si>
    <t>TOTAL APORTES CONTRAPARTIDA Y/O VTA</t>
  </si>
  <si>
    <t>PROCESO PROMOCIÓN Y PREVENCIÓN
FORMATO PARA PRESENTACIÓN DE INFORME FINANCIERO MODALIDAD PROPIA</t>
  </si>
  <si>
    <t>¡Antes de imprimir este documento… piense en el medio ambiente!</t>
  </si>
  <si>
    <t>6. CONTRAPARTIDA</t>
  </si>
  <si>
    <t>* ESTE VALOR CORRESPONDE AL RESULTADO OBTENIDO EN LA CELDA "SALDO DE APORTES ICBF PARA EL PERIODO" DEL FORMATO SEGUIMIENTO AL USO DE LOS APORTES.</t>
  </si>
  <si>
    <t>INTRODUCCIÓN</t>
  </si>
  <si>
    <r>
      <rPr>
        <b/>
        <sz val="9"/>
        <color theme="1"/>
        <rFont val="Arial"/>
        <family val="2"/>
      </rPr>
      <t>HOJA 4: RECURSOS EJECUTADOS PAGADOS Y POR PAGAR</t>
    </r>
    <r>
      <rPr>
        <sz val="9"/>
        <color theme="1"/>
        <rFont val="Arial"/>
        <family val="2"/>
      </rPr>
      <t xml:space="preserve">
COMPONENTES
Talento Humano, Infraestructura, Gastos Operativos, Seguros e infraestructura: Columna que relaciona los componentes de la canasta, costos fijos: talento humano, Infraestructura, Gastos Operativos, seguros e infraestructura.  En cada uno de los periodos y para cada uno de los ITEMS que conforman los costos fijos, coloque el valor ejecutado para la prestación del servicio de acuerdo a los comprobantes y soportes de gasto. Al final de la fila se encuentra la columna ""TOTAL"" es una celda formulada que contiene la sumatoria de cada una de las filas de acuerdo a los ITEMS de este componente.
Total costos fijos: Celda formulada que establece el subtotal de los costos fijos de la canasta de acuerdo a la ejecución relacionada
Costos Variables
COMPONENTES
Dotación de Consumo, Dotación Fungible, Alimentación y Alistamiento: Columna que relaciona los componentes de la canasta, costos variables.  En cada uno de los periodos y para cada uno de los ITEMS que conforman los costos variables, coloque el valor ejecutado para la prestación del servicio de acuerdo a los comprobantes y soportes de gasto. Al final de la fila se encuentra la columna ""TOTAL"" es una celda formulada que contiene la sumatoria de cada una de las filas de acuerdo a los ITEMS de este componente.
Total costos variables: Celda formulada que establece el subtotal de los costos variables de la canasta de acuerdo a la ejecución relacionada.
Totales: Celda formulada que contiene la sumatoria de los subtotales de los costos fijos y costos variables. Al final en la columna ""TOTAL"" se encuentra la celda formulada con la sumatoria de los valores de cada uno de los periodos, el valor final de esta celda registra el valor total ejecutado durante la vigencia del contrato
INFORMACION POR COLUMNAS
Presupuesto aprobado para el periodo: Registre en esta columna el valor total del presupuesto por ITEMS para el periodo que está informando. Debe ser igual al valor del periodo del presupuesto aprobado.
Más ejecución programada periodo anterior: Registre en esta columna los valores correspondientes al presupuesto del periodo anterior que no se ejecutaron y que se registraron en la columna Ejecución programada para el siguiente periodo y que se acumulan para su ejecución en este periodo.
Valor total presupuesto disponible en el periodo: Columna con las celdas formuladas que suma el presupuesto aprobado para el periodo más los valores programados en el periodo anterior que se ejecutarán en este.
Ejecución del periodo incluye valores pagados y por pagar y el valor provisionado por concepto de prestaciones sociales: Esta columna relaciona para cada uno de los ÍTEMS el valor ejecutado en el periodo incluye cuentas por pagar y provisiones de ley del talento humano. Para el talento humano se debe ingresar el valor manualmente, para los demás rubros el valor esta formulado con base en la información relacionada en el formato “3. DETALLE DE EJECUCIÓN MENSUAL” Estos valores deben estar sustentados con los respectivos soportes financieros (facturas, contratos, planillas de nómina y seguridad social, etc.).
Ejecución programada para el siguiente periodo: Registre en esta columna los valores por ITEMS, que no se ejecutaron en el periodo por alguna circunstancia especial (en el caso de los recibos de servicio que no llegaron en el mes, reparaciones locativas programadas para periodos posteriores, compras anticipadas, etc.). No se puede reprogramar valores como talento humano y alimentación.
Saldo de ejecución en el periodo: Columna con las celdas formuladas que descuenta del presupuesto aprobado para el periodo y para cada uno de los ITEMS los valores ejecutados más los programados. Las cifras de esta columna constituyen los valores que serán reducidos del contrato. Estos valores se pueden presentar por ahorros o inejecuciones que se presentan en la ejecución el periodo.
Valor Ahorros del periodo: En esta columna se relacionar, cuando se presenten saldos de ejecución en el periodo, los valores correspondientes a ahorros de acuerdo con el concepto establecido en el manual operativo de la modalidad. 
Valor inejecuciones del periodo: En esta columna se relacionar, cuando se presenten saldos de ejecución en el periodo, los valores correspondientes a inejecuciones de acuerdo con el concepto establecido en el manual operativo de la modalidad. 
Valor de la carga prestacional en el periodo: Registre en esta columna para cada uno de los ITEMS del talento humano la carga prestacional del periodo.
OBSERVACIONES: En este cuadro describa, cuando aplique, los aspectos que ameritan ser explicados respecto a los valores relacionados en el formato
Finalmente están las firmas del contador y/o tesorero y representante legal de la EAS
Nota: Este formato se presenta por mes."				
</t>
    </r>
  </si>
  <si>
    <r>
      <rPr>
        <b/>
        <sz val="9"/>
        <color theme="1"/>
        <rFont val="Arial"/>
        <family val="2"/>
      </rPr>
      <t>HOJA 6: CONTRAPARTIDA EAS</t>
    </r>
    <r>
      <rPr>
        <sz val="9"/>
        <color theme="1"/>
        <rFont val="Arial"/>
        <family val="2"/>
      </rPr>
      <t xml:space="preserve">
OBJETIVO
Dar a conocer en detalle y por periodos el valor de la contrapartida que aportara la EAS, indicando cada uno de los rubros que la componen, su valor inicial presupuestado, el valor ejecutado y el saldo final.
FUENTE DE INFORMACION
Información contenida en la propuesta presentada por la entidad territorial al ICBF.
Detalles de la ejecución de la contrapartida propuesta
Rubro: Corresponde al concepto presupuestal asignado por el contratista
Descripción: Corresponde al detalle del rubro por el cual se efectuará el gasto.
Valor Presupuestado: Corresponde al valor asignado para ser ejecutado de acuerdo a la propuesta inicial presentada por el contratista y las modificaciones autorizadas por el supervisor.
Periodo: Columna para cada uno de los periodos de la vigencia del contrato donde se debe registrar el valor ejecutado en cada uno de ellos.
Valor ejecutado a la fecha: Corresponde al valor que se ha ejecutado en el marco del contrato o convenio. Contiene columnas por cada periodo que informe.
Saldo por ejecutar: Corresponde al valor presupuestado menos el valor ejecutado a la fecha. Celda formulada
Finalmente están la firma del funcionario autorizado de la Entidad Territorial.</t>
    </r>
  </si>
  <si>
    <t>HOJA 5: SEGUIMIENTO AL USO DE LOS APORTES</t>
  </si>
  <si>
    <t>HOJA 6. CONTRAPARTIDA</t>
  </si>
  <si>
    <r>
      <rPr>
        <b/>
        <sz val="9"/>
        <color theme="1"/>
        <rFont val="Arial"/>
        <family val="2"/>
      </rPr>
      <t>HOJA 7. CONCILIACION BANCARIA</t>
    </r>
    <r>
      <rPr>
        <sz val="9"/>
        <color theme="1"/>
        <rFont val="Arial"/>
        <family val="2"/>
      </rPr>
      <t xml:space="preserve">
OBJETIVO
Facilitar la conciliación bancaria cuando el SALDO DE APORTES ICBF PARA EL PERIODO presente diferencias contra el saldo que reporta el extracto de la cuenta bancaria para el periodo que se está revisando.
FUENTE DE INFORMACION
- Información del formato 5. SEGUIM. AL USO DE LOS APORT
- Extracto de la cuenta bancaria correspondiente al periodo que se esta 
   Revisando
NOTA: la presentación por parte de la EAS de la información solicitada en este formato es optativa, sin embargo, cuando de acuerdo con el reporte y control que ejerce el ICBF sobre el uso de los recursos del contrato, se identifiquen diferencias en los saldos de las cuentas bancarias, la EAS debe presentar la respectiva conciliación que explique satisfactoriamente las diferencias encontradas en los saldos de efectivo del cierre del mes.
1. Información General
Entidad Administradora del Servicio: Ingrese el nombre del operador a cargo de la prestación del servicio.
NIT: Ingrese el número de NIT de la Entidad Administradora del Servicio que está presentando la conciliación bancaria.
Entidad Bancaria: Ingrese el nombre de la entidad bancaria donde maneja la cuenta exclusiva para el manejo de los recursos.
Oficina: Ingrese el nombre de la oficina o sucursal de la entidad bancaria.
Tipo de cuenta: Ingrese el tipo de cuenta bancaria: ahorros o corriente.
Número de cuenta: Ingrese el número de la cuenta bancaria.
Periodo: Ingrese el periodo sobre el cual está presentando la conciliación y que debe coincidir con el mismo periodo del extracto, ejemplo; del 1-01-2017 al 31-01-2017.
COLUMNA DESCRIPCIÓN
Saldo de Aportes ICBF para el Periodo: Coloque en esta fila, en la columna “VALOR SEGÚN REPORTE ICBF”, el valor resultante en la celda "SALDO DE APORTES ICBF PARA EL PERIODO" de la hoja “4. SEGUIM. AL USO DE LOS APORT”.
Saldo extracto bancario: Coloque en esta fila, en la columna “VALOR SALDO EXTRACTO”, el saldo del extracto del mes que se está revisando. 
Diferencia a conciliar: Celda formulada que establece la diferencia a conciliar en el periodo, el valor a conciliar puede ser positivo o negativo.
COLUMNA DETALLE DE LA CONCILIACIÓN
Coloque en las filas de esta columna los conceptos objeto de la conciliación y frente a cada uno de estos conceptos, en la columna “MOVIMIENTOS”, REGISTRE el valor a cada una de las partidas conciliatorias de acuerdo con el signo de afectación en relación con el saldo del banco. 
Valor conciliado: Celda formulada que totaliza el valor de cada uno de los conceptos conciliados, debe ser igual a la diferencia a conciliar en signo contrario.
Balance de la conciliación: Celda formulada que debe ser igual a cero (0) como evidencia que se conciliaron satisfactoriamente las diferencias iniciales encontradas entre extracto de la cuenta exclusiva para el manejo de los recursos y el Saldo de Aportes ICBF para el Periodo.
OBSERVACIONES: En este cuadro describa, cuando aplique, los aspectos que ameritan ser explicados respecto a los valores relacionados en el formato.
Finalmente firma el contador y/o tesorero de la EAS que avala el informe.
NOTA: Este formato solo se debe presentar cuando se presenten valores a conciliar.</t>
    </r>
  </si>
  <si>
    <t xml:space="preserve">La Modalidad Propia tiene como objetivo Garantizar el servicio de educación inicial, cuidado y nutrición a mujeres gestantes,  madres en periodo de lactancia, niños y niñas en primera infancia y sus comunidades, en el marco de la atención integral, diferencial con pertinencia y calidad, a través de formas de atención concertadas con las familias y las comunidades, que permitan promover la garantía de derechos, la participación y el desarrollo Integral de la primera infancia, respondiendo a las características propias de sus territorios..
La Modalidad de atención está dirigida a mujeres gestantes, madres en periodo de lactancia, niños y niñas en Primera Infancia, de 0 a 5 años, de territorios étnicos y rurales (dispersos o no), que requieren de una atención diferencial, integral, oportuna, con pertinencia y calidad.
La modalidad establece tres (3) formas de atención las cuales fueron creadas a partir del análisis de las experiencias y las propuestas de atención generadas por algunas comunidades y grupos étnicos del país. En este sentido se han definido tres (3) tipos de canasta de acuerdo a las necesidades del servicio, capacidad de atención, dispersión geográfica y talento humano vinculado.
</t>
  </si>
  <si>
    <t>Versión 6</t>
  </si>
  <si>
    <r>
      <rPr>
        <b/>
        <sz val="9"/>
        <color theme="1"/>
        <rFont val="Arial"/>
        <family val="2"/>
      </rPr>
      <t xml:space="preserve">HOJA 1. PRESUPUESTO CANASTA1:
HOJA 2.  PRESUPUESTO CANASTA2:
HOJA 3.  PRESUPUESTO CANASTA3:
</t>
    </r>
    <r>
      <rPr>
        <sz val="9"/>
        <color theme="1"/>
        <rFont val="Arial"/>
        <family val="2"/>
      </rPr>
      <t xml:space="preserve">
OBJETIVO
Dar a conocer en detalle el valor del presupuesto de ingresos y gastos presentado por el contratista de acuerdo a la estructura de la canasta.
FUENTE DE INFORMACION 
El contrato debidamente perfeccionado con sus anexos principalmente el anexo técnico, propuesta del contratista, las modificaciones que impliquen adiciones,  reducciones o cambios en la forma de pago  o servicios a atender,  la propuesta técnica presentada por el contratista con sus respectivas modificaciones y/o la autorización del comité técnico mediante la cual se aprobó el presupuesto.
1. Información General
Regional: Ingrese el nombre de la regional donde se desarrolla el contrato
Centro Zonal: Ingrese el nombre del centro zonal al cual pertenece la unidad o unidades de servicio donde se desarrolla el contrato.
Municipios donde se presta el servicio: Ingrese el nombre del municipio o municipios donde se presta el servicio directamente.
Modalidad de atención: Registre en esta casilla la modalidad sobre la cual está presentando el informe.
Plazo de ejecución: Ingresa las fechas de acuerdo a lo establecido en el contrato.
Entidad Administradora del Servicio: Ingrese el nombre del operador a cargo de la prestación del servicio.
N° del contrato: Ingrese número de contrato.
Cupos contratados canasta 1: Ingres en esta celda el número de cupos contratados aplicables a la canasta 1
Valor contrato canasta 1: Ingrese en esta celda el valor de los cupos contratados con cargo a la canasta 1, para las casillas siguientes registre el valor de las adiciones o reducciones efectuadas al contrato con carga a la canasta 1. Finalmente la celda “VALOR FINAL DEL CONTRATO APORTES ICBF” establece el valor final del contrato con cargo a la canasta 1.
2. Presupuesto:
2.1 Ingresos:
Recursos ICBF
Porcentaje de desembolso: Esta fila refleja el flujo de pagos en términos porcentuales. Al final de los diez periodos encontramos la columna "TOTAL" que contiene la sumatoria de los valores porcentuales establecidos para el flujo de efectivo. Al frente de cada fila ingrese el valor porcentual establecido en el contrato si aplica
Monto del desembolso: Celda formulada que contiene el valor efectivo del desembolso resultado de multiplicar el porcentaje de desembolso por el valor total de los aportes del ICBF. Al final de los diez periodos encontramos la columna "TOTAL" que contiene la sumatoria de todos los valores ingresados en esta fila y que debe ser igual al valor de los aportes del ICBF establecidos en el contrato incluidas las adiciones o reducciones si las hay. Si el contrato no establece porcentajes en la forma de pago, ingrese entonces el valor del desembolso según lo establecido en el contrato en la forma de pago.
RECURSOS CONTRAPARTIDA:
Monto del desembolso: Registre en la casilla del periodo el valor correspondiente al aporte de la entidad territorial de acuerdo a las condiciones establecidas en el contrato. Al final de los diez periodos encontramos la columna "TOTAL" que contiene la sumatoria de todos los valores ingresados en esta fila y que debe ser igual al valor pactado en el convenio para los aportes por este concepto.
</t>
    </r>
  </si>
  <si>
    <t xml:space="preserve">ORIGEN DE LOS RECURSOS DEL CONTRATO:
Total aportes ICBF: Contiene las celdas VALOR y % DE PARTICIPACION, las dos celdas están formuladas, registran el total de aportes a cargo del ICBF y el porcentaje de participación de los aportes ICBF que integran el valor total del contrato.
Total aportes contrapartida: Contiene las celdas VALOR y % DE PARTICIPACION, las dos celdas están formuladas, registran el total de aportes a cargo de la EAS y el porcentaje de participación de los aportes de esta, que integran el valor total del contrato.
Valor total del contrato: Celda formulada que contiene la suma de los aportes del ICBF y los aportes de las EAS.
2.2 Gastos: Relaciona los gastos del proyecto teniendo en cuenta los periodos  de establecidos para la vigencia.
Costos fijos:
COMPONENTE - RUBRO
Talento Humano: Columna que relaciona los componentes de la canasta, costos fijos talento humano.  En cada uno de los periodos y para cada uno de los ITEMS coloque el valor presupuestado teniendo como referencia la canasta de costos que aplica para la modalidad.  
Arriendo y Serv. Públicos: En cada uno de los periodos coloque el valor presupuestado teniendo como referencia la canasta de costos que aplica para la modalidad.  
Subtotal Costos fijos: Celda formulada con para establecer los subtotales de los costos fijos de la casta
Costos Variables
COMPONENTE 
Alimentación, gastos operativos, alistamiento y dotación no fungible: En cada uno de los periodos y de acuerdo a cada uno de los ITEMS del componente variable, coloque el valor presupuestado aplicando la formula con cantidades por el costo establecido en la canasta para cada uno de los rubros.
Subtotal costos variables: Celda formulada que establece el subtotal de los costos variables de la canasta
PRESUPUESTO INICIAL APROBADO: Celda formulada que contiene la sumatoria de los subtotales de los costos fijos y costos variables. Al final de la fila "TOTAL" se encuentra la celda formulada con la sumatoria de los valores de cada uno de los periodos, el valor final de esta celda debe ser igual al valor del contrato y sus otrosí.
AHORROS POR PERIODO: Celda donde se debe registrar por periodo los posibles ahorros que se presenten en la ejecución del contrato y cuyos valores se deben reflejar en el formato 3. RECURSOS PAGADOS Y POR PAGAR.
INEJECUIONES POR PERIODO: Celda donde se debe registrar por periodo las posibles inejecuciones que se presenten en la ejecución del contrato y cuyos valores se deben reflejar en el formato 3. RECURSOS PAGADOS Y POR PAGAR.
TOTAL PRESUPUESTO REAL APROBADO: Celdas formuladas que contienen el presupuesto real por periodos una vez se descuenten los ahorros e inejecuciones. Al final de la fila "TOTAL" se encuentra la celda formulada con la sumatoria de los valores de cada uno de los periodos, el valor final de esta celda debe ser igual al valor del contrato y sus otrosí.
DIFERENCIA INGRESOS FRENTE A EGRESOS: Celda formulada que establece la diferencia entre el valor total de los aportes y el total del presupuesto real aprobado, este valor debe tender a cero (0). Diferencias positivas indican que hay sobrantes por inejecuciones o ahorros, diferencias negativas indican que se está presupuestando por un valor superior al establecido en el contrato y sus modificaciones.
</t>
  </si>
  <si>
    <t>INFORMACION POR COLUMNAS
Necesidades de Personal / No. de Cupos: Registre en esta casilla las necesidades de personal para cada uno de los ITEMS del talento humano teniendo en cuenta el estándar establecido en la canasta. Para los demás ITEMS distintos a talento humano, coloque el número de cupos contratados.
Unitarios: Registre los unitarios aplicables a la atención de acuerdo a los costos establecidos en la canasta para cada rubro.
Periodo: Corresponde a cada uno de los periodos en que se divide el convenio, para cada periodo y por cada uno de los ITEMS defina el valor a presupuestar teniendo Como referente los costos unitarios establecidos en la canasta, la cantidad de talento humano, la cantidad de aulas y la cantidad de cupos según sea el caso.
Al final del formato encontramos las filas subtotal, total y total acumulado que suma por columna los valores de cada uno de los periodos. En la parte derecha del formato se encuentra la celda “DIFERENCIA INGRESOS FRENTE A EGRESOS” celda formulada que establece las diferencias entre los ingresos y los egresos presupuestados, la diferencia debe ser cero
OBSERVACIONES: Cuando considere conveniente, registre aquí las observaciones y/o aclaraciones que considere necesarias para una mejor comprensión de la información presupuestal relacionada.
NOTA: Para los formatos canasta2 y canasta3 aplica las mismas indicaciones de lo definido para la canasta1, se debe tener en cuenta que la columna “DESCRIPCION” donde se identifican cada uno de los ITEMS es diferente para cada una de ellas y en consecuencia se debe aplicar el contenido específico según sea el caso.
Finalmente están las firmas del contador y/o tesorero y representante legal de la EAS.</t>
  </si>
  <si>
    <r>
      <rPr>
        <b/>
        <sz val="9"/>
        <color theme="1"/>
        <rFont val="Arial"/>
        <family val="2"/>
      </rPr>
      <t>HOJA 5: SEGUIMIENTO AL USO DE LOS APORTES</t>
    </r>
    <r>
      <rPr>
        <sz val="9"/>
        <color theme="1"/>
        <rFont val="Arial"/>
        <family val="2"/>
      </rPr>
      <t xml:space="preserve">
OBJETIVO
Dar a conocer el saldo periódico de los aportes girados por el ICBF el cual debe coincidir con los saldos del extracto bancario correspondiente al periodo informado.
FUENTE DE INFORMACION
- Relación periódica de pagos realizados por el ICBF
- Libro de bancos del sistema contable
- Auxiliar de costos del sistema contable
- Información del formato 3. REC. PAGADOS Y POR PAGAR
1. Información General
Entidad Administradora del Servicio: Ingrese el nombre del operador a cargo de la prestación del servicio.
N° del contrato: Ingrese número del contrato.
Valor del contrato: Registre en esta casilla el valor total del contrato incluidas todas las adiciones o reducciones.
COMPONENTE POR FILAS: 
Descripción: Designa las celdas donde se registraran los conceptos que conforman la base del formato que debe ser relacionada periódicamente. En esta misma fila se encuentran las celdas para nominar cada uno de los periodos que comprenden el tiempo de ejecución del contrato. Las celdas inician con el mes de enero y al mismo tiempo que se va presentando la ejecución se ingresa en esta celda el nombre del mes respectivo, es necesario que cada que se va a relacionar un mes se ingrese el nombre de este para que se activen las fórmulas de las celdas hacia abajo.
COMPONENTE POR COLUMNAS:
Valor ingreso de aportes para el periodo: Registre en esta celda el valor de los aportes recibidos en el periodo por parte del ICBF.
Valor otros ingresos: Registre en esta celda el valor de los aportes recibidos en el periodo por conceptos diferentes a los desembolsos del contrato, pero que hacen parte de los recursos aportados por el ICBF pero que harán parte del presupuesto de gastos del contrato, ejemplo: devoluciones, transferencias anuladas, reintegros de nómina, etc. 
Mas saldo de aportes del periodo anterior: Celda formulada que registra el valor de los aportes que vienen como saldo disponible del mes anterior.
Total aportes para el periodo: Celda formulada que registra el total disponible de los aportes girados por el ICBF
Valor Pagos Durante el Periodo con Aportes del ICBF: Registre en esta celda el valor de los recursos del ICBF utilizados para cubrir la ejecución del periodo. 
Cuentas por pagar del periodo: Registre en esta celda las cuentas por pagar del periodo que hacen parte de la ejecución del periodo.
Cuentas por Pagar Canceladas en el Periodo: Registre en esta celda las cuentas por pagar canceladas durante el periodo.
Pago con Cargo a la Provisión Prestacional: Registre en esta celda los valores por concepto de pagos con cargo a los factores prestacionales: vacaciones, primas, dotación, etc.
Pago retención en la fuente, IVA, otros impuestos: Registre en esta celda los valores por concepto de pagos realizados en el periodo con cargo a impuestos y retenciones.
Otros pagos realizados en el periodo: Registre en esta celda los valores por concepto de pagos realizados en el periodo con cargo a otros pagos realizados en el periodo presente.
Saldo de Aportes ICBF para el Periodo: Celda formulada que registra el saldo disponible de los aportes girados por el ICBF para el periodo, una vez descontados los recursos girados para cubrir la ejecución, las cuentas por pagar canceladas y los pagos con cargo a la carga prestacional y que hará parte del disponible de aportes para el periodo siguiente. 
Saldo según Extracto en el Periodo: Registre en esta celda el saldo que refleja el extracto bancario correspondiente al periodo que se está revisando.
</t>
    </r>
  </si>
  <si>
    <t xml:space="preserve">Diferencias: Celda formulada que establece la diferencia entre el Saldo de Aportes ICBF para el Periodo y el Saldo según Extracto en el Periodo. Si se presentan diferencia en esta celda, el contador debe presentar la conciliación bancaria.
Valor carga prestacional del periodo: Registre en esta casilla el valor provisionado correspondiente a la carga prestacional del periodo informado
Carga prestacional acumulada.: Celda formulada que acumula la carga prestacional durante la duración del contrato o convenio aplicando el descuento por pagos con cargo a la carga prestacional cuando se presenten. El extracto debe reflejar para cada mes, que se mantiene en los saldos este valor acumulado.
Registro consignación de los rendimientos financieros: Registre la información correspondiente a reintegro de los rendimientos financieros cuando aplique. Por periodo ingrese el valor consignado, la fecha de la consignación, el número de comprobante de la consignación y el periodo en que se generaron los rendimientos financieros.
OBSERVACIONES: En este cuadro describa, cuando aplique, los aspectos que ameritan ser explicados respecto a los valores relacionados en el formato.
Finalmente está la firma del contador de la EAS que avala el informe.
NOTA: Este formato va acumulando la información por periodos. </t>
  </si>
  <si>
    <t>Página 1 de 2</t>
  </si>
  <si>
    <t>Página 2 de 2</t>
  </si>
  <si>
    <t>PROCESO 
PROMOCIÓN Y PREVENCIÓN
FORMATO PARA PRESENTACIÓN DE INFORME FINANCIERO MODALIDAD PROPIA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</si>
</sst>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quot;$&quot;#,##0;\-&quot;$&quot;#,##0"/>
    <numFmt numFmtId="165" formatCode="_-&quot;$&quot;* #,##0.00_-;\-&quot;$&quot;* #,##0.00_-;_-&quot;$&quot;* &quot;-&quot;??_-;_-@_-"/>
    <numFmt numFmtId="166" formatCode="_(&quot;$&quot;\ * #,##0.00_);_(&quot;$&quot;\ * \(#,##0.00\);_(&quot;$&quot;\ * &quot;-&quot;??_);_(@_)"/>
    <numFmt numFmtId="167" formatCode="_-* #,##0_-;\-* #,##0_-;_-* &quot;-&quot;??_-;_-@_-"/>
    <numFmt numFmtId="168" formatCode="_-&quot;$&quot;* #,##0_-;\-&quot;$&quot;* #,##0_-;_-&quot;$&quot;* &quot;-&quot;??_-;_-@_-"/>
    <numFmt numFmtId="169" formatCode="#,##0.0"/>
    <numFmt numFmtId="170" formatCode="_-* #,##0.000000_-;\-* #,##0.000000_-;_-* &quot;-&quot;??_-;_-@_-"/>
    <numFmt numFmtId="171" formatCode="&quot;$&quot;\ #,##0"/>
    <numFmt numFmtId="172" formatCode="&quot;$&quot;#,##0"/>
    <numFmt numFmtId="173" formatCode="_(&quot;$&quot;\ * #,##0_);_(&quot;$&quot;\ * \(#,##0\);_(&quot;$&quot;\ * &quot;-&quot;??_);_(@_)"/>
    <numFmt numFmtId="174" formatCode="dd/mm/yyyy;@"/>
    <numFmt numFmtId="175" formatCode="0_ ;\-0\ "/>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sz val="10"/>
      <name val="Calibri"/>
      <family val="2"/>
      <scheme val="minor"/>
    </font>
    <font>
      <b/>
      <sz val="11"/>
      <name val="Calibri"/>
      <family val="2"/>
      <scheme val="minor"/>
    </font>
    <font>
      <b/>
      <sz val="10"/>
      <color rgb="FFFF0000"/>
      <name val="Calibri"/>
      <family val="2"/>
      <scheme val="minor"/>
    </font>
    <font>
      <b/>
      <sz val="11"/>
      <color rgb="FFFF0000"/>
      <name val="Calibri"/>
      <family val="2"/>
      <scheme val="minor"/>
    </font>
    <font>
      <i/>
      <sz val="11"/>
      <color theme="1"/>
      <name val="Calibri"/>
      <family val="2"/>
      <scheme val="minor"/>
    </font>
    <font>
      <i/>
      <sz val="11"/>
      <color rgb="FFFF0000"/>
      <name val="Calibri"/>
      <family val="2"/>
      <scheme val="minor"/>
    </font>
    <font>
      <b/>
      <sz val="14"/>
      <color rgb="FF000000"/>
      <name val="Arial"/>
      <family val="2"/>
    </font>
    <font>
      <sz val="14"/>
      <color rgb="FF000000"/>
      <name val="Arial"/>
      <family val="2"/>
    </font>
    <font>
      <b/>
      <sz val="10"/>
      <name val="Arial"/>
      <family val="2"/>
    </font>
    <font>
      <sz val="10"/>
      <name val="Arial"/>
      <family val="2"/>
    </font>
    <font>
      <b/>
      <sz val="9"/>
      <name val="Arial"/>
      <family val="2"/>
    </font>
    <font>
      <b/>
      <sz val="8"/>
      <name val="Arial"/>
      <family val="2"/>
    </font>
    <font>
      <b/>
      <sz val="11"/>
      <color theme="1"/>
      <name val="Arial"/>
      <family val="2"/>
    </font>
    <font>
      <sz val="10"/>
      <color theme="1"/>
      <name val="Arial"/>
      <family val="2"/>
    </font>
    <font>
      <b/>
      <sz val="12"/>
      <name val="Arial"/>
      <family val="2"/>
    </font>
    <font>
      <sz val="11"/>
      <color theme="1"/>
      <name val="Arial"/>
      <family val="2"/>
    </font>
    <font>
      <b/>
      <sz val="10"/>
      <color theme="1"/>
      <name val="Arial"/>
      <family val="2"/>
    </font>
    <font>
      <b/>
      <sz val="11"/>
      <name val="Arial"/>
      <family val="2"/>
    </font>
    <font>
      <b/>
      <sz val="14"/>
      <color theme="1"/>
      <name val="Arial"/>
      <family val="2"/>
    </font>
    <font>
      <sz val="9"/>
      <name val="Arial"/>
      <family val="2"/>
    </font>
    <font>
      <sz val="11"/>
      <name val="Calibri"/>
      <family val="2"/>
      <scheme val="minor"/>
    </font>
    <font>
      <sz val="9"/>
      <color theme="1"/>
      <name val="Calibri"/>
      <family val="2"/>
      <scheme val="minor"/>
    </font>
    <font>
      <b/>
      <sz val="7"/>
      <name val="Arial"/>
      <family val="2"/>
    </font>
    <font>
      <sz val="6"/>
      <color theme="1"/>
      <name val="Arial"/>
      <family val="2"/>
    </font>
    <font>
      <b/>
      <sz val="12"/>
      <color theme="1"/>
      <name val="Tempus Sans ITC"/>
      <family val="5"/>
    </font>
    <font>
      <sz val="9"/>
      <color theme="1"/>
      <name val="Arial"/>
      <family val="2"/>
    </font>
    <font>
      <sz val="10"/>
      <color theme="1"/>
      <name val="Calibri"/>
      <family val="2"/>
      <scheme val="minor"/>
    </font>
    <font>
      <sz val="10"/>
      <color rgb="FF000000"/>
      <name val="Arial"/>
      <family val="2"/>
    </font>
    <font>
      <b/>
      <sz val="11"/>
      <color rgb="FF000000"/>
      <name val="Arial"/>
      <family val="2"/>
    </font>
    <font>
      <b/>
      <sz val="12"/>
      <color theme="1"/>
      <name val="Arial"/>
      <family val="2"/>
    </font>
    <font>
      <sz val="12"/>
      <color rgb="FF000000"/>
      <name val="Arial"/>
      <family val="2"/>
    </font>
    <font>
      <sz val="12"/>
      <color theme="1"/>
      <name val="Arial"/>
      <family val="2"/>
    </font>
    <font>
      <b/>
      <sz val="10"/>
      <color rgb="FF000000"/>
      <name val="Arial"/>
      <family val="2"/>
    </font>
    <font>
      <sz val="11"/>
      <name val="Arial"/>
      <family val="2"/>
    </font>
    <font>
      <b/>
      <sz val="9"/>
      <color theme="1"/>
      <name val="Arial"/>
      <family val="2"/>
    </font>
  </fonts>
  <fills count="16">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4B084"/>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bgColor indexed="64"/>
      </patternFill>
    </fill>
  </fills>
  <borders count="82">
    <border>
      <left/>
      <right/>
      <top/>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auto="1"/>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5" fillId="0" borderId="0"/>
    <xf numFmtId="9" fontId="1"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cellStyleXfs>
  <cellXfs count="731">
    <xf numFmtId="0" fontId="0" fillId="0" borderId="0" xfId="0"/>
    <xf numFmtId="167" fontId="0" fillId="0" borderId="0" xfId="1" applyNumberFormat="1" applyFont="1"/>
    <xf numFmtId="167" fontId="0" fillId="0" borderId="0" xfId="1" applyNumberFormat="1" applyFont="1" applyFill="1" applyBorder="1" applyAlignment="1">
      <alignment horizontal="center"/>
    </xf>
    <xf numFmtId="167" fontId="0" fillId="0" borderId="5" xfId="1" applyNumberFormat="1" applyFont="1" applyBorder="1"/>
    <xf numFmtId="167" fontId="0" fillId="0" borderId="5" xfId="1" applyNumberFormat="1" applyFont="1" applyFill="1" applyBorder="1" applyAlignment="1">
      <alignment horizontal="center"/>
    </xf>
    <xf numFmtId="0" fontId="0" fillId="0" borderId="0" xfId="0" applyAlignment="1">
      <alignment vertical="center"/>
    </xf>
    <xf numFmtId="167" fontId="0" fillId="0" borderId="0" xfId="1" applyNumberFormat="1" applyFont="1" applyAlignment="1">
      <alignment vertical="center"/>
    </xf>
    <xf numFmtId="0" fontId="0" fillId="0" borderId="0" xfId="0" applyAlignment="1">
      <alignment horizontal="center" vertical="center"/>
    </xf>
    <xf numFmtId="167" fontId="0" fillId="0" borderId="0" xfId="1" applyNumberFormat="1" applyFont="1" applyAlignment="1">
      <alignment horizontal="center" vertical="center"/>
    </xf>
    <xf numFmtId="0" fontId="2" fillId="0" borderId="0" xfId="0" applyFont="1" applyAlignment="1">
      <alignment horizontal="center" vertical="center"/>
    </xf>
    <xf numFmtId="167" fontId="2" fillId="0" borderId="0" xfId="1" applyNumberFormat="1" applyFont="1" applyAlignment="1">
      <alignment horizontal="center" vertical="center" wrapText="1"/>
    </xf>
    <xf numFmtId="167" fontId="2" fillId="0" borderId="5" xfId="1" applyNumberFormat="1" applyFont="1" applyBorder="1" applyAlignment="1">
      <alignment horizontal="center" vertical="center" wrapText="1"/>
    </xf>
    <xf numFmtId="167" fontId="2" fillId="0" borderId="5" xfId="1" applyNumberFormat="1" applyFont="1" applyBorder="1" applyAlignment="1">
      <alignment horizontal="center" vertical="center"/>
    </xf>
    <xf numFmtId="0" fontId="4" fillId="0" borderId="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2" borderId="5" xfId="0" applyFont="1" applyFill="1" applyBorder="1" applyAlignment="1">
      <alignment horizontal="left" vertical="center" wrapText="1"/>
    </xf>
    <xf numFmtId="0" fontId="0" fillId="0" borderId="5" xfId="0" applyBorder="1"/>
    <xf numFmtId="167" fontId="0" fillId="0" borderId="13" xfId="1" applyNumberFormat="1" applyFont="1" applyBorder="1"/>
    <xf numFmtId="167" fontId="0" fillId="0" borderId="14" xfId="1" applyNumberFormat="1" applyFont="1" applyBorder="1"/>
    <xf numFmtId="167" fontId="0" fillId="0" borderId="15" xfId="1" applyNumberFormat="1" applyFont="1" applyBorder="1"/>
    <xf numFmtId="167" fontId="0" fillId="0" borderId="16" xfId="1" applyNumberFormat="1" applyFont="1" applyBorder="1"/>
    <xf numFmtId="167" fontId="0" fillId="0" borderId="17" xfId="1" applyNumberFormat="1" applyFont="1" applyBorder="1"/>
    <xf numFmtId="167" fontId="0" fillId="0" borderId="4" xfId="1" applyNumberFormat="1" applyFont="1" applyBorder="1"/>
    <xf numFmtId="168" fontId="5" fillId="0" borderId="13" xfId="2" applyNumberFormat="1" applyFont="1" applyFill="1" applyBorder="1" applyAlignment="1">
      <alignment vertical="center"/>
    </xf>
    <xf numFmtId="168" fontId="5" fillId="0" borderId="14" xfId="2" applyNumberFormat="1" applyFont="1" applyFill="1" applyBorder="1" applyAlignment="1">
      <alignment vertical="center"/>
    </xf>
    <xf numFmtId="168" fontId="5" fillId="0" borderId="15" xfId="2" applyNumberFormat="1" applyFont="1" applyFill="1" applyBorder="1" applyAlignment="1">
      <alignment vertical="center"/>
    </xf>
    <xf numFmtId="168" fontId="5" fillId="0" borderId="16" xfId="2" applyNumberFormat="1" applyFont="1" applyFill="1" applyBorder="1" applyAlignment="1">
      <alignment vertical="center"/>
    </xf>
    <xf numFmtId="0" fontId="0" fillId="0" borderId="4" xfId="0" applyBorder="1"/>
    <xf numFmtId="0" fontId="0" fillId="0" borderId="14" xfId="0" applyBorder="1"/>
    <xf numFmtId="167" fontId="2" fillId="3" borderId="9" xfId="1" applyNumberFormat="1" applyFont="1" applyFill="1" applyBorder="1"/>
    <xf numFmtId="167" fontId="2" fillId="3" borderId="6" xfId="1" applyNumberFormat="1" applyFont="1" applyFill="1" applyBorder="1" applyAlignment="1">
      <alignment horizontal="center"/>
    </xf>
    <xf numFmtId="167" fontId="2" fillId="3" borderId="7" xfId="1" applyNumberFormat="1" applyFont="1" applyFill="1" applyBorder="1" applyAlignment="1">
      <alignment horizontal="center"/>
    </xf>
    <xf numFmtId="167" fontId="2" fillId="3" borderId="6" xfId="1" applyNumberFormat="1" applyFont="1" applyFill="1" applyBorder="1"/>
    <xf numFmtId="167" fontId="2" fillId="3" borderId="7" xfId="1" applyNumberFormat="1" applyFont="1" applyFill="1" applyBorder="1"/>
    <xf numFmtId="167" fontId="0" fillId="0" borderId="18" xfId="1" applyNumberFormat="1" applyFont="1" applyBorder="1"/>
    <xf numFmtId="167" fontId="0" fillId="0" borderId="19" xfId="1" applyNumberFormat="1" applyFont="1" applyBorder="1"/>
    <xf numFmtId="167" fontId="2" fillId="0" borderId="6" xfId="1" applyNumberFormat="1" applyFont="1" applyBorder="1" applyAlignment="1">
      <alignment horizontal="center" vertical="center" wrapText="1"/>
    </xf>
    <xf numFmtId="167" fontId="2" fillId="0" borderId="7" xfId="1" applyNumberFormat="1" applyFont="1" applyBorder="1" applyAlignment="1">
      <alignment horizontal="center" vertical="center" wrapText="1"/>
    </xf>
    <xf numFmtId="0" fontId="6" fillId="2" borderId="20" xfId="0" applyFont="1" applyFill="1" applyBorder="1" applyAlignment="1">
      <alignment vertical="center" wrapText="1"/>
    </xf>
    <xf numFmtId="167" fontId="2" fillId="3" borderId="21" xfId="1" applyNumberFormat="1" applyFont="1" applyFill="1" applyBorder="1"/>
    <xf numFmtId="0" fontId="0" fillId="0" borderId="5" xfId="0" applyBorder="1" applyAlignment="1">
      <alignment horizontal="center" vertical="center"/>
    </xf>
    <xf numFmtId="0" fontId="0" fillId="0" borderId="5" xfId="0"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0" fillId="0" borderId="5" xfId="0" applyBorder="1" applyAlignment="1">
      <alignment horizontal="center"/>
    </xf>
    <xf numFmtId="0" fontId="3" fillId="0" borderId="5" xfId="0" applyFont="1" applyFill="1" applyBorder="1" applyAlignment="1">
      <alignment horizontal="center" vertical="center" wrapText="1"/>
    </xf>
    <xf numFmtId="167" fontId="0" fillId="0" borderId="5" xfId="1" applyNumberFormat="1" applyFont="1" applyBorder="1" applyAlignment="1">
      <alignment vertical="center"/>
    </xf>
    <xf numFmtId="167" fontId="0" fillId="0" borderId="1" xfId="1" applyNumberFormat="1" applyFont="1" applyBorder="1"/>
    <xf numFmtId="167" fontId="2" fillId="4" borderId="3" xfId="1" applyNumberFormat="1" applyFont="1" applyFill="1" applyBorder="1" applyAlignment="1">
      <alignment vertical="center"/>
    </xf>
    <xf numFmtId="167" fontId="0" fillId="0" borderId="1" xfId="1" applyNumberFormat="1" applyFont="1" applyBorder="1" applyAlignment="1">
      <alignment vertical="center"/>
    </xf>
    <xf numFmtId="0" fontId="0" fillId="0" borderId="5" xfId="0" applyBorder="1" applyAlignment="1">
      <alignment vertical="center"/>
    </xf>
    <xf numFmtId="167" fontId="0" fillId="0" borderId="14" xfId="1" applyNumberFormat="1" applyFont="1" applyBorder="1" applyAlignment="1">
      <alignment vertical="center"/>
    </xf>
    <xf numFmtId="0" fontId="0" fillId="0" borderId="14" xfId="0" applyBorder="1" applyAlignment="1">
      <alignment vertical="center"/>
    </xf>
    <xf numFmtId="167" fontId="2" fillId="0" borderId="30" xfId="1" applyNumberFormat="1" applyFont="1" applyBorder="1"/>
    <xf numFmtId="167" fontId="2" fillId="4" borderId="31" xfId="1" applyNumberFormat="1" applyFont="1" applyFill="1" applyBorder="1" applyAlignment="1">
      <alignment vertical="center" wrapText="1"/>
    </xf>
    <xf numFmtId="167" fontId="0" fillId="0" borderId="32" xfId="1" applyNumberFormat="1" applyFont="1" applyBorder="1"/>
    <xf numFmtId="167" fontId="2" fillId="4" borderId="26" xfId="1" applyNumberFormat="1" applyFont="1" applyFill="1" applyBorder="1" applyAlignment="1">
      <alignment vertical="center"/>
    </xf>
    <xf numFmtId="167" fontId="0" fillId="0" borderId="12" xfId="1" applyNumberFormat="1" applyFont="1" applyBorder="1"/>
    <xf numFmtId="167" fontId="2" fillId="4" borderId="29" xfId="1" applyNumberFormat="1" applyFont="1" applyFill="1" applyBorder="1" applyAlignment="1">
      <alignment vertical="center"/>
    </xf>
    <xf numFmtId="167" fontId="0" fillId="0" borderId="33" xfId="1" applyNumberFormat="1" applyFont="1" applyBorder="1"/>
    <xf numFmtId="167" fontId="2" fillId="4" borderId="25" xfId="1" applyNumberFormat="1" applyFont="1" applyFill="1" applyBorder="1" applyAlignment="1">
      <alignment vertical="center"/>
    </xf>
    <xf numFmtId="167" fontId="2" fillId="0" borderId="30" xfId="1" applyNumberFormat="1" applyFont="1" applyBorder="1" applyAlignment="1">
      <alignment vertical="center" wrapText="1"/>
    </xf>
    <xf numFmtId="167" fontId="0" fillId="0" borderId="32" xfId="1" applyNumberFormat="1" applyFont="1" applyBorder="1" applyAlignment="1">
      <alignment vertical="center"/>
    </xf>
    <xf numFmtId="167" fontId="0" fillId="0" borderId="12" xfId="1" applyNumberFormat="1" applyFont="1" applyBorder="1" applyAlignment="1">
      <alignment vertical="center"/>
    </xf>
    <xf numFmtId="167" fontId="0" fillId="0" borderId="33" xfId="1" applyNumberFormat="1" applyFont="1" applyBorder="1" applyAlignment="1">
      <alignment vertical="center"/>
    </xf>
    <xf numFmtId="167" fontId="0" fillId="0" borderId="0" xfId="0" applyNumberFormat="1"/>
    <xf numFmtId="167" fontId="2" fillId="0" borderId="0" xfId="1" applyNumberFormat="1" applyFont="1"/>
    <xf numFmtId="3" fontId="0" fillId="0" borderId="0" xfId="0" applyNumberFormat="1" applyAlignment="1">
      <alignment horizontal="center" vertical="center"/>
    </xf>
    <xf numFmtId="0" fontId="3" fillId="0" borderId="20" xfId="0" applyFont="1" applyFill="1" applyBorder="1" applyAlignment="1">
      <alignment horizontal="left" vertical="center" wrapText="1"/>
    </xf>
    <xf numFmtId="3" fontId="0" fillId="0" borderId="5" xfId="0" applyNumberFormat="1" applyBorder="1" applyAlignment="1">
      <alignment horizontal="center" vertical="center"/>
    </xf>
    <xf numFmtId="3" fontId="2" fillId="7" borderId="5" xfId="0" applyNumberFormat="1" applyFont="1" applyFill="1" applyBorder="1" applyAlignment="1">
      <alignment horizontal="center" vertical="center"/>
    </xf>
    <xf numFmtId="3" fontId="2" fillId="8" borderId="5" xfId="0" applyNumberFormat="1" applyFont="1" applyFill="1" applyBorder="1" applyAlignment="1">
      <alignment horizontal="center" vertical="center"/>
    </xf>
    <xf numFmtId="3" fontId="7" fillId="8" borderId="5" xfId="0" applyNumberFormat="1" applyFont="1" applyFill="1" applyBorder="1" applyAlignment="1">
      <alignment horizontal="center" vertical="center"/>
    </xf>
    <xf numFmtId="0" fontId="4" fillId="7" borderId="5" xfId="0" applyFont="1" applyFill="1" applyBorder="1" applyAlignment="1">
      <alignment horizontal="left" vertical="center" wrapText="1"/>
    </xf>
    <xf numFmtId="3" fontId="0" fillId="0" borderId="5" xfId="0" applyNumberFormat="1" applyFill="1" applyBorder="1" applyAlignment="1">
      <alignment horizontal="center" vertical="center"/>
    </xf>
    <xf numFmtId="0" fontId="3" fillId="5" borderId="8" xfId="0" applyFont="1" applyFill="1" applyBorder="1" applyAlignment="1">
      <alignment vertical="center" wrapText="1"/>
    </xf>
    <xf numFmtId="0" fontId="3" fillId="5" borderId="2" xfId="0" applyFont="1" applyFill="1" applyBorder="1" applyAlignment="1">
      <alignment vertical="center" wrapText="1"/>
    </xf>
    <xf numFmtId="0" fontId="3" fillId="5" borderId="24" xfId="0" applyFont="1" applyFill="1" applyBorder="1" applyAlignment="1">
      <alignment vertical="center" wrapText="1"/>
    </xf>
    <xf numFmtId="0" fontId="8" fillId="7" borderId="5" xfId="0" applyFont="1" applyFill="1" applyBorder="1" applyAlignment="1">
      <alignment horizontal="left" vertical="center" wrapText="1"/>
    </xf>
    <xf numFmtId="3" fontId="9" fillId="8" borderId="5" xfId="0" applyNumberFormat="1" applyFont="1" applyFill="1" applyBorder="1" applyAlignment="1">
      <alignment horizontal="center" vertical="center"/>
    </xf>
    <xf numFmtId="0" fontId="8" fillId="8" borderId="5" xfId="0" applyFont="1" applyFill="1" applyBorder="1" applyAlignment="1">
      <alignment horizontal="left" vertical="center" wrapText="1"/>
    </xf>
    <xf numFmtId="0" fontId="10" fillId="0" borderId="5" xfId="0" applyFont="1" applyBorder="1" applyAlignment="1">
      <alignment horizontal="center"/>
    </xf>
    <xf numFmtId="167" fontId="2" fillId="0" borderId="5" xfId="1" applyNumberFormat="1" applyFont="1" applyBorder="1" applyAlignment="1">
      <alignment horizontal="center" vertical="center"/>
    </xf>
    <xf numFmtId="3" fontId="2" fillId="5" borderId="5"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0" fontId="0" fillId="0" borderId="0" xfId="0" applyAlignment="1">
      <alignment horizontal="center"/>
    </xf>
    <xf numFmtId="0" fontId="4" fillId="7" borderId="5"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11" fillId="0" borderId="5" xfId="0" applyFont="1" applyBorder="1" applyAlignment="1">
      <alignment horizontal="center"/>
    </xf>
    <xf numFmtId="0" fontId="4" fillId="0" borderId="5" xfId="0" applyFont="1" applyFill="1" applyBorder="1" applyAlignment="1">
      <alignment horizontal="center" vertical="center" wrapText="1"/>
    </xf>
    <xf numFmtId="0" fontId="2" fillId="0" borderId="5" xfId="0" applyFont="1" applyBorder="1" applyAlignment="1">
      <alignment horizontal="center"/>
    </xf>
    <xf numFmtId="167" fontId="2" fillId="0" borderId="5" xfId="1" applyNumberFormat="1" applyFont="1" applyBorder="1"/>
    <xf numFmtId="167" fontId="0" fillId="0" borderId="14" xfId="1" applyNumberFormat="1" applyFont="1" applyFill="1" applyBorder="1"/>
    <xf numFmtId="167" fontId="0" fillId="0" borderId="16" xfId="1" applyNumberFormat="1" applyFont="1" applyFill="1" applyBorder="1"/>
    <xf numFmtId="41" fontId="0" fillId="0" borderId="0" xfId="3" applyFont="1"/>
    <xf numFmtId="0" fontId="0" fillId="0" borderId="5" xfId="0" applyBorder="1" applyAlignment="1">
      <alignment horizontal="center" vertical="center" wrapText="1"/>
    </xf>
    <xf numFmtId="167" fontId="2" fillId="0" borderId="5" xfId="1" applyNumberFormat="1" applyFont="1" applyBorder="1" applyAlignment="1">
      <alignment horizontal="center" vertical="center"/>
    </xf>
    <xf numFmtId="0" fontId="4" fillId="0" borderId="24" xfId="0" applyFont="1" applyFill="1" applyBorder="1" applyAlignment="1">
      <alignment horizontal="center" vertical="center" wrapText="1"/>
    </xf>
    <xf numFmtId="0" fontId="0" fillId="0" borderId="5" xfId="0" applyBorder="1" applyAlignment="1">
      <alignment horizontal="center" vertical="center" wrapText="1"/>
    </xf>
    <xf numFmtId="167" fontId="2" fillId="0" borderId="5" xfId="1" applyNumberFormat="1" applyFont="1" applyBorder="1" applyAlignment="1">
      <alignment horizontal="center" vertical="center"/>
    </xf>
    <xf numFmtId="0" fontId="0" fillId="0" borderId="5" xfId="0" applyBorder="1" applyAlignment="1">
      <alignment horizontal="center" vertical="center" wrapText="1"/>
    </xf>
    <xf numFmtId="167" fontId="0" fillId="0" borderId="20" xfId="1" applyNumberFormat="1" applyFont="1" applyBorder="1"/>
    <xf numFmtId="0" fontId="0" fillId="0" borderId="16" xfId="0" applyBorder="1"/>
    <xf numFmtId="168" fontId="5" fillId="0" borderId="18" xfId="2" applyNumberFormat="1" applyFont="1" applyFill="1" applyBorder="1" applyAlignment="1">
      <alignment vertical="center"/>
    </xf>
    <xf numFmtId="168" fontId="5" fillId="0" borderId="19" xfId="2" applyNumberFormat="1" applyFont="1" applyFill="1" applyBorder="1" applyAlignment="1">
      <alignment vertical="center"/>
    </xf>
    <xf numFmtId="167" fontId="2" fillId="3" borderId="35" xfId="1" applyNumberFormat="1" applyFont="1" applyFill="1" applyBorder="1"/>
    <xf numFmtId="0" fontId="4" fillId="0" borderId="24" xfId="0" applyFont="1" applyFill="1" applyBorder="1" applyAlignment="1">
      <alignment horizontal="center" vertical="center" wrapText="1"/>
    </xf>
    <xf numFmtId="0" fontId="0" fillId="0" borderId="5" xfId="0" applyBorder="1" applyAlignment="1">
      <alignment horizontal="center" vertical="center" wrapText="1"/>
    </xf>
    <xf numFmtId="167" fontId="2" fillId="0" borderId="5" xfId="1" applyNumberFormat="1" applyFont="1" applyBorder="1" applyAlignment="1">
      <alignment horizontal="center" vertical="center"/>
    </xf>
    <xf numFmtId="169" fontId="0" fillId="0" borderId="0" xfId="0" applyNumberFormat="1"/>
    <xf numFmtId="168" fontId="0" fillId="0" borderId="0" xfId="0" applyNumberFormat="1" applyAlignment="1">
      <alignment vertical="center"/>
    </xf>
    <xf numFmtId="168" fontId="0" fillId="0" borderId="0" xfId="0" applyNumberFormat="1"/>
    <xf numFmtId="168" fontId="5" fillId="5" borderId="13" xfId="2" applyNumberFormat="1" applyFont="1" applyFill="1" applyBorder="1" applyAlignment="1">
      <alignment vertical="center"/>
    </xf>
    <xf numFmtId="168" fontId="5" fillId="5" borderId="15" xfId="2" applyNumberFormat="1" applyFont="1" applyFill="1" applyBorder="1" applyAlignment="1">
      <alignment vertical="center"/>
    </xf>
    <xf numFmtId="0" fontId="4" fillId="0" borderId="24" xfId="0" applyFont="1" applyFill="1" applyBorder="1" applyAlignment="1">
      <alignment horizontal="center" vertical="center" wrapText="1"/>
    </xf>
    <xf numFmtId="0" fontId="0" fillId="0" borderId="5" xfId="0" applyBorder="1" applyAlignment="1">
      <alignment horizontal="center" vertical="center" wrapText="1"/>
    </xf>
    <xf numFmtId="167" fontId="2" fillId="0" borderId="9" xfId="1" applyNumberFormat="1" applyFont="1" applyBorder="1" applyAlignment="1">
      <alignment horizontal="center" vertical="center" wrapText="1"/>
    </xf>
    <xf numFmtId="167" fontId="2" fillId="0" borderId="5" xfId="1" applyNumberFormat="1" applyFont="1" applyBorder="1" applyAlignment="1">
      <alignment horizontal="center" vertical="center"/>
    </xf>
    <xf numFmtId="0" fontId="0" fillId="0" borderId="0" xfId="0" applyBorder="1" applyAlignment="1">
      <alignment horizontal="center" vertical="center" wrapText="1"/>
    </xf>
    <xf numFmtId="167" fontId="0" fillId="0" borderId="36" xfId="1" applyNumberFormat="1" applyFont="1" applyBorder="1"/>
    <xf numFmtId="167" fontId="0" fillId="0" borderId="37" xfId="1" applyNumberFormat="1" applyFont="1" applyBorder="1"/>
    <xf numFmtId="0" fontId="12" fillId="10" borderId="38" xfId="0" applyFont="1" applyFill="1" applyBorder="1" applyAlignment="1">
      <alignment horizontal="center" vertical="center" wrapText="1" readingOrder="1"/>
    </xf>
    <xf numFmtId="0" fontId="12" fillId="5" borderId="39" xfId="0" applyFont="1" applyFill="1" applyBorder="1" applyAlignment="1">
      <alignment horizontal="center" vertical="center" wrapText="1" readingOrder="1"/>
    </xf>
    <xf numFmtId="0" fontId="12" fillId="5" borderId="40" xfId="0" applyFont="1" applyFill="1" applyBorder="1" applyAlignment="1">
      <alignment horizontal="left" wrapText="1" readingOrder="1"/>
    </xf>
    <xf numFmtId="3" fontId="12" fillId="5" borderId="40" xfId="0" applyNumberFormat="1" applyFont="1" applyFill="1" applyBorder="1" applyAlignment="1">
      <alignment horizontal="center" wrapText="1" readingOrder="1"/>
    </xf>
    <xf numFmtId="3" fontId="12" fillId="5" borderId="41" xfId="0" applyNumberFormat="1" applyFont="1" applyFill="1" applyBorder="1" applyAlignment="1">
      <alignment horizontal="center" wrapText="1" readingOrder="1"/>
    </xf>
    <xf numFmtId="0" fontId="13" fillId="0" borderId="42" xfId="0" applyFont="1" applyBorder="1" applyAlignment="1">
      <alignment horizontal="center" vertical="center" wrapText="1" readingOrder="1"/>
    </xf>
    <xf numFmtId="0" fontId="13" fillId="0" borderId="43" xfId="0" applyFont="1" applyBorder="1" applyAlignment="1">
      <alignment horizontal="left" wrapText="1" readingOrder="1"/>
    </xf>
    <xf numFmtId="3" fontId="13" fillId="0" borderId="43" xfId="0" applyNumberFormat="1" applyFont="1" applyBorder="1" applyAlignment="1">
      <alignment horizontal="center" wrapText="1" readingOrder="1"/>
    </xf>
    <xf numFmtId="0" fontId="13" fillId="0" borderId="44" xfId="0" applyFont="1" applyBorder="1" applyAlignment="1">
      <alignment horizontal="center" wrapText="1" readingOrder="1"/>
    </xf>
    <xf numFmtId="0" fontId="13" fillId="0" borderId="43" xfId="0" applyFont="1" applyBorder="1" applyAlignment="1">
      <alignment horizontal="center" wrapText="1" readingOrder="1"/>
    </xf>
    <xf numFmtId="0" fontId="13" fillId="0" borderId="45" xfId="0" applyFont="1" applyBorder="1" applyAlignment="1">
      <alignment horizontal="center" vertical="center" wrapText="1" readingOrder="1"/>
    </xf>
    <xf numFmtId="0" fontId="13" fillId="0" borderId="46" xfId="0" applyFont="1" applyBorder="1" applyAlignment="1">
      <alignment horizontal="left" wrapText="1" readingOrder="1"/>
    </xf>
    <xf numFmtId="0" fontId="13" fillId="0" borderId="46" xfId="0" applyFont="1" applyBorder="1" applyAlignment="1">
      <alignment horizontal="center" wrapText="1" readingOrder="1"/>
    </xf>
    <xf numFmtId="0" fontId="13" fillId="0" borderId="47" xfId="0" applyFont="1" applyBorder="1" applyAlignment="1">
      <alignment horizontal="center" wrapText="1" readingOrder="1"/>
    </xf>
    <xf numFmtId="0" fontId="13" fillId="10" borderId="48" xfId="0" applyFont="1" applyFill="1" applyBorder="1" applyAlignment="1">
      <alignment horizontal="center" vertical="center" wrapText="1" readingOrder="1"/>
    </xf>
    <xf numFmtId="0" fontId="12" fillId="10" borderId="49" xfId="0" applyFont="1" applyFill="1" applyBorder="1" applyAlignment="1">
      <alignment horizontal="left" wrapText="1" readingOrder="1"/>
    </xf>
    <xf numFmtId="3" fontId="12" fillId="10" borderId="49" xfId="0" applyNumberFormat="1" applyFont="1" applyFill="1" applyBorder="1" applyAlignment="1">
      <alignment horizontal="center" wrapText="1" readingOrder="1"/>
    </xf>
    <xf numFmtId="3" fontId="12" fillId="10" borderId="50" xfId="0" applyNumberFormat="1" applyFont="1" applyFill="1" applyBorder="1" applyAlignment="1">
      <alignment horizontal="center" wrapText="1" readingOrder="1"/>
    </xf>
    <xf numFmtId="0" fontId="3" fillId="0" borderId="24" xfId="0" applyFont="1" applyFill="1" applyBorder="1" applyAlignment="1">
      <alignment horizontal="left" vertical="center" wrapText="1"/>
    </xf>
    <xf numFmtId="0" fontId="0" fillId="0" borderId="24" xfId="0" applyBorder="1" applyAlignment="1">
      <alignment horizontal="center"/>
    </xf>
    <xf numFmtId="167" fontId="0" fillId="0" borderId="24" xfId="1" applyNumberFormat="1" applyFont="1" applyFill="1" applyBorder="1" applyAlignment="1">
      <alignment horizontal="center"/>
    </xf>
    <xf numFmtId="167" fontId="2" fillId="0" borderId="56" xfId="1" applyNumberFormat="1" applyFont="1" applyBorder="1" applyAlignment="1">
      <alignment horizontal="center" vertical="center"/>
    </xf>
    <xf numFmtId="167" fontId="2" fillId="0" borderId="3" xfId="1" applyNumberFormat="1" applyFont="1" applyBorder="1" applyAlignment="1">
      <alignment horizontal="center" vertical="center" wrapText="1"/>
    </xf>
    <xf numFmtId="167" fontId="2" fillId="4" borderId="9" xfId="1" applyNumberFormat="1" applyFont="1" applyFill="1" applyBorder="1"/>
    <xf numFmtId="167" fontId="2" fillId="4" borderId="6" xfId="1" applyNumberFormat="1" applyFont="1" applyFill="1" applyBorder="1"/>
    <xf numFmtId="43" fontId="0" fillId="0" borderId="0" xfId="1" applyFont="1"/>
    <xf numFmtId="43" fontId="0" fillId="0" borderId="0" xfId="1" applyFont="1" applyAlignment="1">
      <alignment vertical="center"/>
    </xf>
    <xf numFmtId="168" fontId="5" fillId="0" borderId="0" xfId="2" applyNumberFormat="1" applyFont="1" applyFill="1" applyBorder="1" applyAlignment="1">
      <alignment vertical="center"/>
    </xf>
    <xf numFmtId="170" fontId="5" fillId="0" borderId="13" xfId="2" applyNumberFormat="1" applyFont="1" applyFill="1" applyBorder="1" applyAlignment="1">
      <alignment vertical="center"/>
    </xf>
    <xf numFmtId="170" fontId="5" fillId="0" borderId="18" xfId="2" applyNumberFormat="1" applyFont="1" applyFill="1" applyBorder="1" applyAlignment="1">
      <alignment vertical="center"/>
    </xf>
    <xf numFmtId="170" fontId="2" fillId="3" borderId="6" xfId="1" applyNumberFormat="1" applyFont="1" applyFill="1" applyBorder="1"/>
    <xf numFmtId="0" fontId="15" fillId="0" borderId="0" xfId="4" applyFont="1" applyFill="1" applyBorder="1" applyAlignment="1" applyProtection="1">
      <alignment vertical="center"/>
      <protection locked="0"/>
    </xf>
    <xf numFmtId="172" fontId="18" fillId="4" borderId="5" xfId="6" applyNumberFormat="1" applyFont="1" applyFill="1" applyBorder="1" applyAlignment="1" applyProtection="1">
      <alignment horizontal="right" vertical="center" wrapText="1"/>
      <protection hidden="1"/>
    </xf>
    <xf numFmtId="172" fontId="18" fillId="4" borderId="56" xfId="6" applyNumberFormat="1" applyFont="1" applyFill="1" applyBorder="1" applyAlignment="1" applyProtection="1">
      <alignment horizontal="right" vertical="center" wrapText="1"/>
      <protection hidden="1"/>
    </xf>
    <xf numFmtId="172" fontId="15" fillId="0" borderId="0" xfId="4" applyNumberFormat="1" applyFont="1" applyFill="1" applyBorder="1" applyAlignment="1" applyProtection="1">
      <alignment vertical="center"/>
      <protection locked="0"/>
    </xf>
    <xf numFmtId="0" fontId="15" fillId="0" borderId="0" xfId="4" applyFont="1" applyBorder="1" applyAlignment="1" applyProtection="1">
      <alignment vertical="center"/>
      <protection locked="0"/>
    </xf>
    <xf numFmtId="0" fontId="15" fillId="0" borderId="0" xfId="4" applyFont="1" applyAlignment="1" applyProtection="1">
      <alignment vertical="center"/>
      <protection locked="0"/>
    </xf>
    <xf numFmtId="0" fontId="0" fillId="0" borderId="0" xfId="0" applyAlignment="1" applyProtection="1">
      <alignment vertical="center"/>
      <protection locked="0"/>
    </xf>
    <xf numFmtId="0" fontId="19" fillId="0" borderId="0" xfId="0" applyFont="1" applyAlignment="1" applyProtection="1">
      <alignment vertical="center"/>
      <protection locked="0"/>
    </xf>
    <xf numFmtId="0" fontId="21" fillId="12" borderId="5" xfId="0" applyFont="1" applyFill="1" applyBorder="1" applyAlignment="1" applyProtection="1">
      <alignment vertical="center" wrapText="1"/>
      <protection locked="0"/>
    </xf>
    <xf numFmtId="0" fontId="21" fillId="12" borderId="5" xfId="0" applyFont="1" applyFill="1" applyBorder="1" applyAlignment="1" applyProtection="1">
      <alignment vertical="center"/>
      <protection locked="0"/>
    </xf>
    <xf numFmtId="172" fontId="0" fillId="0" borderId="0" xfId="0" applyNumberFormat="1" applyAlignment="1" applyProtection="1">
      <alignment vertical="center"/>
      <protection locked="0"/>
    </xf>
    <xf numFmtId="0" fontId="16" fillId="8" borderId="5" xfId="4" applyFont="1" applyFill="1" applyBorder="1" applyAlignment="1" applyProtection="1">
      <alignment horizontal="center" vertical="center" wrapText="1"/>
      <protection locked="0"/>
    </xf>
    <xf numFmtId="172" fontId="21" fillId="0" borderId="5" xfId="0" applyNumberFormat="1" applyFont="1" applyBorder="1" applyAlignment="1" applyProtection="1">
      <alignment horizontal="right" vertical="center"/>
      <protection locked="0"/>
    </xf>
    <xf numFmtId="172" fontId="14" fillId="4" borderId="5" xfId="4" applyNumberFormat="1" applyFont="1" applyFill="1" applyBorder="1" applyAlignment="1" applyProtection="1">
      <alignment vertical="center"/>
      <protection hidden="1"/>
    </xf>
    <xf numFmtId="172" fontId="21" fillId="0" borderId="14" xfId="0" applyNumberFormat="1" applyFont="1" applyBorder="1" applyAlignment="1" applyProtection="1">
      <alignment horizontal="right" vertical="center"/>
      <protection locked="0"/>
    </xf>
    <xf numFmtId="172" fontId="14" fillId="4" borderId="14" xfId="4" applyNumberFormat="1" applyFont="1" applyFill="1" applyBorder="1" applyAlignment="1" applyProtection="1">
      <alignment vertical="center"/>
      <protection hidden="1"/>
    </xf>
    <xf numFmtId="172" fontId="18" fillId="4" borderId="56" xfId="0" applyNumberFormat="1" applyFont="1" applyFill="1" applyBorder="1" applyAlignment="1" applyProtection="1">
      <alignment horizontal="right" vertical="center"/>
      <protection hidden="1"/>
    </xf>
    <xf numFmtId="172" fontId="18" fillId="4" borderId="3" xfId="0" applyNumberFormat="1" applyFont="1" applyFill="1" applyBorder="1" applyAlignment="1" applyProtection="1">
      <alignment horizontal="right" vertical="center"/>
      <protection hidden="1"/>
    </xf>
    <xf numFmtId="0" fontId="16" fillId="8" borderId="56" xfId="4" applyFont="1" applyFill="1" applyBorder="1" applyAlignment="1" applyProtection="1">
      <alignment horizontal="center" vertical="center" wrapText="1"/>
      <protection locked="0"/>
    </xf>
    <xf numFmtId="0" fontId="25" fillId="0" borderId="18" xfId="4" applyFont="1" applyBorder="1" applyAlignment="1" applyProtection="1">
      <alignment horizontal="left" vertical="center"/>
      <protection locked="0"/>
    </xf>
    <xf numFmtId="172" fontId="25" fillId="0" borderId="23" xfId="4" applyNumberFormat="1" applyFont="1" applyBorder="1" applyAlignment="1" applyProtection="1">
      <alignment horizontal="right" vertical="center"/>
      <protection locked="0"/>
    </xf>
    <xf numFmtId="0" fontId="25" fillId="0" borderId="13" xfId="4" applyFont="1" applyBorder="1" applyAlignment="1" applyProtection="1">
      <alignment horizontal="left" vertical="center"/>
      <protection locked="0"/>
    </xf>
    <xf numFmtId="174" fontId="25" fillId="0" borderId="57" xfId="4" applyNumberFormat="1" applyFont="1" applyBorder="1" applyAlignment="1" applyProtection="1">
      <alignment horizontal="left" vertical="center"/>
      <protection locked="0"/>
    </xf>
    <xf numFmtId="175" fontId="25" fillId="0" borderId="57" xfId="1" applyNumberFormat="1" applyFont="1" applyBorder="1" applyAlignment="1" applyProtection="1">
      <alignment horizontal="left" vertical="center"/>
      <protection locked="0"/>
    </xf>
    <xf numFmtId="175" fontId="15" fillId="0" borderId="5" xfId="1" applyNumberFormat="1" applyFont="1" applyBorder="1" applyAlignment="1" applyProtection="1">
      <alignment vertical="center"/>
      <protection locked="0"/>
    </xf>
    <xf numFmtId="0" fontId="25" fillId="0" borderId="29" xfId="4" applyFont="1" applyBorder="1" applyAlignment="1" applyProtection="1">
      <alignment horizontal="left" vertical="center" wrapText="1"/>
      <protection locked="0"/>
    </xf>
    <xf numFmtId="0" fontId="25" fillId="0" borderId="26" xfId="4" applyFont="1" applyBorder="1" applyAlignment="1" applyProtection="1">
      <alignment horizontal="left" vertical="center"/>
      <protection locked="0"/>
    </xf>
    <xf numFmtId="172" fontId="15" fillId="0" borderId="14" xfId="6" applyNumberFormat="1" applyFont="1" applyFill="1" applyBorder="1" applyAlignment="1" applyProtection="1">
      <alignment vertical="center"/>
      <protection locked="0"/>
    </xf>
    <xf numFmtId="0" fontId="21" fillId="12" borderId="13" xfId="0" applyFont="1" applyFill="1" applyBorder="1" applyAlignment="1" applyProtection="1">
      <alignment vertical="center" wrapText="1"/>
      <protection locked="0"/>
    </xf>
    <xf numFmtId="0" fontId="21" fillId="12" borderId="57" xfId="0" applyFont="1" applyFill="1" applyBorder="1" applyAlignment="1" applyProtection="1">
      <alignment vertical="center"/>
      <protection locked="0"/>
    </xf>
    <xf numFmtId="0" fontId="21" fillId="12" borderId="14" xfId="0" applyFont="1" applyFill="1" applyBorder="1" applyAlignment="1" applyProtection="1">
      <alignment vertical="center"/>
      <protection locked="0"/>
    </xf>
    <xf numFmtId="172" fontId="21" fillId="12" borderId="5" xfId="0" applyNumberFormat="1" applyFont="1" applyFill="1" applyBorder="1" applyAlignment="1" applyProtection="1">
      <alignment vertical="center" wrapText="1"/>
      <protection locked="0"/>
    </xf>
    <xf numFmtId="171" fontId="16" fillId="12" borderId="5" xfId="0" applyNumberFormat="1" applyFont="1" applyFill="1" applyBorder="1" applyAlignment="1" applyProtection="1">
      <alignment horizontal="center" vertical="center" wrapText="1"/>
      <protection locked="0"/>
    </xf>
    <xf numFmtId="9" fontId="20" fillId="0" borderId="5" xfId="5" applyFont="1" applyFill="1" applyBorder="1" applyAlignment="1" applyProtection="1">
      <alignment horizontal="center" vertical="center" wrapText="1"/>
      <protection locked="0"/>
    </xf>
    <xf numFmtId="9" fontId="14" fillId="0" borderId="5" xfId="5" applyFont="1" applyFill="1" applyBorder="1" applyAlignment="1" applyProtection="1">
      <alignment vertical="center"/>
      <protection locked="0"/>
    </xf>
    <xf numFmtId="171" fontId="16" fillId="12" borderId="57" xfId="0" applyNumberFormat="1" applyFont="1" applyFill="1" applyBorder="1" applyAlignment="1" applyProtection="1">
      <alignment vertical="center" wrapText="1"/>
      <protection locked="0"/>
    </xf>
    <xf numFmtId="171" fontId="16" fillId="12" borderId="14"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horizontal="left" vertical="center" wrapText="1"/>
      <protection locked="0"/>
    </xf>
    <xf numFmtId="172" fontId="0" fillId="0" borderId="0" xfId="0" applyNumberFormat="1" applyFill="1" applyAlignment="1" applyProtection="1">
      <alignment vertical="center"/>
      <protection locked="0"/>
    </xf>
    <xf numFmtId="0" fontId="0" fillId="0" borderId="0" xfId="0" applyFill="1" applyAlignment="1" applyProtection="1">
      <alignment vertical="center"/>
      <protection locked="0"/>
    </xf>
    <xf numFmtId="9" fontId="15" fillId="0" borderId="14" xfId="4" applyNumberFormat="1" applyFont="1" applyBorder="1" applyAlignment="1" applyProtection="1">
      <alignment vertical="center"/>
      <protection hidden="1"/>
    </xf>
    <xf numFmtId="171" fontId="14" fillId="11" borderId="14" xfId="0" applyNumberFormat="1" applyFont="1" applyFill="1" applyBorder="1" applyAlignment="1" applyProtection="1">
      <alignment vertical="center" wrapText="1"/>
      <protection hidden="1"/>
    </xf>
    <xf numFmtId="171" fontId="14" fillId="11" borderId="7" xfId="0" applyNumberFormat="1" applyFont="1" applyFill="1" applyBorder="1" applyAlignment="1" applyProtection="1">
      <alignment vertical="center" wrapText="1"/>
      <protection hidden="1"/>
    </xf>
    <xf numFmtId="0" fontId="16" fillId="0" borderId="24" xfId="4" applyFont="1" applyBorder="1" applyAlignment="1" applyProtection="1">
      <alignment horizontal="center" vertical="center" wrapText="1"/>
      <protection locked="0"/>
    </xf>
    <xf numFmtId="0" fontId="14" fillId="0" borderId="14" xfId="4" applyFont="1" applyBorder="1" applyAlignment="1" applyProtection="1">
      <alignment horizontal="center" vertical="center" wrapText="1"/>
      <protection locked="0"/>
    </xf>
    <xf numFmtId="9" fontId="15" fillId="0" borderId="5" xfId="4" applyNumberFormat="1" applyFont="1" applyBorder="1" applyAlignment="1" applyProtection="1">
      <alignment vertical="center"/>
      <protection locked="0"/>
    </xf>
    <xf numFmtId="172" fontId="21" fillId="12" borderId="14" xfId="0" applyNumberFormat="1" applyFont="1" applyFill="1" applyBorder="1" applyAlignment="1" applyProtection="1">
      <alignment vertical="center" wrapText="1"/>
      <protection hidden="1"/>
    </xf>
    <xf numFmtId="9" fontId="15" fillId="0" borderId="63" xfId="4" applyNumberFormat="1" applyFont="1" applyBorder="1" applyAlignment="1" applyProtection="1">
      <alignment vertical="center"/>
      <protection hidden="1"/>
    </xf>
    <xf numFmtId="171" fontId="16" fillId="12" borderId="57"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protection locked="0"/>
    </xf>
    <xf numFmtId="0" fontId="27" fillId="0" borderId="0" xfId="0" applyFont="1"/>
    <xf numFmtId="0" fontId="26"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0" fontId="15" fillId="0" borderId="5" xfId="0" applyFont="1" applyFill="1" applyBorder="1" applyAlignment="1" applyProtection="1">
      <alignment vertical="center"/>
      <protection locked="0"/>
    </xf>
    <xf numFmtId="172" fontId="15" fillId="0" borderId="5" xfId="0" applyNumberFormat="1"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172" fontId="15" fillId="0" borderId="5" xfId="0" applyNumberFormat="1" applyFont="1" applyFill="1" applyBorder="1" applyAlignment="1" applyProtection="1">
      <alignment horizontal="center" vertical="center"/>
      <protection hidden="1"/>
    </xf>
    <xf numFmtId="0" fontId="16" fillId="8" borderId="14" xfId="4" applyFont="1" applyFill="1" applyBorder="1" applyAlignment="1" applyProtection="1">
      <alignment horizontal="center" vertical="center" wrapText="1"/>
      <protection locked="0"/>
    </xf>
    <xf numFmtId="0" fontId="15" fillId="0" borderId="0" xfId="4" applyAlignment="1" applyProtection="1">
      <alignment vertical="center"/>
      <protection locked="0"/>
    </xf>
    <xf numFmtId="0" fontId="23" fillId="0" borderId="0" xfId="4" applyFont="1" applyAlignment="1" applyProtection="1">
      <alignment horizontal="center" vertical="center" wrapText="1"/>
      <protection locked="0"/>
    </xf>
    <xf numFmtId="172" fontId="21" fillId="0" borderId="0" xfId="0" applyNumberFormat="1" applyFont="1" applyAlignment="1" applyProtection="1">
      <alignment horizontal="right" vertical="center"/>
      <protection locked="0"/>
    </xf>
    <xf numFmtId="172" fontId="21" fillId="12" borderId="5" xfId="0" applyNumberFormat="1" applyFont="1" applyFill="1" applyBorder="1" applyAlignment="1" applyProtection="1">
      <alignment horizontal="right" vertical="center"/>
      <protection hidden="1"/>
    </xf>
    <xf numFmtId="172" fontId="21" fillId="12" borderId="14" xfId="0" applyNumberFormat="1" applyFont="1" applyFill="1" applyBorder="1" applyAlignment="1" applyProtection="1">
      <alignment horizontal="right" vertical="center"/>
      <protection hidden="1"/>
    </xf>
    <xf numFmtId="172" fontId="21" fillId="0" borderId="0" xfId="0" applyNumberFormat="1" applyFont="1" applyAlignment="1" applyProtection="1">
      <alignment horizontal="center" vertical="center"/>
      <protection locked="0"/>
    </xf>
    <xf numFmtId="172" fontId="15" fillId="0" borderId="0" xfId="4" applyNumberFormat="1" applyAlignment="1" applyProtection="1">
      <alignment vertical="center"/>
      <protection locked="0"/>
    </xf>
    <xf numFmtId="172" fontId="14" fillId="4" borderId="76" xfId="4" applyNumberFormat="1" applyFont="1" applyFill="1" applyBorder="1" applyAlignment="1" applyProtection="1">
      <alignment horizontal="center" vertical="center"/>
      <protection hidden="1"/>
    </xf>
    <xf numFmtId="0" fontId="16" fillId="4" borderId="6" xfId="4" applyFont="1" applyFill="1" applyBorder="1" applyAlignment="1" applyProtection="1">
      <alignment vertical="center"/>
      <protection locked="0"/>
    </xf>
    <xf numFmtId="172" fontId="16" fillId="4" borderId="7" xfId="4" applyNumberFormat="1" applyFont="1" applyFill="1" applyBorder="1" applyAlignment="1" applyProtection="1">
      <alignment horizontal="center" vertical="center"/>
      <protection hidden="1"/>
    </xf>
    <xf numFmtId="0" fontId="18" fillId="0" borderId="0" xfId="4" applyFont="1" applyAlignment="1" applyProtection="1">
      <alignment horizontal="center" vertical="center" wrapText="1"/>
      <protection locked="0"/>
    </xf>
    <xf numFmtId="0" fontId="18" fillId="0" borderId="14" xfId="4" applyFont="1" applyBorder="1" applyAlignment="1" applyProtection="1">
      <alignment horizontal="center" vertical="center" wrapText="1"/>
      <protection locked="0"/>
    </xf>
    <xf numFmtId="0" fontId="30" fillId="0" borderId="0" xfId="0" applyFont="1" applyProtection="1">
      <protection locked="0"/>
    </xf>
    <xf numFmtId="0" fontId="31" fillId="0" borderId="0" xfId="0" applyFont="1" applyProtection="1">
      <protection locked="0"/>
    </xf>
    <xf numFmtId="0" fontId="2"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9" fontId="14" fillId="0" borderId="5" xfId="5" applyFont="1" applyFill="1" applyBorder="1" applyAlignment="1" applyProtection="1">
      <alignment horizontal="center" vertical="center" wrapText="1"/>
      <protection locked="0"/>
    </xf>
    <xf numFmtId="172" fontId="19" fillId="0" borderId="5" xfId="0" applyNumberFormat="1" applyFont="1" applyBorder="1" applyAlignment="1" applyProtection="1">
      <alignment vertical="center"/>
      <protection locked="0"/>
    </xf>
    <xf numFmtId="172" fontId="19" fillId="0" borderId="14" xfId="0" applyNumberFormat="1" applyFont="1" applyBorder="1" applyAlignment="1" applyProtection="1">
      <alignment vertical="center"/>
      <protection hidden="1"/>
    </xf>
    <xf numFmtId="172" fontId="18" fillId="4" borderId="14" xfId="6" applyNumberFormat="1" applyFont="1" applyFill="1" applyBorder="1" applyAlignment="1" applyProtection="1">
      <alignment horizontal="right" vertical="center" wrapText="1"/>
      <protection hidden="1"/>
    </xf>
    <xf numFmtId="172" fontId="18" fillId="4" borderId="3" xfId="6" applyNumberFormat="1" applyFont="1" applyFill="1" applyBorder="1" applyAlignment="1" applyProtection="1">
      <alignment horizontal="right" vertical="center" wrapText="1"/>
      <protection hidden="1"/>
    </xf>
    <xf numFmtId="0" fontId="22" fillId="0" borderId="0" xfId="0" applyFont="1" applyAlignment="1" applyProtection="1">
      <alignment vertical="center"/>
      <protection locked="0"/>
    </xf>
    <xf numFmtId="0" fontId="32" fillId="0" borderId="0" xfId="0" applyFont="1" applyAlignment="1" applyProtection="1">
      <alignment vertical="center"/>
      <protection locked="0"/>
    </xf>
    <xf numFmtId="0" fontId="14" fillId="8" borderId="5" xfId="0" applyFont="1" applyFill="1" applyBorder="1" applyAlignment="1" applyProtection="1">
      <alignment horizontal="center" vertical="center" wrapText="1"/>
      <protection locked="0"/>
    </xf>
    <xf numFmtId="0" fontId="14" fillId="8" borderId="5" xfId="4" applyFont="1" applyFill="1" applyBorder="1" applyAlignment="1" applyProtection="1">
      <alignment horizontal="center" vertical="center" wrapText="1"/>
      <protection locked="0"/>
    </xf>
    <xf numFmtId="0" fontId="19" fillId="0" borderId="13" xfId="0" applyFont="1" applyBorder="1" applyAlignment="1" applyProtection="1">
      <alignment vertical="center" wrapText="1"/>
      <protection locked="0"/>
    </xf>
    <xf numFmtId="0" fontId="19" fillId="0" borderId="5" xfId="0" applyFont="1" applyBorder="1" applyAlignment="1" applyProtection="1">
      <alignment vertical="center" wrapText="1"/>
      <protection locked="0"/>
    </xf>
    <xf numFmtId="0" fontId="19" fillId="0" borderId="14" xfId="0" applyFont="1" applyBorder="1" applyAlignment="1" applyProtection="1">
      <alignment vertical="center" wrapText="1"/>
      <protection locked="0"/>
    </xf>
    <xf numFmtId="0" fontId="21" fillId="12" borderId="5" xfId="0" applyFont="1" applyFill="1" applyBorder="1" applyAlignment="1" applyProtection="1">
      <alignment horizontal="center" vertical="center" wrapText="1"/>
      <protection locked="0"/>
    </xf>
    <xf numFmtId="0" fontId="18" fillId="12" borderId="13" xfId="0" applyFont="1" applyFill="1" applyBorder="1" applyAlignment="1" applyProtection="1">
      <alignment horizontal="center" vertical="center"/>
      <protection locked="0"/>
    </xf>
    <xf numFmtId="0" fontId="18" fillId="12" borderId="5" xfId="0" applyFont="1" applyFill="1" applyBorder="1" applyAlignment="1" applyProtection="1">
      <alignment horizontal="center" vertical="center" wrapText="1"/>
      <protection locked="0"/>
    </xf>
    <xf numFmtId="164" fontId="33" fillId="0" borderId="5" xfId="1" applyNumberFormat="1" applyFont="1" applyFill="1" applyBorder="1" applyAlignment="1" applyProtection="1">
      <alignment horizontal="right" vertical="center" wrapText="1"/>
      <protection locked="0"/>
    </xf>
    <xf numFmtId="172" fontId="33" fillId="0" borderId="5" xfId="1" applyNumberFormat="1" applyFont="1" applyFill="1" applyBorder="1" applyAlignment="1" applyProtection="1">
      <alignment horizontal="left" vertical="center" wrapText="1"/>
      <protection locked="0"/>
    </xf>
    <xf numFmtId="172" fontId="21" fillId="0" borderId="5" xfId="0" applyNumberFormat="1" applyFont="1" applyFill="1" applyBorder="1" applyAlignment="1" applyProtection="1">
      <alignment vertical="center"/>
      <protection locked="0"/>
    </xf>
    <xf numFmtId="0" fontId="18" fillId="0" borderId="13" xfId="0" applyFont="1" applyFill="1" applyBorder="1" applyAlignment="1" applyProtection="1">
      <alignment vertical="center" wrapText="1"/>
      <protection locked="0"/>
    </xf>
    <xf numFmtId="167" fontId="33" fillId="12" borderId="5" xfId="1" applyNumberFormat="1" applyFont="1" applyFill="1" applyBorder="1" applyAlignment="1" applyProtection="1">
      <alignment horizontal="left" vertical="center" wrapText="1"/>
      <protection locked="0"/>
    </xf>
    <xf numFmtId="171" fontId="18" fillId="12" borderId="5" xfId="0" applyNumberFormat="1" applyFont="1" applyFill="1" applyBorder="1" applyAlignment="1" applyProtection="1">
      <alignment vertical="center"/>
      <protection hidden="1"/>
    </xf>
    <xf numFmtId="171" fontId="18" fillId="12" borderId="14" xfId="0" applyNumberFormat="1" applyFont="1" applyFill="1" applyBorder="1" applyAlignment="1" applyProtection="1">
      <alignment vertical="center"/>
      <protection hidden="1"/>
    </xf>
    <xf numFmtId="0" fontId="18" fillId="0" borderId="37" xfId="0" applyFont="1" applyFill="1" applyBorder="1" applyAlignment="1" applyProtection="1">
      <alignment horizontal="center" vertical="center" wrapText="1"/>
      <protection locked="0"/>
    </xf>
    <xf numFmtId="172" fontId="21" fillId="0" borderId="5" xfId="0" applyNumberFormat="1" applyFont="1" applyBorder="1" applyAlignment="1" applyProtection="1">
      <alignment vertical="center"/>
      <protection locked="0"/>
    </xf>
    <xf numFmtId="0" fontId="34" fillId="0" borderId="15"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protection locked="0"/>
    </xf>
    <xf numFmtId="172" fontId="21" fillId="12" borderId="5" xfId="0" applyNumberFormat="1" applyFont="1" applyFill="1" applyBorder="1" applyAlignment="1" applyProtection="1">
      <alignment vertical="center"/>
      <protection hidden="1"/>
    </xf>
    <xf numFmtId="0" fontId="14" fillId="15" borderId="0" xfId="0" applyFont="1" applyFill="1" applyBorder="1" applyAlignment="1" applyProtection="1">
      <alignment horizontal="center" vertical="center" wrapText="1"/>
      <protection locked="0"/>
    </xf>
    <xf numFmtId="0" fontId="25" fillId="15" borderId="0" xfId="0" applyFont="1" applyFill="1" applyBorder="1" applyAlignment="1" applyProtection="1">
      <alignment horizontal="center"/>
      <protection locked="0"/>
    </xf>
    <xf numFmtId="0" fontId="14" fillId="15" borderId="0" xfId="0" applyFont="1" applyFill="1" applyBorder="1" applyAlignment="1" applyProtection="1">
      <alignment horizontal="center" wrapText="1"/>
      <protection locked="0"/>
    </xf>
    <xf numFmtId="0" fontId="31" fillId="15" borderId="0" xfId="0" applyFont="1" applyFill="1" applyAlignment="1" applyProtection="1">
      <alignment vertical="center"/>
      <protection locked="0"/>
    </xf>
    <xf numFmtId="0" fontId="21" fillId="15" borderId="0" xfId="0" applyFont="1" applyFill="1" applyAlignment="1" applyProtection="1">
      <alignment vertical="center"/>
      <protection locked="0"/>
    </xf>
    <xf numFmtId="167" fontId="33" fillId="15" borderId="0" xfId="1" applyNumberFormat="1" applyFont="1" applyFill="1" applyBorder="1" applyAlignment="1" applyProtection="1">
      <alignment horizontal="left" vertical="center" wrapText="1"/>
      <protection locked="0"/>
    </xf>
    <xf numFmtId="172" fontId="21" fillId="15" borderId="0" xfId="0" applyNumberFormat="1" applyFont="1" applyFill="1" applyAlignment="1" applyProtection="1">
      <alignment vertical="center"/>
      <protection locked="0"/>
    </xf>
    <xf numFmtId="172" fontId="23" fillId="15" borderId="0" xfId="4" applyNumberFormat="1" applyFont="1" applyFill="1" applyBorder="1" applyAlignment="1" applyProtection="1">
      <alignment horizontal="center" vertical="center"/>
      <protection locked="0"/>
    </xf>
    <xf numFmtId="171" fontId="14" fillId="15" borderId="0" xfId="0" applyNumberFormat="1" applyFont="1" applyFill="1" applyBorder="1" applyAlignment="1" applyProtection="1">
      <alignment vertical="center" wrapText="1"/>
      <protection locked="0"/>
    </xf>
    <xf numFmtId="0" fontId="15" fillId="15" borderId="0" xfId="4" applyFont="1" applyFill="1" applyAlignment="1" applyProtection="1">
      <alignment vertical="center"/>
      <protection locked="0"/>
    </xf>
    <xf numFmtId="0" fontId="14" fillId="15" borderId="0" xfId="4" applyFont="1" applyFill="1" applyBorder="1" applyAlignment="1" applyProtection="1">
      <alignment vertical="center"/>
      <protection locked="0"/>
    </xf>
    <xf numFmtId="171" fontId="15" fillId="15" borderId="0" xfId="4" applyNumberFormat="1" applyFont="1" applyFill="1" applyAlignment="1" applyProtection="1">
      <alignment vertical="center"/>
      <protection locked="0"/>
    </xf>
    <xf numFmtId="0" fontId="19" fillId="15" borderId="34" xfId="0" applyFont="1" applyFill="1" applyBorder="1" applyAlignment="1" applyProtection="1">
      <alignment vertical="center"/>
      <protection locked="0"/>
    </xf>
    <xf numFmtId="0" fontId="19" fillId="15" borderId="0" xfId="0" applyFont="1" applyFill="1" applyBorder="1" applyAlignment="1" applyProtection="1">
      <alignment vertical="center"/>
      <protection locked="0"/>
    </xf>
    <xf numFmtId="0" fontId="22" fillId="15" borderId="0" xfId="0" applyFont="1" applyFill="1" applyBorder="1" applyAlignment="1" applyProtection="1">
      <alignment horizontal="center" vertical="center"/>
      <protection locked="0"/>
    </xf>
    <xf numFmtId="172" fontId="21" fillId="0" borderId="14" xfId="0" applyNumberFormat="1" applyFont="1" applyBorder="1" applyAlignment="1" applyProtection="1">
      <alignment vertical="center"/>
      <protection hidden="1"/>
    </xf>
    <xf numFmtId="164" fontId="33" fillId="0" borderId="20" xfId="1" applyNumberFormat="1" applyFont="1" applyFill="1" applyBorder="1" applyAlignment="1" applyProtection="1">
      <alignment horizontal="right" vertical="center" wrapText="1"/>
      <protection locked="0"/>
    </xf>
    <xf numFmtId="172" fontId="18" fillId="12" borderId="5" xfId="0" applyNumberFormat="1" applyFont="1" applyFill="1" applyBorder="1" applyAlignment="1" applyProtection="1">
      <alignment vertical="center"/>
      <protection hidden="1"/>
    </xf>
    <xf numFmtId="0" fontId="0" fillId="15" borderId="0" xfId="0" applyFill="1" applyAlignment="1" applyProtection="1">
      <alignment vertical="center"/>
      <protection locked="0"/>
    </xf>
    <xf numFmtId="167" fontId="3" fillId="15" borderId="0" xfId="1" applyNumberFormat="1" applyFont="1" applyFill="1" applyBorder="1" applyAlignment="1" applyProtection="1">
      <alignment horizontal="left" vertical="center" wrapText="1"/>
      <protection locked="0"/>
    </xf>
    <xf numFmtId="171" fontId="21" fillId="11" borderId="5" xfId="0" applyNumberFormat="1" applyFont="1" applyFill="1" applyBorder="1" applyAlignment="1" applyProtection="1">
      <alignment vertical="center"/>
      <protection hidden="1"/>
    </xf>
    <xf numFmtId="0" fontId="34" fillId="0" borderId="15" xfId="0" applyFont="1" applyFill="1" applyBorder="1" applyAlignment="1" applyProtection="1">
      <alignment horizontal="justify" vertical="center" wrapText="1"/>
      <protection locked="0"/>
    </xf>
    <xf numFmtId="0" fontId="18" fillId="0" borderId="13" xfId="0" applyFont="1" applyFill="1" applyBorder="1" applyAlignment="1" applyProtection="1">
      <alignment horizontal="justify" vertical="center"/>
      <protection locked="0"/>
    </xf>
    <xf numFmtId="164" fontId="33" fillId="0" borderId="37" xfId="1" applyNumberFormat="1" applyFont="1" applyFill="1" applyBorder="1" applyAlignment="1" applyProtection="1">
      <alignment horizontal="right" vertical="center" wrapText="1"/>
      <protection locked="0"/>
    </xf>
    <xf numFmtId="172" fontId="33" fillId="0" borderId="37" xfId="1" applyNumberFormat="1" applyFont="1" applyFill="1" applyBorder="1" applyAlignment="1" applyProtection="1">
      <alignment horizontal="left" vertical="center" wrapText="1"/>
      <protection locked="0"/>
    </xf>
    <xf numFmtId="172" fontId="21" fillId="0" borderId="57" xfId="0" applyNumberFormat="1" applyFont="1" applyBorder="1" applyAlignment="1" applyProtection="1">
      <alignment vertical="center"/>
      <protection locked="0"/>
    </xf>
    <xf numFmtId="172" fontId="21" fillId="11" borderId="5" xfId="0" applyNumberFormat="1" applyFont="1" applyFill="1" applyBorder="1" applyAlignment="1" applyProtection="1">
      <alignment vertical="center"/>
      <protection hidden="1"/>
    </xf>
    <xf numFmtId="164" fontId="0" fillId="15" borderId="0" xfId="0" applyNumberFormat="1" applyFill="1" applyAlignment="1" applyProtection="1">
      <alignment vertical="center"/>
      <protection locked="0"/>
    </xf>
    <xf numFmtId="0" fontId="35" fillId="0" borderId="5" xfId="0" applyFont="1" applyBorder="1" applyAlignment="1" applyProtection="1">
      <alignment vertical="center"/>
      <protection locked="0"/>
    </xf>
    <xf numFmtId="0" fontId="35" fillId="0" borderId="5" xfId="0" applyFont="1" applyBorder="1" applyAlignment="1" applyProtection="1">
      <alignment horizontal="center" vertical="center"/>
      <protection locked="0"/>
    </xf>
    <xf numFmtId="0" fontId="36" fillId="0" borderId="5" xfId="0" applyFont="1" applyFill="1" applyBorder="1" applyAlignment="1" applyProtection="1">
      <alignment horizontal="left" vertical="center" wrapText="1"/>
      <protection locked="0"/>
    </xf>
    <xf numFmtId="172" fontId="21" fillId="0" borderId="5" xfId="0" applyNumberFormat="1" applyFont="1" applyFill="1" applyBorder="1" applyAlignment="1" applyProtection="1">
      <alignment horizontal="right" vertical="center" wrapText="1"/>
      <protection locked="0"/>
    </xf>
    <xf numFmtId="172" fontId="18" fillId="0" borderId="5" xfId="0" applyNumberFormat="1" applyFont="1" applyFill="1" applyBorder="1" applyAlignment="1" applyProtection="1">
      <alignment horizontal="right" vertical="center" wrapText="1"/>
      <protection hidden="1"/>
    </xf>
    <xf numFmtId="172" fontId="18" fillId="0" borderId="5" xfId="0" applyNumberFormat="1" applyFont="1" applyFill="1" applyBorder="1" applyAlignment="1" applyProtection="1">
      <alignment horizontal="right" vertical="center" wrapText="1"/>
      <protection locked="0"/>
    </xf>
    <xf numFmtId="172" fontId="18" fillId="0" borderId="5" xfId="0" applyNumberFormat="1" applyFont="1" applyBorder="1" applyAlignment="1" applyProtection="1">
      <alignment vertical="center"/>
      <protection hidden="1"/>
    </xf>
    <xf numFmtId="172" fontId="18" fillId="0" borderId="5" xfId="0" applyNumberFormat="1" applyFont="1" applyBorder="1" applyAlignment="1" applyProtection="1">
      <alignment vertical="center"/>
      <protection locked="0"/>
    </xf>
    <xf numFmtId="172" fontId="21" fillId="0" borderId="5" xfId="0" applyNumberFormat="1" applyFont="1" applyFill="1" applyBorder="1" applyAlignment="1" applyProtection="1">
      <alignment horizontal="right" vertical="center"/>
      <protection locked="0"/>
    </xf>
    <xf numFmtId="172" fontId="18" fillId="8" borderId="5" xfId="0" applyNumberFormat="1" applyFont="1" applyFill="1" applyBorder="1" applyAlignment="1" applyProtection="1">
      <alignment horizontal="right" vertical="center"/>
      <protection hidden="1"/>
    </xf>
    <xf numFmtId="0" fontId="36" fillId="0" borderId="24" xfId="0" applyFont="1" applyFill="1" applyBorder="1" applyAlignment="1" applyProtection="1">
      <alignment horizontal="left" vertical="center" wrapText="1"/>
      <protection locked="0"/>
    </xf>
    <xf numFmtId="0" fontId="36" fillId="13" borderId="24" xfId="0" applyFont="1" applyFill="1" applyBorder="1" applyAlignment="1" applyProtection="1">
      <alignment horizontal="left" vertical="center" wrapText="1"/>
      <protection locked="0"/>
    </xf>
    <xf numFmtId="0" fontId="37" fillId="0" borderId="5" xfId="0" applyFont="1" applyFill="1" applyBorder="1" applyAlignment="1" applyProtection="1">
      <alignment vertical="center"/>
      <protection locked="0"/>
    </xf>
    <xf numFmtId="0" fontId="37" fillId="13" borderId="5" xfId="0" applyFont="1" applyFill="1" applyBorder="1" applyAlignment="1" applyProtection="1">
      <alignment vertical="center"/>
      <protection locked="0"/>
    </xf>
    <xf numFmtId="0" fontId="21" fillId="15" borderId="34" xfId="0" applyFont="1" applyFill="1" applyBorder="1" applyAlignment="1" applyProtection="1">
      <alignment vertical="center"/>
      <protection locked="0"/>
    </xf>
    <xf numFmtId="0" fontId="19" fillId="15" borderId="34" xfId="0" applyFont="1" applyFill="1" applyBorder="1" applyAlignment="1" applyProtection="1">
      <protection locked="0"/>
    </xf>
    <xf numFmtId="167" fontId="36" fillId="14" borderId="5" xfId="1" applyNumberFormat="1" applyFont="1" applyFill="1" applyBorder="1" applyAlignment="1" applyProtection="1">
      <alignment horizontal="center" vertical="center" wrapText="1"/>
      <protection locked="0"/>
    </xf>
    <xf numFmtId="0" fontId="37" fillId="14" borderId="5" xfId="0" applyFont="1" applyFill="1" applyBorder="1" applyAlignment="1" applyProtection="1">
      <alignment horizontal="center" vertical="center" wrapText="1"/>
      <protection locked="0"/>
    </xf>
    <xf numFmtId="0" fontId="21" fillId="15" borderId="0" xfId="0" applyFont="1" applyFill="1" applyAlignment="1" applyProtection="1">
      <alignment vertical="center" wrapText="1"/>
      <protection locked="0"/>
    </xf>
    <xf numFmtId="0" fontId="21" fillId="15" borderId="34"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35" fillId="0" borderId="13" xfId="0" applyFont="1" applyBorder="1" applyAlignment="1" applyProtection="1">
      <alignment vertical="center"/>
      <protection locked="0"/>
    </xf>
    <xf numFmtId="0" fontId="18" fillId="12" borderId="14" xfId="0" applyFont="1" applyFill="1" applyBorder="1" applyAlignment="1" applyProtection="1">
      <alignment horizontal="center" vertical="center" wrapText="1"/>
      <protection locked="0"/>
    </xf>
    <xf numFmtId="172" fontId="18" fillId="0" borderId="14" xfId="0" applyNumberFormat="1" applyFont="1" applyBorder="1" applyAlignment="1" applyProtection="1">
      <alignment vertical="center"/>
      <protection locked="0"/>
    </xf>
    <xf numFmtId="0" fontId="18" fillId="0" borderId="13" xfId="0" applyFont="1" applyFill="1" applyBorder="1" applyAlignment="1" applyProtection="1">
      <alignment horizontal="center" vertical="center" wrapText="1"/>
      <protection locked="0"/>
    </xf>
    <xf numFmtId="172" fontId="18" fillId="8" borderId="14" xfId="0" applyNumberFormat="1" applyFont="1" applyFill="1" applyBorder="1" applyAlignment="1" applyProtection="1">
      <alignment horizontal="right" vertical="center"/>
      <protection hidden="1"/>
    </xf>
    <xf numFmtId="172" fontId="18" fillId="8" borderId="56" xfId="0" applyNumberFormat="1" applyFont="1" applyFill="1" applyBorder="1" applyAlignment="1" applyProtection="1">
      <alignment horizontal="right" vertical="center"/>
      <protection hidden="1"/>
    </xf>
    <xf numFmtId="172" fontId="18" fillId="8" borderId="3" xfId="0" applyNumberFormat="1" applyFont="1" applyFill="1" applyBorder="1" applyAlignment="1" applyProtection="1">
      <alignment horizontal="right" vertical="center"/>
      <protection hidden="1"/>
    </xf>
    <xf numFmtId="0" fontId="39" fillId="13" borderId="20" xfId="0" applyFont="1" applyFill="1" applyBorder="1" applyAlignment="1" applyProtection="1">
      <alignment vertical="center" wrapText="1"/>
      <protection locked="0"/>
    </xf>
    <xf numFmtId="0" fontId="14" fillId="15" borderId="0" xfId="0" applyFont="1" applyFill="1" applyBorder="1" applyAlignment="1" applyProtection="1">
      <alignment vertical="center" wrapText="1"/>
      <protection locked="0"/>
    </xf>
    <xf numFmtId="0" fontId="19" fillId="12" borderId="13" xfId="0" applyFont="1" applyFill="1" applyBorder="1" applyAlignment="1" applyProtection="1">
      <alignment vertical="center"/>
      <protection locked="0"/>
    </xf>
    <xf numFmtId="0" fontId="19" fillId="12" borderId="5" xfId="0" applyFont="1" applyFill="1" applyBorder="1" applyAlignment="1" applyProtection="1">
      <alignment vertical="center"/>
      <protection locked="0"/>
    </xf>
    <xf numFmtId="0" fontId="19" fillId="12" borderId="14" xfId="0" applyFont="1" applyFill="1" applyBorder="1" applyAlignment="1" applyProtection="1">
      <alignment vertical="center"/>
      <protection locked="0"/>
    </xf>
    <xf numFmtId="172" fontId="15" fillId="0" borderId="24" xfId="4" applyNumberFormat="1" applyFont="1" applyBorder="1" applyAlignment="1" applyProtection="1">
      <alignment horizontal="right" vertical="center"/>
      <protection locked="0"/>
    </xf>
    <xf numFmtId="174" fontId="15" fillId="0" borderId="5" xfId="4" applyNumberFormat="1" applyFont="1" applyBorder="1" applyAlignment="1" applyProtection="1">
      <alignment horizontal="center" vertical="center"/>
      <protection locked="0"/>
    </xf>
    <xf numFmtId="0" fontId="15" fillId="0" borderId="56" xfId="4" applyFont="1" applyBorder="1" applyAlignment="1" applyProtection="1">
      <alignment vertical="center"/>
      <protection locked="0"/>
    </xf>
    <xf numFmtId="0" fontId="15" fillId="15" borderId="0" xfId="4" applyFont="1" applyFill="1" applyAlignment="1" applyProtection="1">
      <alignment horizontal="right" vertical="center"/>
      <protection locked="0"/>
    </xf>
    <xf numFmtId="0" fontId="18" fillId="15" borderId="0" xfId="0" applyFont="1" applyFill="1" applyAlignment="1" applyProtection="1">
      <alignment vertical="center"/>
      <protection locked="0"/>
    </xf>
    <xf numFmtId="0" fontId="18" fillId="15" borderId="0" xfId="0" applyFont="1" applyFill="1" applyAlignment="1" applyProtection="1">
      <alignment horizontal="center" vertical="center"/>
      <protection locked="0"/>
    </xf>
    <xf numFmtId="172" fontId="15" fillId="15" borderId="0" xfId="4" applyNumberFormat="1" applyFont="1" applyFill="1" applyAlignment="1" applyProtection="1">
      <alignment vertical="center"/>
      <protection locked="0"/>
    </xf>
    <xf numFmtId="0" fontId="24" fillId="15" borderId="0" xfId="0" applyFont="1" applyFill="1" applyAlignment="1" applyProtection="1">
      <alignment vertical="center"/>
      <protection locked="0"/>
    </xf>
    <xf numFmtId="0" fontId="15" fillId="15" borderId="34" xfId="4" applyFont="1" applyFill="1" applyBorder="1" applyAlignment="1" applyProtection="1">
      <alignment vertical="center"/>
      <protection locked="0"/>
    </xf>
    <xf numFmtId="0" fontId="15" fillId="0" borderId="17" xfId="4" applyFont="1" applyBorder="1" applyAlignment="1" applyProtection="1">
      <alignment vertical="center"/>
      <protection locked="0"/>
    </xf>
    <xf numFmtId="0" fontId="15" fillId="0" borderId="4" xfId="4" applyFont="1" applyBorder="1" applyAlignment="1" applyProtection="1">
      <alignment vertical="center"/>
      <protection locked="0"/>
    </xf>
    <xf numFmtId="0" fontId="14" fillId="8" borderId="13" xfId="0" applyFont="1" applyFill="1" applyBorder="1" applyAlignment="1" applyProtection="1">
      <alignment horizontal="center" vertical="center"/>
      <protection locked="0"/>
    </xf>
    <xf numFmtId="0" fontId="14" fillId="8" borderId="14"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172" fontId="15" fillId="11" borderId="14" xfId="2" applyNumberFormat="1" applyFont="1" applyFill="1" applyBorder="1" applyAlignment="1" applyProtection="1">
      <alignment horizontal="center" vertical="center"/>
      <protection hidden="1"/>
    </xf>
    <xf numFmtId="0" fontId="14" fillId="8" borderId="29" xfId="0" applyFont="1" applyFill="1" applyBorder="1" applyAlignment="1" applyProtection="1">
      <alignment horizontal="center" vertical="center"/>
      <protection locked="0"/>
    </xf>
    <xf numFmtId="165" fontId="14" fillId="8" borderId="26" xfId="2" applyFont="1" applyFill="1" applyBorder="1" applyAlignment="1" applyProtection="1">
      <alignment vertical="center"/>
      <protection locked="0"/>
    </xf>
    <xf numFmtId="165" fontId="14" fillId="8" borderId="26" xfId="2" applyFont="1" applyFill="1" applyBorder="1" applyAlignment="1" applyProtection="1">
      <alignment vertical="center"/>
      <protection hidden="1"/>
    </xf>
    <xf numFmtId="165" fontId="14" fillId="8" borderId="81" xfId="2" applyFont="1" applyFill="1" applyBorder="1" applyAlignment="1" applyProtection="1">
      <alignment vertical="center"/>
      <protection hidden="1"/>
    </xf>
    <xf numFmtId="0" fontId="26" fillId="15" borderId="0" xfId="0" applyFont="1" applyFill="1" applyAlignment="1" applyProtection="1">
      <alignment vertical="center"/>
      <protection locked="0"/>
    </xf>
    <xf numFmtId="172" fontId="14" fillId="12" borderId="5" xfId="6" applyNumberFormat="1" applyFont="1" applyFill="1" applyBorder="1" applyAlignment="1" applyProtection="1">
      <alignment horizontal="center" vertical="center" wrapText="1"/>
      <protection locked="0"/>
    </xf>
    <xf numFmtId="172" fontId="14" fillId="12" borderId="63" xfId="6" applyNumberFormat="1" applyFont="1" applyFill="1" applyBorder="1" applyAlignment="1" applyProtection="1">
      <alignment horizontal="center" vertical="center" wrapText="1"/>
      <protection locked="0"/>
    </xf>
    <xf numFmtId="172" fontId="15" fillId="12" borderId="5" xfId="6" applyNumberFormat="1" applyFont="1" applyFill="1" applyBorder="1" applyAlignment="1" applyProtection="1">
      <alignment vertical="center"/>
      <protection locked="0"/>
    </xf>
    <xf numFmtId="172" fontId="15" fillId="12" borderId="14" xfId="6" applyNumberFormat="1" applyFont="1" applyFill="1" applyBorder="1" applyAlignment="1" applyProtection="1">
      <alignment vertical="center"/>
      <protection hidden="1"/>
    </xf>
    <xf numFmtId="172" fontId="15" fillId="12" borderId="5" xfId="6" applyNumberFormat="1" applyFont="1" applyFill="1" applyBorder="1" applyAlignment="1" applyProtection="1">
      <alignment vertical="center"/>
      <protection hidden="1"/>
    </xf>
    <xf numFmtId="172" fontId="15" fillId="12" borderId="14" xfId="6" applyNumberFormat="1" applyFont="1" applyFill="1" applyBorder="1" applyAlignment="1" applyProtection="1">
      <alignment vertical="center"/>
      <protection locked="0"/>
    </xf>
    <xf numFmtId="172" fontId="14" fillId="12" borderId="14" xfId="6" applyNumberFormat="1" applyFont="1" applyFill="1" applyBorder="1" applyAlignment="1" applyProtection="1">
      <alignment vertical="center"/>
      <protection hidden="1"/>
    </xf>
    <xf numFmtId="172" fontId="14" fillId="12" borderId="1" xfId="4" applyNumberFormat="1" applyFont="1" applyFill="1" applyBorder="1" applyAlignment="1" applyProtection="1">
      <alignment vertical="center"/>
      <protection hidden="1"/>
    </xf>
    <xf numFmtId="172" fontId="14" fillId="12" borderId="3" xfId="4" applyNumberFormat="1" applyFont="1" applyFill="1" applyBorder="1" applyAlignment="1" applyProtection="1">
      <alignment vertical="center"/>
      <protection hidden="1"/>
    </xf>
    <xf numFmtId="0" fontId="15" fillId="15" borderId="0" xfId="4" applyFill="1" applyAlignment="1" applyProtection="1">
      <alignment vertical="center"/>
      <protection locked="0"/>
    </xf>
    <xf numFmtId="0" fontId="20" fillId="15" borderId="0" xfId="4" applyFont="1" applyFill="1" applyAlignment="1" applyProtection="1">
      <alignment horizontal="justify" vertical="center"/>
      <protection locked="0"/>
    </xf>
    <xf numFmtId="0" fontId="15" fillId="15" borderId="34" xfId="4" applyFill="1" applyBorder="1" applyAlignment="1" applyProtection="1">
      <alignment vertical="center"/>
      <protection locked="0"/>
    </xf>
    <xf numFmtId="0" fontId="19" fillId="15" borderId="0" xfId="0" applyFont="1" applyFill="1" applyAlignment="1" applyProtection="1">
      <alignment vertical="center"/>
      <protection locked="0"/>
    </xf>
    <xf numFmtId="0" fontId="22" fillId="15" borderId="0" xfId="0" applyFont="1" applyFill="1" applyAlignment="1" applyProtection="1">
      <alignment horizontal="center" vertical="center"/>
      <protection locked="0"/>
    </xf>
    <xf numFmtId="0" fontId="27" fillId="0" borderId="0" xfId="0" applyFont="1" applyAlignment="1">
      <alignment vertical="center"/>
    </xf>
    <xf numFmtId="0" fontId="27" fillId="0" borderId="0" xfId="0" applyFont="1" applyAlignment="1">
      <alignment horizontal="center" vertical="center"/>
    </xf>
    <xf numFmtId="0" fontId="31" fillId="15" borderId="0" xfId="0" applyFont="1" applyFill="1" applyAlignment="1">
      <alignment vertical="center"/>
    </xf>
    <xf numFmtId="0" fontId="22" fillId="0" borderId="35" xfId="0" applyFont="1" applyBorder="1" applyAlignment="1" applyProtection="1">
      <alignment horizontal="center" vertical="center"/>
      <protection locked="0"/>
    </xf>
    <xf numFmtId="14" fontId="22" fillId="0" borderId="35" xfId="0" applyNumberFormat="1" applyFont="1" applyBorder="1" applyAlignment="1" applyProtection="1">
      <alignment horizontal="center" vertical="center"/>
      <protection locked="0"/>
    </xf>
    <xf numFmtId="0" fontId="22" fillId="0" borderId="35" xfId="0" applyFont="1" applyFill="1" applyBorder="1" applyAlignment="1" applyProtection="1">
      <alignment horizontal="center" vertical="center"/>
      <protection locked="0"/>
    </xf>
    <xf numFmtId="14" fontId="22" fillId="0" borderId="35" xfId="0" applyNumberFormat="1" applyFont="1" applyFill="1" applyBorder="1" applyAlignment="1" applyProtection="1">
      <alignment horizontal="center" vertical="center"/>
      <protection locked="0"/>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5" xfId="0" applyBorder="1" applyAlignment="1">
      <alignment horizontal="center" vertical="center" wrapText="1"/>
    </xf>
    <xf numFmtId="167" fontId="2" fillId="0" borderId="9" xfId="1" applyNumberFormat="1" applyFont="1" applyBorder="1" applyAlignment="1">
      <alignment horizontal="center" vertical="center" wrapText="1"/>
    </xf>
    <xf numFmtId="167" fontId="2" fillId="0" borderId="21" xfId="1" applyNumberFormat="1" applyFont="1" applyBorder="1" applyAlignment="1">
      <alignment horizontal="center" vertical="center" wrapText="1"/>
    </xf>
    <xf numFmtId="167" fontId="2" fillId="0" borderId="5" xfId="1"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0" fillId="0" borderId="22" xfId="0" applyBorder="1" applyAlignment="1">
      <alignment horizontal="center" vertical="center" wrapText="1"/>
    </xf>
    <xf numFmtId="167" fontId="2" fillId="0" borderId="55" xfId="1" applyNumberFormat="1" applyFont="1" applyBorder="1" applyAlignment="1">
      <alignment horizontal="center" vertical="center"/>
    </xf>
    <xf numFmtId="167" fontId="2" fillId="0" borderId="1" xfId="1" applyNumberFormat="1" applyFont="1" applyBorder="1" applyAlignment="1">
      <alignment horizontal="center" vertical="center"/>
    </xf>
    <xf numFmtId="0" fontId="2" fillId="0" borderId="2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6"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167" fontId="2" fillId="0" borderId="51" xfId="1" applyNumberFormat="1" applyFont="1" applyBorder="1" applyAlignment="1">
      <alignment horizontal="center" vertical="center" wrapText="1"/>
    </xf>
    <xf numFmtId="167" fontId="2" fillId="0" borderId="52" xfId="1"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2" fillId="0" borderId="5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33" xfId="0" applyBorder="1" applyAlignment="1">
      <alignment horizontal="center" vertical="center" wrapText="1"/>
    </xf>
    <xf numFmtId="167" fontId="2" fillId="0" borderId="27" xfId="1" applyNumberFormat="1" applyFont="1" applyBorder="1" applyAlignment="1">
      <alignment horizontal="center" vertical="center" wrapText="1"/>
    </xf>
    <xf numFmtId="0" fontId="0" fillId="0" borderId="51" xfId="0" applyBorder="1" applyAlignment="1">
      <alignment horizontal="left" wrapText="1"/>
    </xf>
    <xf numFmtId="0" fontId="0" fillId="0" borderId="53" xfId="0" applyBorder="1" applyAlignment="1">
      <alignment horizontal="left" wrapText="1"/>
    </xf>
    <xf numFmtId="0" fontId="0" fillId="0" borderId="52" xfId="0" applyBorder="1" applyAlignment="1">
      <alignment horizontal="left" wrapText="1"/>
    </xf>
    <xf numFmtId="167" fontId="0" fillId="0" borderId="51" xfId="0" applyNumberFormat="1" applyBorder="1" applyAlignment="1">
      <alignment horizontal="center" vertical="center"/>
    </xf>
    <xf numFmtId="167" fontId="0" fillId="0" borderId="53" xfId="0" applyNumberFormat="1" applyBorder="1" applyAlignment="1">
      <alignment horizontal="center" vertical="center"/>
    </xf>
    <xf numFmtId="167" fontId="0" fillId="0" borderId="52" xfId="0" applyNumberFormat="1" applyBorder="1" applyAlignment="1">
      <alignment horizontal="center" vertical="center"/>
    </xf>
    <xf numFmtId="167" fontId="2" fillId="0" borderId="11" xfId="1" applyNumberFormat="1" applyFont="1" applyBorder="1" applyAlignment="1">
      <alignment horizontal="center" vertical="center" wrapText="1"/>
    </xf>
    <xf numFmtId="167" fontId="2" fillId="0" borderId="28" xfId="1" applyNumberFormat="1" applyFont="1" applyBorder="1" applyAlignment="1">
      <alignment horizontal="center" vertical="center" wrapText="1"/>
    </xf>
    <xf numFmtId="0" fontId="0" fillId="0" borderId="22" xfId="0" applyBorder="1" applyAlignment="1">
      <alignment horizontal="center"/>
    </xf>
    <xf numFmtId="0" fontId="14" fillId="15" borderId="67" xfId="4" applyFont="1" applyFill="1" applyBorder="1" applyAlignment="1" applyProtection="1">
      <alignment horizontal="center" vertical="center"/>
      <protection locked="0"/>
    </xf>
    <xf numFmtId="0" fontId="14" fillId="15" borderId="68" xfId="4" applyFont="1" applyFill="1" applyBorder="1" applyAlignment="1" applyProtection="1">
      <alignment horizontal="center" vertical="center"/>
      <protection locked="0"/>
    </xf>
    <xf numFmtId="0" fontId="14" fillId="15" borderId="69" xfId="4" applyFont="1" applyFill="1" applyBorder="1" applyAlignment="1" applyProtection="1">
      <alignment horizontal="center" vertical="center"/>
      <protection locked="0"/>
    </xf>
    <xf numFmtId="0" fontId="14" fillId="15" borderId="70" xfId="4" applyFont="1" applyFill="1" applyBorder="1" applyAlignment="1" applyProtection="1">
      <alignment horizontal="center" vertical="center"/>
      <protection locked="0"/>
    </xf>
    <xf numFmtId="0" fontId="14" fillId="15" borderId="71" xfId="4" applyFont="1" applyFill="1" applyBorder="1" applyAlignment="1" applyProtection="1">
      <alignment horizontal="center" vertical="center"/>
      <protection locked="0"/>
    </xf>
    <xf numFmtId="0" fontId="14" fillId="15" borderId="72" xfId="4" applyFont="1" applyFill="1" applyBorder="1" applyAlignment="1" applyProtection="1">
      <alignment horizontal="center" vertical="center"/>
      <protection locked="0"/>
    </xf>
    <xf numFmtId="0" fontId="22" fillId="15" borderId="0" xfId="0" applyFont="1" applyFill="1" applyBorder="1" applyAlignment="1" applyProtection="1">
      <alignment horizontal="center" vertical="center"/>
      <protection locked="0"/>
    </xf>
    <xf numFmtId="0" fontId="18" fillId="4" borderId="61" xfId="4" applyFont="1" applyFill="1" applyBorder="1" applyAlignment="1" applyProtection="1">
      <alignment horizontal="center" vertical="center" wrapText="1"/>
      <protection locked="0"/>
    </xf>
    <xf numFmtId="0" fontId="18" fillId="4" borderId="37" xfId="4" applyFont="1" applyFill="1" applyBorder="1" applyAlignment="1" applyProtection="1">
      <alignment horizontal="center" vertical="center" wrapText="1"/>
      <protection locked="0"/>
    </xf>
    <xf numFmtId="0" fontId="18" fillId="4" borderId="57" xfId="4" applyFont="1" applyFill="1" applyBorder="1" applyAlignment="1" applyProtection="1">
      <alignment horizontal="center" vertical="center" wrapText="1"/>
      <protection locked="0"/>
    </xf>
    <xf numFmtId="0" fontId="18" fillId="11" borderId="13" xfId="4" applyFont="1" applyFill="1" applyBorder="1" applyAlignment="1" applyProtection="1">
      <alignment horizontal="center" vertical="center" wrapText="1"/>
      <protection locked="0"/>
    </xf>
    <xf numFmtId="0" fontId="18" fillId="11" borderId="5" xfId="4" applyFont="1" applyFill="1" applyBorder="1" applyAlignment="1" applyProtection="1">
      <alignment horizontal="center" vertical="center" wrapText="1"/>
      <protection locked="0"/>
    </xf>
    <xf numFmtId="0" fontId="18" fillId="4" borderId="29" xfId="4" applyFont="1" applyFill="1" applyBorder="1" applyAlignment="1" applyProtection="1">
      <alignment horizontal="center" vertical="center" wrapText="1"/>
      <protection locked="0"/>
    </xf>
    <xf numFmtId="0" fontId="18" fillId="4" borderId="56" xfId="4" applyFont="1" applyFill="1" applyBorder="1" applyAlignment="1" applyProtection="1">
      <alignment horizontal="center" vertical="center" wrapText="1"/>
      <protection locked="0"/>
    </xf>
    <xf numFmtId="172" fontId="14" fillId="11" borderId="6" xfId="4" applyNumberFormat="1" applyFont="1" applyFill="1" applyBorder="1" applyAlignment="1" applyProtection="1">
      <alignment horizontal="center" vertical="center"/>
      <protection locked="0"/>
    </xf>
    <xf numFmtId="172" fontId="14" fillId="11" borderId="73" xfId="4" applyNumberFormat="1" applyFont="1" applyFill="1" applyBorder="1" applyAlignment="1" applyProtection="1">
      <alignment horizontal="center" vertical="center"/>
      <protection locked="0"/>
    </xf>
    <xf numFmtId="0" fontId="25" fillId="0" borderId="78" xfId="0" applyFont="1" applyFill="1" applyBorder="1" applyAlignment="1" applyProtection="1">
      <alignment horizontal="center"/>
      <protection locked="0"/>
    </xf>
    <xf numFmtId="0" fontId="25" fillId="0" borderId="79" xfId="0" applyFont="1" applyFill="1" applyBorder="1" applyAlignment="1" applyProtection="1">
      <alignment horizontal="center"/>
      <protection locked="0"/>
    </xf>
    <xf numFmtId="0" fontId="25" fillId="0" borderId="80" xfId="0" applyFont="1" applyFill="1" applyBorder="1" applyAlignment="1" applyProtection="1">
      <alignment horizontal="center"/>
      <protection locked="0"/>
    </xf>
    <xf numFmtId="0" fontId="22" fillId="0" borderId="6"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14" fontId="22" fillId="0" borderId="6" xfId="0" applyNumberFormat="1" applyFont="1" applyFill="1" applyBorder="1" applyAlignment="1" applyProtection="1">
      <alignment horizontal="center" vertical="center"/>
      <protection locked="0"/>
    </xf>
    <xf numFmtId="14" fontId="22" fillId="0" borderId="7" xfId="0" applyNumberFormat="1" applyFont="1" applyFill="1" applyBorder="1" applyAlignment="1" applyProtection="1">
      <alignment horizontal="center" vertical="center"/>
      <protection locked="0"/>
    </xf>
    <xf numFmtId="0" fontId="14" fillId="0" borderId="6" xfId="0" applyFont="1" applyFill="1" applyBorder="1" applyAlignment="1" applyProtection="1">
      <alignment horizontal="center" wrapText="1"/>
      <protection locked="0"/>
    </xf>
    <xf numFmtId="0" fontId="14" fillId="0" borderId="73" xfId="0" applyFont="1" applyFill="1" applyBorder="1" applyAlignment="1" applyProtection="1">
      <alignment horizontal="center" wrapText="1"/>
      <protection locked="0"/>
    </xf>
    <xf numFmtId="0" fontId="14" fillId="0" borderId="7" xfId="0" applyFont="1" applyFill="1" applyBorder="1" applyAlignment="1" applyProtection="1">
      <alignment horizontal="center" wrapText="1"/>
      <protection locked="0"/>
    </xf>
    <xf numFmtId="0" fontId="14" fillId="0" borderId="67" xfId="0" applyFont="1" applyFill="1" applyBorder="1" applyAlignment="1" applyProtection="1">
      <alignment horizontal="center" vertical="center" wrapText="1"/>
      <protection locked="0"/>
    </xf>
    <xf numFmtId="0" fontId="14" fillId="0" borderId="68" xfId="0" applyFont="1" applyFill="1" applyBorder="1" applyAlignment="1" applyProtection="1">
      <alignment horizontal="center" vertical="center" wrapText="1"/>
      <protection locked="0"/>
    </xf>
    <xf numFmtId="0" fontId="14" fillId="0" borderId="69"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70" xfId="0" applyFont="1" applyFill="1" applyBorder="1" applyAlignment="1" applyProtection="1">
      <alignment horizontal="center" vertical="center" wrapText="1"/>
      <protection locked="0"/>
    </xf>
    <xf numFmtId="0" fontId="14" fillId="0" borderId="71" xfId="0" applyFont="1" applyFill="1" applyBorder="1" applyAlignment="1" applyProtection="1">
      <alignment horizontal="center" vertical="center" wrapText="1"/>
      <protection locked="0"/>
    </xf>
    <xf numFmtId="0" fontId="14" fillId="0" borderId="72" xfId="0" applyFont="1" applyFill="1" applyBorder="1" applyAlignment="1" applyProtection="1">
      <alignment horizontal="center" vertical="center" wrapText="1"/>
      <protection locked="0"/>
    </xf>
    <xf numFmtId="0" fontId="21" fillId="12" borderId="20" xfId="0" applyFont="1" applyFill="1" applyBorder="1" applyAlignment="1" applyProtection="1">
      <alignment horizontal="center" vertical="center" wrapText="1"/>
      <protection locked="0"/>
    </xf>
    <xf numFmtId="0" fontId="21" fillId="12" borderId="57" xfId="0" applyFont="1" applyFill="1" applyBorder="1" applyAlignment="1" applyProtection="1">
      <alignment horizontal="center" vertical="center" wrapText="1"/>
      <protection locked="0"/>
    </xf>
    <xf numFmtId="0" fontId="18" fillId="0" borderId="61" xfId="4" applyFont="1" applyFill="1" applyBorder="1" applyAlignment="1" applyProtection="1">
      <alignment horizontal="center" vertical="center" wrapText="1"/>
      <protection locked="0"/>
    </xf>
    <xf numFmtId="0" fontId="18" fillId="0" borderId="37" xfId="4" applyFont="1" applyFill="1" applyBorder="1" applyAlignment="1" applyProtection="1">
      <alignment horizontal="center" vertical="center" wrapText="1"/>
      <protection locked="0"/>
    </xf>
    <xf numFmtId="0" fontId="18" fillId="0" borderId="57" xfId="4" applyFont="1" applyFill="1" applyBorder="1" applyAlignment="1" applyProtection="1">
      <alignment horizontal="center" vertical="center" wrapText="1"/>
      <protection locked="0"/>
    </xf>
    <xf numFmtId="0" fontId="21" fillId="0" borderId="20" xfId="4" applyFont="1" applyFill="1" applyBorder="1" applyAlignment="1" applyProtection="1">
      <alignment horizontal="center" vertical="center" wrapText="1"/>
      <protection locked="0"/>
    </xf>
    <xf numFmtId="0" fontId="21" fillId="0" borderId="37" xfId="4" applyFont="1" applyFill="1" applyBorder="1" applyAlignment="1" applyProtection="1">
      <alignment horizontal="center" vertical="center" wrapText="1"/>
      <protection locked="0"/>
    </xf>
    <xf numFmtId="0" fontId="21" fillId="0" borderId="57" xfId="4" applyFont="1" applyFill="1" applyBorder="1" applyAlignment="1" applyProtection="1">
      <alignment horizontal="center" vertical="center" wrapText="1"/>
      <protection locked="0"/>
    </xf>
    <xf numFmtId="0" fontId="18" fillId="13" borderId="61" xfId="4" applyFont="1" applyFill="1" applyBorder="1" applyAlignment="1" applyProtection="1">
      <alignment horizontal="center" vertical="center" wrapText="1"/>
      <protection locked="0"/>
    </xf>
    <xf numFmtId="0" fontId="18" fillId="13" borderId="37" xfId="4" applyFont="1" applyFill="1" applyBorder="1" applyAlignment="1" applyProtection="1">
      <alignment horizontal="center" vertical="center" wrapText="1"/>
      <protection locked="0"/>
    </xf>
    <xf numFmtId="0" fontId="18" fillId="13" borderId="57" xfId="4" applyFont="1" applyFill="1" applyBorder="1" applyAlignment="1" applyProtection="1">
      <alignment horizontal="center" vertical="center" wrapText="1"/>
      <protection locked="0"/>
    </xf>
    <xf numFmtId="0" fontId="19" fillId="12" borderId="5" xfId="0" applyFont="1" applyFill="1" applyBorder="1" applyAlignment="1" applyProtection="1">
      <alignment horizontal="center" vertical="center" wrapText="1"/>
      <protection locked="0"/>
    </xf>
    <xf numFmtId="0" fontId="21" fillId="12" borderId="5" xfId="0" applyFont="1" applyFill="1" applyBorder="1" applyAlignment="1" applyProtection="1">
      <alignment horizontal="center" vertical="center" wrapText="1"/>
      <protection locked="0"/>
    </xf>
    <xf numFmtId="0" fontId="20" fillId="12" borderId="13" xfId="4" applyFont="1" applyFill="1" applyBorder="1" applyAlignment="1" applyProtection="1">
      <alignment horizontal="center" vertical="center" wrapText="1"/>
      <protection locked="0"/>
    </xf>
    <xf numFmtId="0" fontId="20" fillId="12" borderId="5" xfId="4" applyFont="1" applyFill="1" applyBorder="1" applyAlignment="1" applyProtection="1">
      <alignment horizontal="center" vertical="center" wrapText="1"/>
      <protection locked="0"/>
    </xf>
    <xf numFmtId="0" fontId="20" fillId="12" borderId="14" xfId="4" applyFont="1" applyFill="1" applyBorder="1" applyAlignment="1" applyProtection="1">
      <alignment horizontal="center" vertical="center" wrapText="1"/>
      <protection locked="0"/>
    </xf>
    <xf numFmtId="0" fontId="20" fillId="0" borderId="61" xfId="4" applyFont="1" applyBorder="1" applyAlignment="1" applyProtection="1">
      <alignment horizontal="center" vertical="center"/>
      <protection locked="0"/>
    </xf>
    <xf numFmtId="0" fontId="20" fillId="0" borderId="37" xfId="4" applyFont="1" applyBorder="1" applyAlignment="1" applyProtection="1">
      <alignment horizontal="center" vertical="center"/>
      <protection locked="0"/>
    </xf>
    <xf numFmtId="0" fontId="20" fillId="0" borderId="57" xfId="4" applyFont="1" applyBorder="1" applyAlignment="1" applyProtection="1">
      <alignment horizontal="center" vertical="center"/>
      <protection locked="0"/>
    </xf>
    <xf numFmtId="0" fontId="18" fillId="0" borderId="18" xfId="4" applyFont="1" applyFill="1" applyBorder="1" applyAlignment="1" applyProtection="1">
      <alignment horizontal="center" vertical="center" wrapText="1"/>
      <protection locked="0"/>
    </xf>
    <xf numFmtId="0" fontId="18" fillId="0" borderId="23" xfId="4" applyFont="1" applyFill="1" applyBorder="1" applyAlignment="1" applyProtection="1">
      <alignment horizontal="center" vertical="center" wrapText="1"/>
      <protection locked="0"/>
    </xf>
    <xf numFmtId="0" fontId="18" fillId="0" borderId="24" xfId="4" applyFont="1" applyFill="1" applyBorder="1" applyAlignment="1" applyProtection="1">
      <alignment horizontal="center" vertical="center" wrapText="1"/>
      <protection locked="0"/>
    </xf>
    <xf numFmtId="0" fontId="18" fillId="0" borderId="13" xfId="4" applyFont="1" applyFill="1" applyBorder="1" applyAlignment="1" applyProtection="1">
      <alignment horizontal="center" vertical="center" wrapText="1"/>
      <protection locked="0"/>
    </xf>
    <xf numFmtId="0" fontId="18" fillId="0" borderId="5" xfId="4" applyFont="1" applyFill="1" applyBorder="1" applyAlignment="1" applyProtection="1">
      <alignment horizontal="center" vertical="center" wrapText="1"/>
      <protection locked="0"/>
    </xf>
    <xf numFmtId="0" fontId="21" fillId="0" borderId="54" xfId="4" applyFont="1" applyFill="1" applyBorder="1" applyAlignment="1" applyProtection="1">
      <alignment horizontal="center" vertical="center" wrapText="1"/>
      <protection locked="0"/>
    </xf>
    <xf numFmtId="0" fontId="21" fillId="0" borderId="34" xfId="4" applyFont="1" applyFill="1" applyBorder="1" applyAlignment="1" applyProtection="1">
      <alignment horizontal="center" vertical="center" wrapText="1"/>
      <protection locked="0"/>
    </xf>
    <xf numFmtId="0" fontId="21" fillId="0" borderId="23" xfId="4" applyFont="1" applyFill="1" applyBorder="1" applyAlignment="1" applyProtection="1">
      <alignment horizontal="center" vertical="center" wrapText="1"/>
      <protection locked="0"/>
    </xf>
    <xf numFmtId="0" fontId="21" fillId="12" borderId="37"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justify" vertical="center" wrapText="1"/>
      <protection locked="0"/>
    </xf>
    <xf numFmtId="0" fontId="33" fillId="0" borderId="57" xfId="0" applyFont="1" applyFill="1" applyBorder="1" applyAlignment="1" applyProtection="1">
      <alignment horizontal="justify" vertical="center" wrapText="1"/>
      <protection locked="0"/>
    </xf>
    <xf numFmtId="0" fontId="33" fillId="0" borderId="5" xfId="0" applyFont="1" applyFill="1" applyBorder="1" applyAlignment="1" applyProtection="1">
      <alignment vertical="center" wrapText="1"/>
      <protection locked="0"/>
    </xf>
    <xf numFmtId="0" fontId="18" fillId="13" borderId="5" xfId="4" applyFont="1" applyFill="1" applyBorder="1" applyAlignment="1" applyProtection="1">
      <alignment horizontal="center" vertical="center" wrapText="1"/>
      <protection locked="0"/>
    </xf>
    <xf numFmtId="0" fontId="15" fillId="0" borderId="20" xfId="0" applyFont="1" applyFill="1" applyBorder="1" applyAlignment="1" applyProtection="1">
      <alignment horizontal="justify" vertical="center" wrapText="1"/>
      <protection locked="0"/>
    </xf>
    <xf numFmtId="0" fontId="15" fillId="0" borderId="57" xfId="0" applyFont="1" applyFill="1" applyBorder="1" applyAlignment="1" applyProtection="1">
      <alignment horizontal="justify" vertical="center" wrapText="1"/>
      <protection locked="0"/>
    </xf>
    <xf numFmtId="0" fontId="18" fillId="12" borderId="12" xfId="0" applyFont="1" applyFill="1" applyBorder="1" applyAlignment="1" applyProtection="1">
      <alignment horizontal="center" vertical="center"/>
      <protection locked="0"/>
    </xf>
    <xf numFmtId="0" fontId="18" fillId="12" borderId="55" xfId="0" applyFont="1" applyFill="1" applyBorder="1" applyAlignment="1" applyProtection="1">
      <alignment horizontal="center" vertical="center"/>
      <protection locked="0"/>
    </xf>
    <xf numFmtId="0" fontId="18" fillId="12" borderId="1" xfId="0" applyFont="1" applyFill="1" applyBorder="1" applyAlignment="1" applyProtection="1">
      <alignment horizontal="center" vertical="center"/>
      <protection locked="0"/>
    </xf>
    <xf numFmtId="0" fontId="18" fillId="12" borderId="61" xfId="0" applyFont="1" applyFill="1" applyBorder="1" applyAlignment="1" applyProtection="1">
      <alignment horizontal="center" vertical="center" wrapText="1"/>
      <protection locked="0"/>
    </xf>
    <xf numFmtId="0" fontId="18" fillId="12" borderId="37"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protection locked="0"/>
    </xf>
    <xf numFmtId="172" fontId="21" fillId="13" borderId="5" xfId="4" applyNumberFormat="1" applyFont="1" applyFill="1" applyBorder="1" applyAlignment="1" applyProtection="1">
      <alignment horizontal="center" vertical="center" wrapText="1"/>
      <protection hidden="1"/>
    </xf>
    <xf numFmtId="0" fontId="18" fillId="12" borderId="58"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12" borderId="54" xfId="0" applyFont="1" applyFill="1" applyBorder="1" applyAlignment="1" applyProtection="1">
      <alignment horizontal="center" vertical="center" wrapText="1"/>
      <protection locked="0"/>
    </xf>
    <xf numFmtId="0" fontId="18" fillId="12" borderId="23" xfId="0" applyFont="1" applyFill="1" applyBorder="1" applyAlignment="1" applyProtection="1">
      <alignment horizontal="center" vertical="center" wrapText="1"/>
      <protection locked="0"/>
    </xf>
    <xf numFmtId="0" fontId="18" fillId="12" borderId="64" xfId="0" applyFont="1" applyFill="1" applyBorder="1" applyAlignment="1" applyProtection="1">
      <alignment horizontal="center" vertical="center"/>
      <protection locked="0"/>
    </xf>
    <xf numFmtId="0" fontId="18" fillId="12" borderId="62" xfId="0" applyFont="1" applyFill="1" applyBorder="1" applyAlignment="1" applyProtection="1">
      <alignment horizontal="center" vertical="center"/>
      <protection locked="0"/>
    </xf>
    <xf numFmtId="0" fontId="18" fillId="12" borderId="61" xfId="4" applyFont="1" applyFill="1" applyBorder="1" applyAlignment="1" applyProtection="1">
      <alignment horizontal="center" vertical="center" wrapText="1"/>
      <protection locked="0"/>
    </xf>
    <xf numFmtId="0" fontId="18" fillId="12" borderId="37" xfId="4" applyFont="1" applyFill="1" applyBorder="1" applyAlignment="1" applyProtection="1">
      <alignment horizontal="center" vertical="center" wrapText="1"/>
      <protection locked="0"/>
    </xf>
    <xf numFmtId="0" fontId="18" fillId="12" borderId="63" xfId="4" applyFont="1" applyFill="1" applyBorder="1" applyAlignment="1" applyProtection="1">
      <alignment horizontal="center" vertical="center" wrapText="1"/>
      <protection locked="0"/>
    </xf>
    <xf numFmtId="171" fontId="17" fillId="0" borderId="20" xfId="0" applyNumberFormat="1" applyFont="1" applyFill="1" applyBorder="1" applyAlignment="1" applyProtection="1">
      <alignment horizontal="center" vertical="center" wrapText="1"/>
      <protection locked="0"/>
    </xf>
    <xf numFmtId="171" fontId="17" fillId="0" borderId="37" xfId="0" applyNumberFormat="1" applyFont="1" applyFill="1" applyBorder="1" applyAlignment="1" applyProtection="1">
      <alignment horizontal="center" vertical="center" wrapText="1"/>
      <protection locked="0"/>
    </xf>
    <xf numFmtId="171" fontId="17" fillId="0" borderId="63" xfId="0" applyNumberFormat="1" applyFont="1" applyFill="1" applyBorder="1" applyAlignment="1" applyProtection="1">
      <alignment horizontal="center" vertical="center" wrapText="1"/>
      <protection locked="0"/>
    </xf>
    <xf numFmtId="0" fontId="18" fillId="12" borderId="5" xfId="0" applyFont="1" applyFill="1" applyBorder="1" applyAlignment="1" applyProtection="1">
      <alignment horizontal="center" vertical="center" wrapText="1"/>
      <protection locked="0"/>
    </xf>
    <xf numFmtId="0" fontId="30" fillId="15" borderId="67" xfId="0" applyFont="1" applyFill="1" applyBorder="1" applyAlignment="1" applyProtection="1">
      <alignment horizontal="center" vertical="center"/>
      <protection locked="0"/>
    </xf>
    <xf numFmtId="0" fontId="30" fillId="15" borderId="68" xfId="0" applyFont="1" applyFill="1" applyBorder="1" applyAlignment="1" applyProtection="1">
      <alignment horizontal="center" vertical="center"/>
      <protection locked="0"/>
    </xf>
    <xf numFmtId="0" fontId="30" fillId="15" borderId="69" xfId="0" applyFont="1" applyFill="1" applyBorder="1" applyAlignment="1" applyProtection="1">
      <alignment horizontal="center" vertical="center"/>
      <protection locked="0"/>
    </xf>
    <xf numFmtId="0" fontId="29" fillId="15" borderId="17" xfId="0" applyFont="1" applyFill="1" applyBorder="1" applyAlignment="1" applyProtection="1">
      <alignment horizontal="center" vertical="center"/>
      <protection locked="0"/>
    </xf>
    <xf numFmtId="0" fontId="29" fillId="15" borderId="0" xfId="0" applyFont="1" applyFill="1" applyBorder="1" applyAlignment="1" applyProtection="1">
      <alignment horizontal="center" vertical="center"/>
      <protection locked="0"/>
    </xf>
    <xf numFmtId="0" fontId="29" fillId="15" borderId="4" xfId="0" applyFont="1" applyFill="1" applyBorder="1" applyAlignment="1" applyProtection="1">
      <alignment horizontal="center" vertical="center"/>
      <protection locked="0"/>
    </xf>
    <xf numFmtId="0" fontId="29" fillId="15" borderId="70" xfId="0" applyFont="1" applyFill="1" applyBorder="1" applyAlignment="1" applyProtection="1">
      <alignment horizontal="center" vertical="center"/>
      <protection locked="0"/>
    </xf>
    <xf numFmtId="0" fontId="29" fillId="15" borderId="71" xfId="0" applyFont="1" applyFill="1" applyBorder="1" applyAlignment="1" applyProtection="1">
      <alignment horizontal="center" vertical="center"/>
      <protection locked="0"/>
    </xf>
    <xf numFmtId="0" fontId="29" fillId="15" borderId="72" xfId="0" applyFont="1" applyFill="1" applyBorder="1" applyAlignment="1" applyProtection="1">
      <alignment horizontal="center" vertical="center"/>
      <protection locked="0"/>
    </xf>
    <xf numFmtId="173" fontId="18" fillId="13" borderId="5" xfId="6" applyNumberFormat="1" applyFont="1" applyFill="1" applyBorder="1" applyAlignment="1" applyProtection="1">
      <alignment horizontal="center" vertical="center" wrapText="1"/>
      <protection locked="0"/>
    </xf>
    <xf numFmtId="9" fontId="21" fillId="13" borderId="5" xfId="5" applyFont="1" applyFill="1" applyBorder="1" applyAlignment="1" applyProtection="1">
      <alignment horizontal="center" vertical="center" wrapText="1"/>
      <protection hidden="1"/>
    </xf>
    <xf numFmtId="173" fontId="18" fillId="0" borderId="58" xfId="6" applyNumberFormat="1" applyFont="1" applyFill="1" applyBorder="1" applyAlignment="1" applyProtection="1">
      <alignment horizontal="center" vertical="center" wrapText="1"/>
      <protection locked="0"/>
    </xf>
    <xf numFmtId="173" fontId="18" fillId="0" borderId="60" xfId="6" applyNumberFormat="1" applyFont="1" applyFill="1" applyBorder="1" applyAlignment="1" applyProtection="1">
      <alignment horizontal="center" vertical="center" wrapText="1"/>
      <protection locked="0"/>
    </xf>
    <xf numFmtId="173" fontId="18" fillId="0" borderId="65" xfId="6" applyNumberFormat="1" applyFont="1" applyFill="1" applyBorder="1" applyAlignment="1" applyProtection="1">
      <alignment horizontal="center" vertical="center" wrapText="1"/>
      <protection locked="0"/>
    </xf>
    <xf numFmtId="173" fontId="18" fillId="0" borderId="59" xfId="6" applyNumberFormat="1" applyFont="1" applyFill="1" applyBorder="1" applyAlignment="1" applyProtection="1">
      <alignment horizontal="center" vertical="center" wrapText="1"/>
      <protection locked="0"/>
    </xf>
    <xf numFmtId="173" fontId="18" fillId="0" borderId="0" xfId="6" applyNumberFormat="1" applyFont="1" applyFill="1" applyBorder="1" applyAlignment="1" applyProtection="1">
      <alignment horizontal="center" vertical="center" wrapText="1"/>
      <protection locked="0"/>
    </xf>
    <xf numFmtId="173" fontId="18" fillId="0" borderId="4" xfId="6" applyNumberFormat="1" applyFont="1" applyFill="1" applyBorder="1" applyAlignment="1" applyProtection="1">
      <alignment horizontal="center" vertical="center" wrapText="1"/>
      <protection locked="0"/>
    </xf>
    <xf numFmtId="173" fontId="18" fillId="0" borderId="54" xfId="6" applyNumberFormat="1" applyFont="1" applyFill="1" applyBorder="1" applyAlignment="1" applyProtection="1">
      <alignment horizontal="center" vertical="center" wrapText="1"/>
      <protection locked="0"/>
    </xf>
    <xf numFmtId="173" fontId="18" fillId="0" borderId="34" xfId="6" applyNumberFormat="1" applyFont="1" applyFill="1" applyBorder="1" applyAlignment="1" applyProtection="1">
      <alignment horizontal="center" vertical="center" wrapText="1"/>
      <protection locked="0"/>
    </xf>
    <xf numFmtId="173" fontId="18" fillId="0" borderId="66" xfId="6" applyNumberFormat="1" applyFont="1" applyFill="1" applyBorder="1" applyAlignment="1" applyProtection="1">
      <alignment horizontal="center" vertical="center" wrapText="1"/>
      <protection locked="0"/>
    </xf>
    <xf numFmtId="0" fontId="18" fillId="12" borderId="13" xfId="0" applyFont="1" applyFill="1" applyBorder="1" applyAlignment="1" applyProtection="1">
      <alignment horizontal="center" vertical="center" wrapText="1"/>
      <protection locked="0"/>
    </xf>
    <xf numFmtId="0" fontId="18" fillId="13" borderId="61" xfId="4" applyFont="1" applyFill="1" applyBorder="1" applyAlignment="1" applyProtection="1">
      <alignment horizontal="justify" vertical="center" wrapText="1"/>
      <protection locked="0"/>
    </xf>
    <xf numFmtId="0" fontId="18" fillId="13" borderId="37" xfId="4" applyFont="1" applyFill="1" applyBorder="1" applyAlignment="1" applyProtection="1">
      <alignment horizontal="justify" vertical="center" wrapText="1"/>
      <protection locked="0"/>
    </xf>
    <xf numFmtId="0" fontId="18" fillId="13" borderId="57" xfId="4" applyFont="1" applyFill="1" applyBorder="1" applyAlignment="1" applyProtection="1">
      <alignment horizontal="justify" vertical="center" wrapText="1"/>
      <protection locked="0"/>
    </xf>
    <xf numFmtId="0" fontId="21" fillId="0" borderId="20" xfId="0" applyFont="1" applyFill="1" applyBorder="1" applyAlignment="1" applyProtection="1">
      <alignment horizontal="justify" vertical="center"/>
      <protection locked="0"/>
    </xf>
    <xf numFmtId="0" fontId="21" fillId="0" borderId="57" xfId="0" applyFont="1" applyFill="1" applyBorder="1" applyAlignment="1" applyProtection="1">
      <alignment horizontal="justify" vertical="center"/>
      <protection locked="0"/>
    </xf>
    <xf numFmtId="0" fontId="18" fillId="0" borderId="61"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63" xfId="0" applyFont="1" applyFill="1" applyBorder="1" applyAlignment="1" applyProtection="1">
      <alignment horizontal="center" vertical="center" wrapText="1"/>
      <protection locked="0"/>
    </xf>
    <xf numFmtId="0" fontId="33" fillId="13" borderId="20" xfId="0" applyFont="1" applyFill="1" applyBorder="1" applyAlignment="1" applyProtection="1">
      <alignment horizontal="justify" vertical="center" wrapText="1"/>
      <protection locked="0"/>
    </xf>
    <xf numFmtId="0" fontId="33" fillId="13" borderId="57" xfId="0" applyFont="1" applyFill="1" applyBorder="1" applyAlignment="1" applyProtection="1">
      <alignment horizontal="justify" vertical="center" wrapText="1"/>
      <protection locked="0"/>
    </xf>
    <xf numFmtId="0" fontId="15" fillId="13" borderId="20" xfId="0" applyFont="1" applyFill="1" applyBorder="1" applyAlignment="1" applyProtection="1">
      <alignment horizontal="justify" vertical="center" wrapText="1"/>
      <protection locked="0"/>
    </xf>
    <xf numFmtId="0" fontId="15" fillId="13" borderId="57" xfId="0" applyFont="1" applyFill="1" applyBorder="1" applyAlignment="1" applyProtection="1">
      <alignment horizontal="justify" vertical="center" wrapText="1"/>
      <protection locked="0"/>
    </xf>
    <xf numFmtId="0" fontId="21" fillId="13" borderId="20" xfId="0" applyFont="1" applyFill="1" applyBorder="1" applyAlignment="1" applyProtection="1">
      <alignment horizontal="left" vertical="center"/>
      <protection locked="0"/>
    </xf>
    <xf numFmtId="0" fontId="21" fillId="13" borderId="57" xfId="0" applyFont="1" applyFill="1" applyBorder="1" applyAlignment="1" applyProtection="1">
      <alignment horizontal="left" vertical="center"/>
      <protection locked="0"/>
    </xf>
    <xf numFmtId="0" fontId="18" fillId="0" borderId="15"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wrapText="1"/>
      <protection locked="0"/>
    </xf>
    <xf numFmtId="0" fontId="34" fillId="0" borderId="36" xfId="0" applyFont="1" applyFill="1" applyBorder="1" applyAlignment="1" applyProtection="1">
      <alignment horizontal="center" vertical="center" wrapText="1"/>
      <protection locked="0"/>
    </xf>
    <xf numFmtId="0" fontId="34" fillId="0" borderId="18"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25" fillId="0" borderId="78" xfId="0" applyFont="1" applyFill="1" applyBorder="1" applyAlignment="1" applyProtection="1">
      <alignment horizontal="center" vertical="center"/>
      <protection locked="0"/>
    </xf>
    <xf numFmtId="0" fontId="25" fillId="0" borderId="79" xfId="0" applyFont="1" applyFill="1" applyBorder="1" applyAlignment="1" applyProtection="1">
      <alignment horizontal="center" vertical="center"/>
      <protection locked="0"/>
    </xf>
    <xf numFmtId="0" fontId="25" fillId="0" borderId="80" xfId="0" applyFont="1" applyFill="1" applyBorder="1" applyAlignment="1" applyProtection="1">
      <alignment horizontal="center" vertical="center"/>
      <protection locked="0"/>
    </xf>
    <xf numFmtId="0" fontId="18" fillId="12" borderId="13" xfId="4" applyFont="1" applyFill="1" applyBorder="1" applyAlignment="1" applyProtection="1">
      <alignment horizontal="center" vertical="center" wrapText="1"/>
      <protection locked="0"/>
    </xf>
    <xf numFmtId="0" fontId="18" fillId="12" borderId="5" xfId="4" applyFont="1" applyFill="1" applyBorder="1" applyAlignment="1" applyProtection="1">
      <alignment horizontal="center" vertical="center" wrapText="1"/>
      <protection locked="0"/>
    </xf>
    <xf numFmtId="0" fontId="18" fillId="12" borderId="14" xfId="4" applyFont="1" applyFill="1" applyBorder="1" applyAlignment="1" applyProtection="1">
      <alignment horizontal="center" vertical="center" wrapText="1"/>
      <protection locked="0"/>
    </xf>
    <xf numFmtId="172" fontId="23" fillId="11" borderId="6" xfId="4" applyNumberFormat="1" applyFont="1" applyFill="1" applyBorder="1" applyAlignment="1" applyProtection="1">
      <alignment horizontal="center" vertical="center"/>
      <protection locked="0"/>
    </xf>
    <xf numFmtId="172" fontId="23" fillId="11" borderId="73" xfId="4" applyNumberFormat="1" applyFont="1" applyFill="1" applyBorder="1" applyAlignment="1" applyProtection="1">
      <alignment horizontal="center" vertical="center"/>
      <protection locked="0"/>
    </xf>
    <xf numFmtId="0" fontId="14" fillId="15" borderId="17" xfId="4" applyFont="1" applyFill="1" applyBorder="1" applyAlignment="1" applyProtection="1">
      <alignment horizontal="center" vertical="center"/>
      <protection locked="0"/>
    </xf>
    <xf numFmtId="0" fontId="14" fillId="15" borderId="0" xfId="4" applyFont="1" applyFill="1" applyBorder="1" applyAlignment="1" applyProtection="1">
      <alignment horizontal="center" vertical="center"/>
      <protection locked="0"/>
    </xf>
    <xf numFmtId="0" fontId="14" fillId="15" borderId="4" xfId="4" applyFont="1" applyFill="1" applyBorder="1" applyAlignment="1" applyProtection="1">
      <alignment horizontal="center" vertical="center"/>
      <protection locked="0"/>
    </xf>
    <xf numFmtId="0" fontId="18" fillId="11" borderId="61" xfId="0" applyFont="1" applyFill="1" applyBorder="1" applyAlignment="1" applyProtection="1">
      <alignment horizontal="center" vertical="center" wrapText="1"/>
      <protection locked="0"/>
    </xf>
    <xf numFmtId="0" fontId="18" fillId="11" borderId="37" xfId="0" applyFont="1" applyFill="1" applyBorder="1" applyAlignment="1" applyProtection="1">
      <alignment horizontal="center" vertical="center" wrapText="1"/>
      <protection locked="0"/>
    </xf>
    <xf numFmtId="0" fontId="18" fillId="11" borderId="57" xfId="0" applyFont="1" applyFill="1" applyBorder="1" applyAlignment="1" applyProtection="1">
      <alignment horizontal="center" vertical="center" wrapText="1"/>
      <protection locked="0"/>
    </xf>
    <xf numFmtId="171" fontId="17" fillId="0" borderId="57" xfId="0" applyNumberFormat="1" applyFont="1" applyFill="1" applyBorder="1" applyAlignment="1" applyProtection="1">
      <alignment horizontal="center" vertical="center" wrapText="1"/>
      <protection locked="0"/>
    </xf>
    <xf numFmtId="171" fontId="17" fillId="0" borderId="5" xfId="0" applyNumberFormat="1" applyFont="1" applyFill="1" applyBorder="1" applyAlignment="1" applyProtection="1">
      <alignment horizontal="center" vertical="center" wrapText="1"/>
      <protection locked="0"/>
    </xf>
    <xf numFmtId="171" fontId="17" fillId="0" borderId="14" xfId="0" applyNumberFormat="1" applyFont="1" applyFill="1" applyBorder="1" applyAlignment="1" applyProtection="1">
      <alignment horizontal="center" vertical="center" wrapText="1"/>
      <protection locked="0"/>
    </xf>
    <xf numFmtId="0" fontId="18" fillId="0" borderId="64" xfId="0" applyFont="1" applyFill="1" applyBorder="1" applyAlignment="1" applyProtection="1">
      <alignment horizontal="center" vertical="center"/>
      <protection locked="0"/>
    </xf>
    <xf numFmtId="0" fontId="18" fillId="0" borderId="62" xfId="0" applyFont="1" applyFill="1" applyBorder="1" applyAlignment="1" applyProtection="1">
      <alignment horizontal="center" vertical="center"/>
      <protection locked="0"/>
    </xf>
    <xf numFmtId="0" fontId="35" fillId="12" borderId="12" xfId="0" applyFont="1" applyFill="1" applyBorder="1" applyAlignment="1" applyProtection="1">
      <alignment horizontal="center" vertical="center"/>
      <protection locked="0"/>
    </xf>
    <xf numFmtId="0" fontId="35" fillId="12" borderId="55" xfId="0" applyFont="1" applyFill="1" applyBorder="1" applyAlignment="1" applyProtection="1">
      <alignment horizontal="center" vertical="center"/>
      <protection locked="0"/>
    </xf>
    <xf numFmtId="0" fontId="35" fillId="12" borderId="1" xfId="0" applyFont="1" applyFill="1" applyBorder="1" applyAlignment="1" applyProtection="1">
      <alignment horizontal="center" vertical="center"/>
      <protection locked="0"/>
    </xf>
    <xf numFmtId="0" fontId="22" fillId="15" borderId="60" xfId="0" applyFont="1" applyFill="1" applyBorder="1" applyAlignment="1" applyProtection="1">
      <alignment horizontal="center" vertical="center"/>
      <protection locked="0"/>
    </xf>
    <xf numFmtId="0" fontId="18" fillId="15" borderId="60" xfId="0" applyFont="1" applyFill="1" applyBorder="1" applyAlignment="1" applyProtection="1">
      <alignment horizontal="center" vertical="center"/>
      <protection locked="0"/>
    </xf>
    <xf numFmtId="0" fontId="18" fillId="8" borderId="29" xfId="0" applyFont="1" applyFill="1" applyBorder="1" applyAlignment="1" applyProtection="1">
      <alignment horizontal="center" vertical="center"/>
      <protection locked="0"/>
    </xf>
    <xf numFmtId="0" fontId="18" fillId="8" borderId="56" xfId="0" applyFont="1" applyFill="1" applyBorder="1" applyAlignment="1" applyProtection="1">
      <alignment horizontal="center" vertical="center"/>
      <protection locked="0"/>
    </xf>
    <xf numFmtId="0" fontId="18" fillId="8" borderId="13"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protection locked="0"/>
    </xf>
    <xf numFmtId="0" fontId="38" fillId="0" borderId="13" xfId="0" applyFont="1" applyFill="1" applyBorder="1" applyAlignment="1" applyProtection="1">
      <alignment horizontal="center" vertical="center" wrapText="1"/>
      <protection locked="0"/>
    </xf>
    <xf numFmtId="0" fontId="18" fillId="12" borderId="13" xfId="0" applyFont="1" applyFill="1" applyBorder="1" applyAlignment="1" applyProtection="1">
      <alignment horizontal="center" vertical="center"/>
      <protection locked="0"/>
    </xf>
    <xf numFmtId="0" fontId="18" fillId="12" borderId="5" xfId="0" applyFont="1" applyFill="1" applyBorder="1" applyAlignment="1" applyProtection="1">
      <alignment horizontal="center" vertical="center"/>
      <protection locked="0"/>
    </xf>
    <xf numFmtId="0" fontId="18" fillId="12" borderId="14" xfId="0" applyFont="1" applyFill="1" applyBorder="1" applyAlignment="1" applyProtection="1">
      <alignment horizontal="center" vertical="center"/>
      <protection locked="0"/>
    </xf>
    <xf numFmtId="0" fontId="38" fillId="0" borderId="15" xfId="0" applyFont="1" applyFill="1" applyBorder="1" applyAlignment="1" applyProtection="1">
      <alignment horizontal="center" vertical="center" wrapText="1"/>
      <protection locked="0"/>
    </xf>
    <xf numFmtId="0" fontId="38" fillId="0" borderId="36"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18" fillId="14" borderId="5" xfId="0" applyFont="1" applyFill="1" applyBorder="1" applyAlignment="1" applyProtection="1">
      <alignment horizontal="center" vertical="center" wrapText="1"/>
      <protection locked="0"/>
    </xf>
    <xf numFmtId="0" fontId="18" fillId="12" borderId="14" xfId="0" applyFont="1" applyFill="1" applyBorder="1" applyAlignment="1" applyProtection="1">
      <alignment horizontal="center" vertical="center" wrapText="1"/>
      <protection locked="0"/>
    </xf>
    <xf numFmtId="0" fontId="35" fillId="0" borderId="5" xfId="0" applyFont="1" applyBorder="1" applyAlignment="1" applyProtection="1">
      <alignment horizontal="center" vertical="center" wrapText="1"/>
      <protection locked="0"/>
    </xf>
    <xf numFmtId="0" fontId="35" fillId="0" borderId="5"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14" fillId="12" borderId="76" xfId="4" applyFont="1" applyFill="1" applyBorder="1" applyAlignment="1" applyProtection="1">
      <alignment horizontal="center" vertical="center"/>
      <protection locked="0"/>
    </xf>
    <xf numFmtId="0" fontId="14" fillId="12" borderId="74" xfId="4" applyFont="1" applyFill="1" applyBorder="1" applyAlignment="1" applyProtection="1">
      <alignment horizontal="center" vertical="center"/>
      <protection locked="0"/>
    </xf>
    <xf numFmtId="172" fontId="14" fillId="4" borderId="16" xfId="4" applyNumberFormat="1" applyFont="1" applyFill="1" applyBorder="1" applyAlignment="1" applyProtection="1">
      <alignment horizontal="center" vertical="center"/>
      <protection hidden="1"/>
    </xf>
    <xf numFmtId="172" fontId="14" fillId="4" borderId="77" xfId="4" applyNumberFormat="1" applyFont="1" applyFill="1" applyBorder="1" applyAlignment="1" applyProtection="1">
      <alignment horizontal="center" vertical="center"/>
      <protection hidden="1"/>
    </xf>
    <xf numFmtId="172" fontId="14" fillId="4" borderId="74" xfId="4" applyNumberFormat="1" applyFont="1" applyFill="1" applyBorder="1" applyAlignment="1" applyProtection="1">
      <alignment horizontal="center" vertical="center"/>
      <protection hidden="1"/>
    </xf>
    <xf numFmtId="0" fontId="29" fillId="15" borderId="70" xfId="0" applyFont="1" applyFill="1" applyBorder="1" applyAlignment="1" applyProtection="1">
      <alignment horizontal="center"/>
      <protection locked="0"/>
    </xf>
    <xf numFmtId="0" fontId="29" fillId="15" borderId="71" xfId="0" applyFont="1" applyFill="1" applyBorder="1" applyAlignment="1" applyProtection="1">
      <alignment horizontal="center"/>
      <protection locked="0"/>
    </xf>
    <xf numFmtId="0" fontId="29" fillId="15" borderId="72" xfId="0" applyFont="1" applyFill="1" applyBorder="1" applyAlignment="1" applyProtection="1">
      <alignment horizontal="center"/>
      <protection locked="0"/>
    </xf>
    <xf numFmtId="0" fontId="18" fillId="15" borderId="17" xfId="0" applyFont="1" applyFill="1" applyBorder="1" applyAlignment="1" applyProtection="1">
      <alignment horizontal="center" vertical="center"/>
      <protection locked="0"/>
    </xf>
    <xf numFmtId="0" fontId="18" fillId="15" borderId="0" xfId="0" applyFont="1" applyFill="1" applyAlignment="1" applyProtection="1">
      <alignment horizontal="center" vertical="center"/>
      <protection locked="0"/>
    </xf>
    <xf numFmtId="0" fontId="18" fillId="15" borderId="4" xfId="0" applyFont="1" applyFill="1" applyBorder="1" applyAlignment="1" applyProtection="1">
      <alignment horizontal="center" vertical="center"/>
      <protection locked="0"/>
    </xf>
    <xf numFmtId="0" fontId="18" fillId="15" borderId="70" xfId="0" applyFont="1" applyFill="1" applyBorder="1" applyAlignment="1" applyProtection="1">
      <alignment horizontal="center" vertical="center"/>
      <protection locked="0"/>
    </xf>
    <xf numFmtId="0" fontId="18" fillId="15" borderId="71" xfId="0" applyFont="1" applyFill="1" applyBorder="1" applyAlignment="1" applyProtection="1">
      <alignment horizontal="center" vertical="center"/>
      <protection locked="0"/>
    </xf>
    <xf numFmtId="0" fontId="18" fillId="15" borderId="72" xfId="0" applyFont="1" applyFill="1" applyBorder="1" applyAlignment="1" applyProtection="1">
      <alignment horizontal="center" vertical="center"/>
      <protection locked="0"/>
    </xf>
    <xf numFmtId="0" fontId="35" fillId="15" borderId="60" xfId="0" applyFont="1" applyFill="1" applyBorder="1" applyAlignment="1" applyProtection="1">
      <alignment horizontal="center" vertical="center"/>
      <protection locked="0"/>
    </xf>
    <xf numFmtId="0" fontId="30" fillId="15" borderId="67" xfId="0" applyFont="1" applyFill="1" applyBorder="1" applyAlignment="1" applyProtection="1">
      <alignment horizontal="center"/>
      <protection locked="0"/>
    </xf>
    <xf numFmtId="0" fontId="30" fillId="15" borderId="68" xfId="0" applyFont="1" applyFill="1" applyBorder="1" applyAlignment="1" applyProtection="1">
      <alignment horizontal="center"/>
      <protection locked="0"/>
    </xf>
    <xf numFmtId="0" fontId="30" fillId="15" borderId="69" xfId="0" applyFont="1" applyFill="1" applyBorder="1" applyAlignment="1" applyProtection="1">
      <alignment horizontal="center"/>
      <protection locked="0"/>
    </xf>
    <xf numFmtId="0" fontId="29" fillId="15" borderId="17" xfId="0" applyFont="1" applyFill="1" applyBorder="1" applyAlignment="1" applyProtection="1">
      <alignment horizontal="center"/>
      <protection locked="0"/>
    </xf>
    <xf numFmtId="0" fontId="29" fillId="15" borderId="0" xfId="0" applyFont="1" applyFill="1" applyBorder="1" applyAlignment="1" applyProtection="1">
      <alignment horizontal="center"/>
      <protection locked="0"/>
    </xf>
    <xf numFmtId="0" fontId="29" fillId="15" borderId="4" xfId="0" applyFont="1" applyFill="1" applyBorder="1" applyAlignment="1" applyProtection="1">
      <alignment horizontal="center"/>
      <protection locked="0"/>
    </xf>
    <xf numFmtId="0" fontId="18" fillId="15" borderId="9" xfId="0" applyFont="1" applyFill="1" applyBorder="1" applyAlignment="1" applyProtection="1">
      <alignment horizontal="center" vertical="center"/>
      <protection locked="0"/>
    </xf>
    <xf numFmtId="0" fontId="18" fillId="15" borderId="21" xfId="0" applyFont="1" applyFill="1" applyBorder="1" applyAlignment="1" applyProtection="1">
      <alignment horizontal="center" vertical="center"/>
      <protection locked="0"/>
    </xf>
    <xf numFmtId="0" fontId="18" fillId="15" borderId="27" xfId="0" applyFont="1" applyFill="1" applyBorder="1" applyAlignment="1" applyProtection="1">
      <alignment horizontal="center" vertical="center"/>
      <protection locked="0"/>
    </xf>
    <xf numFmtId="0" fontId="21" fillId="0" borderId="61" xfId="0" applyFont="1" applyBorder="1" applyAlignment="1" applyProtection="1">
      <alignment horizontal="justify" vertical="center"/>
      <protection locked="0"/>
    </xf>
    <xf numFmtId="0" fontId="21" fillId="0" borderId="57" xfId="0" applyFont="1" applyBorder="1" applyAlignment="1" applyProtection="1">
      <alignment horizontal="justify" vertical="center"/>
      <protection locked="0"/>
    </xf>
    <xf numFmtId="0" fontId="14" fillId="4" borderId="31" xfId="4" applyFont="1" applyFill="1" applyBorder="1" applyAlignment="1" applyProtection="1">
      <alignment horizontal="justify" vertical="center"/>
      <protection locked="0"/>
    </xf>
    <xf numFmtId="0" fontId="14" fillId="4" borderId="26" xfId="4" applyFont="1" applyFill="1" applyBorder="1" applyAlignment="1" applyProtection="1">
      <alignment horizontal="justify" vertical="center"/>
      <protection locked="0"/>
    </xf>
    <xf numFmtId="0" fontId="14" fillId="12" borderId="12" xfId="4" applyFont="1" applyFill="1" applyBorder="1" applyAlignment="1" applyProtection="1">
      <alignment horizontal="center" vertical="center"/>
      <protection locked="0"/>
    </xf>
    <xf numFmtId="0" fontId="14" fillId="12" borderId="29" xfId="4" applyFont="1" applyFill="1" applyBorder="1" applyAlignment="1" applyProtection="1">
      <alignment horizontal="center" vertical="center"/>
      <protection locked="0"/>
    </xf>
    <xf numFmtId="0" fontId="20" fillId="12" borderId="33" xfId="4" applyFont="1" applyFill="1" applyBorder="1" applyAlignment="1" applyProtection="1">
      <alignment horizontal="center" vertical="center" wrapText="1"/>
      <protection locked="0"/>
    </xf>
    <xf numFmtId="0" fontId="20" fillId="12" borderId="75" xfId="4" applyFont="1" applyFill="1" applyBorder="1" applyAlignment="1" applyProtection="1">
      <alignment horizontal="center" vertical="center" wrapText="1"/>
      <protection locked="0"/>
    </xf>
    <xf numFmtId="0" fontId="20" fillId="12" borderId="32" xfId="4" applyFont="1" applyFill="1" applyBorder="1" applyAlignment="1" applyProtection="1">
      <alignment horizontal="center" vertical="center" wrapText="1"/>
      <protection locked="0"/>
    </xf>
    <xf numFmtId="0" fontId="14" fillId="4" borderId="61" xfId="4" applyFont="1" applyFill="1" applyBorder="1" applyAlignment="1" applyProtection="1">
      <alignment horizontal="justify" vertical="center"/>
      <protection locked="0"/>
    </xf>
    <xf numFmtId="0" fontId="14" fillId="4" borderId="57" xfId="4" applyFont="1" applyFill="1" applyBorder="1" applyAlignment="1" applyProtection="1">
      <alignment horizontal="justify" vertical="center"/>
      <protection locked="0"/>
    </xf>
    <xf numFmtId="172" fontId="21" fillId="0" borderId="0" xfId="0" applyNumberFormat="1" applyFont="1" applyAlignment="1" applyProtection="1">
      <alignment horizontal="center" vertical="center"/>
      <protection locked="0"/>
    </xf>
    <xf numFmtId="0" fontId="14" fillId="8" borderId="61" xfId="4" applyFont="1" applyFill="1" applyBorder="1" applyAlignment="1" applyProtection="1">
      <alignment horizontal="center" vertical="center"/>
      <protection locked="0"/>
    </xf>
    <xf numFmtId="0" fontId="14" fillId="8" borderId="57" xfId="4" applyFont="1" applyFill="1" applyBorder="1" applyAlignment="1" applyProtection="1">
      <alignment horizontal="center" vertical="center"/>
      <protection locked="0"/>
    </xf>
    <xf numFmtId="0" fontId="14" fillId="0" borderId="0" xfId="4" applyFont="1" applyAlignment="1" applyProtection="1">
      <alignment horizontal="center" vertical="center" wrapText="1"/>
      <protection locked="0"/>
    </xf>
    <xf numFmtId="0" fontId="14" fillId="0" borderId="67" xfId="0" applyFont="1" applyBorder="1" applyAlignment="1" applyProtection="1">
      <alignment horizontal="center" vertical="center" wrapText="1"/>
      <protection locked="0"/>
    </xf>
    <xf numFmtId="0" fontId="14" fillId="0" borderId="68" xfId="0" applyFont="1" applyBorder="1" applyAlignment="1" applyProtection="1">
      <alignment horizontal="center" vertical="center" wrapText="1"/>
      <protection locked="0"/>
    </xf>
    <xf numFmtId="0" fontId="14" fillId="0" borderId="69"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70" xfId="0" applyFont="1" applyBorder="1" applyAlignment="1" applyProtection="1">
      <alignment horizontal="center" vertical="center" wrapText="1"/>
      <protection locked="0"/>
    </xf>
    <xf numFmtId="0" fontId="14" fillId="0" borderId="71" xfId="0" applyFont="1" applyBorder="1" applyAlignment="1" applyProtection="1">
      <alignment horizontal="center" vertical="center" wrapText="1"/>
      <protection locked="0"/>
    </xf>
    <xf numFmtId="0" fontId="14" fillId="0" borderId="72" xfId="0" applyFont="1" applyBorder="1" applyAlignment="1" applyProtection="1">
      <alignment horizontal="center" vertical="center" wrapText="1"/>
      <protection locked="0"/>
    </xf>
    <xf numFmtId="0" fontId="22" fillId="12" borderId="12" xfId="0" applyFont="1" applyFill="1" applyBorder="1" applyAlignment="1" applyProtection="1">
      <alignment horizontal="center" vertical="center"/>
      <protection locked="0"/>
    </xf>
    <xf numFmtId="0" fontId="22" fillId="12" borderId="32" xfId="0" applyFont="1" applyFill="1" applyBorder="1" applyAlignment="1" applyProtection="1">
      <alignment horizontal="center" vertical="center"/>
      <protection locked="0"/>
    </xf>
    <xf numFmtId="0" fontId="22" fillId="12" borderId="55" xfId="0" applyFont="1" applyFill="1" applyBorder="1" applyAlignment="1" applyProtection="1">
      <alignment horizontal="center" vertical="center"/>
      <protection locked="0"/>
    </xf>
    <xf numFmtId="0" fontId="22" fillId="12" borderId="1" xfId="0" applyFont="1" applyFill="1" applyBorder="1" applyAlignment="1" applyProtection="1">
      <alignment horizontal="center" vertical="center"/>
      <protection locked="0"/>
    </xf>
    <xf numFmtId="0" fontId="19" fillId="12" borderId="20" xfId="0" applyFont="1" applyFill="1" applyBorder="1" applyAlignment="1" applyProtection="1">
      <alignment horizontal="center" vertical="center"/>
      <protection locked="0"/>
    </xf>
    <xf numFmtId="0" fontId="19" fillId="12" borderId="37" xfId="0" applyFont="1" applyFill="1" applyBorder="1" applyAlignment="1" applyProtection="1">
      <alignment horizontal="center" vertical="center"/>
      <protection locked="0"/>
    </xf>
    <xf numFmtId="0" fontId="19" fillId="12" borderId="57" xfId="0" applyFont="1" applyFill="1" applyBorder="1" applyAlignment="1" applyProtection="1">
      <alignment horizontal="center" vertical="center"/>
      <protection locked="0"/>
    </xf>
    <xf numFmtId="0" fontId="19" fillId="12" borderId="5" xfId="0" applyFont="1" applyFill="1" applyBorder="1" applyAlignment="1" applyProtection="1">
      <alignment horizontal="center" vertical="center"/>
      <protection locked="0"/>
    </xf>
    <xf numFmtId="0" fontId="14" fillId="12" borderId="13" xfId="4" applyFont="1" applyFill="1" applyBorder="1" applyAlignment="1" applyProtection="1">
      <alignment horizontal="center" vertical="center" wrapText="1"/>
      <protection locked="0"/>
    </xf>
    <xf numFmtId="0" fontId="14" fillId="12" borderId="57" xfId="4" applyFont="1" applyFill="1" applyBorder="1" applyAlignment="1" applyProtection="1">
      <alignment horizontal="center" vertical="center" wrapText="1"/>
      <protection locked="0"/>
    </xf>
    <xf numFmtId="0" fontId="14" fillId="12" borderId="5" xfId="4" applyFont="1" applyFill="1" applyBorder="1" applyAlignment="1" applyProtection="1">
      <alignment horizontal="center" vertical="center" wrapText="1"/>
      <protection locked="0"/>
    </xf>
    <xf numFmtId="0" fontId="14" fillId="12" borderId="14" xfId="4" applyFont="1" applyFill="1" applyBorder="1" applyAlignment="1" applyProtection="1">
      <alignment horizontal="center" vertical="center" wrapText="1"/>
      <protection locked="0"/>
    </xf>
    <xf numFmtId="0" fontId="14" fillId="0" borderId="51" xfId="0" applyFont="1" applyBorder="1" applyAlignment="1" applyProtection="1">
      <alignment horizontal="center" vertical="center" wrapText="1"/>
      <protection locked="0"/>
    </xf>
    <xf numFmtId="0" fontId="14" fillId="0" borderId="53" xfId="0" applyFont="1" applyBorder="1" applyAlignment="1" applyProtection="1">
      <alignment horizontal="center" vertical="center" wrapText="1"/>
      <protection locked="0"/>
    </xf>
    <xf numFmtId="0" fontId="14" fillId="0" borderId="52" xfId="0" applyFont="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55"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29" xfId="0" applyFont="1" applyFill="1" applyBorder="1" applyAlignment="1" applyProtection="1">
      <alignment horizontal="center" vertical="center" wrapText="1"/>
      <protection locked="0"/>
    </xf>
    <xf numFmtId="0" fontId="14" fillId="0" borderId="56"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23" fillId="12" borderId="12" xfId="0" applyFont="1" applyFill="1" applyBorder="1" applyAlignment="1" applyProtection="1">
      <alignment horizontal="center" vertical="center" wrapText="1"/>
      <protection locked="0"/>
    </xf>
    <xf numFmtId="0" fontId="23" fillId="12" borderId="55" xfId="0" applyFont="1" applyFill="1" applyBorder="1" applyAlignment="1" applyProtection="1">
      <alignment horizontal="center" vertical="center" wrapText="1"/>
      <protection locked="0"/>
    </xf>
    <xf numFmtId="0" fontId="23" fillId="12" borderId="1" xfId="0" applyFont="1" applyFill="1" applyBorder="1" applyAlignment="1" applyProtection="1">
      <alignment horizontal="center" vertical="center" wrapText="1"/>
      <protection locked="0"/>
    </xf>
    <xf numFmtId="0" fontId="23" fillId="12" borderId="13" xfId="0" applyFont="1" applyFill="1" applyBorder="1" applyAlignment="1" applyProtection="1">
      <alignment horizontal="center" vertical="center"/>
      <protection locked="0"/>
    </xf>
    <xf numFmtId="0" fontId="23" fillId="12" borderId="5" xfId="0" applyFont="1" applyFill="1" applyBorder="1" applyAlignment="1" applyProtection="1">
      <alignment horizontal="center" vertical="center"/>
      <protection locked="0"/>
    </xf>
    <xf numFmtId="0" fontId="23" fillId="12" borderId="14" xfId="0" applyFont="1" applyFill="1" applyBorder="1" applyAlignment="1" applyProtection="1">
      <alignment horizontal="center" vertical="center"/>
      <protection locked="0"/>
    </xf>
    <xf numFmtId="0" fontId="22" fillId="15" borderId="0" xfId="0" applyFont="1" applyFill="1" applyBorder="1" applyAlignment="1" applyProtection="1">
      <alignment horizontal="center"/>
      <protection locked="0"/>
    </xf>
    <xf numFmtId="0" fontId="22" fillId="0" borderId="0" xfId="0" applyFont="1" applyAlignment="1" applyProtection="1">
      <alignment horizontal="center" vertical="center"/>
      <protection locked="0"/>
    </xf>
    <xf numFmtId="0" fontId="18" fillId="0" borderId="61" xfId="4" applyFont="1" applyBorder="1" applyAlignment="1" applyProtection="1">
      <alignment horizontal="justify" vertical="center" wrapText="1"/>
      <protection locked="0"/>
    </xf>
    <xf numFmtId="0" fontId="18" fillId="0" borderId="37" xfId="4" applyFont="1" applyBorder="1" applyAlignment="1" applyProtection="1">
      <alignment horizontal="justify" vertical="center" wrapText="1"/>
      <protection locked="0"/>
    </xf>
    <xf numFmtId="0" fontId="18" fillId="0" borderId="57" xfId="4" applyFont="1" applyBorder="1" applyAlignment="1" applyProtection="1">
      <alignment horizontal="justify" vertical="center" wrapText="1"/>
      <protection locked="0"/>
    </xf>
    <xf numFmtId="0" fontId="14" fillId="12" borderId="55" xfId="4" applyFont="1" applyFill="1" applyBorder="1" applyAlignment="1" applyProtection="1">
      <alignment horizontal="center" vertical="center"/>
      <protection locked="0"/>
    </xf>
    <xf numFmtId="0" fontId="14" fillId="12" borderId="56" xfId="4" applyFont="1" applyFill="1" applyBorder="1" applyAlignment="1" applyProtection="1">
      <alignment horizontal="center" vertical="center"/>
      <protection locked="0"/>
    </xf>
    <xf numFmtId="0" fontId="28" fillId="15" borderId="0" xfId="4" applyFont="1" applyFill="1" applyAlignment="1" applyProtection="1">
      <alignment horizontal="justify" vertical="center"/>
      <protection locked="0"/>
    </xf>
    <xf numFmtId="0" fontId="23" fillId="15" borderId="67" xfId="4" applyFont="1" applyFill="1" applyBorder="1" applyAlignment="1" applyProtection="1">
      <alignment horizontal="center" vertical="center"/>
      <protection locked="0"/>
    </xf>
    <xf numFmtId="0" fontId="23" fillId="15" borderId="68" xfId="4" applyFont="1" applyFill="1" applyBorder="1" applyAlignment="1" applyProtection="1">
      <alignment horizontal="center" vertical="center"/>
      <protection locked="0"/>
    </xf>
    <xf numFmtId="0" fontId="23" fillId="15" borderId="69" xfId="4" applyFont="1" applyFill="1" applyBorder="1" applyAlignment="1" applyProtection="1">
      <alignment horizontal="center" vertical="center"/>
      <protection locked="0"/>
    </xf>
    <xf numFmtId="0" fontId="20" fillId="15" borderId="70" xfId="4" applyFont="1" applyFill="1" applyBorder="1" applyAlignment="1" applyProtection="1">
      <alignment horizontal="justify" vertical="center"/>
      <protection locked="0"/>
    </xf>
    <xf numFmtId="0" fontId="20" fillId="15" borderId="71" xfId="4" applyFont="1" applyFill="1" applyBorder="1" applyAlignment="1" applyProtection="1">
      <alignment horizontal="justify" vertical="center"/>
      <protection locked="0"/>
    </xf>
    <xf numFmtId="0" fontId="20" fillId="15" borderId="72" xfId="4" applyFont="1" applyFill="1" applyBorder="1" applyAlignment="1" applyProtection="1">
      <alignment horizontal="justify" vertical="center"/>
      <protection locked="0"/>
    </xf>
    <xf numFmtId="0" fontId="25" fillId="0" borderId="78" xfId="0" applyFont="1" applyBorder="1" applyAlignment="1" applyProtection="1">
      <alignment horizontal="center"/>
      <protection locked="0"/>
    </xf>
    <xf numFmtId="0" fontId="25" fillId="0" borderId="79" xfId="0" applyFont="1" applyBorder="1" applyAlignment="1" applyProtection="1">
      <alignment horizontal="center"/>
      <protection locked="0"/>
    </xf>
    <xf numFmtId="0" fontId="25" fillId="0" borderId="80" xfId="0" applyFont="1" applyBorder="1" applyAlignment="1" applyProtection="1">
      <alignment horizontal="center"/>
      <protection locked="0"/>
    </xf>
    <xf numFmtId="0" fontId="14" fillId="0" borderId="12"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57" xfId="0" applyFont="1" applyBorder="1" applyAlignment="1" applyProtection="1">
      <alignment horizontal="center" vertical="center" wrapText="1"/>
      <protection locked="0"/>
    </xf>
    <xf numFmtId="0" fontId="18" fillId="0" borderId="61" xfId="4" applyFont="1" applyBorder="1" applyAlignment="1" applyProtection="1">
      <alignment horizontal="center" vertical="center" wrapText="1"/>
      <protection locked="0"/>
    </xf>
    <xf numFmtId="0" fontId="18" fillId="0" borderId="37" xfId="4" applyFont="1" applyBorder="1" applyAlignment="1" applyProtection="1">
      <alignment horizontal="center" vertical="center" wrapText="1"/>
      <protection locked="0"/>
    </xf>
    <xf numFmtId="0" fontId="18" fillId="0" borderId="57" xfId="4"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40" fillId="12" borderId="12" xfId="0" applyFont="1" applyFill="1" applyBorder="1" applyAlignment="1">
      <alignment horizontal="center" vertical="center"/>
    </xf>
    <xf numFmtId="0" fontId="40" fillId="12" borderId="55" xfId="0" applyFont="1" applyFill="1" applyBorder="1" applyAlignment="1">
      <alignment horizontal="center" vertical="center"/>
    </xf>
    <xf numFmtId="0" fontId="40" fillId="12" borderId="1" xfId="0" applyFont="1" applyFill="1" applyBorder="1" applyAlignment="1">
      <alignment horizontal="center" vertical="center"/>
    </xf>
    <xf numFmtId="0" fontId="31" fillId="0" borderId="29" xfId="0" applyFont="1" applyBorder="1" applyAlignment="1">
      <alignment horizontal="left" vertical="top" wrapText="1"/>
    </xf>
    <xf numFmtId="0" fontId="31" fillId="0" borderId="56" xfId="0" applyFont="1" applyBorder="1" applyAlignment="1">
      <alignment horizontal="left" vertical="top" wrapText="1"/>
    </xf>
    <xf numFmtId="0" fontId="31" fillId="0" borderId="3" xfId="0" applyFont="1" applyBorder="1" applyAlignment="1">
      <alignment horizontal="left" vertical="top" wrapText="1"/>
    </xf>
    <xf numFmtId="0" fontId="30" fillId="15" borderId="67" xfId="0" applyFont="1" applyFill="1" applyBorder="1" applyAlignment="1">
      <alignment horizontal="center" vertical="center"/>
    </xf>
    <xf numFmtId="0" fontId="30" fillId="15" borderId="68" xfId="0" applyFont="1" applyFill="1" applyBorder="1" applyAlignment="1">
      <alignment horizontal="center" vertical="center"/>
    </xf>
    <xf numFmtId="0" fontId="30" fillId="15" borderId="69" xfId="0" applyFont="1" applyFill="1" applyBorder="1" applyAlignment="1">
      <alignment horizontal="center" vertical="center"/>
    </xf>
    <xf numFmtId="0" fontId="29" fillId="15" borderId="17" xfId="0" applyFont="1" applyFill="1" applyBorder="1" applyAlignment="1">
      <alignment horizontal="center" vertical="center"/>
    </xf>
    <xf numFmtId="0" fontId="29" fillId="15" borderId="0" xfId="0" applyFont="1" applyFill="1" applyBorder="1" applyAlignment="1">
      <alignment horizontal="center" vertical="center"/>
    </xf>
    <xf numFmtId="0" fontId="29" fillId="15" borderId="4" xfId="0" applyFont="1" applyFill="1" applyBorder="1" applyAlignment="1">
      <alignment horizontal="center" vertical="center"/>
    </xf>
    <xf numFmtId="0" fontId="40" fillId="12" borderId="18" xfId="0" applyFont="1" applyFill="1" applyBorder="1" applyAlignment="1">
      <alignment horizontal="center" vertical="center"/>
    </xf>
    <xf numFmtId="0" fontId="40" fillId="12" borderId="24" xfId="0" applyFont="1" applyFill="1" applyBorder="1" applyAlignment="1">
      <alignment horizontal="center" vertical="center"/>
    </xf>
    <xf numFmtId="0" fontId="40" fillId="12" borderId="19" xfId="0" applyFont="1" applyFill="1" applyBorder="1" applyAlignment="1">
      <alignment horizontal="center" vertical="center"/>
    </xf>
    <xf numFmtId="0" fontId="31" fillId="0" borderId="13" xfId="0" applyFont="1" applyBorder="1" applyAlignment="1">
      <alignment horizontal="left" vertical="top" wrapText="1"/>
    </xf>
    <xf numFmtId="0" fontId="31" fillId="0" borderId="5" xfId="0" applyFont="1" applyBorder="1" applyAlignment="1">
      <alignment horizontal="left" vertical="top" wrapText="1"/>
    </xf>
    <xf numFmtId="0" fontId="31" fillId="0" borderId="14" xfId="0" applyFont="1" applyBorder="1" applyAlignment="1">
      <alignment horizontal="left" vertical="top" wrapText="1"/>
    </xf>
    <xf numFmtId="0" fontId="40" fillId="12" borderId="15" xfId="0" applyFont="1" applyFill="1" applyBorder="1" applyAlignment="1">
      <alignment horizontal="center" vertical="center"/>
    </xf>
    <xf numFmtId="0" fontId="40" fillId="12" borderId="8" xfId="0" applyFont="1" applyFill="1" applyBorder="1" applyAlignment="1">
      <alignment horizontal="center" vertical="center"/>
    </xf>
    <xf numFmtId="0" fontId="40" fillId="12" borderId="16" xfId="0" applyFont="1" applyFill="1" applyBorder="1" applyAlignment="1">
      <alignment horizontal="center" vertical="center"/>
    </xf>
    <xf numFmtId="0" fontId="31" fillId="0" borderId="64" xfId="0" applyFont="1" applyBorder="1" applyAlignment="1">
      <alignment horizontal="left" vertical="top" wrapText="1"/>
    </xf>
    <xf numFmtId="0" fontId="31" fillId="0" borderId="60" xfId="0" applyFont="1" applyBorder="1" applyAlignment="1">
      <alignment horizontal="left" vertical="top" wrapText="1"/>
    </xf>
    <xf numFmtId="0" fontId="31" fillId="0" borderId="65" xfId="0" applyFont="1" applyBorder="1" applyAlignment="1">
      <alignment horizontal="left" vertical="top" wrapText="1"/>
    </xf>
    <xf numFmtId="0" fontId="31" fillId="0" borderId="29" xfId="0" applyFont="1" applyBorder="1" applyAlignment="1">
      <alignment horizontal="left" vertical="center" wrapText="1"/>
    </xf>
    <xf numFmtId="0" fontId="31" fillId="0" borderId="56" xfId="0" applyFont="1" applyBorder="1" applyAlignment="1">
      <alignment horizontal="left" vertical="center" wrapText="1"/>
    </xf>
    <xf numFmtId="0" fontId="31" fillId="0" borderId="3" xfId="0" applyFont="1" applyBorder="1" applyAlignment="1">
      <alignment horizontal="left" vertical="center" wrapText="1"/>
    </xf>
    <xf numFmtId="0" fontId="14" fillId="0" borderId="51" xfId="0" applyFont="1" applyFill="1" applyBorder="1" applyAlignment="1" applyProtection="1">
      <alignment horizontal="center" vertical="center" wrapText="1"/>
      <protection locked="0"/>
    </xf>
    <xf numFmtId="0" fontId="14" fillId="0" borderId="53" xfId="0" applyFont="1" applyFill="1" applyBorder="1" applyAlignment="1" applyProtection="1">
      <alignment horizontal="center" vertical="center" wrapText="1"/>
      <protection locked="0"/>
    </xf>
    <xf numFmtId="0" fontId="14" fillId="0" borderId="52" xfId="0" applyFont="1" applyFill="1" applyBorder="1" applyAlignment="1" applyProtection="1">
      <alignment horizontal="center" vertical="center" wrapText="1"/>
      <protection locked="0"/>
    </xf>
    <xf numFmtId="0" fontId="31" fillId="0" borderId="61" xfId="0" applyFont="1" applyBorder="1" applyAlignment="1">
      <alignment horizontal="left" vertical="center" wrapText="1"/>
    </xf>
    <xf numFmtId="0" fontId="31" fillId="0" borderId="37" xfId="0" applyFont="1" applyBorder="1" applyAlignment="1">
      <alignment horizontal="left" vertical="center" wrapText="1"/>
    </xf>
    <xf numFmtId="0" fontId="31" fillId="0" borderId="63" xfId="0" applyFont="1" applyBorder="1" applyAlignment="1">
      <alignment horizontal="left" vertical="center" wrapText="1"/>
    </xf>
    <xf numFmtId="0" fontId="14" fillId="0" borderId="9"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22" fillId="0" borderId="51" xfId="0" applyFont="1" applyBorder="1" applyAlignment="1">
      <alignment horizontal="center" vertical="center" wrapText="1"/>
    </xf>
    <xf numFmtId="0" fontId="22" fillId="0" borderId="53" xfId="0" applyFont="1" applyBorder="1" applyAlignment="1">
      <alignment horizontal="center" vertical="center"/>
    </xf>
    <xf numFmtId="0" fontId="22" fillId="0" borderId="52" xfId="0" applyFont="1" applyBorder="1" applyAlignment="1">
      <alignment horizontal="center" vertical="center"/>
    </xf>
    <xf numFmtId="0" fontId="31" fillId="0" borderId="17" xfId="0" applyFont="1" applyBorder="1" applyAlignment="1">
      <alignment horizontal="left" vertical="top" wrapText="1"/>
    </xf>
    <xf numFmtId="0" fontId="31" fillId="0" borderId="0" xfId="0" applyFont="1" applyBorder="1" applyAlignment="1">
      <alignment horizontal="left" vertical="top" wrapText="1"/>
    </xf>
    <xf numFmtId="0" fontId="31" fillId="0" borderId="4" xfId="0" applyFont="1" applyBorder="1" applyAlignment="1">
      <alignment horizontal="left" vertical="top" wrapText="1"/>
    </xf>
    <xf numFmtId="0" fontId="31" fillId="0" borderId="62" xfId="0" applyFont="1" applyBorder="1" applyAlignment="1">
      <alignment horizontal="left" vertical="top" wrapText="1"/>
    </xf>
    <xf numFmtId="0" fontId="31" fillId="0" borderId="34" xfId="0" applyFont="1" applyBorder="1" applyAlignment="1">
      <alignment horizontal="left" vertical="top" wrapText="1"/>
    </xf>
    <xf numFmtId="0" fontId="31" fillId="0" borderId="66" xfId="0" applyFont="1" applyBorder="1" applyAlignment="1">
      <alignment horizontal="left" vertical="top" wrapText="1"/>
    </xf>
    <xf numFmtId="0" fontId="4" fillId="0" borderId="1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2" fillId="5" borderId="34" xfId="0" applyFont="1" applyFill="1" applyBorder="1" applyAlignment="1">
      <alignment horizontal="center"/>
    </xf>
    <xf numFmtId="0" fontId="4" fillId="5" borderId="8"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24" xfId="0" applyFont="1" applyFill="1" applyBorder="1" applyAlignment="1">
      <alignment horizontal="center" vertical="center" wrapText="1"/>
    </xf>
  </cellXfs>
  <cellStyles count="8">
    <cellStyle name="Millares" xfId="1" builtinId="3"/>
    <cellStyle name="Millares [0]" xfId="3" builtinId="6"/>
    <cellStyle name="Millares 11" xfId="7" xr:uid="{00000000-0005-0000-0000-000002000000}"/>
    <cellStyle name="Moneda" xfId="2" builtinId="4"/>
    <cellStyle name="Moneda 3" xfId="6" xr:uid="{00000000-0005-0000-0000-000004000000}"/>
    <cellStyle name="Normal" xfId="0" builtinId="0"/>
    <cellStyle name="Normal 2" xfId="4" xr:uid="{00000000-0005-0000-0000-000006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552451</xdr:colOff>
      <xdr:row>0</xdr:row>
      <xdr:rowOff>117145</xdr:rowOff>
    </xdr:from>
    <xdr:to>
      <xdr:col>0</xdr:col>
      <xdr:colOff>1238251</xdr:colOff>
      <xdr:row>2</xdr:row>
      <xdr:rowOff>314326</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295401" y="117145"/>
          <a:ext cx="685800" cy="9782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0</xdr:row>
      <xdr:rowOff>0</xdr:rowOff>
    </xdr:from>
    <xdr:to>
      <xdr:col>0</xdr:col>
      <xdr:colOff>1265463</xdr:colOff>
      <xdr:row>2</xdr:row>
      <xdr:rowOff>118260</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57200" y="0"/>
          <a:ext cx="808263" cy="9891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552451</xdr:colOff>
      <xdr:row>0</xdr:row>
      <xdr:rowOff>117146</xdr:rowOff>
    </xdr:from>
    <xdr:to>
      <xdr:col>0</xdr:col>
      <xdr:colOff>1238251</xdr:colOff>
      <xdr:row>2</xdr:row>
      <xdr:rowOff>183174</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552451" y="117146"/>
          <a:ext cx="685800" cy="8719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430582</xdr:colOff>
      <xdr:row>0</xdr:row>
      <xdr:rowOff>79045</xdr:rowOff>
    </xdr:from>
    <xdr:to>
      <xdr:col>0</xdr:col>
      <xdr:colOff>1174315</xdr:colOff>
      <xdr:row>2</xdr:row>
      <xdr:rowOff>201238</xdr:rowOff>
    </xdr:to>
    <xdr:pic>
      <xdr:nvPicPr>
        <xdr:cNvPr id="4" name="Imagen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430582" y="79045"/>
          <a:ext cx="743733" cy="9833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183664</xdr:colOff>
      <xdr:row>0</xdr:row>
      <xdr:rowOff>64728</xdr:rowOff>
    </xdr:from>
    <xdr:ext cx="789058" cy="952500"/>
    <xdr:pic>
      <xdr:nvPicPr>
        <xdr:cNvPr id="2" name="Imagen 1">
          <a:extLst>
            <a:ext uri="{FF2B5EF4-FFF2-40B4-BE49-F238E27FC236}">
              <a16:creationId xmlns:a16="http://schemas.microsoft.com/office/drawing/2014/main" id="{228782D3-D9B5-4981-ABF1-0B118E43D982}"/>
            </a:ext>
          </a:extLst>
        </xdr:cNvPr>
        <xdr:cNvPicPr>
          <a:picLocks noChangeAspect="1"/>
        </xdr:cNvPicPr>
      </xdr:nvPicPr>
      <xdr:blipFill>
        <a:blip xmlns:r="http://schemas.openxmlformats.org/officeDocument/2006/relationships" r:embed="rId1"/>
        <a:stretch>
          <a:fillRect/>
        </a:stretch>
      </xdr:blipFill>
      <xdr:spPr>
        <a:xfrm>
          <a:off x="183664" y="64728"/>
          <a:ext cx="789058" cy="9525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699407</xdr:colOff>
      <xdr:row>0</xdr:row>
      <xdr:rowOff>98095</xdr:rowOff>
    </xdr:from>
    <xdr:to>
      <xdr:col>0</xdr:col>
      <xdr:colOff>1415143</xdr:colOff>
      <xdr:row>2</xdr:row>
      <xdr:rowOff>246750</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699407" y="98095"/>
          <a:ext cx="715736" cy="10195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552450</xdr:colOff>
      <xdr:row>0</xdr:row>
      <xdr:rowOff>46636</xdr:rowOff>
    </xdr:from>
    <xdr:to>
      <xdr:col>0</xdr:col>
      <xdr:colOff>1190625</xdr:colOff>
      <xdr:row>2</xdr:row>
      <xdr:rowOff>198219</xdr:rowOff>
    </xdr:to>
    <xdr:pic>
      <xdr:nvPicPr>
        <xdr:cNvPr id="2" name="Imagen 1">
          <a:extLst>
            <a:ext uri="{FF2B5EF4-FFF2-40B4-BE49-F238E27FC236}">
              <a16:creationId xmlns:a16="http://schemas.microsoft.com/office/drawing/2014/main" id="{24E4E479-F1BB-4AA2-8DE6-F4374F052D50}"/>
            </a:ext>
          </a:extLst>
        </xdr:cNvPr>
        <xdr:cNvPicPr>
          <a:picLocks noChangeAspect="1"/>
        </xdr:cNvPicPr>
      </xdr:nvPicPr>
      <xdr:blipFill>
        <a:blip xmlns:r="http://schemas.openxmlformats.org/officeDocument/2006/relationships" r:embed="rId1"/>
        <a:stretch>
          <a:fillRect/>
        </a:stretch>
      </xdr:blipFill>
      <xdr:spPr>
        <a:xfrm>
          <a:off x="552450" y="46636"/>
          <a:ext cx="638175" cy="87548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428625</xdr:colOff>
      <xdr:row>0</xdr:row>
      <xdr:rowOff>123825</xdr:rowOff>
    </xdr:from>
    <xdr:to>
      <xdr:col>7</xdr:col>
      <xdr:colOff>733425</xdr:colOff>
      <xdr:row>3</xdr:row>
      <xdr:rowOff>133350</xdr:rowOff>
    </xdr:to>
    <xdr:sp macro="" textlink="">
      <xdr:nvSpPr>
        <xdr:cNvPr id="2" name="CuadroTexto 1">
          <a:extLst>
            <a:ext uri="{FF2B5EF4-FFF2-40B4-BE49-F238E27FC236}">
              <a16:creationId xmlns:a16="http://schemas.microsoft.com/office/drawing/2014/main" id="{00000000-0008-0000-0E00-000002000000}"/>
            </a:ext>
          </a:extLst>
        </xdr:cNvPr>
        <xdr:cNvSpPr txBox="1"/>
      </xdr:nvSpPr>
      <xdr:spPr>
        <a:xfrm>
          <a:off x="428625" y="123825"/>
          <a:ext cx="5638800" cy="58102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t>reportar en esta hoja el auxiliar de costos contable del periodo que esta reportando en formato excel por tercero </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347206</xdr:colOff>
      <xdr:row>0</xdr:row>
      <xdr:rowOff>196558</xdr:rowOff>
    </xdr:from>
    <xdr:to>
      <xdr:col>0</xdr:col>
      <xdr:colOff>1038225</xdr:colOff>
      <xdr:row>2</xdr:row>
      <xdr:rowOff>216010</xdr:rowOff>
    </xdr:to>
    <xdr:pic>
      <xdr:nvPicPr>
        <xdr:cNvPr id="2" name="Imagen 1">
          <a:extLst>
            <a:ext uri="{FF2B5EF4-FFF2-40B4-BE49-F238E27FC236}">
              <a16:creationId xmlns:a16="http://schemas.microsoft.com/office/drawing/2014/main" id="{AA85534E-4442-4927-894C-40B66B75EE52}"/>
            </a:ext>
          </a:extLst>
        </xdr:cNvPr>
        <xdr:cNvPicPr>
          <a:picLocks noChangeAspect="1"/>
        </xdr:cNvPicPr>
      </xdr:nvPicPr>
      <xdr:blipFill>
        <a:blip xmlns:r="http://schemas.openxmlformats.org/officeDocument/2006/relationships" r:embed="rId1"/>
        <a:stretch>
          <a:fillRect/>
        </a:stretch>
      </xdr:blipFill>
      <xdr:spPr>
        <a:xfrm>
          <a:off x="347206" y="196558"/>
          <a:ext cx="691019" cy="895752"/>
        </a:xfrm>
        <a:prstGeom prst="rect">
          <a:avLst/>
        </a:prstGeom>
      </xdr:spPr>
    </xdr:pic>
    <xdr:clientData/>
  </xdr:twoCellAnchor>
  <xdr:oneCellAnchor>
    <xdr:from>
      <xdr:col>0</xdr:col>
      <xdr:colOff>422070</xdr:colOff>
      <xdr:row>14</xdr:row>
      <xdr:rowOff>162776</xdr:rowOff>
    </xdr:from>
    <xdr:ext cx="794855" cy="1008440"/>
    <xdr:pic>
      <xdr:nvPicPr>
        <xdr:cNvPr id="3" name="Imagen 2">
          <a:extLst>
            <a:ext uri="{FF2B5EF4-FFF2-40B4-BE49-F238E27FC236}">
              <a16:creationId xmlns:a16="http://schemas.microsoft.com/office/drawing/2014/main" id="{42CCAC95-2C2F-4166-B591-2D2B148444AE}"/>
            </a:ext>
          </a:extLst>
        </xdr:cNvPr>
        <xdr:cNvPicPr>
          <a:picLocks noChangeAspect="1"/>
        </xdr:cNvPicPr>
      </xdr:nvPicPr>
      <xdr:blipFill>
        <a:blip xmlns:r="http://schemas.openxmlformats.org/officeDocument/2006/relationships" r:embed="rId1"/>
        <a:stretch>
          <a:fillRect/>
        </a:stretch>
      </xdr:blipFill>
      <xdr:spPr>
        <a:xfrm>
          <a:off x="422070" y="20418328"/>
          <a:ext cx="794855" cy="100844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29"/>
  <sheetViews>
    <sheetView workbookViewId="0">
      <pane xSplit="2" ySplit="3" topLeftCell="C6" activePane="bottomRight" state="frozen"/>
      <selection pane="topRight" activeCell="C1" sqref="C1"/>
      <selection pane="bottomLeft" activeCell="A4" sqref="A4"/>
      <selection pane="bottomRight" activeCell="J20" sqref="J20"/>
    </sheetView>
  </sheetViews>
  <sheetFormatPr baseColWidth="10" defaultColWidth="11.44140625" defaultRowHeight="14.4" x14ac:dyDescent="0.3"/>
  <cols>
    <col min="2" max="2" width="23.44140625" customWidth="1"/>
    <col min="4" max="4" width="23.44140625" customWidth="1"/>
    <col min="5" max="5" width="11.44140625" customWidth="1"/>
    <col min="6" max="6" width="13.6640625" style="1" customWidth="1"/>
    <col min="7" max="7" width="17" style="1" customWidth="1"/>
    <col min="8" max="8" width="17.44140625" style="1" customWidth="1"/>
    <col min="9" max="9" width="14.109375" style="1" bestFit="1" customWidth="1"/>
    <col min="10" max="10" width="11.44140625" style="1"/>
  </cols>
  <sheetData>
    <row r="1" spans="1:14" ht="15" customHeight="1" thickBot="1" x14ac:dyDescent="0.35">
      <c r="B1" s="16"/>
      <c r="C1" s="360" t="s">
        <v>8</v>
      </c>
      <c r="D1" s="360"/>
      <c r="E1" s="360"/>
      <c r="F1" s="3"/>
      <c r="G1" s="3"/>
      <c r="I1" s="361" t="s">
        <v>8</v>
      </c>
      <c r="J1" s="362"/>
    </row>
    <row r="2" spans="1:14" s="7" customFormat="1" ht="30.75" customHeight="1" thickBot="1" x14ac:dyDescent="0.35">
      <c r="B2" s="40"/>
      <c r="C2" s="117" t="s">
        <v>9</v>
      </c>
      <c r="D2" s="40"/>
      <c r="E2" s="117" t="s">
        <v>9</v>
      </c>
      <c r="F2" s="363" t="s">
        <v>28</v>
      </c>
      <c r="G2" s="363"/>
      <c r="H2" s="8"/>
      <c r="I2" s="118" t="s">
        <v>30</v>
      </c>
      <c r="J2" s="37" t="s">
        <v>31</v>
      </c>
    </row>
    <row r="3" spans="1:14" s="9" customFormat="1" ht="29.4" thickBot="1" x14ac:dyDescent="0.35">
      <c r="B3" s="364" t="s">
        <v>11</v>
      </c>
      <c r="C3" s="364"/>
      <c r="D3" s="365" t="s">
        <v>13</v>
      </c>
      <c r="E3" s="365"/>
      <c r="F3" s="119" t="s">
        <v>14</v>
      </c>
      <c r="G3" s="11" t="s">
        <v>100</v>
      </c>
      <c r="H3" s="10"/>
      <c r="I3" s="36" t="s">
        <v>37</v>
      </c>
      <c r="J3" s="36" t="s">
        <v>39</v>
      </c>
    </row>
    <row r="4" spans="1:14" ht="27.6" x14ac:dyDescent="0.3">
      <c r="A4" s="366" t="s">
        <v>29</v>
      </c>
      <c r="B4" s="14" t="s">
        <v>90</v>
      </c>
      <c r="C4" s="44">
        <v>1</v>
      </c>
      <c r="D4" s="14"/>
      <c r="E4" s="44">
        <v>0</v>
      </c>
      <c r="F4" s="4">
        <v>2094000</v>
      </c>
      <c r="G4" s="4">
        <v>1378944</v>
      </c>
      <c r="H4" s="2"/>
      <c r="I4" s="34">
        <f>+F4/120</f>
        <v>17450</v>
      </c>
      <c r="J4" s="34">
        <v>0</v>
      </c>
      <c r="L4" s="65"/>
      <c r="M4" s="96"/>
      <c r="N4" s="65"/>
    </row>
    <row r="5" spans="1:14" ht="27.6" x14ac:dyDescent="0.3">
      <c r="A5" s="366"/>
      <c r="B5" s="14" t="s">
        <v>88</v>
      </c>
      <c r="C5" s="44">
        <v>1</v>
      </c>
      <c r="D5" s="14" t="s">
        <v>94</v>
      </c>
      <c r="E5" s="44">
        <v>2</v>
      </c>
      <c r="F5" s="4">
        <v>1623250</v>
      </c>
      <c r="G5" s="4">
        <v>993966</v>
      </c>
      <c r="H5" s="2"/>
      <c r="I5" s="17">
        <f>+F5/120</f>
        <v>13527.083333333334</v>
      </c>
      <c r="J5" s="17">
        <f>+F5/60</f>
        <v>27054.166666666668</v>
      </c>
      <c r="L5" s="65"/>
      <c r="M5" s="96"/>
      <c r="N5" s="65"/>
    </row>
    <row r="6" spans="1:14" ht="41.4" x14ac:dyDescent="0.3">
      <c r="A6" s="366"/>
      <c r="B6" s="14" t="s">
        <v>89</v>
      </c>
      <c r="C6" s="44">
        <v>1</v>
      </c>
      <c r="D6" s="14" t="s">
        <v>95</v>
      </c>
      <c r="E6" s="44">
        <v>2</v>
      </c>
      <c r="F6" s="4">
        <v>1623250</v>
      </c>
      <c r="G6" s="4">
        <v>993966</v>
      </c>
      <c r="H6" s="2"/>
      <c r="I6" s="17">
        <f>+F6/120</f>
        <v>13527.083333333334</v>
      </c>
      <c r="J6" s="17">
        <f>+F6/60</f>
        <v>27054.166666666668</v>
      </c>
      <c r="L6" s="65"/>
      <c r="M6" s="96"/>
      <c r="N6" s="65"/>
    </row>
    <row r="7" spans="1:14" ht="27.6" x14ac:dyDescent="0.3">
      <c r="A7" s="366"/>
      <c r="B7" s="14" t="s">
        <v>91</v>
      </c>
      <c r="C7" s="44">
        <v>1</v>
      </c>
      <c r="D7" s="14" t="s">
        <v>96</v>
      </c>
      <c r="E7" s="44">
        <v>2</v>
      </c>
      <c r="F7" s="4">
        <v>1623250</v>
      </c>
      <c r="G7" s="4">
        <v>993966</v>
      </c>
      <c r="H7" s="2"/>
      <c r="I7" s="17">
        <f>+F7/120</f>
        <v>13527.083333333334</v>
      </c>
      <c r="J7" s="17">
        <f>+F7/60</f>
        <v>27054.166666666668</v>
      </c>
      <c r="L7" s="65"/>
      <c r="M7" s="96"/>
      <c r="N7" s="65"/>
    </row>
    <row r="8" spans="1:14" ht="27.6" x14ac:dyDescent="0.3">
      <c r="A8" s="366"/>
      <c r="B8" s="14" t="s">
        <v>92</v>
      </c>
      <c r="C8" s="44">
        <v>3</v>
      </c>
      <c r="D8" s="14" t="s">
        <v>97</v>
      </c>
      <c r="E8" s="44">
        <v>2</v>
      </c>
      <c r="F8" s="4">
        <v>1160833</v>
      </c>
      <c r="G8" s="4">
        <v>689455</v>
      </c>
      <c r="H8" s="2"/>
      <c r="I8" s="17">
        <v>0</v>
      </c>
      <c r="J8" s="17">
        <f>+F8/60</f>
        <v>19347.216666666667</v>
      </c>
      <c r="L8" s="65"/>
      <c r="M8" s="96"/>
      <c r="N8" s="65"/>
    </row>
    <row r="9" spans="1:14" ht="41.4" x14ac:dyDescent="0.3">
      <c r="A9" s="366"/>
      <c r="B9" s="14" t="s">
        <v>93</v>
      </c>
      <c r="C9" s="44">
        <v>0</v>
      </c>
      <c r="D9" s="14" t="s">
        <v>98</v>
      </c>
      <c r="E9" s="44">
        <v>2</v>
      </c>
      <c r="F9" s="4">
        <v>1160833</v>
      </c>
      <c r="G9" s="4">
        <v>689455</v>
      </c>
      <c r="H9" s="2"/>
      <c r="I9" s="17">
        <f>+F9/40</f>
        <v>29020.825000000001</v>
      </c>
      <c r="J9" s="17">
        <f>+F9/60</f>
        <v>19347.216666666667</v>
      </c>
      <c r="L9" s="65"/>
      <c r="M9" s="96"/>
      <c r="N9" s="65"/>
    </row>
    <row r="10" spans="1:14" ht="27.6" x14ac:dyDescent="0.3">
      <c r="A10" s="366"/>
      <c r="B10" s="14" t="s">
        <v>43</v>
      </c>
      <c r="C10" s="44">
        <v>0</v>
      </c>
      <c r="D10" s="14" t="s">
        <v>99</v>
      </c>
      <c r="E10" s="44">
        <v>1</v>
      </c>
      <c r="F10" s="4">
        <v>1160833</v>
      </c>
      <c r="G10" s="4">
        <v>689455</v>
      </c>
      <c r="H10" s="2"/>
      <c r="I10" s="19">
        <v>0</v>
      </c>
      <c r="J10" s="19">
        <f>+F10/120</f>
        <v>9673.6083333333336</v>
      </c>
      <c r="L10" s="65"/>
      <c r="M10" s="96"/>
      <c r="N10" s="65"/>
    </row>
    <row r="11" spans="1:14" ht="15" thickBot="1" x14ac:dyDescent="0.35">
      <c r="A11" s="120"/>
      <c r="B11" s="14" t="s">
        <v>6</v>
      </c>
      <c r="C11" s="44">
        <v>8</v>
      </c>
      <c r="D11" s="14"/>
      <c r="E11" s="44"/>
      <c r="F11" s="4">
        <v>1160833</v>
      </c>
      <c r="G11" s="4">
        <v>689455</v>
      </c>
      <c r="H11" s="2"/>
      <c r="I11" s="121">
        <f>+F11/15</f>
        <v>77388.866666666669</v>
      </c>
      <c r="J11" s="121">
        <v>0</v>
      </c>
      <c r="L11" s="65"/>
      <c r="M11" s="96"/>
      <c r="N11" s="65"/>
    </row>
    <row r="12" spans="1:14" ht="15" thickBot="1" x14ac:dyDescent="0.35">
      <c r="B12" s="45" t="s">
        <v>7</v>
      </c>
      <c r="C12" s="44">
        <f>SUM(C4:C11)</f>
        <v>15</v>
      </c>
      <c r="D12" s="45" t="s">
        <v>7</v>
      </c>
      <c r="E12" s="44">
        <f>SUM(E4:E10)</f>
        <v>11</v>
      </c>
      <c r="F12" s="3"/>
      <c r="G12" s="3"/>
      <c r="H12" s="39" t="s">
        <v>25</v>
      </c>
      <c r="I12" s="30">
        <f>SUM(I4:I11)</f>
        <v>164440.94166666668</v>
      </c>
      <c r="J12" s="32">
        <f>SUM(J4:J10)</f>
        <v>129530.54166666669</v>
      </c>
      <c r="L12" s="65"/>
    </row>
    <row r="13" spans="1:14" s="5" customFormat="1" x14ac:dyDescent="0.3">
      <c r="A13" s="357" t="s">
        <v>20</v>
      </c>
      <c r="B13" s="14" t="s">
        <v>36</v>
      </c>
      <c r="C13" s="50"/>
      <c r="D13" s="14" t="s">
        <v>36</v>
      </c>
      <c r="E13" s="50"/>
      <c r="F13" s="46"/>
      <c r="G13" s="46"/>
      <c r="H13" s="6"/>
      <c r="I13" s="23">
        <v>56941</v>
      </c>
      <c r="J13" s="23">
        <v>70128</v>
      </c>
      <c r="K13" s="112"/>
    </row>
    <row r="14" spans="1:14" x14ac:dyDescent="0.3">
      <c r="A14" s="358"/>
      <c r="B14" s="15" t="s">
        <v>21</v>
      </c>
      <c r="C14" s="16"/>
      <c r="D14" s="15" t="s">
        <v>21</v>
      </c>
      <c r="E14" s="16"/>
      <c r="F14" s="3"/>
      <c r="G14" s="3"/>
      <c r="I14" s="17">
        <v>0</v>
      </c>
      <c r="J14" s="24"/>
    </row>
    <row r="15" spans="1:14" ht="42" thickBot="1" x14ac:dyDescent="0.35">
      <c r="A15" s="359"/>
      <c r="B15" s="15" t="s">
        <v>22</v>
      </c>
      <c r="C15" s="16"/>
      <c r="D15" s="15" t="s">
        <v>22</v>
      </c>
      <c r="E15" s="16"/>
      <c r="F15" s="3"/>
      <c r="G15" s="3"/>
      <c r="I15" s="19">
        <v>0</v>
      </c>
      <c r="J15" s="19"/>
      <c r="K15" s="113"/>
    </row>
    <row r="16" spans="1:14" ht="15" thickBot="1" x14ac:dyDescent="0.35">
      <c r="A16" s="116"/>
      <c r="B16" s="15"/>
      <c r="C16" s="16"/>
      <c r="D16" s="15"/>
      <c r="E16" s="16"/>
      <c r="F16" s="3"/>
      <c r="G16" s="3"/>
      <c r="H16" s="39" t="s">
        <v>84</v>
      </c>
      <c r="I16" s="32">
        <f>SUM(I13:I15)</f>
        <v>56941</v>
      </c>
      <c r="J16" s="32">
        <f>SUM(J13:J15)</f>
        <v>70128</v>
      </c>
    </row>
    <row r="17" spans="1:10" ht="83.4" thickBot="1" x14ac:dyDescent="0.35">
      <c r="A17" s="13" t="s">
        <v>85</v>
      </c>
      <c r="B17" s="13" t="s">
        <v>87</v>
      </c>
      <c r="C17" s="16"/>
      <c r="D17" s="13" t="s">
        <v>87</v>
      </c>
      <c r="E17" s="16"/>
      <c r="F17" s="3"/>
      <c r="G17" s="3"/>
      <c r="I17" s="105">
        <v>16912</v>
      </c>
      <c r="J17" s="105">
        <v>16912</v>
      </c>
    </row>
    <row r="18" spans="1:10" ht="15" thickBot="1" x14ac:dyDescent="0.35">
      <c r="H18" s="29" t="s">
        <v>24</v>
      </c>
      <c r="I18" s="32">
        <f>SUM(I17:I17)</f>
        <v>16912</v>
      </c>
      <c r="J18" s="32">
        <f>SUM(J17:J17)</f>
        <v>16912</v>
      </c>
    </row>
    <row r="19" spans="1:10" ht="15" thickBot="1" x14ac:dyDescent="0.35">
      <c r="I19" s="21"/>
      <c r="J19" s="21"/>
    </row>
    <row r="20" spans="1:10" ht="15" thickBot="1" x14ac:dyDescent="0.35">
      <c r="H20" s="29" t="s">
        <v>26</v>
      </c>
      <c r="I20" s="32">
        <f>+I12+I18+I16</f>
        <v>238293.94166666668</v>
      </c>
      <c r="J20" s="32">
        <f>+J12+J18+J16</f>
        <v>216570.54166666669</v>
      </c>
    </row>
    <row r="22" spans="1:10" ht="15" thickBot="1" x14ac:dyDescent="0.35"/>
    <row r="23" spans="1:10" x14ac:dyDescent="0.3">
      <c r="H23" s="53" t="s">
        <v>33</v>
      </c>
      <c r="I23" s="57">
        <v>195143</v>
      </c>
      <c r="J23" s="57">
        <v>195143</v>
      </c>
    </row>
    <row r="24" spans="1:10" s="5" customFormat="1" ht="29.4" thickBot="1" x14ac:dyDescent="0.35">
      <c r="F24" s="6"/>
      <c r="G24" s="6"/>
      <c r="H24" s="54" t="s">
        <v>34</v>
      </c>
      <c r="I24" s="58">
        <f>+I20-I23</f>
        <v>43150.94166666668</v>
      </c>
      <c r="J24" s="58">
        <f>+J20-J23</f>
        <v>21427.541666666686</v>
      </c>
    </row>
    <row r="27" spans="1:10" ht="15" thickBot="1" x14ac:dyDescent="0.35"/>
    <row r="28" spans="1:10" ht="28.8" x14ac:dyDescent="0.3">
      <c r="H28" s="61" t="s">
        <v>35</v>
      </c>
      <c r="I28" s="63">
        <v>247065</v>
      </c>
      <c r="J28" s="63">
        <v>247065</v>
      </c>
    </row>
    <row r="29" spans="1:10" ht="29.4" thickBot="1" x14ac:dyDescent="0.35">
      <c r="H29" s="54" t="s">
        <v>34</v>
      </c>
      <c r="I29" s="58">
        <f>+I20-I28</f>
        <v>-8771.0583333333198</v>
      </c>
      <c r="J29" s="58">
        <f>+J20-J28</f>
        <v>-30494.458333333314</v>
      </c>
    </row>
  </sheetData>
  <mergeCells count="7">
    <mergeCell ref="A13:A15"/>
    <mergeCell ref="C1:E1"/>
    <mergeCell ref="I1:J1"/>
    <mergeCell ref="F2:G2"/>
    <mergeCell ref="B3:C3"/>
    <mergeCell ref="D3:E3"/>
    <mergeCell ref="A4:A10"/>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94495-CBE6-4054-8A59-ECCC88BF8EB8}">
  <sheetPr>
    <pageSetUpPr fitToPage="1"/>
  </sheetPr>
  <dimension ref="A1:Z44"/>
  <sheetViews>
    <sheetView view="pageBreakPreview" zoomScaleNormal="78" zoomScaleSheetLayoutView="100" workbookViewId="0">
      <selection sqref="A1:A3"/>
    </sheetView>
  </sheetViews>
  <sheetFormatPr baseColWidth="10" defaultColWidth="11.44140625" defaultRowHeight="14.4" x14ac:dyDescent="0.3"/>
  <cols>
    <col min="1" max="1" width="52.6640625" style="160" customWidth="1"/>
    <col min="2" max="2" width="17.6640625" style="160" customWidth="1"/>
    <col min="3" max="14" width="21.5546875" style="160" customWidth="1"/>
    <col min="15" max="16384" width="11.44140625" style="160"/>
  </cols>
  <sheetData>
    <row r="1" spans="1:26" s="212" customFormat="1" ht="29.25" customHeight="1" thickBot="1" x14ac:dyDescent="0.35">
      <c r="A1" s="625"/>
      <c r="B1" s="604" t="s">
        <v>356</v>
      </c>
      <c r="C1" s="605"/>
      <c r="D1" s="605"/>
      <c r="E1" s="605"/>
      <c r="F1" s="605"/>
      <c r="G1" s="605"/>
      <c r="H1" s="605"/>
      <c r="I1" s="605"/>
      <c r="J1" s="606"/>
      <c r="K1" s="411" t="s">
        <v>248</v>
      </c>
      <c r="L1" s="412"/>
      <c r="M1" s="413">
        <v>44299</v>
      </c>
      <c r="N1" s="414"/>
    </row>
    <row r="2" spans="1:26" s="212" customFormat="1" ht="29.25" customHeight="1" thickBot="1" x14ac:dyDescent="0.35">
      <c r="A2" s="626"/>
      <c r="B2" s="607"/>
      <c r="C2" s="608"/>
      <c r="D2" s="608"/>
      <c r="E2" s="608"/>
      <c r="F2" s="608"/>
      <c r="G2" s="608"/>
      <c r="H2" s="608"/>
      <c r="I2" s="608"/>
      <c r="J2" s="609"/>
      <c r="K2" s="411" t="s">
        <v>348</v>
      </c>
      <c r="L2" s="412"/>
      <c r="M2" s="411" t="s">
        <v>246</v>
      </c>
      <c r="N2" s="412"/>
    </row>
    <row r="3" spans="1:26" s="212" customFormat="1" ht="29.25" customHeight="1" thickBot="1" x14ac:dyDescent="0.3">
      <c r="A3" s="627"/>
      <c r="B3" s="610"/>
      <c r="C3" s="611"/>
      <c r="D3" s="611"/>
      <c r="E3" s="611"/>
      <c r="F3" s="611"/>
      <c r="G3" s="611"/>
      <c r="H3" s="611"/>
      <c r="I3" s="611"/>
      <c r="J3" s="612"/>
      <c r="K3" s="415" t="s">
        <v>247</v>
      </c>
      <c r="L3" s="416"/>
      <c r="M3" s="416"/>
      <c r="N3" s="417"/>
    </row>
    <row r="4" spans="1:26" s="212" customFormat="1" ht="18" customHeight="1" thickBot="1" x14ac:dyDescent="0.35">
      <c r="A4" s="312"/>
      <c r="B4" s="255"/>
      <c r="C4" s="255"/>
      <c r="D4" s="255"/>
      <c r="E4" s="255"/>
      <c r="F4" s="255"/>
      <c r="G4" s="255"/>
      <c r="H4" s="255"/>
      <c r="I4" s="255"/>
      <c r="J4" s="255"/>
      <c r="K4" s="255"/>
      <c r="L4" s="255"/>
      <c r="M4" s="255"/>
      <c r="N4" s="255"/>
    </row>
    <row r="5" spans="1:26" s="161" customFormat="1" ht="21.75" customHeight="1" x14ac:dyDescent="0.3">
      <c r="A5" s="613" t="s">
        <v>150</v>
      </c>
      <c r="B5" s="614"/>
      <c r="C5" s="615"/>
      <c r="D5" s="615"/>
      <c r="E5" s="615"/>
      <c r="F5" s="615"/>
      <c r="G5" s="615"/>
      <c r="H5" s="615"/>
      <c r="I5" s="615"/>
      <c r="J5" s="615"/>
      <c r="K5" s="615"/>
      <c r="L5" s="615"/>
      <c r="M5" s="615"/>
      <c r="N5" s="616"/>
      <c r="O5" s="233"/>
    </row>
    <row r="6" spans="1:26" s="234" customFormat="1" ht="25.5" customHeight="1" x14ac:dyDescent="0.3">
      <c r="A6" s="313" t="s">
        <v>256</v>
      </c>
      <c r="B6" s="617"/>
      <c r="C6" s="618"/>
      <c r="D6" s="618"/>
      <c r="E6" s="618"/>
      <c r="F6" s="619"/>
      <c r="G6" s="620" t="s">
        <v>257</v>
      </c>
      <c r="H6" s="620"/>
      <c r="I6" s="620"/>
      <c r="J6" s="314"/>
      <c r="K6" s="620" t="s">
        <v>258</v>
      </c>
      <c r="L6" s="620"/>
      <c r="M6" s="620"/>
      <c r="N6" s="315"/>
    </row>
    <row r="7" spans="1:26" s="159" customFormat="1" ht="31.5" customHeight="1" x14ac:dyDescent="0.3">
      <c r="A7" s="621" t="s">
        <v>259</v>
      </c>
      <c r="B7" s="622"/>
      <c r="C7" s="623"/>
      <c r="D7" s="623"/>
      <c r="E7" s="623"/>
      <c r="F7" s="623"/>
      <c r="G7" s="623"/>
      <c r="H7" s="623"/>
      <c r="I7" s="623"/>
      <c r="J7" s="623"/>
      <c r="K7" s="623"/>
      <c r="L7" s="623"/>
      <c r="M7" s="623"/>
      <c r="N7" s="624"/>
      <c r="O7" s="603"/>
      <c r="P7" s="603"/>
    </row>
    <row r="8" spans="1:26" s="212" customFormat="1" ht="33" customHeight="1" x14ac:dyDescent="0.3">
      <c r="A8" s="601" t="s">
        <v>192</v>
      </c>
      <c r="B8" s="602"/>
      <c r="C8" s="165" t="s">
        <v>197</v>
      </c>
      <c r="D8" s="165" t="s">
        <v>198</v>
      </c>
      <c r="E8" s="165" t="s">
        <v>199</v>
      </c>
      <c r="F8" s="165" t="s">
        <v>200</v>
      </c>
      <c r="G8" s="165" t="s">
        <v>201</v>
      </c>
      <c r="H8" s="165" t="s">
        <v>202</v>
      </c>
      <c r="I8" s="165" t="s">
        <v>203</v>
      </c>
      <c r="J8" s="165" t="s">
        <v>204</v>
      </c>
      <c r="K8" s="165" t="s">
        <v>205</v>
      </c>
      <c r="L8" s="165" t="s">
        <v>206</v>
      </c>
      <c r="M8" s="165" t="s">
        <v>207</v>
      </c>
      <c r="N8" s="211" t="s">
        <v>208</v>
      </c>
      <c r="O8" s="213"/>
      <c r="P8" s="213"/>
    </row>
    <row r="9" spans="1:26" s="212" customFormat="1" ht="30" customHeight="1" x14ac:dyDescent="0.3">
      <c r="A9" s="589" t="s">
        <v>209</v>
      </c>
      <c r="B9" s="590"/>
      <c r="C9" s="166"/>
      <c r="D9" s="166"/>
      <c r="E9" s="166"/>
      <c r="F9" s="166"/>
      <c r="G9" s="166"/>
      <c r="H9" s="166"/>
      <c r="I9" s="166"/>
      <c r="J9" s="166"/>
      <c r="K9" s="166"/>
      <c r="L9" s="166"/>
      <c r="M9" s="166"/>
      <c r="N9" s="168"/>
      <c r="O9" s="600"/>
      <c r="P9" s="600"/>
      <c r="Q9" s="214"/>
      <c r="R9" s="214"/>
      <c r="S9" s="214"/>
      <c r="T9" s="214"/>
      <c r="U9" s="214"/>
      <c r="V9" s="214"/>
      <c r="W9" s="214"/>
      <c r="X9" s="214"/>
      <c r="Y9" s="214"/>
      <c r="Z9" s="214"/>
    </row>
    <row r="10" spans="1:26" s="212" customFormat="1" ht="30" customHeight="1" x14ac:dyDescent="0.3">
      <c r="A10" s="589" t="s">
        <v>306</v>
      </c>
      <c r="B10" s="590"/>
      <c r="C10" s="166"/>
      <c r="D10" s="166"/>
      <c r="E10" s="166"/>
      <c r="F10" s="166"/>
      <c r="G10" s="166"/>
      <c r="H10" s="166"/>
      <c r="I10" s="166"/>
      <c r="J10" s="166"/>
      <c r="K10" s="166"/>
      <c r="L10" s="166"/>
      <c r="M10" s="166"/>
      <c r="N10" s="168"/>
      <c r="O10" s="600"/>
      <c r="P10" s="600"/>
      <c r="Q10" s="214"/>
      <c r="R10" s="214"/>
      <c r="S10" s="214"/>
      <c r="T10" s="214"/>
      <c r="U10" s="214"/>
      <c r="V10" s="214"/>
      <c r="W10" s="214"/>
      <c r="X10" s="214"/>
      <c r="Y10" s="214"/>
      <c r="Z10" s="214"/>
    </row>
    <row r="11" spans="1:26" s="212" customFormat="1" ht="30" customHeight="1" x14ac:dyDescent="0.3">
      <c r="A11" s="589" t="s">
        <v>210</v>
      </c>
      <c r="B11" s="590"/>
      <c r="C11" s="166"/>
      <c r="D11" s="215">
        <f>IF(D8="",0,IF(C19&gt;0,C19,0))</f>
        <v>0</v>
      </c>
      <c r="E11" s="215">
        <f t="shared" ref="E11:N11" si="0">IF(E8="",0,IF(D19&gt;0,D19,0))</f>
        <v>0</v>
      </c>
      <c r="F11" s="215">
        <f t="shared" si="0"/>
        <v>0</v>
      </c>
      <c r="G11" s="215">
        <f t="shared" si="0"/>
        <v>0</v>
      </c>
      <c r="H11" s="215">
        <f t="shared" si="0"/>
        <v>0</v>
      </c>
      <c r="I11" s="215">
        <f t="shared" si="0"/>
        <v>0</v>
      </c>
      <c r="J11" s="215">
        <f t="shared" si="0"/>
        <v>0</v>
      </c>
      <c r="K11" s="215">
        <f t="shared" si="0"/>
        <v>0</v>
      </c>
      <c r="L11" s="215">
        <f t="shared" si="0"/>
        <v>0</v>
      </c>
      <c r="M11" s="215">
        <f t="shared" si="0"/>
        <v>0</v>
      </c>
      <c r="N11" s="216">
        <f t="shared" si="0"/>
        <v>0</v>
      </c>
      <c r="O11" s="600"/>
      <c r="P11" s="600"/>
      <c r="Q11" s="214"/>
      <c r="R11" s="214"/>
      <c r="S11" s="214"/>
      <c r="T11" s="214"/>
      <c r="U11" s="214"/>
      <c r="V11" s="214"/>
      <c r="W11" s="214"/>
      <c r="X11" s="214"/>
      <c r="Y11" s="214"/>
      <c r="Z11" s="214"/>
    </row>
    <row r="12" spans="1:26" s="212" customFormat="1" ht="30" customHeight="1" x14ac:dyDescent="0.3">
      <c r="A12" s="598" t="s">
        <v>211</v>
      </c>
      <c r="B12" s="599"/>
      <c r="C12" s="167">
        <f>C9+C10+C11</f>
        <v>0</v>
      </c>
      <c r="D12" s="167">
        <f>IF(D8="",0,(D9+D10+D11))</f>
        <v>0</v>
      </c>
      <c r="E12" s="167">
        <f t="shared" ref="E12:N12" si="1">IF(E8="",0,(E9+E10+E11))</f>
        <v>0</v>
      </c>
      <c r="F12" s="167">
        <f t="shared" si="1"/>
        <v>0</v>
      </c>
      <c r="G12" s="167">
        <f t="shared" si="1"/>
        <v>0</v>
      </c>
      <c r="H12" s="167">
        <f t="shared" si="1"/>
        <v>0</v>
      </c>
      <c r="I12" s="167">
        <f t="shared" si="1"/>
        <v>0</v>
      </c>
      <c r="J12" s="167">
        <f t="shared" si="1"/>
        <v>0</v>
      </c>
      <c r="K12" s="167">
        <f t="shared" si="1"/>
        <v>0</v>
      </c>
      <c r="L12" s="167">
        <f t="shared" si="1"/>
        <v>0</v>
      </c>
      <c r="M12" s="167">
        <f t="shared" si="1"/>
        <v>0</v>
      </c>
      <c r="N12" s="169">
        <f t="shared" si="1"/>
        <v>0</v>
      </c>
      <c r="O12" s="213"/>
      <c r="P12" s="213"/>
      <c r="Q12" s="214"/>
      <c r="R12" s="214"/>
      <c r="S12" s="214"/>
      <c r="T12" s="214"/>
      <c r="U12" s="214"/>
      <c r="V12" s="214"/>
      <c r="W12" s="214"/>
      <c r="X12" s="214"/>
      <c r="Y12" s="214"/>
      <c r="Z12" s="214"/>
    </row>
    <row r="13" spans="1:26" s="212" customFormat="1" ht="30" customHeight="1" x14ac:dyDescent="0.3">
      <c r="A13" s="589" t="s">
        <v>260</v>
      </c>
      <c r="B13" s="590"/>
      <c r="C13" s="166"/>
      <c r="D13" s="166"/>
      <c r="E13" s="166"/>
      <c r="F13" s="166"/>
      <c r="G13" s="166"/>
      <c r="H13" s="166"/>
      <c r="I13" s="166"/>
      <c r="J13" s="166"/>
      <c r="K13" s="166"/>
      <c r="L13" s="166"/>
      <c r="M13" s="166"/>
      <c r="N13" s="168"/>
      <c r="O13" s="600"/>
      <c r="P13" s="600"/>
      <c r="Q13" s="214"/>
      <c r="R13" s="214"/>
      <c r="S13" s="214"/>
      <c r="T13" s="214"/>
      <c r="U13" s="214"/>
      <c r="V13" s="214"/>
      <c r="W13" s="214"/>
      <c r="X13" s="214"/>
      <c r="Y13" s="214"/>
      <c r="Z13" s="214"/>
    </row>
    <row r="14" spans="1:26" s="212" customFormat="1" ht="30" customHeight="1" x14ac:dyDescent="0.3">
      <c r="A14" s="589" t="s">
        <v>261</v>
      </c>
      <c r="B14" s="590"/>
      <c r="C14" s="166"/>
      <c r="D14" s="166"/>
      <c r="E14" s="166"/>
      <c r="F14" s="166"/>
      <c r="G14" s="166"/>
      <c r="H14" s="166"/>
      <c r="I14" s="166"/>
      <c r="J14" s="166"/>
      <c r="K14" s="166"/>
      <c r="L14" s="166"/>
      <c r="M14" s="166"/>
      <c r="N14" s="168"/>
      <c r="O14" s="600"/>
      <c r="P14" s="600"/>
      <c r="Q14" s="214"/>
      <c r="R14" s="214"/>
      <c r="S14" s="214"/>
      <c r="T14" s="214"/>
      <c r="U14" s="214"/>
      <c r="V14" s="214"/>
      <c r="W14" s="214"/>
      <c r="X14" s="214"/>
      <c r="Y14" s="214"/>
      <c r="Z14" s="214"/>
    </row>
    <row r="15" spans="1:26" s="212" customFormat="1" ht="30" customHeight="1" x14ac:dyDescent="0.3">
      <c r="A15" s="589" t="s">
        <v>262</v>
      </c>
      <c r="B15" s="590"/>
      <c r="C15" s="166"/>
      <c r="D15" s="166"/>
      <c r="E15" s="166"/>
      <c r="F15" s="166"/>
      <c r="G15" s="166"/>
      <c r="H15" s="166"/>
      <c r="I15" s="166"/>
      <c r="J15" s="166"/>
      <c r="K15" s="166"/>
      <c r="L15" s="166"/>
      <c r="M15" s="166"/>
      <c r="N15" s="168"/>
      <c r="O15" s="600"/>
      <c r="P15" s="600"/>
      <c r="Q15" s="214"/>
      <c r="R15" s="214"/>
      <c r="S15" s="214"/>
      <c r="T15" s="214"/>
      <c r="U15" s="214"/>
      <c r="V15" s="214"/>
      <c r="W15" s="214"/>
      <c r="X15" s="214"/>
      <c r="Y15" s="214"/>
      <c r="Z15" s="214"/>
    </row>
    <row r="16" spans="1:26" s="212" customFormat="1" ht="30" customHeight="1" x14ac:dyDescent="0.3">
      <c r="A16" s="589" t="s">
        <v>212</v>
      </c>
      <c r="B16" s="590"/>
      <c r="C16" s="166"/>
      <c r="D16" s="166"/>
      <c r="E16" s="166"/>
      <c r="F16" s="166"/>
      <c r="G16" s="166"/>
      <c r="H16" s="166"/>
      <c r="I16" s="166"/>
      <c r="J16" s="166"/>
      <c r="K16" s="166"/>
      <c r="L16" s="166"/>
      <c r="M16" s="166"/>
      <c r="N16" s="168"/>
      <c r="O16" s="600"/>
      <c r="P16" s="600"/>
      <c r="Q16" s="214"/>
      <c r="R16" s="214"/>
      <c r="S16" s="214"/>
      <c r="T16" s="214"/>
      <c r="U16" s="214"/>
      <c r="V16" s="214"/>
      <c r="W16" s="214"/>
      <c r="X16" s="214"/>
      <c r="Y16" s="214"/>
      <c r="Z16" s="214"/>
    </row>
    <row r="17" spans="1:26" s="212" customFormat="1" ht="30" customHeight="1" x14ac:dyDescent="0.3">
      <c r="A17" s="589" t="s">
        <v>318</v>
      </c>
      <c r="B17" s="590"/>
      <c r="C17" s="166"/>
      <c r="D17" s="166"/>
      <c r="E17" s="166"/>
      <c r="F17" s="166"/>
      <c r="G17" s="166"/>
      <c r="H17" s="166"/>
      <c r="I17" s="166"/>
      <c r="J17" s="166"/>
      <c r="K17" s="166"/>
      <c r="L17" s="166"/>
      <c r="M17" s="166"/>
      <c r="N17" s="168"/>
      <c r="O17" s="217"/>
      <c r="P17" s="217"/>
      <c r="Q17" s="214"/>
      <c r="R17" s="214"/>
      <c r="S17" s="214"/>
      <c r="T17" s="214"/>
      <c r="U17" s="214"/>
      <c r="V17" s="214"/>
      <c r="W17" s="214"/>
      <c r="X17" s="214"/>
      <c r="Y17" s="214"/>
      <c r="Z17" s="214"/>
    </row>
    <row r="18" spans="1:26" s="212" customFormat="1" ht="30" customHeight="1" x14ac:dyDescent="0.3">
      <c r="A18" s="589" t="s">
        <v>319</v>
      </c>
      <c r="B18" s="590"/>
      <c r="C18" s="166"/>
      <c r="D18" s="166"/>
      <c r="E18" s="166"/>
      <c r="F18" s="166"/>
      <c r="G18" s="166"/>
      <c r="H18" s="166"/>
      <c r="I18" s="166"/>
      <c r="J18" s="166"/>
      <c r="K18" s="166"/>
      <c r="L18" s="166"/>
      <c r="M18" s="166"/>
      <c r="N18" s="168"/>
      <c r="O18" s="217"/>
      <c r="P18" s="217"/>
      <c r="Q18" s="214"/>
      <c r="R18" s="214"/>
      <c r="S18" s="214"/>
      <c r="T18" s="214"/>
      <c r="U18" s="214"/>
      <c r="V18" s="214"/>
      <c r="W18" s="214"/>
      <c r="X18" s="214"/>
      <c r="Y18" s="214"/>
      <c r="Z18" s="214"/>
    </row>
    <row r="19" spans="1:26" s="212" customFormat="1" ht="30.75" customHeight="1" x14ac:dyDescent="0.3">
      <c r="A19" s="598" t="s">
        <v>263</v>
      </c>
      <c r="B19" s="599"/>
      <c r="C19" s="167">
        <f>IF(SUM(C13:C17)&gt;0,C12-C13-C15-C16-C17-C18,C12)</f>
        <v>0</v>
      </c>
      <c r="D19" s="167">
        <f t="shared" ref="D19:N19" si="2">IF(SUM(D13:D17)&gt;0,D12-D13-D15-D16-D17-D18,D12)</f>
        <v>0</v>
      </c>
      <c r="E19" s="167">
        <f>IF(SUM(E13:E17)&gt;0,E12-E13-E15-E16-E17-E18,E12)</f>
        <v>0</v>
      </c>
      <c r="F19" s="167">
        <f t="shared" si="2"/>
        <v>0</v>
      </c>
      <c r="G19" s="167">
        <f t="shared" si="2"/>
        <v>0</v>
      </c>
      <c r="H19" s="167">
        <f t="shared" si="2"/>
        <v>0</v>
      </c>
      <c r="I19" s="167">
        <f t="shared" si="2"/>
        <v>0</v>
      </c>
      <c r="J19" s="167">
        <f t="shared" si="2"/>
        <v>0</v>
      </c>
      <c r="K19" s="167">
        <f t="shared" si="2"/>
        <v>0</v>
      </c>
      <c r="L19" s="167">
        <f t="shared" si="2"/>
        <v>0</v>
      </c>
      <c r="M19" s="167">
        <f t="shared" si="2"/>
        <v>0</v>
      </c>
      <c r="N19" s="169">
        <f t="shared" si="2"/>
        <v>0</v>
      </c>
    </row>
    <row r="20" spans="1:26" s="212" customFormat="1" ht="30.75" customHeight="1" x14ac:dyDescent="0.3">
      <c r="A20" s="589" t="s">
        <v>264</v>
      </c>
      <c r="B20" s="590"/>
      <c r="C20" s="166"/>
      <c r="D20" s="166"/>
      <c r="E20" s="166"/>
      <c r="F20" s="166"/>
      <c r="G20" s="166"/>
      <c r="H20" s="166"/>
      <c r="I20" s="166"/>
      <c r="J20" s="166"/>
      <c r="K20" s="166"/>
      <c r="L20" s="166"/>
      <c r="M20" s="166"/>
      <c r="N20" s="168"/>
    </row>
    <row r="21" spans="1:26" s="212" customFormat="1" ht="30.75" customHeight="1" x14ac:dyDescent="0.3">
      <c r="A21" s="598" t="s">
        <v>265</v>
      </c>
      <c r="B21" s="599"/>
      <c r="C21" s="167">
        <f>IF(C20&gt;0,C20-C19,0)</f>
        <v>0</v>
      </c>
      <c r="D21" s="167">
        <f t="shared" ref="D21:N21" si="3">IF(D20&gt;0,D20-D19,0)</f>
        <v>0</v>
      </c>
      <c r="E21" s="167">
        <f t="shared" si="3"/>
        <v>0</v>
      </c>
      <c r="F21" s="167">
        <f t="shared" si="3"/>
        <v>0</v>
      </c>
      <c r="G21" s="167">
        <f t="shared" si="3"/>
        <v>0</v>
      </c>
      <c r="H21" s="167">
        <f t="shared" si="3"/>
        <v>0</v>
      </c>
      <c r="I21" s="167">
        <f t="shared" si="3"/>
        <v>0</v>
      </c>
      <c r="J21" s="167">
        <f t="shared" si="3"/>
        <v>0</v>
      </c>
      <c r="K21" s="167">
        <f t="shared" si="3"/>
        <v>0</v>
      </c>
      <c r="L21" s="167">
        <f t="shared" si="3"/>
        <v>0</v>
      </c>
      <c r="M21" s="167">
        <f t="shared" si="3"/>
        <v>0</v>
      </c>
      <c r="N21" s="169">
        <f t="shared" si="3"/>
        <v>0</v>
      </c>
    </row>
    <row r="22" spans="1:26" s="212" customFormat="1" ht="30.75" customHeight="1" x14ac:dyDescent="0.3">
      <c r="A22" s="589" t="s">
        <v>213</v>
      </c>
      <c r="B22" s="590"/>
      <c r="C22" s="166"/>
      <c r="D22" s="166"/>
      <c r="E22" s="166"/>
      <c r="F22" s="166"/>
      <c r="G22" s="166"/>
      <c r="H22" s="166"/>
      <c r="I22" s="166"/>
      <c r="J22" s="166"/>
      <c r="K22" s="166"/>
      <c r="L22" s="166"/>
      <c r="M22" s="166"/>
      <c r="N22" s="168"/>
    </row>
    <row r="23" spans="1:26" s="212" customFormat="1" ht="31.5" customHeight="1" thickBot="1" x14ac:dyDescent="0.35">
      <c r="A23" s="591" t="s">
        <v>214</v>
      </c>
      <c r="B23" s="592"/>
      <c r="C23" s="170">
        <f>C22-C16</f>
        <v>0</v>
      </c>
      <c r="D23" s="170">
        <f t="shared" ref="D23:N23" si="4">IF((SUM(D13:D16)+D22)&gt;0,C23-D16+D22,0)</f>
        <v>0</v>
      </c>
      <c r="E23" s="170">
        <f t="shared" si="4"/>
        <v>0</v>
      </c>
      <c r="F23" s="170">
        <f t="shared" si="4"/>
        <v>0</v>
      </c>
      <c r="G23" s="170">
        <f t="shared" si="4"/>
        <v>0</v>
      </c>
      <c r="H23" s="170">
        <f t="shared" si="4"/>
        <v>0</v>
      </c>
      <c r="I23" s="170">
        <f t="shared" si="4"/>
        <v>0</v>
      </c>
      <c r="J23" s="170">
        <f t="shared" si="4"/>
        <v>0</v>
      </c>
      <c r="K23" s="170">
        <f t="shared" si="4"/>
        <v>0</v>
      </c>
      <c r="L23" s="170">
        <f t="shared" si="4"/>
        <v>0</v>
      </c>
      <c r="M23" s="170">
        <f t="shared" si="4"/>
        <v>0</v>
      </c>
      <c r="N23" s="171">
        <f t="shared" si="4"/>
        <v>0</v>
      </c>
      <c r="O23" s="218"/>
    </row>
    <row r="24" spans="1:26" s="212" customFormat="1" ht="13.8" thickBot="1" x14ac:dyDescent="0.35">
      <c r="A24" s="325"/>
      <c r="B24" s="158"/>
      <c r="C24" s="158"/>
      <c r="D24" s="158"/>
      <c r="E24" s="158"/>
      <c r="F24" s="158"/>
      <c r="G24" s="158"/>
      <c r="H24" s="158"/>
      <c r="I24" s="158"/>
      <c r="J24" s="158"/>
      <c r="K24" s="158"/>
      <c r="L24" s="158"/>
      <c r="M24" s="158"/>
      <c r="N24" s="326"/>
    </row>
    <row r="25" spans="1:26" s="212" customFormat="1" ht="15.75" customHeight="1" x14ac:dyDescent="0.3">
      <c r="A25" s="593" t="s">
        <v>192</v>
      </c>
      <c r="B25" s="595" t="s">
        <v>215</v>
      </c>
      <c r="C25" s="596"/>
      <c r="D25" s="596"/>
      <c r="E25" s="596"/>
      <c r="F25" s="596"/>
      <c r="G25" s="596"/>
      <c r="H25" s="596"/>
      <c r="I25" s="596"/>
      <c r="J25" s="596"/>
      <c r="K25" s="596"/>
      <c r="L25" s="596"/>
      <c r="M25" s="597"/>
      <c r="N25" s="565" t="s">
        <v>7</v>
      </c>
    </row>
    <row r="26" spans="1:26" s="212" customFormat="1" ht="21" customHeight="1" thickBot="1" x14ac:dyDescent="0.35">
      <c r="A26" s="594"/>
      <c r="B26" s="172" t="s">
        <v>197</v>
      </c>
      <c r="C26" s="172" t="s">
        <v>198</v>
      </c>
      <c r="D26" s="172" t="s">
        <v>199</v>
      </c>
      <c r="E26" s="172" t="s">
        <v>200</v>
      </c>
      <c r="F26" s="172" t="s">
        <v>201</v>
      </c>
      <c r="G26" s="172" t="s">
        <v>202</v>
      </c>
      <c r="H26" s="172" t="s">
        <v>203</v>
      </c>
      <c r="I26" s="172" t="s">
        <v>204</v>
      </c>
      <c r="J26" s="172" t="s">
        <v>205</v>
      </c>
      <c r="K26" s="172" t="s">
        <v>206</v>
      </c>
      <c r="L26" s="172" t="s">
        <v>207</v>
      </c>
      <c r="M26" s="172" t="s">
        <v>208</v>
      </c>
      <c r="N26" s="566"/>
    </row>
    <row r="27" spans="1:26" s="212" customFormat="1" ht="21" customHeight="1" x14ac:dyDescent="0.3">
      <c r="A27" s="173" t="s">
        <v>320</v>
      </c>
      <c r="B27" s="174"/>
      <c r="C27" s="174"/>
      <c r="D27" s="316"/>
      <c r="E27" s="316"/>
      <c r="F27" s="316"/>
      <c r="G27" s="316"/>
      <c r="H27" s="316"/>
      <c r="I27" s="316"/>
      <c r="J27" s="316"/>
      <c r="K27" s="316"/>
      <c r="L27" s="316"/>
      <c r="M27" s="174"/>
      <c r="N27" s="219">
        <f>SUM(B27:M27)</f>
        <v>0</v>
      </c>
    </row>
    <row r="28" spans="1:26" s="212" customFormat="1" ht="21" customHeight="1" x14ac:dyDescent="0.3">
      <c r="A28" s="173" t="s">
        <v>216</v>
      </c>
      <c r="B28" s="174"/>
      <c r="C28" s="174"/>
      <c r="D28" s="316"/>
      <c r="E28" s="316"/>
      <c r="F28" s="316"/>
      <c r="G28" s="316"/>
      <c r="H28" s="316"/>
      <c r="I28" s="316"/>
      <c r="J28" s="316"/>
      <c r="K28" s="316"/>
      <c r="L28" s="316"/>
      <c r="M28" s="316"/>
      <c r="N28" s="567">
        <f>SUM(B28:M28)</f>
        <v>0</v>
      </c>
    </row>
    <row r="29" spans="1:26" s="212" customFormat="1" ht="21" customHeight="1" x14ac:dyDescent="0.3">
      <c r="A29" s="175" t="s">
        <v>217</v>
      </c>
      <c r="B29" s="176"/>
      <c r="C29" s="317"/>
      <c r="D29" s="317"/>
      <c r="E29" s="317"/>
      <c r="F29" s="317"/>
      <c r="G29" s="317"/>
      <c r="H29" s="317"/>
      <c r="I29" s="317"/>
      <c r="J29" s="317"/>
      <c r="K29" s="317"/>
      <c r="L29" s="317"/>
      <c r="M29" s="317"/>
      <c r="N29" s="568"/>
    </row>
    <row r="30" spans="1:26" s="212" customFormat="1" ht="21" customHeight="1" x14ac:dyDescent="0.3">
      <c r="A30" s="175" t="s">
        <v>218</v>
      </c>
      <c r="B30" s="177"/>
      <c r="C30" s="178"/>
      <c r="D30" s="178"/>
      <c r="E30" s="178"/>
      <c r="F30" s="178"/>
      <c r="G30" s="178"/>
      <c r="H30" s="178"/>
      <c r="I30" s="178"/>
      <c r="J30" s="178"/>
      <c r="K30" s="178"/>
      <c r="L30" s="178"/>
      <c r="M30" s="178"/>
      <c r="N30" s="568"/>
    </row>
    <row r="31" spans="1:26" s="212" customFormat="1" ht="27" customHeight="1" thickBot="1" x14ac:dyDescent="0.35">
      <c r="A31" s="179" t="s">
        <v>219</v>
      </c>
      <c r="B31" s="180"/>
      <c r="C31" s="318"/>
      <c r="D31" s="318"/>
      <c r="E31" s="318"/>
      <c r="F31" s="318"/>
      <c r="G31" s="318"/>
      <c r="H31" s="318"/>
      <c r="I31" s="318"/>
      <c r="J31" s="318"/>
      <c r="K31" s="318"/>
      <c r="L31" s="318"/>
      <c r="M31" s="318"/>
      <c r="N31" s="569"/>
    </row>
    <row r="32" spans="1:26" s="212" customFormat="1" ht="24" customHeight="1" thickBot="1" x14ac:dyDescent="0.35">
      <c r="A32" s="319"/>
      <c r="B32" s="319"/>
      <c r="C32" s="264"/>
      <c r="D32" s="264"/>
      <c r="E32" s="264"/>
      <c r="F32" s="264"/>
      <c r="G32" s="264"/>
      <c r="H32" s="264"/>
      <c r="I32" s="264"/>
      <c r="J32" s="264"/>
      <c r="K32" s="264"/>
      <c r="L32" s="264"/>
      <c r="M32" s="220" t="s">
        <v>321</v>
      </c>
      <c r="N32" s="221">
        <f>N27-N28</f>
        <v>0</v>
      </c>
    </row>
    <row r="33" spans="1:14" ht="20.25" customHeight="1" thickBot="1" x14ac:dyDescent="0.35">
      <c r="A33" s="320"/>
      <c r="B33" s="586" t="s">
        <v>245</v>
      </c>
      <c r="C33" s="587"/>
      <c r="D33" s="587"/>
      <c r="E33" s="587"/>
      <c r="F33" s="587"/>
      <c r="G33" s="587"/>
      <c r="H33" s="587"/>
      <c r="I33" s="587"/>
      <c r="J33" s="587"/>
      <c r="K33" s="588"/>
      <c r="L33" s="320"/>
      <c r="M33" s="320"/>
      <c r="N33" s="320"/>
    </row>
    <row r="34" spans="1:14" ht="19.5" customHeight="1" x14ac:dyDescent="0.3">
      <c r="A34" s="320"/>
      <c r="B34" s="573"/>
      <c r="C34" s="574"/>
      <c r="D34" s="574"/>
      <c r="E34" s="574"/>
      <c r="F34" s="574"/>
      <c r="G34" s="574"/>
      <c r="H34" s="574"/>
      <c r="I34" s="574"/>
      <c r="J34" s="574"/>
      <c r="K34" s="575"/>
      <c r="L34" s="321"/>
      <c r="M34" s="320"/>
      <c r="N34" s="320"/>
    </row>
    <row r="35" spans="1:14" ht="19.5" customHeight="1" x14ac:dyDescent="0.3">
      <c r="A35" s="259"/>
      <c r="B35" s="573"/>
      <c r="C35" s="574"/>
      <c r="D35" s="574"/>
      <c r="E35" s="574"/>
      <c r="F35" s="574"/>
      <c r="G35" s="574"/>
      <c r="H35" s="574"/>
      <c r="I35" s="574"/>
      <c r="J35" s="574"/>
      <c r="K35" s="575"/>
      <c r="L35" s="321"/>
      <c r="M35" s="259"/>
      <c r="N35" s="259"/>
    </row>
    <row r="36" spans="1:14" ht="19.5" customHeight="1" thickBot="1" x14ac:dyDescent="0.35">
      <c r="A36" s="259"/>
      <c r="B36" s="576"/>
      <c r="C36" s="577"/>
      <c r="D36" s="577"/>
      <c r="E36" s="577"/>
      <c r="F36" s="577"/>
      <c r="G36" s="577"/>
      <c r="H36" s="577"/>
      <c r="I36" s="577"/>
      <c r="J36" s="577"/>
      <c r="K36" s="578"/>
      <c r="L36" s="259"/>
      <c r="M36" s="259"/>
      <c r="N36" s="259"/>
    </row>
    <row r="37" spans="1:14" s="212" customFormat="1" ht="17.399999999999999" x14ac:dyDescent="0.3">
      <c r="A37" s="264"/>
      <c r="B37" s="264"/>
      <c r="C37" s="264"/>
      <c r="D37" s="322"/>
      <c r="E37" s="264"/>
      <c r="F37" s="264"/>
      <c r="G37" s="264"/>
      <c r="H37" s="264"/>
      <c r="I37" s="264"/>
      <c r="J37" s="264"/>
      <c r="K37" s="323"/>
      <c r="L37" s="323"/>
      <c r="M37" s="323"/>
      <c r="N37" s="264"/>
    </row>
    <row r="38" spans="1:14" s="212" customFormat="1" ht="17.399999999999999" x14ac:dyDescent="0.3">
      <c r="A38" s="264"/>
      <c r="B38" s="264"/>
      <c r="C38" s="264"/>
      <c r="D38" s="322"/>
      <c r="E38" s="264"/>
      <c r="F38" s="264"/>
      <c r="G38" s="264"/>
      <c r="H38" s="264"/>
      <c r="I38" s="264"/>
      <c r="J38" s="264"/>
      <c r="K38" s="323"/>
      <c r="L38" s="323"/>
      <c r="M38" s="323"/>
      <c r="N38" s="264"/>
    </row>
    <row r="39" spans="1:14" s="212" customFormat="1" ht="13.2" x14ac:dyDescent="0.3">
      <c r="A39" s="264"/>
      <c r="B39" s="264"/>
      <c r="C39" s="264"/>
      <c r="D39" s="324"/>
      <c r="E39" s="324"/>
      <c r="F39" s="324"/>
      <c r="G39" s="324"/>
      <c r="H39" s="264"/>
      <c r="I39" s="264"/>
      <c r="J39" s="264"/>
      <c r="K39" s="264"/>
      <c r="L39" s="264"/>
      <c r="M39" s="264"/>
      <c r="N39" s="264"/>
    </row>
    <row r="40" spans="1:14" s="212" customFormat="1" ht="15.6" x14ac:dyDescent="0.3">
      <c r="A40" s="264"/>
      <c r="B40" s="264"/>
      <c r="C40" s="322"/>
      <c r="D40" s="579" t="s">
        <v>322</v>
      </c>
      <c r="E40" s="579"/>
      <c r="F40" s="579"/>
      <c r="G40" s="579"/>
      <c r="H40" s="264"/>
      <c r="I40" s="264"/>
      <c r="J40" s="264"/>
      <c r="K40" s="264"/>
      <c r="L40" s="264"/>
      <c r="M40" s="264"/>
      <c r="N40" s="264"/>
    </row>
    <row r="41" spans="1:14" ht="15" thickBot="1" x14ac:dyDescent="0.35">
      <c r="A41" s="273"/>
      <c r="B41" s="273"/>
      <c r="C41" s="273"/>
      <c r="D41" s="273"/>
      <c r="E41" s="273"/>
      <c r="F41" s="273"/>
      <c r="G41" s="273"/>
      <c r="H41" s="273"/>
      <c r="I41" s="273"/>
      <c r="J41" s="273"/>
      <c r="K41" s="273"/>
      <c r="L41" s="273"/>
      <c r="M41" s="273"/>
      <c r="N41" s="273"/>
    </row>
    <row r="42" spans="1:14" ht="16.8" x14ac:dyDescent="0.4">
      <c r="A42" s="580" t="s">
        <v>338</v>
      </c>
      <c r="B42" s="581"/>
      <c r="C42" s="581"/>
      <c r="D42" s="581"/>
      <c r="E42" s="581"/>
      <c r="F42" s="581"/>
      <c r="G42" s="581"/>
      <c r="H42" s="581"/>
      <c r="I42" s="581"/>
      <c r="J42" s="581"/>
      <c r="K42" s="581"/>
      <c r="L42" s="581"/>
      <c r="M42" s="581"/>
      <c r="N42" s="582"/>
    </row>
    <row r="43" spans="1:14" x14ac:dyDescent="0.15">
      <c r="A43" s="583" t="s">
        <v>282</v>
      </c>
      <c r="B43" s="584"/>
      <c r="C43" s="584"/>
      <c r="D43" s="584"/>
      <c r="E43" s="584"/>
      <c r="F43" s="584"/>
      <c r="G43" s="584"/>
      <c r="H43" s="584"/>
      <c r="I43" s="584"/>
      <c r="J43" s="584"/>
      <c r="K43" s="584"/>
      <c r="L43" s="584"/>
      <c r="M43" s="584"/>
      <c r="N43" s="585"/>
    </row>
    <row r="44" spans="1:14" ht="15" thickBot="1" x14ac:dyDescent="0.2">
      <c r="A44" s="570" t="s">
        <v>283</v>
      </c>
      <c r="B44" s="571"/>
      <c r="C44" s="571"/>
      <c r="D44" s="571"/>
      <c r="E44" s="571"/>
      <c r="F44" s="571"/>
      <c r="G44" s="571"/>
      <c r="H44" s="571"/>
      <c r="I44" s="571"/>
      <c r="J44" s="571"/>
      <c r="K44" s="571"/>
      <c r="L44" s="571"/>
      <c r="M44" s="571"/>
      <c r="N44" s="572"/>
    </row>
  </sheetData>
  <sheetProtection algorithmName="SHA-512" hashValue="6ohEclm9xKagJ+5dCOOoqPLixLpSQZnXSYPEfW121O4LOjZQB7CV5KYp+V6R9qxWvlcyBcmyM5JKFh7bXZ4Vog==" saltValue="Mz47RKcQyjQNbP4FdM3G2Q==" spinCount="100000" sheet="1" formatCells="0" formatColumns="0" formatRows="0" autoFilter="0"/>
  <mergeCells count="45">
    <mergeCell ref="O7:P7"/>
    <mergeCell ref="B1:J3"/>
    <mergeCell ref="K1:L1"/>
    <mergeCell ref="M1:N1"/>
    <mergeCell ref="K2:L2"/>
    <mergeCell ref="M2:N2"/>
    <mergeCell ref="K3:N3"/>
    <mergeCell ref="A5:N5"/>
    <mergeCell ref="B6:F6"/>
    <mergeCell ref="G6:I6"/>
    <mergeCell ref="K6:M6"/>
    <mergeCell ref="A7:N7"/>
    <mergeCell ref="A1:A3"/>
    <mergeCell ref="A8:B8"/>
    <mergeCell ref="A9:B9"/>
    <mergeCell ref="O9:O11"/>
    <mergeCell ref="P9:P11"/>
    <mergeCell ref="A10:B10"/>
    <mergeCell ref="A11:B11"/>
    <mergeCell ref="O13:O16"/>
    <mergeCell ref="P13:P16"/>
    <mergeCell ref="A14:B14"/>
    <mergeCell ref="A15:B15"/>
    <mergeCell ref="A16:B16"/>
    <mergeCell ref="A22:B22"/>
    <mergeCell ref="A23:B23"/>
    <mergeCell ref="A25:A26"/>
    <mergeCell ref="B25:M25"/>
    <mergeCell ref="A12:B12"/>
    <mergeCell ref="A13:B13"/>
    <mergeCell ref="A17:B17"/>
    <mergeCell ref="A18:B18"/>
    <mergeCell ref="A19:B19"/>
    <mergeCell ref="A20:B20"/>
    <mergeCell ref="A21:B21"/>
    <mergeCell ref="N25:N26"/>
    <mergeCell ref="N28:N31"/>
    <mergeCell ref="A44:N44"/>
    <mergeCell ref="B34:K34"/>
    <mergeCell ref="B35:K35"/>
    <mergeCell ref="B36:K36"/>
    <mergeCell ref="D40:G40"/>
    <mergeCell ref="A42:N42"/>
    <mergeCell ref="A43:N43"/>
    <mergeCell ref="B33:K33"/>
  </mergeCells>
  <pageMargins left="0.70866141732283472" right="0.70866141732283472" top="0.74803149606299213" bottom="0.74803149606299213" header="0.31496062992125984" footer="0.31496062992125984"/>
  <pageSetup scale="37" orientation="landscape" horizontalDpi="429496729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25"/>
  <sheetViews>
    <sheetView view="pageBreakPreview" topLeftCell="B1" zoomScale="85" zoomScaleNormal="70" zoomScaleSheetLayoutView="85" workbookViewId="0">
      <selection activeCell="B1" sqref="B1:M3"/>
    </sheetView>
  </sheetViews>
  <sheetFormatPr baseColWidth="10" defaultColWidth="11.44140625" defaultRowHeight="14.4" x14ac:dyDescent="0.3"/>
  <cols>
    <col min="1" max="1" width="30.5546875" style="205" customWidth="1"/>
    <col min="2" max="2" width="36.33203125" style="205" customWidth="1"/>
    <col min="3" max="3" width="25.109375" style="205" customWidth="1"/>
    <col min="4" max="17" width="19.6640625" style="205" customWidth="1"/>
    <col min="18" max="16384" width="11.44140625" style="205"/>
  </cols>
  <sheetData>
    <row r="1" spans="1:17" ht="34.5" customHeight="1" thickBot="1" x14ac:dyDescent="0.35">
      <c r="A1" s="524"/>
      <c r="B1" s="628" t="s">
        <v>356</v>
      </c>
      <c r="C1" s="629"/>
      <c r="D1" s="629"/>
      <c r="E1" s="629"/>
      <c r="F1" s="629"/>
      <c r="G1" s="629"/>
      <c r="H1" s="629"/>
      <c r="I1" s="629"/>
      <c r="J1" s="629"/>
      <c r="K1" s="629"/>
      <c r="L1" s="629"/>
      <c r="M1" s="630"/>
      <c r="N1" s="411" t="s">
        <v>248</v>
      </c>
      <c r="O1" s="412"/>
      <c r="P1" s="413">
        <v>44299</v>
      </c>
      <c r="Q1" s="414"/>
    </row>
    <row r="2" spans="1:17" ht="34.5" customHeight="1" thickBot="1" x14ac:dyDescent="0.35">
      <c r="A2" s="525"/>
      <c r="B2" s="631"/>
      <c r="C2" s="632"/>
      <c r="D2" s="632"/>
      <c r="E2" s="632"/>
      <c r="F2" s="632"/>
      <c r="G2" s="632"/>
      <c r="H2" s="632"/>
      <c r="I2" s="632"/>
      <c r="J2" s="632"/>
      <c r="K2" s="632"/>
      <c r="L2" s="632"/>
      <c r="M2" s="633"/>
      <c r="N2" s="411" t="s">
        <v>348</v>
      </c>
      <c r="O2" s="412"/>
      <c r="P2" s="411" t="s">
        <v>246</v>
      </c>
      <c r="Q2" s="412"/>
    </row>
    <row r="3" spans="1:17" ht="34.5" customHeight="1" thickBot="1" x14ac:dyDescent="0.3">
      <c r="A3" s="526"/>
      <c r="B3" s="634"/>
      <c r="C3" s="635"/>
      <c r="D3" s="635"/>
      <c r="E3" s="635"/>
      <c r="F3" s="635"/>
      <c r="G3" s="635"/>
      <c r="H3" s="635"/>
      <c r="I3" s="635"/>
      <c r="J3" s="635"/>
      <c r="K3" s="635"/>
      <c r="L3" s="635"/>
      <c r="M3" s="636"/>
      <c r="N3" s="415" t="s">
        <v>247</v>
      </c>
      <c r="O3" s="416"/>
      <c r="P3" s="416"/>
      <c r="Q3" s="417"/>
    </row>
    <row r="4" spans="1:17" ht="18" customHeight="1" thickBot="1" x14ac:dyDescent="0.3">
      <c r="A4" s="256"/>
      <c r="B4" s="255"/>
      <c r="C4" s="255"/>
      <c r="D4" s="255"/>
      <c r="E4" s="255"/>
      <c r="F4" s="255"/>
      <c r="G4" s="255"/>
      <c r="H4" s="255"/>
      <c r="I4" s="255"/>
      <c r="J4" s="255"/>
      <c r="K4" s="255"/>
      <c r="L4" s="255"/>
      <c r="M4" s="255"/>
      <c r="N4" s="257"/>
      <c r="O4" s="257"/>
      <c r="P4" s="257"/>
      <c r="Q4" s="257"/>
    </row>
    <row r="5" spans="1:17" s="161" customFormat="1" ht="27" customHeight="1" x14ac:dyDescent="0.3">
      <c r="A5" s="637" t="s">
        <v>339</v>
      </c>
      <c r="B5" s="638"/>
      <c r="C5" s="638"/>
      <c r="D5" s="638"/>
      <c r="E5" s="638"/>
      <c r="F5" s="638"/>
      <c r="G5" s="638"/>
      <c r="H5" s="638"/>
      <c r="I5" s="638"/>
      <c r="J5" s="638"/>
      <c r="K5" s="638"/>
      <c r="L5" s="638"/>
      <c r="M5" s="638"/>
      <c r="N5" s="638"/>
      <c r="O5" s="638"/>
      <c r="P5" s="638"/>
      <c r="Q5" s="639"/>
    </row>
    <row r="6" spans="1:17" s="206" customFormat="1" ht="20.25" customHeight="1" x14ac:dyDescent="0.3">
      <c r="A6" s="640" t="s">
        <v>238</v>
      </c>
      <c r="B6" s="641"/>
      <c r="C6" s="641"/>
      <c r="D6" s="641"/>
      <c r="E6" s="641"/>
      <c r="F6" s="641"/>
      <c r="G6" s="641"/>
      <c r="H6" s="641"/>
      <c r="I6" s="641"/>
      <c r="J6" s="641"/>
      <c r="K6" s="641"/>
      <c r="L6" s="641"/>
      <c r="M6" s="641"/>
      <c r="N6" s="641"/>
      <c r="O6" s="641"/>
      <c r="P6" s="641"/>
      <c r="Q6" s="642"/>
    </row>
    <row r="7" spans="1:17" s="206" customFormat="1" ht="49.5" customHeight="1" x14ac:dyDescent="0.3">
      <c r="A7" s="327" t="s">
        <v>239</v>
      </c>
      <c r="B7" s="235" t="s">
        <v>240</v>
      </c>
      <c r="C7" s="235" t="s">
        <v>241</v>
      </c>
      <c r="D7" s="236" t="s">
        <v>197</v>
      </c>
      <c r="E7" s="236" t="s">
        <v>198</v>
      </c>
      <c r="F7" s="236" t="s">
        <v>199</v>
      </c>
      <c r="G7" s="236" t="s">
        <v>200</v>
      </c>
      <c r="H7" s="236" t="s">
        <v>201</v>
      </c>
      <c r="I7" s="236" t="s">
        <v>202</v>
      </c>
      <c r="J7" s="236" t="s">
        <v>203</v>
      </c>
      <c r="K7" s="236" t="s">
        <v>204</v>
      </c>
      <c r="L7" s="236" t="s">
        <v>205</v>
      </c>
      <c r="M7" s="236" t="s">
        <v>206</v>
      </c>
      <c r="N7" s="236" t="s">
        <v>207</v>
      </c>
      <c r="O7" s="236" t="s">
        <v>208</v>
      </c>
      <c r="P7" s="235" t="s">
        <v>242</v>
      </c>
      <c r="Q7" s="328" t="s">
        <v>243</v>
      </c>
    </row>
    <row r="8" spans="1:17" s="206" customFormat="1" ht="32.25" customHeight="1" x14ac:dyDescent="0.3">
      <c r="A8" s="329"/>
      <c r="B8" s="207"/>
      <c r="C8" s="208"/>
      <c r="D8" s="208"/>
      <c r="E8" s="208"/>
      <c r="F8" s="208"/>
      <c r="G8" s="208"/>
      <c r="H8" s="208"/>
      <c r="I8" s="208"/>
      <c r="J8" s="208"/>
      <c r="K8" s="208"/>
      <c r="L8" s="208"/>
      <c r="M8" s="208"/>
      <c r="N8" s="208"/>
      <c r="O8" s="208"/>
      <c r="P8" s="210">
        <f>SUM(D8:O8)</f>
        <v>0</v>
      </c>
      <c r="Q8" s="330">
        <f>+C8-P8</f>
        <v>0</v>
      </c>
    </row>
    <row r="9" spans="1:17" s="206" customFormat="1" ht="32.25" customHeight="1" x14ac:dyDescent="0.3">
      <c r="A9" s="329"/>
      <c r="B9" s="207"/>
      <c r="C9" s="209"/>
      <c r="D9" s="209"/>
      <c r="E9" s="209"/>
      <c r="F9" s="209"/>
      <c r="G9" s="209"/>
      <c r="H9" s="209"/>
      <c r="I9" s="209"/>
      <c r="J9" s="209"/>
      <c r="K9" s="209"/>
      <c r="L9" s="209"/>
      <c r="M9" s="209"/>
      <c r="N9" s="209"/>
      <c r="O9" s="209"/>
      <c r="P9" s="210">
        <f t="shared" ref="P9:P17" si="0">SUM(D9:O9)</f>
        <v>0</v>
      </c>
      <c r="Q9" s="330">
        <f t="shared" ref="Q9:Q16" si="1">+C9-P9</f>
        <v>0</v>
      </c>
    </row>
    <row r="10" spans="1:17" s="206" customFormat="1" ht="32.25" customHeight="1" x14ac:dyDescent="0.3">
      <c r="A10" s="329"/>
      <c r="B10" s="207"/>
      <c r="C10" s="209"/>
      <c r="D10" s="209"/>
      <c r="E10" s="209"/>
      <c r="F10" s="209"/>
      <c r="G10" s="209"/>
      <c r="H10" s="209"/>
      <c r="I10" s="209"/>
      <c r="J10" s="209"/>
      <c r="K10" s="209"/>
      <c r="L10" s="209"/>
      <c r="M10" s="209"/>
      <c r="N10" s="209"/>
      <c r="O10" s="209"/>
      <c r="P10" s="210">
        <f t="shared" si="0"/>
        <v>0</v>
      </c>
      <c r="Q10" s="330">
        <f t="shared" si="1"/>
        <v>0</v>
      </c>
    </row>
    <row r="11" spans="1:17" s="206" customFormat="1" ht="32.25" customHeight="1" x14ac:dyDescent="0.3">
      <c r="A11" s="329"/>
      <c r="B11" s="207"/>
      <c r="C11" s="209"/>
      <c r="D11" s="209"/>
      <c r="E11" s="209"/>
      <c r="F11" s="209"/>
      <c r="G11" s="209"/>
      <c r="H11" s="209"/>
      <c r="I11" s="209"/>
      <c r="J11" s="209"/>
      <c r="K11" s="209"/>
      <c r="L11" s="209"/>
      <c r="M11" s="209"/>
      <c r="N11" s="209"/>
      <c r="O11" s="209"/>
      <c r="P11" s="210">
        <f t="shared" si="0"/>
        <v>0</v>
      </c>
      <c r="Q11" s="330">
        <f t="shared" si="1"/>
        <v>0</v>
      </c>
    </row>
    <row r="12" spans="1:17" s="206" customFormat="1" ht="32.25" customHeight="1" x14ac:dyDescent="0.3">
      <c r="A12" s="329"/>
      <c r="B12" s="207"/>
      <c r="C12" s="209"/>
      <c r="D12" s="209"/>
      <c r="E12" s="209"/>
      <c r="F12" s="209"/>
      <c r="G12" s="209"/>
      <c r="H12" s="209"/>
      <c r="I12" s="209"/>
      <c r="J12" s="209"/>
      <c r="K12" s="209"/>
      <c r="L12" s="209"/>
      <c r="M12" s="209"/>
      <c r="N12" s="209"/>
      <c r="O12" s="209"/>
      <c r="P12" s="210">
        <f t="shared" si="0"/>
        <v>0</v>
      </c>
      <c r="Q12" s="330">
        <f t="shared" si="1"/>
        <v>0</v>
      </c>
    </row>
    <row r="13" spans="1:17" s="206" customFormat="1" ht="32.25" customHeight="1" x14ac:dyDescent="0.3">
      <c r="A13" s="329"/>
      <c r="B13" s="207"/>
      <c r="C13" s="209"/>
      <c r="D13" s="209"/>
      <c r="E13" s="209"/>
      <c r="F13" s="209"/>
      <c r="G13" s="209"/>
      <c r="H13" s="209"/>
      <c r="I13" s="209"/>
      <c r="J13" s="209"/>
      <c r="K13" s="209"/>
      <c r="L13" s="209"/>
      <c r="M13" s="209"/>
      <c r="N13" s="209"/>
      <c r="O13" s="209"/>
      <c r="P13" s="210">
        <f t="shared" si="0"/>
        <v>0</v>
      </c>
      <c r="Q13" s="330">
        <f t="shared" si="1"/>
        <v>0</v>
      </c>
    </row>
    <row r="14" spans="1:17" s="206" customFormat="1" ht="32.25" customHeight="1" x14ac:dyDescent="0.3">
      <c r="A14" s="329"/>
      <c r="B14" s="207"/>
      <c r="C14" s="209"/>
      <c r="D14" s="209"/>
      <c r="E14" s="209"/>
      <c r="F14" s="209"/>
      <c r="G14" s="209"/>
      <c r="H14" s="209"/>
      <c r="I14" s="209"/>
      <c r="J14" s="209"/>
      <c r="K14" s="209"/>
      <c r="L14" s="209"/>
      <c r="M14" s="209"/>
      <c r="N14" s="209"/>
      <c r="O14" s="209"/>
      <c r="P14" s="210">
        <f t="shared" si="0"/>
        <v>0</v>
      </c>
      <c r="Q14" s="330">
        <f t="shared" si="1"/>
        <v>0</v>
      </c>
    </row>
    <row r="15" spans="1:17" s="206" customFormat="1" ht="32.25" customHeight="1" x14ac:dyDescent="0.3">
      <c r="A15" s="329"/>
      <c r="B15" s="207"/>
      <c r="C15" s="209"/>
      <c r="D15" s="209"/>
      <c r="E15" s="209"/>
      <c r="F15" s="209"/>
      <c r="G15" s="209"/>
      <c r="H15" s="209"/>
      <c r="I15" s="209"/>
      <c r="J15" s="209"/>
      <c r="K15" s="209"/>
      <c r="L15" s="209"/>
      <c r="M15" s="209"/>
      <c r="N15" s="209"/>
      <c r="O15" s="209"/>
      <c r="P15" s="210">
        <f t="shared" si="0"/>
        <v>0</v>
      </c>
      <c r="Q15" s="330">
        <f t="shared" si="1"/>
        <v>0</v>
      </c>
    </row>
    <row r="16" spans="1:17" s="206" customFormat="1" ht="32.25" customHeight="1" x14ac:dyDescent="0.3">
      <c r="A16" s="329"/>
      <c r="B16" s="207"/>
      <c r="C16" s="209"/>
      <c r="D16" s="209"/>
      <c r="E16" s="209"/>
      <c r="F16" s="209"/>
      <c r="G16" s="209"/>
      <c r="H16" s="209"/>
      <c r="I16" s="209"/>
      <c r="J16" s="209"/>
      <c r="K16" s="209"/>
      <c r="L16" s="209"/>
      <c r="M16" s="209"/>
      <c r="N16" s="209"/>
      <c r="O16" s="209"/>
      <c r="P16" s="210">
        <f t="shared" si="0"/>
        <v>0</v>
      </c>
      <c r="Q16" s="330">
        <f t="shared" si="1"/>
        <v>0</v>
      </c>
    </row>
    <row r="17" spans="1:19" s="206" customFormat="1" ht="28.5" customHeight="1" thickBot="1" x14ac:dyDescent="0.35">
      <c r="A17" s="331" t="s">
        <v>244</v>
      </c>
      <c r="B17" s="332"/>
      <c r="C17" s="333">
        <f>SUM(C8:C16)</f>
        <v>0</v>
      </c>
      <c r="D17" s="333">
        <f t="shared" ref="D17:O17" si="2">SUM(D8:D16)</f>
        <v>0</v>
      </c>
      <c r="E17" s="333">
        <f t="shared" si="2"/>
        <v>0</v>
      </c>
      <c r="F17" s="333">
        <f t="shared" si="2"/>
        <v>0</v>
      </c>
      <c r="G17" s="333">
        <f t="shared" si="2"/>
        <v>0</v>
      </c>
      <c r="H17" s="333">
        <f t="shared" si="2"/>
        <v>0</v>
      </c>
      <c r="I17" s="333">
        <f t="shared" si="2"/>
        <v>0</v>
      </c>
      <c r="J17" s="333">
        <f t="shared" si="2"/>
        <v>0</v>
      </c>
      <c r="K17" s="333">
        <f t="shared" si="2"/>
        <v>0</v>
      </c>
      <c r="L17" s="333">
        <f t="shared" si="2"/>
        <v>0</v>
      </c>
      <c r="M17" s="333">
        <f t="shared" si="2"/>
        <v>0</v>
      </c>
      <c r="N17" s="333">
        <f t="shared" si="2"/>
        <v>0</v>
      </c>
      <c r="O17" s="333">
        <f t="shared" si="2"/>
        <v>0</v>
      </c>
      <c r="P17" s="333">
        <f t="shared" si="0"/>
        <v>0</v>
      </c>
      <c r="Q17" s="334">
        <f>SUM(Q8:Q16)</f>
        <v>0</v>
      </c>
    </row>
    <row r="18" spans="1:19" x14ac:dyDescent="0.3">
      <c r="A18" s="335"/>
      <c r="B18" s="335"/>
      <c r="C18" s="335"/>
      <c r="D18" s="335"/>
      <c r="E18" s="335"/>
      <c r="F18" s="335"/>
      <c r="G18" s="335"/>
      <c r="H18" s="335"/>
      <c r="I18" s="335"/>
      <c r="J18" s="335"/>
      <c r="K18" s="335"/>
      <c r="L18" s="335"/>
      <c r="M18" s="335"/>
      <c r="N18" s="335"/>
      <c r="O18" s="335"/>
      <c r="P18" s="335"/>
      <c r="Q18" s="335"/>
      <c r="R18" s="206"/>
      <c r="S18" s="206"/>
    </row>
    <row r="19" spans="1:19" x14ac:dyDescent="0.3">
      <c r="A19" s="335"/>
      <c r="B19" s="335"/>
      <c r="C19" s="335"/>
      <c r="D19" s="335"/>
      <c r="E19" s="335"/>
      <c r="F19" s="335"/>
      <c r="G19" s="335"/>
      <c r="H19" s="335"/>
      <c r="I19" s="335"/>
      <c r="J19" s="335"/>
      <c r="K19" s="335"/>
      <c r="L19" s="335"/>
      <c r="M19" s="335"/>
      <c r="N19" s="335"/>
      <c r="O19" s="335"/>
      <c r="P19" s="335"/>
      <c r="Q19" s="335"/>
    </row>
    <row r="20" spans="1:19" x14ac:dyDescent="0.25">
      <c r="A20" s="335"/>
      <c r="B20" s="335"/>
      <c r="C20" s="335"/>
      <c r="D20" s="335"/>
      <c r="E20" s="335"/>
      <c r="F20" s="298"/>
      <c r="G20" s="298"/>
      <c r="H20" s="298"/>
      <c r="I20" s="335"/>
      <c r="J20" s="335"/>
      <c r="K20" s="335"/>
      <c r="L20" s="335"/>
      <c r="M20" s="335"/>
      <c r="N20" s="335"/>
      <c r="O20" s="335"/>
      <c r="P20" s="335"/>
      <c r="Q20" s="335"/>
    </row>
    <row r="21" spans="1:19" x14ac:dyDescent="0.25">
      <c r="A21" s="335"/>
      <c r="B21" s="335"/>
      <c r="C21" s="335"/>
      <c r="D21" s="335"/>
      <c r="E21" s="335"/>
      <c r="F21" s="643" t="s">
        <v>168</v>
      </c>
      <c r="G21" s="643"/>
      <c r="H21" s="643"/>
      <c r="I21" s="335"/>
      <c r="J21" s="335"/>
      <c r="K21" s="335"/>
      <c r="L21" s="335"/>
      <c r="M21" s="335"/>
      <c r="N21" s="335"/>
      <c r="O21" s="335"/>
      <c r="P21" s="335"/>
      <c r="Q21" s="335"/>
    </row>
    <row r="22" spans="1:19" ht="15" thickBot="1" x14ac:dyDescent="0.35">
      <c r="A22" s="335"/>
      <c r="B22" s="335"/>
      <c r="C22" s="335"/>
      <c r="D22" s="335"/>
      <c r="E22" s="335"/>
      <c r="F22" s="335"/>
      <c r="G22" s="335"/>
      <c r="H22" s="335"/>
      <c r="I22" s="335"/>
      <c r="J22" s="335"/>
      <c r="K22" s="335"/>
      <c r="L22" s="335"/>
      <c r="M22" s="335"/>
      <c r="N22" s="335"/>
      <c r="O22" s="335"/>
      <c r="P22" s="335"/>
      <c r="Q22" s="335"/>
    </row>
    <row r="23" spans="1:19" ht="16.8" x14ac:dyDescent="0.3">
      <c r="A23" s="483" t="s">
        <v>338</v>
      </c>
      <c r="B23" s="484"/>
      <c r="C23" s="484"/>
      <c r="D23" s="484"/>
      <c r="E23" s="484"/>
      <c r="F23" s="484"/>
      <c r="G23" s="484"/>
      <c r="H23" s="484"/>
      <c r="I23" s="484"/>
      <c r="J23" s="484"/>
      <c r="K23" s="484"/>
      <c r="L23" s="484"/>
      <c r="M23" s="484"/>
      <c r="N23" s="484"/>
      <c r="O23" s="484"/>
      <c r="P23" s="484"/>
      <c r="Q23" s="485"/>
    </row>
    <row r="24" spans="1:19" x14ac:dyDescent="0.3">
      <c r="A24" s="486" t="s">
        <v>282</v>
      </c>
      <c r="B24" s="487"/>
      <c r="C24" s="487"/>
      <c r="D24" s="487"/>
      <c r="E24" s="487"/>
      <c r="F24" s="487"/>
      <c r="G24" s="487"/>
      <c r="H24" s="487"/>
      <c r="I24" s="487"/>
      <c r="J24" s="487"/>
      <c r="K24" s="487"/>
      <c r="L24" s="487"/>
      <c r="M24" s="487"/>
      <c r="N24" s="487"/>
      <c r="O24" s="487"/>
      <c r="P24" s="487"/>
      <c r="Q24" s="488"/>
    </row>
    <row r="25" spans="1:19" ht="15" thickBot="1" x14ac:dyDescent="0.35">
      <c r="A25" s="489" t="s">
        <v>283</v>
      </c>
      <c r="B25" s="490"/>
      <c r="C25" s="490"/>
      <c r="D25" s="490"/>
      <c r="E25" s="490"/>
      <c r="F25" s="490"/>
      <c r="G25" s="490"/>
      <c r="H25" s="490"/>
      <c r="I25" s="490"/>
      <c r="J25" s="490"/>
      <c r="K25" s="490"/>
      <c r="L25" s="490"/>
      <c r="M25" s="490"/>
      <c r="N25" s="490"/>
      <c r="O25" s="490"/>
      <c r="P25" s="490"/>
      <c r="Q25" s="491"/>
    </row>
  </sheetData>
  <sheetProtection algorithmName="SHA-512" hashValue="u82AakdMWT3KyUmc/zcDB6yWhkEjXoNUi0hpo/yOZkZR9GOqH9q9mL1nebc/H2D4gGticmlgUCnZ51/uuhp1Pw==" saltValue="CVvnffr/mKg14EEVDhNPKQ==" spinCount="100000" sheet="1" objects="1" scenarios="1" formatCells="0" formatRows="0"/>
  <mergeCells count="13">
    <mergeCell ref="A23:Q23"/>
    <mergeCell ref="A24:Q24"/>
    <mergeCell ref="A25:Q25"/>
    <mergeCell ref="A5:Q5"/>
    <mergeCell ref="A6:Q6"/>
    <mergeCell ref="F21:H21"/>
    <mergeCell ref="A1:A3"/>
    <mergeCell ref="B1:M3"/>
    <mergeCell ref="N1:O1"/>
    <mergeCell ref="P1:Q1"/>
    <mergeCell ref="N2:O2"/>
    <mergeCell ref="P2:Q2"/>
    <mergeCell ref="N3:Q3"/>
  </mergeCells>
  <printOptions horizontalCentered="1" verticalCentered="1"/>
  <pageMargins left="0.70866141732283472" right="0.70866141732283472" top="0" bottom="0.74803149606299213" header="0.31496062992125984" footer="0.31496062992125984"/>
  <pageSetup scale="33" fitToHeight="0" orientation="landscape" horizontalDpi="4294967295" verticalDpi="4294967295" r:id="rId1"/>
  <headerFooter>
    <oddFooter xml:space="preserve">&amp;RF3 MO1 MPM1 v1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3C0D0-7582-49AE-9C8E-7A2C29C9E842}">
  <sheetPr>
    <pageSetUpPr fitToPage="1"/>
  </sheetPr>
  <dimension ref="A1:I43"/>
  <sheetViews>
    <sheetView tabSelected="1" view="pageBreakPreview" zoomScaleNormal="100" zoomScaleSheetLayoutView="100" workbookViewId="0">
      <selection activeCell="D6" sqref="D6:E6"/>
    </sheetView>
  </sheetViews>
  <sheetFormatPr baseColWidth="10" defaultColWidth="11.44140625" defaultRowHeight="13.2" x14ac:dyDescent="0.3"/>
  <cols>
    <col min="1" max="1" width="26.88671875" style="212" customWidth="1"/>
    <col min="2" max="3" width="42.88671875" style="212" customWidth="1"/>
    <col min="4" max="5" width="20.88671875" style="212" customWidth="1"/>
    <col min="6" max="6" width="11.44140625" style="212"/>
    <col min="7" max="7" width="18.33203125" style="212" bestFit="1" customWidth="1"/>
    <col min="8" max="16384" width="11.44140625" style="212"/>
  </cols>
  <sheetData>
    <row r="1" spans="1:8" ht="28.5" customHeight="1" thickBot="1" x14ac:dyDescent="0.35">
      <c r="A1" s="657"/>
      <c r="B1" s="660" t="s">
        <v>356</v>
      </c>
      <c r="C1" s="661"/>
      <c r="D1" s="353" t="s">
        <v>248</v>
      </c>
      <c r="E1" s="354">
        <v>44299</v>
      </c>
    </row>
    <row r="2" spans="1:8" ht="28.5" customHeight="1" thickBot="1" x14ac:dyDescent="0.35">
      <c r="A2" s="658"/>
      <c r="B2" s="662"/>
      <c r="C2" s="663"/>
      <c r="D2" s="353" t="s">
        <v>348</v>
      </c>
      <c r="E2" s="353" t="s">
        <v>246</v>
      </c>
    </row>
    <row r="3" spans="1:8" ht="28.5" customHeight="1" thickBot="1" x14ac:dyDescent="0.35">
      <c r="A3" s="659"/>
      <c r="B3" s="664"/>
      <c r="C3" s="665"/>
      <c r="D3" s="673" t="s">
        <v>247</v>
      </c>
      <c r="E3" s="674"/>
    </row>
    <row r="4" spans="1:8" ht="18" customHeight="1" thickBot="1" x14ac:dyDescent="0.25">
      <c r="A4" s="256"/>
      <c r="B4" s="255"/>
      <c r="C4" s="255"/>
      <c r="D4" s="255"/>
      <c r="E4" s="255"/>
    </row>
    <row r="5" spans="1:8" s="161" customFormat="1" ht="21.75" customHeight="1" x14ac:dyDescent="0.3">
      <c r="A5" s="461" t="s">
        <v>266</v>
      </c>
      <c r="B5" s="462"/>
      <c r="C5" s="462"/>
      <c r="D5" s="462"/>
      <c r="E5" s="463"/>
    </row>
    <row r="6" spans="1:8" s="161" customFormat="1" ht="26.4" x14ac:dyDescent="0.3">
      <c r="A6" s="237" t="s">
        <v>267</v>
      </c>
      <c r="B6" s="238"/>
      <c r="C6" s="238" t="s">
        <v>268</v>
      </c>
      <c r="D6" s="666"/>
      <c r="E6" s="667"/>
    </row>
    <row r="7" spans="1:8" s="161" customFormat="1" ht="21" customHeight="1" x14ac:dyDescent="0.3">
      <c r="A7" s="237" t="s">
        <v>269</v>
      </c>
      <c r="B7" s="238"/>
      <c r="C7" s="238" t="s">
        <v>270</v>
      </c>
      <c r="D7" s="666"/>
      <c r="E7" s="667"/>
    </row>
    <row r="8" spans="1:8" s="161" customFormat="1" ht="21" customHeight="1" x14ac:dyDescent="0.3">
      <c r="A8" s="237" t="s">
        <v>271</v>
      </c>
      <c r="B8" s="668"/>
      <c r="C8" s="669"/>
      <c r="D8" s="666" t="s">
        <v>164</v>
      </c>
      <c r="E8" s="239"/>
    </row>
    <row r="9" spans="1:8" s="161" customFormat="1" ht="21" customHeight="1" x14ac:dyDescent="0.3">
      <c r="A9" s="237" t="s">
        <v>272</v>
      </c>
      <c r="B9" s="668"/>
      <c r="C9" s="669"/>
      <c r="D9" s="666"/>
      <c r="E9" s="239"/>
    </row>
    <row r="10" spans="1:8" ht="23.25" customHeight="1" x14ac:dyDescent="0.3">
      <c r="A10" s="527" t="s">
        <v>192</v>
      </c>
      <c r="B10" s="528"/>
      <c r="C10" s="528"/>
      <c r="D10" s="336" t="s">
        <v>274</v>
      </c>
      <c r="E10" s="337" t="s">
        <v>273</v>
      </c>
    </row>
    <row r="11" spans="1:8" ht="15.75" customHeight="1" x14ac:dyDescent="0.3">
      <c r="A11" s="527" t="s">
        <v>323</v>
      </c>
      <c r="B11" s="528"/>
      <c r="C11" s="528"/>
      <c r="D11" s="338"/>
      <c r="E11" s="339"/>
    </row>
    <row r="12" spans="1:8" ht="15.75" customHeight="1" x14ac:dyDescent="0.3">
      <c r="A12" s="527" t="s">
        <v>275</v>
      </c>
      <c r="B12" s="528"/>
      <c r="C12" s="528"/>
      <c r="D12" s="340"/>
      <c r="E12" s="341"/>
    </row>
    <row r="13" spans="1:8" ht="15.75" customHeight="1" x14ac:dyDescent="0.3">
      <c r="A13" s="527" t="s">
        <v>276</v>
      </c>
      <c r="B13" s="528"/>
      <c r="C13" s="528"/>
      <c r="D13" s="340"/>
      <c r="E13" s="342">
        <f>E12-D11</f>
        <v>0</v>
      </c>
      <c r="H13" s="222"/>
    </row>
    <row r="14" spans="1:8" ht="15.75" customHeight="1" x14ac:dyDescent="0.3">
      <c r="A14" s="670" t="s">
        <v>277</v>
      </c>
      <c r="B14" s="671"/>
      <c r="C14" s="671"/>
      <c r="D14" s="672"/>
      <c r="E14" s="223" t="s">
        <v>324</v>
      </c>
    </row>
    <row r="15" spans="1:8" ht="15.75" customHeight="1" x14ac:dyDescent="0.3">
      <c r="A15" s="645"/>
      <c r="B15" s="646"/>
      <c r="C15" s="646"/>
      <c r="D15" s="647"/>
      <c r="E15" s="181"/>
    </row>
    <row r="16" spans="1:8" ht="15.75" customHeight="1" x14ac:dyDescent="0.3">
      <c r="A16" s="645"/>
      <c r="B16" s="646"/>
      <c r="C16" s="646"/>
      <c r="D16" s="647"/>
      <c r="E16" s="181"/>
    </row>
    <row r="17" spans="1:5" ht="15.75" customHeight="1" x14ac:dyDescent="0.3">
      <c r="A17" s="645"/>
      <c r="B17" s="646"/>
      <c r="C17" s="646"/>
      <c r="D17" s="647"/>
      <c r="E17" s="181"/>
    </row>
    <row r="18" spans="1:5" ht="15.75" customHeight="1" x14ac:dyDescent="0.3">
      <c r="A18" s="645"/>
      <c r="B18" s="646"/>
      <c r="C18" s="646"/>
      <c r="D18" s="647"/>
      <c r="E18" s="181"/>
    </row>
    <row r="19" spans="1:5" ht="15.75" customHeight="1" x14ac:dyDescent="0.3">
      <c r="A19" s="645"/>
      <c r="B19" s="646"/>
      <c r="C19" s="646"/>
      <c r="D19" s="647"/>
      <c r="E19" s="181"/>
    </row>
    <row r="20" spans="1:5" ht="15.75" customHeight="1" x14ac:dyDescent="0.3">
      <c r="A20" s="645"/>
      <c r="B20" s="646"/>
      <c r="C20" s="646"/>
      <c r="D20" s="647"/>
      <c r="E20" s="181"/>
    </row>
    <row r="21" spans="1:5" ht="15.75" customHeight="1" x14ac:dyDescent="0.3">
      <c r="A21" s="645"/>
      <c r="B21" s="646"/>
      <c r="C21" s="646"/>
      <c r="D21" s="647"/>
      <c r="E21" s="181"/>
    </row>
    <row r="22" spans="1:5" ht="15.75" customHeight="1" x14ac:dyDescent="0.3">
      <c r="A22" s="645"/>
      <c r="B22" s="646"/>
      <c r="C22" s="646"/>
      <c r="D22" s="647"/>
      <c r="E22" s="181"/>
    </row>
    <row r="23" spans="1:5" ht="15.75" customHeight="1" x14ac:dyDescent="0.3">
      <c r="A23" s="645"/>
      <c r="B23" s="646"/>
      <c r="C23" s="646"/>
      <c r="D23" s="647"/>
      <c r="E23" s="181"/>
    </row>
    <row r="24" spans="1:5" ht="15.75" customHeight="1" x14ac:dyDescent="0.3">
      <c r="A24" s="645"/>
      <c r="B24" s="646"/>
      <c r="C24" s="646"/>
      <c r="D24" s="647"/>
      <c r="E24" s="181"/>
    </row>
    <row r="25" spans="1:5" ht="15.75" customHeight="1" x14ac:dyDescent="0.3">
      <c r="A25" s="645"/>
      <c r="B25" s="646"/>
      <c r="C25" s="646"/>
      <c r="D25" s="647"/>
      <c r="E25" s="181"/>
    </row>
    <row r="26" spans="1:5" ht="15.75" customHeight="1" x14ac:dyDescent="0.3">
      <c r="A26" s="645"/>
      <c r="B26" s="646"/>
      <c r="C26" s="646"/>
      <c r="D26" s="647"/>
      <c r="E26" s="181"/>
    </row>
    <row r="27" spans="1:5" ht="15.75" customHeight="1" x14ac:dyDescent="0.3">
      <c r="A27" s="645"/>
      <c r="B27" s="646"/>
      <c r="C27" s="646"/>
      <c r="D27" s="647"/>
      <c r="E27" s="181"/>
    </row>
    <row r="28" spans="1:5" ht="15.75" customHeight="1" x14ac:dyDescent="0.3">
      <c r="A28" s="645"/>
      <c r="B28" s="646"/>
      <c r="C28" s="646"/>
      <c r="D28" s="647"/>
      <c r="E28" s="181"/>
    </row>
    <row r="29" spans="1:5" ht="15.75" customHeight="1" thickBot="1" x14ac:dyDescent="0.35">
      <c r="A29" s="645"/>
      <c r="B29" s="646"/>
      <c r="C29" s="646"/>
      <c r="D29" s="647"/>
      <c r="E29" s="181"/>
    </row>
    <row r="30" spans="1:5" ht="19.5" customHeight="1" x14ac:dyDescent="0.3">
      <c r="A30" s="593" t="s">
        <v>325</v>
      </c>
      <c r="B30" s="648"/>
      <c r="C30" s="648"/>
      <c r="D30" s="648"/>
      <c r="E30" s="343">
        <f>SUM(E15:E29)</f>
        <v>0</v>
      </c>
    </row>
    <row r="31" spans="1:5" ht="19.5" customHeight="1" thickBot="1" x14ac:dyDescent="0.35">
      <c r="A31" s="594" t="s">
        <v>278</v>
      </c>
      <c r="B31" s="649"/>
      <c r="C31" s="649"/>
      <c r="D31" s="649"/>
      <c r="E31" s="344">
        <f>E30+E13</f>
        <v>0</v>
      </c>
    </row>
    <row r="32" spans="1:5" ht="19.5" customHeight="1" x14ac:dyDescent="0.3">
      <c r="A32" s="650" t="s">
        <v>340</v>
      </c>
      <c r="B32" s="650"/>
      <c r="C32" s="650"/>
      <c r="D32" s="650"/>
      <c r="E32" s="650"/>
    </row>
    <row r="33" spans="1:9" ht="13.8" thickBot="1" x14ac:dyDescent="0.35">
      <c r="A33" s="345"/>
      <c r="B33" s="345"/>
      <c r="C33" s="345"/>
      <c r="D33" s="345"/>
      <c r="E33" s="345"/>
    </row>
    <row r="34" spans="1:9" ht="17.25" customHeight="1" x14ac:dyDescent="0.3">
      <c r="A34" s="651" t="s">
        <v>326</v>
      </c>
      <c r="B34" s="652"/>
      <c r="C34" s="652"/>
      <c r="D34" s="652"/>
      <c r="E34" s="653"/>
    </row>
    <row r="35" spans="1:9" ht="43.5" customHeight="1" thickBot="1" x14ac:dyDescent="0.35">
      <c r="A35" s="654"/>
      <c r="B35" s="655"/>
      <c r="C35" s="655"/>
      <c r="D35" s="655"/>
      <c r="E35" s="656"/>
    </row>
    <row r="36" spans="1:9" ht="18.75" customHeight="1" x14ac:dyDescent="0.3">
      <c r="A36" s="346"/>
      <c r="B36" s="346"/>
      <c r="C36" s="346"/>
      <c r="D36" s="346"/>
      <c r="E36" s="346"/>
    </row>
    <row r="37" spans="1:9" ht="19.5" customHeight="1" x14ac:dyDescent="0.3">
      <c r="A37" s="345"/>
      <c r="B37" s="347"/>
      <c r="C37" s="267"/>
      <c r="D37" s="267"/>
      <c r="E37" s="348"/>
      <c r="F37" s="161"/>
      <c r="G37" s="161"/>
      <c r="H37" s="161"/>
      <c r="I37" s="161"/>
    </row>
    <row r="38" spans="1:9" ht="19.5" customHeight="1" x14ac:dyDescent="0.3">
      <c r="A38" s="345"/>
      <c r="B38" s="546" t="s">
        <v>190</v>
      </c>
      <c r="C38" s="546"/>
      <c r="D38" s="546"/>
      <c r="E38" s="349"/>
      <c r="F38" s="227"/>
      <c r="G38" s="644"/>
      <c r="H38" s="644"/>
      <c r="I38" s="644"/>
    </row>
    <row r="39" spans="1:9" x14ac:dyDescent="0.3">
      <c r="A39" s="345"/>
      <c r="B39" s="345"/>
      <c r="C39" s="345"/>
      <c r="D39" s="345"/>
      <c r="E39" s="345"/>
    </row>
    <row r="40" spans="1:9" ht="13.8" thickBot="1" x14ac:dyDescent="0.35">
      <c r="A40" s="345"/>
      <c r="B40" s="345"/>
      <c r="C40" s="345"/>
      <c r="D40" s="345"/>
      <c r="E40" s="345"/>
    </row>
    <row r="41" spans="1:9" ht="16.8" x14ac:dyDescent="0.4">
      <c r="A41" s="580" t="s">
        <v>338</v>
      </c>
      <c r="B41" s="581"/>
      <c r="C41" s="581"/>
      <c r="D41" s="581"/>
      <c r="E41" s="582"/>
      <c r="F41" s="224"/>
      <c r="G41" s="224"/>
      <c r="H41" s="224"/>
    </row>
    <row r="42" spans="1:9" x14ac:dyDescent="0.2">
      <c r="A42" s="583" t="s">
        <v>282</v>
      </c>
      <c r="B42" s="584"/>
      <c r="C42" s="584"/>
      <c r="D42" s="584"/>
      <c r="E42" s="585"/>
      <c r="F42" s="225"/>
      <c r="G42" s="225"/>
      <c r="H42" s="225"/>
    </row>
    <row r="43" spans="1:9" ht="13.8" thickBot="1" x14ac:dyDescent="0.25">
      <c r="A43" s="570" t="s">
        <v>283</v>
      </c>
      <c r="B43" s="571"/>
      <c r="C43" s="571"/>
      <c r="D43" s="571"/>
      <c r="E43" s="572"/>
      <c r="F43" s="225"/>
      <c r="G43" s="225"/>
      <c r="H43" s="225"/>
    </row>
  </sheetData>
  <sheetProtection algorithmName="SHA-512" hashValue="J8aUwSTBYpxsOeUFxuwgdLe9WBGsTtq0MiJSclGRmma2H3ygRgxHafAn2hmSFb5jpgLEXcAiaIDbEdIaBW2smQ==" saltValue="gMZWzuMTll9cOPBBmPIs+A==" spinCount="100000" sheet="1" formatCells="0" formatColumns="0" formatRows="0" insertRows="0" pivotTables="0"/>
  <mergeCells count="39">
    <mergeCell ref="A15:D15"/>
    <mergeCell ref="A1:A3"/>
    <mergeCell ref="B1:C3"/>
    <mergeCell ref="A5:E5"/>
    <mergeCell ref="D6:E6"/>
    <mergeCell ref="D7:E7"/>
    <mergeCell ref="B8:C8"/>
    <mergeCell ref="D8:D9"/>
    <mergeCell ref="B9:C9"/>
    <mergeCell ref="A10:C10"/>
    <mergeCell ref="A11:C11"/>
    <mergeCell ref="A12:C12"/>
    <mergeCell ref="A13:C13"/>
    <mergeCell ref="A14:D14"/>
    <mergeCell ref="D3:E3"/>
    <mergeCell ref="A27:D27"/>
    <mergeCell ref="A16:D16"/>
    <mergeCell ref="A17:D17"/>
    <mergeCell ref="A18:D18"/>
    <mergeCell ref="A19:D19"/>
    <mergeCell ref="A20:D20"/>
    <mergeCell ref="A21:D21"/>
    <mergeCell ref="A22:D22"/>
    <mergeCell ref="A23:D23"/>
    <mergeCell ref="A24:D24"/>
    <mergeCell ref="A25:D25"/>
    <mergeCell ref="A26:D26"/>
    <mergeCell ref="G38:I38"/>
    <mergeCell ref="A41:E41"/>
    <mergeCell ref="A42:E42"/>
    <mergeCell ref="A43:E43"/>
    <mergeCell ref="A28:D28"/>
    <mergeCell ref="A29:D29"/>
    <mergeCell ref="A30:D30"/>
    <mergeCell ref="A31:D31"/>
    <mergeCell ref="A32:E32"/>
    <mergeCell ref="A34:E34"/>
    <mergeCell ref="A35:E35"/>
    <mergeCell ref="B38:D38"/>
  </mergeCells>
  <printOptions horizontalCentered="1"/>
  <pageMargins left="0.19685039370078741" right="0.19685039370078741" top="0.78740157480314965" bottom="0.59055118110236227" header="0.39370078740157483" footer="0.59055118110236227"/>
  <pageSetup scale="66"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election activeCell="L17" sqref="L17"/>
    </sheetView>
  </sheetViews>
  <sheetFormatPr baseColWidth="10" defaultRowHeight="14.4" x14ac:dyDescent="0.3"/>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27"/>
  <sheetViews>
    <sheetView view="pageBreakPreview" zoomScale="67" zoomScaleNormal="100" zoomScaleSheetLayoutView="67" workbookViewId="0">
      <selection activeCell="A4" sqref="A4"/>
    </sheetView>
  </sheetViews>
  <sheetFormatPr baseColWidth="10" defaultColWidth="11.44140625" defaultRowHeight="12" x14ac:dyDescent="0.25"/>
  <cols>
    <col min="1" max="1" width="20.6640625" style="350" customWidth="1"/>
    <col min="2" max="2" width="136.88671875" style="350" customWidth="1"/>
    <col min="3" max="4" width="27" style="350" customWidth="1"/>
    <col min="5" max="16384" width="11.44140625" style="204"/>
  </cols>
  <sheetData>
    <row r="1" spans="1:4" s="351" customFormat="1" ht="34.5" customHeight="1" thickBot="1" x14ac:dyDescent="0.35">
      <c r="A1" s="702"/>
      <c r="B1" s="710" t="s">
        <v>356</v>
      </c>
      <c r="C1" s="355" t="s">
        <v>248</v>
      </c>
      <c r="D1" s="356">
        <v>44299</v>
      </c>
    </row>
    <row r="2" spans="1:4" s="351" customFormat="1" ht="34.5" customHeight="1" thickBot="1" x14ac:dyDescent="0.35">
      <c r="A2" s="703"/>
      <c r="B2" s="711"/>
      <c r="C2" s="355" t="s">
        <v>348</v>
      </c>
      <c r="D2" s="355" t="s">
        <v>354</v>
      </c>
    </row>
    <row r="3" spans="1:4" s="351" customFormat="1" ht="34.5" customHeight="1" thickBot="1" x14ac:dyDescent="0.35">
      <c r="A3" s="704"/>
      <c r="B3" s="712"/>
      <c r="C3" s="708" t="s">
        <v>247</v>
      </c>
      <c r="D3" s="709"/>
    </row>
    <row r="4" spans="1:4" ht="15" customHeight="1" thickBot="1" x14ac:dyDescent="0.3">
      <c r="A4" s="255"/>
      <c r="B4" s="352"/>
      <c r="C4" s="312"/>
      <c r="D4" s="312"/>
    </row>
    <row r="5" spans="1:4" s="351" customFormat="1" ht="27" customHeight="1" x14ac:dyDescent="0.3">
      <c r="A5" s="675" t="s">
        <v>341</v>
      </c>
      <c r="B5" s="676"/>
      <c r="C5" s="676"/>
      <c r="D5" s="677"/>
    </row>
    <row r="6" spans="1:4" ht="95.4" customHeight="1" x14ac:dyDescent="0.25">
      <c r="A6" s="705" t="s">
        <v>347</v>
      </c>
      <c r="B6" s="706"/>
      <c r="C6" s="706"/>
      <c r="D6" s="707"/>
    </row>
    <row r="7" spans="1:4" s="351" customFormat="1" ht="27" customHeight="1" x14ac:dyDescent="0.3">
      <c r="A7" s="693" t="s">
        <v>327</v>
      </c>
      <c r="B7" s="694"/>
      <c r="C7" s="694"/>
      <c r="D7" s="695"/>
    </row>
    <row r="8" spans="1:4" ht="396.75" customHeight="1" x14ac:dyDescent="0.25">
      <c r="A8" s="696" t="s">
        <v>349</v>
      </c>
      <c r="B8" s="697"/>
      <c r="C8" s="697"/>
      <c r="D8" s="698"/>
    </row>
    <row r="9" spans="1:4" ht="294" customHeight="1" x14ac:dyDescent="0.25">
      <c r="A9" s="713" t="s">
        <v>350</v>
      </c>
      <c r="B9" s="714"/>
      <c r="C9" s="714"/>
      <c r="D9" s="715"/>
    </row>
    <row r="10" spans="1:4" ht="172.5" customHeight="1" x14ac:dyDescent="0.25">
      <c r="A10" s="716" t="s">
        <v>351</v>
      </c>
      <c r="B10" s="717"/>
      <c r="C10" s="717"/>
      <c r="D10" s="718"/>
    </row>
    <row r="11" spans="1:4" s="351" customFormat="1" ht="27" customHeight="1" x14ac:dyDescent="0.3">
      <c r="A11" s="687" t="s">
        <v>334</v>
      </c>
      <c r="B11" s="688"/>
      <c r="C11" s="688"/>
      <c r="D11" s="689"/>
    </row>
    <row r="12" spans="1:4" ht="409.5" customHeight="1" thickBot="1" x14ac:dyDescent="0.3">
      <c r="A12" s="690" t="s">
        <v>342</v>
      </c>
      <c r="B12" s="691"/>
      <c r="C12" s="691"/>
      <c r="D12" s="692"/>
    </row>
    <row r="13" spans="1:4" ht="16.8" x14ac:dyDescent="0.25">
      <c r="A13" s="681" t="s">
        <v>338</v>
      </c>
      <c r="B13" s="682"/>
      <c r="C13" s="682"/>
      <c r="D13" s="683"/>
    </row>
    <row r="14" spans="1:4" ht="12.6" thickBot="1" x14ac:dyDescent="0.3">
      <c r="A14" s="684" t="s">
        <v>282</v>
      </c>
      <c r="B14" s="685"/>
      <c r="C14" s="685"/>
      <c r="D14" s="686"/>
    </row>
    <row r="15" spans="1:4" s="351" customFormat="1" ht="34.5" customHeight="1" thickBot="1" x14ac:dyDescent="0.35">
      <c r="A15" s="702"/>
      <c r="B15" s="710" t="s">
        <v>337</v>
      </c>
      <c r="C15" s="355" t="s">
        <v>248</v>
      </c>
      <c r="D15" s="356">
        <v>44299</v>
      </c>
    </row>
    <row r="16" spans="1:4" s="351" customFormat="1" ht="34.5" customHeight="1" thickBot="1" x14ac:dyDescent="0.35">
      <c r="A16" s="703"/>
      <c r="B16" s="711"/>
      <c r="C16" s="355" t="s">
        <v>348</v>
      </c>
      <c r="D16" s="355" t="s">
        <v>355</v>
      </c>
    </row>
    <row r="17" spans="1:4" s="351" customFormat="1" ht="34.5" customHeight="1" thickBot="1" x14ac:dyDescent="0.35">
      <c r="A17" s="704"/>
      <c r="B17" s="712"/>
      <c r="C17" s="708" t="s">
        <v>247</v>
      </c>
      <c r="D17" s="709"/>
    </row>
    <row r="18" spans="1:4" ht="15" customHeight="1" x14ac:dyDescent="0.25">
      <c r="A18" s="255"/>
      <c r="B18" s="352"/>
      <c r="C18" s="312"/>
      <c r="D18" s="312"/>
    </row>
    <row r="19" spans="1:4" s="351" customFormat="1" ht="27" customHeight="1" x14ac:dyDescent="0.3">
      <c r="A19" s="693" t="s">
        <v>344</v>
      </c>
      <c r="B19" s="694"/>
      <c r="C19" s="694"/>
      <c r="D19" s="695"/>
    </row>
    <row r="20" spans="1:4" ht="402" customHeight="1" x14ac:dyDescent="0.25">
      <c r="A20" s="696" t="s">
        <v>352</v>
      </c>
      <c r="B20" s="697"/>
      <c r="C20" s="697"/>
      <c r="D20" s="698"/>
    </row>
    <row r="21" spans="1:4" ht="135" customHeight="1" x14ac:dyDescent="0.25">
      <c r="A21" s="716" t="s">
        <v>353</v>
      </c>
      <c r="B21" s="717"/>
      <c r="C21" s="717"/>
      <c r="D21" s="718"/>
    </row>
    <row r="22" spans="1:4" s="351" customFormat="1" ht="27" customHeight="1" x14ac:dyDescent="0.3">
      <c r="A22" s="687" t="s">
        <v>345</v>
      </c>
      <c r="B22" s="688"/>
      <c r="C22" s="688"/>
      <c r="D22" s="689"/>
    </row>
    <row r="23" spans="1:4" ht="234" customHeight="1" thickBot="1" x14ac:dyDescent="0.3">
      <c r="A23" s="699" t="s">
        <v>343</v>
      </c>
      <c r="B23" s="700"/>
      <c r="C23" s="700"/>
      <c r="D23" s="701"/>
    </row>
    <row r="24" spans="1:4" s="351" customFormat="1" ht="27" customHeight="1" x14ac:dyDescent="0.3">
      <c r="A24" s="675" t="s">
        <v>284</v>
      </c>
      <c r="B24" s="676"/>
      <c r="C24" s="676"/>
      <c r="D24" s="677"/>
    </row>
    <row r="25" spans="1:4" ht="409.6" customHeight="1" thickBot="1" x14ac:dyDescent="0.3">
      <c r="A25" s="678" t="s">
        <v>346</v>
      </c>
      <c r="B25" s="679"/>
      <c r="C25" s="679"/>
      <c r="D25" s="680"/>
    </row>
    <row r="26" spans="1:4" ht="16.8" x14ac:dyDescent="0.25">
      <c r="A26" s="681" t="s">
        <v>338</v>
      </c>
      <c r="B26" s="682"/>
      <c r="C26" s="682"/>
      <c r="D26" s="683"/>
    </row>
    <row r="27" spans="1:4" x14ac:dyDescent="0.25">
      <c r="A27" s="684" t="s">
        <v>282</v>
      </c>
      <c r="B27" s="685"/>
      <c r="C27" s="685"/>
      <c r="D27" s="686"/>
    </row>
  </sheetData>
  <mergeCells count="25">
    <mergeCell ref="A9:D9"/>
    <mergeCell ref="A10:D10"/>
    <mergeCell ref="A21:D21"/>
    <mergeCell ref="A15:A17"/>
    <mergeCell ref="B15:B17"/>
    <mergeCell ref="C17:D17"/>
    <mergeCell ref="A13:D13"/>
    <mergeCell ref="A14:D14"/>
    <mergeCell ref="A1:A3"/>
    <mergeCell ref="A6:D6"/>
    <mergeCell ref="A7:D7"/>
    <mergeCell ref="A8:D8"/>
    <mergeCell ref="C3:D3"/>
    <mergeCell ref="B1:B3"/>
    <mergeCell ref="A5:D5"/>
    <mergeCell ref="A24:D24"/>
    <mergeCell ref="A25:D25"/>
    <mergeCell ref="A26:D26"/>
    <mergeCell ref="A27:D27"/>
    <mergeCell ref="A11:D11"/>
    <mergeCell ref="A12:D12"/>
    <mergeCell ref="A19:D19"/>
    <mergeCell ref="A20:D20"/>
    <mergeCell ref="A22:D22"/>
    <mergeCell ref="A23:D23"/>
  </mergeCells>
  <pageMargins left="0.70866141732283472" right="0.70866141732283472" top="0.74803149606299213" bottom="0.74803149606299213" header="0.31496062992125984" footer="0.31496062992125984"/>
  <pageSetup scale="42" fitToHeight="0" orientation="portrait" horizontalDpi="4294967295" verticalDpi="4294967295" r:id="rId1"/>
  <rowBreaks count="1" manualBreakCount="1">
    <brk id="14"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7"/>
  <dimension ref="A1:X31"/>
  <sheetViews>
    <sheetView workbookViewId="0">
      <pane xSplit="2" ySplit="3" topLeftCell="C4" activePane="bottomRight" state="frozen"/>
      <selection pane="topRight" activeCell="C1" sqref="C1"/>
      <selection pane="bottomLeft" activeCell="A4" sqref="A4"/>
      <selection pane="bottomRight" activeCell="Q17" sqref="Q17"/>
    </sheetView>
  </sheetViews>
  <sheetFormatPr baseColWidth="10" defaultColWidth="11.44140625" defaultRowHeight="14.4" x14ac:dyDescent="0.3"/>
  <cols>
    <col min="2" max="2" width="23.44140625" customWidth="1"/>
    <col min="6" max="6" width="13.6640625" style="1" bestFit="1" customWidth="1"/>
    <col min="7" max="7" width="17" style="1" customWidth="1"/>
    <col min="8" max="8" width="17.44140625" style="1" bestFit="1" customWidth="1"/>
    <col min="9" max="9" width="14.109375" style="1" bestFit="1" customWidth="1"/>
    <col min="10" max="13" width="11.44140625" style="1"/>
    <col min="24" max="24" width="13.109375" bestFit="1" customWidth="1"/>
  </cols>
  <sheetData>
    <row r="1" spans="1:24" ht="15" customHeight="1" thickBot="1" x14ac:dyDescent="0.35">
      <c r="B1" s="16"/>
      <c r="C1" s="360" t="s">
        <v>8</v>
      </c>
      <c r="D1" s="360"/>
      <c r="E1" s="360"/>
      <c r="F1" s="3"/>
      <c r="G1" s="3"/>
      <c r="I1" s="361" t="s">
        <v>8</v>
      </c>
      <c r="J1" s="362"/>
      <c r="K1" s="362"/>
      <c r="L1" s="362"/>
      <c r="M1" s="362"/>
      <c r="N1" s="382"/>
    </row>
    <row r="2" spans="1:24" s="7" customFormat="1" ht="43.8" thickBot="1" x14ac:dyDescent="0.35">
      <c r="B2" s="40"/>
      <c r="C2" s="97" t="s">
        <v>9</v>
      </c>
      <c r="D2" s="97" t="s">
        <v>9</v>
      </c>
      <c r="E2" s="97" t="s">
        <v>10</v>
      </c>
      <c r="F2" s="363" t="s">
        <v>28</v>
      </c>
      <c r="G2" s="363"/>
      <c r="H2" s="8"/>
      <c r="I2" s="361" t="s">
        <v>30</v>
      </c>
      <c r="J2" s="389"/>
      <c r="K2" s="390" t="s">
        <v>32</v>
      </c>
      <c r="L2" s="389"/>
      <c r="M2" s="390" t="s">
        <v>31</v>
      </c>
      <c r="N2" s="382"/>
      <c r="R2" s="7">
        <v>4217000</v>
      </c>
    </row>
    <row r="3" spans="1:24" s="9" customFormat="1" ht="43.8" thickBot="1" x14ac:dyDescent="0.35">
      <c r="B3" s="42"/>
      <c r="C3" s="43" t="s">
        <v>11</v>
      </c>
      <c r="D3" s="43" t="s">
        <v>12</v>
      </c>
      <c r="E3" s="42" t="s">
        <v>13</v>
      </c>
      <c r="F3" s="98" t="s">
        <v>14</v>
      </c>
      <c r="G3" s="11" t="s">
        <v>15</v>
      </c>
      <c r="H3" s="10"/>
      <c r="I3" s="36" t="s">
        <v>37</v>
      </c>
      <c r="J3" s="37" t="s">
        <v>40</v>
      </c>
      <c r="K3" s="36" t="s">
        <v>38</v>
      </c>
      <c r="L3" s="37" t="s">
        <v>41</v>
      </c>
      <c r="M3" s="36" t="s">
        <v>39</v>
      </c>
      <c r="N3" s="37" t="s">
        <v>42</v>
      </c>
      <c r="R3" s="9">
        <f>+R2/30</f>
        <v>140566.66666666666</v>
      </c>
    </row>
    <row r="4" spans="1:24" x14ac:dyDescent="0.3">
      <c r="A4" s="391" t="s">
        <v>29</v>
      </c>
      <c r="B4" s="14" t="s">
        <v>0</v>
      </c>
      <c r="C4" s="44">
        <v>1</v>
      </c>
      <c r="D4" s="44">
        <v>1</v>
      </c>
      <c r="E4" s="44">
        <v>0</v>
      </c>
      <c r="F4" s="4">
        <v>2094000</v>
      </c>
      <c r="G4" s="4">
        <v>1378944</v>
      </c>
      <c r="H4" s="2"/>
      <c r="I4" s="34">
        <f>+F4/120</f>
        <v>17450</v>
      </c>
      <c r="J4" s="35">
        <v>0</v>
      </c>
      <c r="K4" s="34">
        <f>+F4/120</f>
        <v>17450</v>
      </c>
      <c r="L4" s="35">
        <v>0</v>
      </c>
      <c r="M4" s="34">
        <v>0</v>
      </c>
      <c r="N4" s="35">
        <v>0</v>
      </c>
      <c r="Q4" s="65"/>
      <c r="R4" s="96">
        <f>+R3*12</f>
        <v>1686800</v>
      </c>
    </row>
    <row r="5" spans="1:24" x14ac:dyDescent="0.3">
      <c r="A5" s="391"/>
      <c r="B5" s="14" t="s">
        <v>1</v>
      </c>
      <c r="C5" s="44">
        <v>3</v>
      </c>
      <c r="D5" s="44">
        <v>1</v>
      </c>
      <c r="E5" s="44">
        <v>2</v>
      </c>
      <c r="F5" s="4">
        <v>1623250</v>
      </c>
      <c r="G5" s="4">
        <v>993966</v>
      </c>
      <c r="H5" s="2"/>
      <c r="I5" s="17">
        <f>+F5/40</f>
        <v>40581.25</v>
      </c>
      <c r="J5" s="94"/>
      <c r="K5" s="17">
        <f>+F5/120</f>
        <v>13527.083333333334</v>
      </c>
      <c r="L5" s="18">
        <v>0</v>
      </c>
      <c r="M5" s="17">
        <f>+F5/40</f>
        <v>40581.25</v>
      </c>
      <c r="N5" s="18">
        <v>0</v>
      </c>
      <c r="Q5" s="65"/>
      <c r="R5">
        <f>+R3*11</f>
        <v>1546233.3333333333</v>
      </c>
    </row>
    <row r="6" spans="1:24" ht="27.6" x14ac:dyDescent="0.3">
      <c r="A6" s="391"/>
      <c r="B6" s="14" t="s">
        <v>2</v>
      </c>
      <c r="C6" s="44">
        <v>1</v>
      </c>
      <c r="D6" s="44">
        <v>1</v>
      </c>
      <c r="E6" s="44">
        <v>2</v>
      </c>
      <c r="F6" s="4">
        <v>1623250</v>
      </c>
      <c r="G6" s="4">
        <v>993966</v>
      </c>
      <c r="H6" s="2"/>
      <c r="I6" s="17">
        <f>+F6/120</f>
        <v>13527.083333333334</v>
      </c>
      <c r="J6" s="18">
        <v>0</v>
      </c>
      <c r="K6" s="17">
        <f>+F6/120</f>
        <v>13527.083333333334</v>
      </c>
      <c r="L6" s="18">
        <v>0</v>
      </c>
      <c r="M6" s="17">
        <f>+F6/60</f>
        <v>27054.166666666668</v>
      </c>
      <c r="N6" s="18">
        <v>0</v>
      </c>
      <c r="Q6" s="65"/>
      <c r="R6">
        <f>+R4+R5</f>
        <v>3233033.333333333</v>
      </c>
    </row>
    <row r="7" spans="1:24" x14ac:dyDescent="0.3">
      <c r="A7" s="391"/>
      <c r="B7" s="14" t="s">
        <v>3</v>
      </c>
      <c r="C7" s="44">
        <v>1</v>
      </c>
      <c r="D7" s="44">
        <v>1</v>
      </c>
      <c r="E7" s="44">
        <v>2</v>
      </c>
      <c r="F7" s="4">
        <v>1623250</v>
      </c>
      <c r="G7" s="4">
        <v>993966</v>
      </c>
      <c r="H7" s="2"/>
      <c r="I7" s="17">
        <f>+F7/120</f>
        <v>13527.083333333334</v>
      </c>
      <c r="J7" s="18">
        <v>0</v>
      </c>
      <c r="K7" s="17">
        <f>+F7/120</f>
        <v>13527.083333333334</v>
      </c>
      <c r="L7" s="18">
        <v>0</v>
      </c>
      <c r="M7" s="17">
        <f>+F7/60</f>
        <v>27054.166666666668</v>
      </c>
      <c r="N7" s="18">
        <v>0</v>
      </c>
      <c r="Q7" s="65"/>
      <c r="R7">
        <f>+R6*0.4</f>
        <v>1293213.3333333333</v>
      </c>
    </row>
    <row r="8" spans="1:24" x14ac:dyDescent="0.3">
      <c r="A8" s="391"/>
      <c r="B8" s="14" t="s">
        <v>4</v>
      </c>
      <c r="C8" s="44">
        <v>3</v>
      </c>
      <c r="D8" s="44">
        <v>0</v>
      </c>
      <c r="E8" s="44">
        <v>2</v>
      </c>
      <c r="F8" s="4">
        <v>1160833</v>
      </c>
      <c r="G8" s="4">
        <v>689455</v>
      </c>
      <c r="H8" s="2"/>
      <c r="I8" s="17">
        <f>+F8/40</f>
        <v>29020.825000000001</v>
      </c>
      <c r="J8" s="18">
        <v>0</v>
      </c>
      <c r="K8" s="17">
        <v>0</v>
      </c>
      <c r="L8" s="18">
        <v>0</v>
      </c>
      <c r="M8" s="17">
        <f>+F8/40</f>
        <v>29020.825000000001</v>
      </c>
      <c r="N8" s="18">
        <v>0</v>
      </c>
      <c r="Q8" s="65"/>
    </row>
    <row r="9" spans="1:24" ht="27.6" x14ac:dyDescent="0.3">
      <c r="A9" s="391"/>
      <c r="B9" s="14" t="s">
        <v>5</v>
      </c>
      <c r="C9" s="44">
        <v>3</v>
      </c>
      <c r="D9" s="44">
        <v>1</v>
      </c>
      <c r="E9" s="44">
        <v>2</v>
      </c>
      <c r="F9" s="4">
        <v>1160833</v>
      </c>
      <c r="G9" s="4">
        <v>689455</v>
      </c>
      <c r="H9" s="2"/>
      <c r="I9" s="17">
        <f>+F9/40</f>
        <v>29020.825000000001</v>
      </c>
      <c r="J9" s="18">
        <v>0</v>
      </c>
      <c r="K9" s="17">
        <f>+F9/120</f>
        <v>9673.6083333333336</v>
      </c>
      <c r="L9" s="18">
        <v>0</v>
      </c>
      <c r="M9" s="17">
        <f>+F9/40</f>
        <v>29020.825000000001</v>
      </c>
      <c r="N9" s="18">
        <v>0</v>
      </c>
      <c r="Q9" s="65"/>
    </row>
    <row r="10" spans="1:24" x14ac:dyDescent="0.3">
      <c r="A10" s="391"/>
      <c r="B10" s="14" t="s">
        <v>43</v>
      </c>
      <c r="C10" s="44">
        <v>0</v>
      </c>
      <c r="D10" s="44">
        <v>0</v>
      </c>
      <c r="E10" s="44">
        <v>1</v>
      </c>
      <c r="F10" s="4">
        <v>1160833</v>
      </c>
      <c r="G10" s="4">
        <v>689455</v>
      </c>
      <c r="H10" s="2"/>
      <c r="I10" s="19">
        <v>0</v>
      </c>
      <c r="J10" s="20">
        <v>0</v>
      </c>
      <c r="K10" s="19">
        <v>0</v>
      </c>
      <c r="L10" s="20">
        <v>0</v>
      </c>
      <c r="M10" s="19">
        <f>+F10/120</f>
        <v>9673.6083333333336</v>
      </c>
      <c r="N10" s="20">
        <v>0</v>
      </c>
      <c r="Q10" s="65"/>
    </row>
    <row r="11" spans="1:24" ht="15" thickBot="1" x14ac:dyDescent="0.35">
      <c r="A11" s="391"/>
      <c r="B11" s="14" t="s">
        <v>6</v>
      </c>
      <c r="C11" s="44">
        <v>0</v>
      </c>
      <c r="D11" s="44">
        <v>10</v>
      </c>
      <c r="E11" s="44">
        <v>0</v>
      </c>
      <c r="F11" s="4">
        <v>1160833</v>
      </c>
      <c r="G11" s="4">
        <v>689455</v>
      </c>
      <c r="H11" s="2"/>
      <c r="I11" s="19">
        <v>0</v>
      </c>
      <c r="J11" s="20">
        <v>0</v>
      </c>
      <c r="K11" s="19">
        <f>+F11/12</f>
        <v>96736.083333333328</v>
      </c>
      <c r="L11" s="95"/>
      <c r="M11" s="19">
        <v>0</v>
      </c>
      <c r="N11" s="20">
        <v>0</v>
      </c>
      <c r="Q11" s="65"/>
    </row>
    <row r="12" spans="1:24" ht="15" thickBot="1" x14ac:dyDescent="0.35">
      <c r="B12" s="45" t="s">
        <v>7</v>
      </c>
      <c r="C12" s="44">
        <f>SUM(C4:C11)</f>
        <v>12</v>
      </c>
      <c r="D12" s="44">
        <f>SUM(D4:D11)</f>
        <v>15</v>
      </c>
      <c r="E12" s="44">
        <f>SUM(E4:E11)</f>
        <v>11</v>
      </c>
      <c r="F12" s="3"/>
      <c r="G12" s="3"/>
      <c r="H12" s="39" t="s">
        <v>25</v>
      </c>
      <c r="I12" s="30">
        <f t="shared" ref="I12:N12" si="0">SUM(I4:I11)</f>
        <v>143127.06666666665</v>
      </c>
      <c r="J12" s="31">
        <f t="shared" si="0"/>
        <v>0</v>
      </c>
      <c r="K12" s="30">
        <f t="shared" si="0"/>
        <v>164440.94166666665</v>
      </c>
      <c r="L12" s="30">
        <f t="shared" si="0"/>
        <v>0</v>
      </c>
      <c r="M12" s="32">
        <f t="shared" si="0"/>
        <v>162404.84166666667</v>
      </c>
      <c r="N12" s="33">
        <f t="shared" si="0"/>
        <v>0</v>
      </c>
      <c r="Q12" s="65"/>
    </row>
    <row r="13" spans="1:24" ht="27.6" x14ac:dyDescent="0.3">
      <c r="A13" s="13" t="s">
        <v>16</v>
      </c>
      <c r="B13" s="13" t="s">
        <v>16</v>
      </c>
      <c r="C13" s="16"/>
      <c r="D13" s="16"/>
      <c r="E13" s="16"/>
      <c r="F13" s="3"/>
      <c r="G13" s="3"/>
      <c r="I13" s="114">
        <v>3815</v>
      </c>
      <c r="J13" s="24"/>
      <c r="K13" s="23">
        <v>3815</v>
      </c>
      <c r="L13" s="24">
        <v>3815</v>
      </c>
      <c r="M13" s="23">
        <v>3815</v>
      </c>
      <c r="N13" s="24"/>
      <c r="P13">
        <f>+Q13*15</f>
        <v>37761</v>
      </c>
      <c r="Q13">
        <f>+K16/20</f>
        <v>2517.4</v>
      </c>
    </row>
    <row r="14" spans="1:24" ht="27.6" x14ac:dyDescent="0.3">
      <c r="A14" s="719" t="s">
        <v>17</v>
      </c>
      <c r="B14" s="14" t="s">
        <v>18</v>
      </c>
      <c r="C14" s="16"/>
      <c r="D14" s="16"/>
      <c r="E14" s="16"/>
      <c r="F14" s="3"/>
      <c r="G14" s="3"/>
      <c r="I14" s="114">
        <v>1640</v>
      </c>
      <c r="J14" s="24"/>
      <c r="K14" s="23">
        <v>1640</v>
      </c>
      <c r="L14" s="24">
        <v>1640</v>
      </c>
      <c r="M14" s="23">
        <v>1640</v>
      </c>
      <c r="N14" s="24"/>
      <c r="P14" s="150">
        <v>56941</v>
      </c>
      <c r="Q14" s="148">
        <f>+P14/20</f>
        <v>2847.05</v>
      </c>
      <c r="X14" s="148"/>
    </row>
    <row r="15" spans="1:24" x14ac:dyDescent="0.3">
      <c r="A15" s="720"/>
      <c r="B15" s="14" t="s">
        <v>19</v>
      </c>
      <c r="C15" s="16"/>
      <c r="D15" s="16"/>
      <c r="E15" s="16"/>
      <c r="F15" s="3"/>
      <c r="G15" s="3"/>
      <c r="I15" s="114">
        <v>1093</v>
      </c>
      <c r="J15" s="24"/>
      <c r="K15" s="23">
        <v>1093</v>
      </c>
      <c r="L15" s="24">
        <v>1093</v>
      </c>
      <c r="M15" s="23">
        <v>1093</v>
      </c>
      <c r="N15" s="24"/>
      <c r="V15">
        <v>120</v>
      </c>
      <c r="X15" s="148"/>
    </row>
    <row r="16" spans="1:24" s="5" customFormat="1" x14ac:dyDescent="0.3">
      <c r="A16" s="357" t="s">
        <v>20</v>
      </c>
      <c r="B16" s="14" t="s">
        <v>36</v>
      </c>
      <c r="C16" s="50"/>
      <c r="D16" s="50"/>
      <c r="E16" s="50"/>
      <c r="F16" s="46"/>
      <c r="G16" s="46"/>
      <c r="H16" s="6"/>
      <c r="I16" s="23">
        <v>50348</v>
      </c>
      <c r="J16" s="51"/>
      <c r="K16" s="23">
        <v>50348</v>
      </c>
      <c r="L16" s="51">
        <v>0</v>
      </c>
      <c r="M16" s="23">
        <v>25174</v>
      </c>
      <c r="N16" s="52"/>
      <c r="P16" s="112">
        <f>+M16+M17</f>
        <v>66831.5</v>
      </c>
      <c r="Q16" s="5">
        <f>+P16*0.8</f>
        <v>53465.200000000004</v>
      </c>
      <c r="T16" s="5">
        <f>+K16*0.8</f>
        <v>40278.400000000001</v>
      </c>
      <c r="V16" s="5">
        <f>+V15*0.8</f>
        <v>96</v>
      </c>
      <c r="W16" s="5" t="s">
        <v>124</v>
      </c>
      <c r="X16" s="149">
        <f>+K16*V16</f>
        <v>4833408</v>
      </c>
    </row>
    <row r="17" spans="1:24" x14ac:dyDescent="0.3">
      <c r="A17" s="358"/>
      <c r="B17" s="15" t="s">
        <v>21</v>
      </c>
      <c r="C17" s="16"/>
      <c r="D17" s="16"/>
      <c r="E17" s="16"/>
      <c r="F17" s="3"/>
      <c r="G17" s="3"/>
      <c r="I17" s="17">
        <v>0</v>
      </c>
      <c r="J17" s="24">
        <v>83315</v>
      </c>
      <c r="K17" s="17">
        <v>0</v>
      </c>
      <c r="L17" s="24">
        <v>83315</v>
      </c>
      <c r="M17" s="24">
        <f>+N17/2</f>
        <v>41657.5</v>
      </c>
      <c r="N17" s="24">
        <v>83315</v>
      </c>
      <c r="P17" s="113">
        <f>+N17</f>
        <v>83315</v>
      </c>
      <c r="Q17">
        <f>+P17*0.2</f>
        <v>16663</v>
      </c>
      <c r="T17">
        <f>+L17*0.2</f>
        <v>16663</v>
      </c>
      <c r="V17">
        <f>+V15-V16</f>
        <v>24</v>
      </c>
      <c r="W17" t="s">
        <v>125</v>
      </c>
      <c r="X17" s="148">
        <f>+L17*V17</f>
        <v>1999560</v>
      </c>
    </row>
    <row r="18" spans="1:24" ht="41.4" x14ac:dyDescent="0.3">
      <c r="A18" s="359"/>
      <c r="B18" s="15" t="s">
        <v>22</v>
      </c>
      <c r="C18" s="16"/>
      <c r="D18" s="16"/>
      <c r="E18" s="16"/>
      <c r="F18" s="3"/>
      <c r="G18" s="3"/>
      <c r="I18" s="17">
        <v>0</v>
      </c>
      <c r="J18" s="24">
        <v>0</v>
      </c>
      <c r="K18" s="17">
        <v>0</v>
      </c>
      <c r="L18" s="24">
        <v>8590.5</v>
      </c>
      <c r="M18" s="17"/>
      <c r="N18" s="28"/>
      <c r="Q18">
        <f>+Q16+Q17</f>
        <v>70128.200000000012</v>
      </c>
      <c r="T18">
        <f>+T16+T17</f>
        <v>56941.4</v>
      </c>
      <c r="X18" s="148">
        <f>+X16+X17</f>
        <v>6832968</v>
      </c>
    </row>
    <row r="19" spans="1:24" ht="69.599999999999994" thickBot="1" x14ac:dyDescent="0.35">
      <c r="A19" s="38" t="s">
        <v>23</v>
      </c>
      <c r="B19" s="15" t="s">
        <v>27</v>
      </c>
      <c r="C19" s="16"/>
      <c r="D19" s="16"/>
      <c r="E19" s="16"/>
      <c r="F19" s="3"/>
      <c r="G19" s="3"/>
      <c r="I19" s="115">
        <v>10364</v>
      </c>
      <c r="J19" s="26">
        <v>10364</v>
      </c>
      <c r="K19" s="25">
        <v>10364</v>
      </c>
      <c r="L19" s="26">
        <v>10364</v>
      </c>
      <c r="M19" s="25">
        <v>10364</v>
      </c>
      <c r="N19" s="26">
        <v>10364</v>
      </c>
      <c r="X19" s="148">
        <f>+X18/120</f>
        <v>56941.4</v>
      </c>
    </row>
    <row r="20" spans="1:24" ht="15" thickBot="1" x14ac:dyDescent="0.35">
      <c r="H20" s="29" t="s">
        <v>24</v>
      </c>
      <c r="I20" s="32">
        <f t="shared" ref="I20:N20" si="1">SUM(I13:I19)</f>
        <v>67260</v>
      </c>
      <c r="J20" s="33">
        <f t="shared" si="1"/>
        <v>93679</v>
      </c>
      <c r="K20" s="32">
        <f t="shared" si="1"/>
        <v>67260</v>
      </c>
      <c r="L20" s="33">
        <f t="shared" si="1"/>
        <v>108817.5</v>
      </c>
      <c r="M20" s="32">
        <f t="shared" si="1"/>
        <v>83743.5</v>
      </c>
      <c r="N20" s="33">
        <f t="shared" si="1"/>
        <v>93679</v>
      </c>
    </row>
    <row r="21" spans="1:24" ht="15" thickBot="1" x14ac:dyDescent="0.35">
      <c r="I21" s="21"/>
      <c r="J21" s="22"/>
      <c r="K21" s="21"/>
      <c r="L21" s="22"/>
      <c r="M21" s="21"/>
      <c r="N21" s="27"/>
    </row>
    <row r="22" spans="1:24" ht="15" thickBot="1" x14ac:dyDescent="0.35">
      <c r="H22" s="29" t="s">
        <v>26</v>
      </c>
      <c r="I22" s="32">
        <f t="shared" ref="I22:N22" si="2">+I12+I20</f>
        <v>210387.06666666665</v>
      </c>
      <c r="J22" s="33">
        <f t="shared" si="2"/>
        <v>93679</v>
      </c>
      <c r="K22" s="32">
        <f t="shared" si="2"/>
        <v>231700.94166666665</v>
      </c>
      <c r="L22" s="33">
        <f t="shared" si="2"/>
        <v>108817.5</v>
      </c>
      <c r="M22" s="32">
        <f t="shared" si="2"/>
        <v>246148.34166666667</v>
      </c>
      <c r="N22" s="33">
        <f t="shared" si="2"/>
        <v>93679</v>
      </c>
    </row>
    <row r="23" spans="1:24" x14ac:dyDescent="0.3">
      <c r="I23" s="1">
        <f>+I22*$G$28</f>
        <v>20197158.399999999</v>
      </c>
      <c r="J23" s="1">
        <f>+J22*$H$28</f>
        <v>2248296</v>
      </c>
      <c r="K23" s="1">
        <f>+K22*$G$28</f>
        <v>22243290.399999999</v>
      </c>
      <c r="L23" s="1">
        <f>+L22*$H$28</f>
        <v>2611620</v>
      </c>
      <c r="M23" s="1">
        <f>+M22*$G$28</f>
        <v>23630240.800000001</v>
      </c>
      <c r="N23" s="1">
        <f>+N22*$H$28</f>
        <v>2248296</v>
      </c>
    </row>
    <row r="24" spans="1:24" ht="15" thickBot="1" x14ac:dyDescent="0.35">
      <c r="I24" s="1">
        <f>+I23+J23</f>
        <v>22445454.399999999</v>
      </c>
      <c r="J24" s="66">
        <f>+I24/$F$28</f>
        <v>187045.45333333331</v>
      </c>
      <c r="K24" s="1">
        <f>+K23+L23</f>
        <v>24854910.399999999</v>
      </c>
      <c r="L24" s="66">
        <f>+K24/$F$28</f>
        <v>207124.25333333333</v>
      </c>
      <c r="M24" s="1">
        <f>+M23+N23</f>
        <v>25878536.800000001</v>
      </c>
      <c r="N24" s="66">
        <f>+M24/$F$28</f>
        <v>215654.47333333333</v>
      </c>
    </row>
    <row r="25" spans="1:24" x14ac:dyDescent="0.3">
      <c r="H25" s="53" t="s">
        <v>33</v>
      </c>
      <c r="I25" s="57">
        <v>195143</v>
      </c>
      <c r="J25" s="47">
        <v>195143</v>
      </c>
      <c r="K25" s="55">
        <v>195143</v>
      </c>
      <c r="L25" s="59">
        <v>195143</v>
      </c>
      <c r="M25" s="57">
        <v>195143</v>
      </c>
      <c r="N25" s="47">
        <v>195143</v>
      </c>
    </row>
    <row r="26" spans="1:24" s="5" customFormat="1" ht="29.4" thickBot="1" x14ac:dyDescent="0.35">
      <c r="F26" s="6"/>
      <c r="G26" s="6"/>
      <c r="H26" s="54" t="s">
        <v>34</v>
      </c>
      <c r="I26" s="58">
        <f t="shared" ref="I26:N26" si="3">+I22-I25</f>
        <v>15244.066666666651</v>
      </c>
      <c r="J26" s="48">
        <f t="shared" si="3"/>
        <v>-101464</v>
      </c>
      <c r="K26" s="56">
        <f t="shared" si="3"/>
        <v>36557.941666666651</v>
      </c>
      <c r="L26" s="60">
        <f t="shared" si="3"/>
        <v>-86325.5</v>
      </c>
      <c r="M26" s="58">
        <f t="shared" si="3"/>
        <v>51005.341666666674</v>
      </c>
      <c r="N26" s="48">
        <f t="shared" si="3"/>
        <v>-101464</v>
      </c>
    </row>
    <row r="28" spans="1:24" x14ac:dyDescent="0.3">
      <c r="F28" s="1">
        <v>120</v>
      </c>
      <c r="G28" s="1">
        <f>+F28*0.8</f>
        <v>96</v>
      </c>
      <c r="H28" s="1">
        <f>+F28-G28</f>
        <v>24</v>
      </c>
      <c r="I28" s="1">
        <f>+I25*G28</f>
        <v>18733728</v>
      </c>
    </row>
    <row r="29" spans="1:24" ht="15" thickBot="1" x14ac:dyDescent="0.35"/>
    <row r="30" spans="1:24" ht="28.8" x14ac:dyDescent="0.3">
      <c r="H30" s="61" t="s">
        <v>35</v>
      </c>
      <c r="I30" s="63">
        <v>247065</v>
      </c>
      <c r="J30" s="49">
        <v>247065</v>
      </c>
      <c r="K30" s="62">
        <v>247065</v>
      </c>
      <c r="L30" s="64">
        <v>247065</v>
      </c>
      <c r="M30" s="63">
        <v>247065</v>
      </c>
      <c r="N30" s="49">
        <v>247065</v>
      </c>
    </row>
    <row r="31" spans="1:24" ht="29.4" thickBot="1" x14ac:dyDescent="0.35">
      <c r="H31" s="54" t="s">
        <v>34</v>
      </c>
      <c r="I31" s="58">
        <f t="shared" ref="I31:N31" si="4">+I22-I30</f>
        <v>-36677.933333333349</v>
      </c>
      <c r="J31" s="48">
        <f t="shared" si="4"/>
        <v>-153386</v>
      </c>
      <c r="K31" s="56">
        <f t="shared" si="4"/>
        <v>-15364.058333333349</v>
      </c>
      <c r="L31" s="60">
        <f t="shared" si="4"/>
        <v>-138247.5</v>
      </c>
      <c r="M31" s="58">
        <f t="shared" si="4"/>
        <v>-916.65833333332557</v>
      </c>
      <c r="N31" s="48">
        <f t="shared" si="4"/>
        <v>-153386</v>
      </c>
    </row>
  </sheetData>
  <mergeCells count="9">
    <mergeCell ref="A4:A11"/>
    <mergeCell ref="A14:A15"/>
    <mergeCell ref="A16:A18"/>
    <mergeCell ref="C1:E1"/>
    <mergeCell ref="I1:N1"/>
    <mergeCell ref="F2:G2"/>
    <mergeCell ref="I2:J2"/>
    <mergeCell ref="K2:L2"/>
    <mergeCell ref="M2:N2"/>
  </mergeCell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8"/>
  <dimension ref="A1:R31"/>
  <sheetViews>
    <sheetView workbookViewId="0">
      <pane xSplit="2" ySplit="3" topLeftCell="D11" activePane="bottomRight" state="frozen"/>
      <selection pane="topRight" activeCell="C1" sqref="C1"/>
      <selection pane="bottomLeft" activeCell="A4" sqref="A4"/>
      <selection pane="bottomRight" activeCell="N13" sqref="N13:N15"/>
    </sheetView>
  </sheetViews>
  <sheetFormatPr baseColWidth="10" defaultColWidth="11.44140625" defaultRowHeight="14.4" x14ac:dyDescent="0.3"/>
  <cols>
    <col min="2" max="2" width="23.44140625" customWidth="1"/>
    <col min="6" max="6" width="13.6640625" style="1" bestFit="1" customWidth="1"/>
    <col min="7" max="7" width="17" style="1" customWidth="1"/>
    <col min="8" max="8" width="17.44140625" style="1" bestFit="1" customWidth="1"/>
    <col min="9" max="9" width="14.109375" style="1" bestFit="1" customWidth="1"/>
    <col min="10" max="13" width="11.44140625" style="1"/>
  </cols>
  <sheetData>
    <row r="1" spans="1:18" ht="15" customHeight="1" thickBot="1" x14ac:dyDescent="0.35">
      <c r="B1" s="16"/>
      <c r="C1" s="360" t="s">
        <v>8</v>
      </c>
      <c r="D1" s="360"/>
      <c r="E1" s="360"/>
      <c r="F1" s="3"/>
      <c r="G1" s="3"/>
      <c r="I1" s="361" t="s">
        <v>8</v>
      </c>
      <c r="J1" s="362"/>
      <c r="K1" s="362"/>
      <c r="L1" s="362"/>
      <c r="M1" s="362"/>
      <c r="N1" s="382"/>
    </row>
    <row r="2" spans="1:18" s="7" customFormat="1" ht="43.8" thickBot="1" x14ac:dyDescent="0.35">
      <c r="B2" s="40"/>
      <c r="C2" s="41" t="s">
        <v>9</v>
      </c>
      <c r="D2" s="41" t="s">
        <v>9</v>
      </c>
      <c r="E2" s="41" t="s">
        <v>10</v>
      </c>
      <c r="F2" s="363" t="s">
        <v>28</v>
      </c>
      <c r="G2" s="363"/>
      <c r="H2" s="8"/>
      <c r="I2" s="361" t="s">
        <v>30</v>
      </c>
      <c r="J2" s="389"/>
      <c r="K2" s="390" t="s">
        <v>32</v>
      </c>
      <c r="L2" s="389"/>
      <c r="M2" s="390" t="s">
        <v>31</v>
      </c>
      <c r="N2" s="382"/>
      <c r="R2" s="7">
        <v>4217000</v>
      </c>
    </row>
    <row r="3" spans="1:18" s="9" customFormat="1" ht="43.8" thickBot="1" x14ac:dyDescent="0.35">
      <c r="B3" s="42"/>
      <c r="C3" s="43" t="s">
        <v>11</v>
      </c>
      <c r="D3" s="43" t="s">
        <v>12</v>
      </c>
      <c r="E3" s="42" t="s">
        <v>13</v>
      </c>
      <c r="F3" s="12" t="s">
        <v>14</v>
      </c>
      <c r="G3" s="11" t="s">
        <v>15</v>
      </c>
      <c r="H3" s="10"/>
      <c r="I3" s="36" t="s">
        <v>37</v>
      </c>
      <c r="J3" s="37" t="s">
        <v>40</v>
      </c>
      <c r="K3" s="36" t="s">
        <v>38</v>
      </c>
      <c r="L3" s="37" t="s">
        <v>41</v>
      </c>
      <c r="M3" s="36" t="s">
        <v>39</v>
      </c>
      <c r="N3" s="37" t="s">
        <v>42</v>
      </c>
      <c r="R3" s="9">
        <f>+R2/30</f>
        <v>140566.66666666666</v>
      </c>
    </row>
    <row r="4" spans="1:18" x14ac:dyDescent="0.3">
      <c r="A4" s="391" t="s">
        <v>29</v>
      </c>
      <c r="B4" s="14" t="s">
        <v>0</v>
      </c>
      <c r="C4" s="44">
        <v>1</v>
      </c>
      <c r="D4" s="44">
        <v>1</v>
      </c>
      <c r="E4" s="44">
        <v>0</v>
      </c>
      <c r="F4" s="4">
        <v>2094000</v>
      </c>
      <c r="G4" s="4">
        <v>1378944</v>
      </c>
      <c r="H4" s="2"/>
      <c r="I4" s="34">
        <f>+F4/120</f>
        <v>17450</v>
      </c>
      <c r="J4" s="35">
        <v>0</v>
      </c>
      <c r="K4" s="34">
        <f>+F4/120</f>
        <v>17450</v>
      </c>
      <c r="L4" s="35">
        <v>0</v>
      </c>
      <c r="M4" s="34">
        <v>0</v>
      </c>
      <c r="N4" s="35">
        <v>0</v>
      </c>
      <c r="Q4" s="65"/>
      <c r="R4" s="96">
        <f>+R3*12</f>
        <v>1686800</v>
      </c>
    </row>
    <row r="5" spans="1:18" x14ac:dyDescent="0.3">
      <c r="A5" s="391"/>
      <c r="B5" s="14" t="s">
        <v>1</v>
      </c>
      <c r="C5" s="44">
        <v>3</v>
      </c>
      <c r="D5" s="44">
        <v>1</v>
      </c>
      <c r="E5" s="44">
        <v>2</v>
      </c>
      <c r="F5" s="4">
        <v>1623250</v>
      </c>
      <c r="G5" s="4">
        <v>993966</v>
      </c>
      <c r="H5" s="2"/>
      <c r="I5" s="17">
        <f>+F5/40</f>
        <v>40581.25</v>
      </c>
      <c r="J5" s="94"/>
      <c r="K5" s="17">
        <f>+F5/120</f>
        <v>13527.083333333334</v>
      </c>
      <c r="L5" s="18">
        <v>0</v>
      </c>
      <c r="M5" s="17">
        <f>+F5/40</f>
        <v>40581.25</v>
      </c>
      <c r="N5" s="18">
        <v>0</v>
      </c>
      <c r="Q5" s="65"/>
      <c r="R5">
        <f>+R3*11</f>
        <v>1546233.3333333333</v>
      </c>
    </row>
    <row r="6" spans="1:18" ht="27.6" x14ac:dyDescent="0.3">
      <c r="A6" s="391"/>
      <c r="B6" s="14" t="s">
        <v>2</v>
      </c>
      <c r="C6" s="44">
        <v>1</v>
      </c>
      <c r="D6" s="44">
        <v>1</v>
      </c>
      <c r="E6" s="44">
        <v>2</v>
      </c>
      <c r="F6" s="4">
        <v>1623250</v>
      </c>
      <c r="G6" s="4">
        <v>993966</v>
      </c>
      <c r="H6" s="2"/>
      <c r="I6" s="17">
        <f>+F6/120</f>
        <v>13527.083333333334</v>
      </c>
      <c r="J6" s="18">
        <v>0</v>
      </c>
      <c r="K6" s="17">
        <f>+F6/120</f>
        <v>13527.083333333334</v>
      </c>
      <c r="L6" s="18">
        <v>0</v>
      </c>
      <c r="M6" s="17">
        <f>+F6/60</f>
        <v>27054.166666666668</v>
      </c>
      <c r="N6" s="18">
        <v>0</v>
      </c>
      <c r="Q6" s="65"/>
      <c r="R6">
        <f>+R4+R5</f>
        <v>3233033.333333333</v>
      </c>
    </row>
    <row r="7" spans="1:18" x14ac:dyDescent="0.3">
      <c r="A7" s="391"/>
      <c r="B7" s="14" t="s">
        <v>3</v>
      </c>
      <c r="C7" s="44">
        <v>1</v>
      </c>
      <c r="D7" s="44">
        <v>1</v>
      </c>
      <c r="E7" s="44">
        <v>2</v>
      </c>
      <c r="F7" s="4">
        <v>1623250</v>
      </c>
      <c r="G7" s="4">
        <v>993966</v>
      </c>
      <c r="H7" s="2"/>
      <c r="I7" s="17">
        <f>+F7/120</f>
        <v>13527.083333333334</v>
      </c>
      <c r="J7" s="18">
        <v>0</v>
      </c>
      <c r="K7" s="17">
        <f>+F7/120</f>
        <v>13527.083333333334</v>
      </c>
      <c r="L7" s="18">
        <v>0</v>
      </c>
      <c r="M7" s="17">
        <f>+F7/60</f>
        <v>27054.166666666668</v>
      </c>
      <c r="N7" s="18">
        <v>0</v>
      </c>
      <c r="Q7" s="65"/>
      <c r="R7">
        <f>+R6*0.4</f>
        <v>1293213.3333333333</v>
      </c>
    </row>
    <row r="8" spans="1:18" x14ac:dyDescent="0.3">
      <c r="A8" s="391"/>
      <c r="B8" s="14" t="s">
        <v>4</v>
      </c>
      <c r="C8" s="44">
        <v>3</v>
      </c>
      <c r="D8" s="44">
        <v>0</v>
      </c>
      <c r="E8" s="44">
        <v>2</v>
      </c>
      <c r="F8" s="4">
        <v>1160833</v>
      </c>
      <c r="G8" s="4">
        <v>689455</v>
      </c>
      <c r="H8" s="2"/>
      <c r="I8" s="17">
        <f>+F8/40</f>
        <v>29020.825000000001</v>
      </c>
      <c r="J8" s="18">
        <v>0</v>
      </c>
      <c r="K8" s="17">
        <v>0</v>
      </c>
      <c r="L8" s="18">
        <v>0</v>
      </c>
      <c r="M8" s="17">
        <f>+F8/40</f>
        <v>29020.825000000001</v>
      </c>
      <c r="N8" s="18">
        <v>0</v>
      </c>
      <c r="Q8" s="65"/>
    </row>
    <row r="9" spans="1:18" ht="27.6" x14ac:dyDescent="0.3">
      <c r="A9" s="391"/>
      <c r="B9" s="14" t="s">
        <v>5</v>
      </c>
      <c r="C9" s="44">
        <v>3</v>
      </c>
      <c r="D9" s="44">
        <v>1</v>
      </c>
      <c r="E9" s="44">
        <v>2</v>
      </c>
      <c r="F9" s="4">
        <v>1160833</v>
      </c>
      <c r="G9" s="4">
        <v>689455</v>
      </c>
      <c r="H9" s="2"/>
      <c r="I9" s="17">
        <f>+F9/40</f>
        <v>29020.825000000001</v>
      </c>
      <c r="J9" s="18">
        <v>0</v>
      </c>
      <c r="K9" s="17">
        <f>+F9/120</f>
        <v>9673.6083333333336</v>
      </c>
      <c r="L9" s="18">
        <v>0</v>
      </c>
      <c r="M9" s="17">
        <f>+F9/40</f>
        <v>29020.825000000001</v>
      </c>
      <c r="N9" s="18">
        <v>0</v>
      </c>
      <c r="Q9" s="65"/>
    </row>
    <row r="10" spans="1:18" x14ac:dyDescent="0.3">
      <c r="A10" s="391"/>
      <c r="B10" s="14" t="s">
        <v>43</v>
      </c>
      <c r="C10" s="44">
        <v>0</v>
      </c>
      <c r="D10" s="44">
        <v>0</v>
      </c>
      <c r="E10" s="44">
        <v>1</v>
      </c>
      <c r="F10" s="4">
        <v>1160833</v>
      </c>
      <c r="G10" s="4">
        <v>689455</v>
      </c>
      <c r="H10" s="2"/>
      <c r="I10" s="19">
        <v>0</v>
      </c>
      <c r="J10" s="20">
        <v>0</v>
      </c>
      <c r="K10" s="19">
        <v>0</v>
      </c>
      <c r="L10" s="20">
        <v>0</v>
      </c>
      <c r="M10" s="19">
        <f>+F10/120</f>
        <v>9673.6083333333336</v>
      </c>
      <c r="N10" s="20">
        <v>0</v>
      </c>
      <c r="Q10" s="65"/>
    </row>
    <row r="11" spans="1:18" ht="15" thickBot="1" x14ac:dyDescent="0.35">
      <c r="A11" s="391"/>
      <c r="B11" s="14" t="s">
        <v>6</v>
      </c>
      <c r="C11" s="44">
        <v>0</v>
      </c>
      <c r="D11" s="44">
        <v>10</v>
      </c>
      <c r="E11" s="44">
        <v>0</v>
      </c>
      <c r="F11" s="4">
        <v>1160833</v>
      </c>
      <c r="G11" s="4">
        <v>689455</v>
      </c>
      <c r="H11" s="2"/>
      <c r="I11" s="19">
        <v>0</v>
      </c>
      <c r="J11" s="20">
        <v>0</v>
      </c>
      <c r="K11" s="19">
        <f>+F11/12</f>
        <v>96736.083333333328</v>
      </c>
      <c r="L11" s="95"/>
      <c r="M11" s="19">
        <v>0</v>
      </c>
      <c r="N11" s="20">
        <v>0</v>
      </c>
      <c r="Q11" s="65"/>
    </row>
    <row r="12" spans="1:18" ht="15" thickBot="1" x14ac:dyDescent="0.35">
      <c r="B12" s="45" t="s">
        <v>7</v>
      </c>
      <c r="C12" s="44">
        <f>SUM(C4:C11)</f>
        <v>12</v>
      </c>
      <c r="D12" s="44">
        <f>SUM(D4:D11)</f>
        <v>15</v>
      </c>
      <c r="E12" s="44">
        <f>SUM(E4:E11)</f>
        <v>11</v>
      </c>
      <c r="F12" s="3"/>
      <c r="G12" s="3"/>
      <c r="H12" s="39" t="s">
        <v>25</v>
      </c>
      <c r="I12" s="30">
        <f t="shared" ref="I12:N12" si="0">SUM(I4:I11)</f>
        <v>143127.06666666665</v>
      </c>
      <c r="J12" s="31">
        <f t="shared" si="0"/>
        <v>0</v>
      </c>
      <c r="K12" s="30">
        <f t="shared" si="0"/>
        <v>164440.94166666665</v>
      </c>
      <c r="L12" s="30">
        <f t="shared" si="0"/>
        <v>0</v>
      </c>
      <c r="M12" s="32">
        <f t="shared" si="0"/>
        <v>162404.84166666667</v>
      </c>
      <c r="N12" s="33">
        <f t="shared" si="0"/>
        <v>0</v>
      </c>
      <c r="Q12" s="65"/>
    </row>
    <row r="13" spans="1:18" ht="27.6" x14ac:dyDescent="0.3">
      <c r="A13" s="13" t="s">
        <v>16</v>
      </c>
      <c r="B13" s="13" t="s">
        <v>16</v>
      </c>
      <c r="C13" s="16"/>
      <c r="D13" s="16"/>
      <c r="E13" s="16"/>
      <c r="F13" s="3"/>
      <c r="G13" s="3"/>
      <c r="I13" s="23">
        <v>3815</v>
      </c>
      <c r="J13" s="24"/>
      <c r="K13" s="23">
        <v>3815</v>
      </c>
      <c r="L13" s="24">
        <v>3815</v>
      </c>
      <c r="M13" s="23">
        <v>3815</v>
      </c>
      <c r="N13" s="24"/>
    </row>
    <row r="14" spans="1:18" ht="27.6" x14ac:dyDescent="0.3">
      <c r="A14" s="719" t="s">
        <v>17</v>
      </c>
      <c r="B14" s="14" t="s">
        <v>18</v>
      </c>
      <c r="C14" s="16"/>
      <c r="D14" s="16"/>
      <c r="E14" s="16"/>
      <c r="F14" s="3"/>
      <c r="G14" s="3"/>
      <c r="I14" s="23">
        <v>1640</v>
      </c>
      <c r="J14" s="24"/>
      <c r="K14" s="23">
        <v>1640</v>
      </c>
      <c r="L14" s="24">
        <v>1640</v>
      </c>
      <c r="M14" s="23">
        <v>1640</v>
      </c>
      <c r="N14" s="24"/>
    </row>
    <row r="15" spans="1:18" x14ac:dyDescent="0.3">
      <c r="A15" s="720"/>
      <c r="B15" s="14" t="s">
        <v>19</v>
      </c>
      <c r="C15" s="16"/>
      <c r="D15" s="16"/>
      <c r="E15" s="16"/>
      <c r="F15" s="3"/>
      <c r="G15" s="3"/>
      <c r="I15" s="23">
        <v>1093</v>
      </c>
      <c r="J15" s="24"/>
      <c r="K15" s="23">
        <v>1093</v>
      </c>
      <c r="L15" s="24">
        <v>1093</v>
      </c>
      <c r="M15" s="23">
        <v>1093</v>
      </c>
      <c r="N15" s="24"/>
    </row>
    <row r="16" spans="1:18" s="5" customFormat="1" x14ac:dyDescent="0.3">
      <c r="A16" s="357" t="s">
        <v>20</v>
      </c>
      <c r="B16" s="14" t="s">
        <v>36</v>
      </c>
      <c r="C16" s="50"/>
      <c r="D16" s="50"/>
      <c r="E16" s="50"/>
      <c r="F16" s="46"/>
      <c r="G16" s="46"/>
      <c r="H16" s="6"/>
      <c r="I16" s="23">
        <v>50348</v>
      </c>
      <c r="J16" s="51"/>
      <c r="K16" s="23">
        <v>50348</v>
      </c>
      <c r="L16" s="51">
        <v>0</v>
      </c>
      <c r="M16" s="23">
        <v>25174</v>
      </c>
      <c r="N16" s="52"/>
    </row>
    <row r="17" spans="1:14" x14ac:dyDescent="0.3">
      <c r="A17" s="358"/>
      <c r="B17" s="15" t="s">
        <v>21</v>
      </c>
      <c r="C17" s="16"/>
      <c r="D17" s="16"/>
      <c r="E17" s="16"/>
      <c r="F17" s="3"/>
      <c r="G17" s="3"/>
      <c r="I17" s="17">
        <v>0</v>
      </c>
      <c r="J17" s="24">
        <v>83315</v>
      </c>
      <c r="K17" s="17">
        <v>0</v>
      </c>
      <c r="L17" s="24">
        <v>83315</v>
      </c>
      <c r="M17" s="24">
        <f>+N17/2</f>
        <v>41657.5</v>
      </c>
      <c r="N17" s="24">
        <v>83315</v>
      </c>
    </row>
    <row r="18" spans="1:14" ht="41.4" x14ac:dyDescent="0.3">
      <c r="A18" s="359"/>
      <c r="B18" s="15" t="s">
        <v>22</v>
      </c>
      <c r="C18" s="16"/>
      <c r="D18" s="16"/>
      <c r="E18" s="16"/>
      <c r="F18" s="3"/>
      <c r="G18" s="3"/>
      <c r="I18" s="17">
        <v>0</v>
      </c>
      <c r="J18" s="24">
        <v>0</v>
      </c>
      <c r="K18" s="17">
        <v>0</v>
      </c>
      <c r="L18" s="24">
        <v>8590.5</v>
      </c>
      <c r="M18" s="17"/>
      <c r="N18" s="28"/>
    </row>
    <row r="19" spans="1:14" ht="69.599999999999994" thickBot="1" x14ac:dyDescent="0.35">
      <c r="A19" s="38" t="s">
        <v>23</v>
      </c>
      <c r="B19" s="15" t="s">
        <v>27</v>
      </c>
      <c r="C19" s="16"/>
      <c r="D19" s="16"/>
      <c r="E19" s="16"/>
      <c r="F19" s="3"/>
      <c r="G19" s="3"/>
      <c r="I19" s="25">
        <v>10364</v>
      </c>
      <c r="J19" s="26">
        <v>10364</v>
      </c>
      <c r="K19" s="25">
        <v>10364</v>
      </c>
      <c r="L19" s="26">
        <v>10364</v>
      </c>
      <c r="M19" s="25">
        <v>10364</v>
      </c>
      <c r="N19" s="26">
        <v>10364</v>
      </c>
    </row>
    <row r="20" spans="1:14" ht="15" thickBot="1" x14ac:dyDescent="0.35">
      <c r="H20" s="29" t="s">
        <v>24</v>
      </c>
      <c r="I20" s="32">
        <f t="shared" ref="I20:N20" si="1">SUM(I13:I19)</f>
        <v>67260</v>
      </c>
      <c r="J20" s="33">
        <f t="shared" si="1"/>
        <v>93679</v>
      </c>
      <c r="K20" s="32">
        <f t="shared" si="1"/>
        <v>67260</v>
      </c>
      <c r="L20" s="33">
        <f t="shared" si="1"/>
        <v>108817.5</v>
      </c>
      <c r="M20" s="32">
        <f t="shared" si="1"/>
        <v>83743.5</v>
      </c>
      <c r="N20" s="33">
        <f t="shared" si="1"/>
        <v>93679</v>
      </c>
    </row>
    <row r="21" spans="1:14" ht="15" thickBot="1" x14ac:dyDescent="0.35">
      <c r="I21" s="21"/>
      <c r="J21" s="22"/>
      <c r="K21" s="21"/>
      <c r="L21" s="22"/>
      <c r="M21" s="21"/>
      <c r="N21" s="27"/>
    </row>
    <row r="22" spans="1:14" ht="15" thickBot="1" x14ac:dyDescent="0.35">
      <c r="H22" s="29" t="s">
        <v>26</v>
      </c>
      <c r="I22" s="32">
        <f t="shared" ref="I22:N22" si="2">+I12+I20</f>
        <v>210387.06666666665</v>
      </c>
      <c r="J22" s="33">
        <f t="shared" si="2"/>
        <v>93679</v>
      </c>
      <c r="K22" s="32">
        <f t="shared" si="2"/>
        <v>231700.94166666665</v>
      </c>
      <c r="L22" s="33">
        <f t="shared" si="2"/>
        <v>108817.5</v>
      </c>
      <c r="M22" s="32">
        <f t="shared" si="2"/>
        <v>246148.34166666667</v>
      </c>
      <c r="N22" s="33">
        <f t="shared" si="2"/>
        <v>93679</v>
      </c>
    </row>
    <row r="23" spans="1:14" x14ac:dyDescent="0.3">
      <c r="I23" s="1">
        <f>+I22*$G$28</f>
        <v>20197158.399999999</v>
      </c>
      <c r="J23" s="1">
        <f>+J22*$H$28</f>
        <v>2248296</v>
      </c>
      <c r="K23" s="1">
        <f>+K22*$G$28</f>
        <v>22243290.399999999</v>
      </c>
      <c r="L23" s="1">
        <f>+L22*$H$28</f>
        <v>2611620</v>
      </c>
      <c r="M23" s="1">
        <f>+M22*$G$28</f>
        <v>23630240.800000001</v>
      </c>
      <c r="N23" s="1">
        <f>+N22*$H$28</f>
        <v>2248296</v>
      </c>
    </row>
    <row r="24" spans="1:14" ht="15" thickBot="1" x14ac:dyDescent="0.35">
      <c r="I24" s="1">
        <f>+I23+J23</f>
        <v>22445454.399999999</v>
      </c>
      <c r="J24" s="66">
        <f>+I24/$F$28</f>
        <v>187045.45333333331</v>
      </c>
      <c r="K24" s="1">
        <f>+K23+L23</f>
        <v>24854910.399999999</v>
      </c>
      <c r="L24" s="66">
        <f>+K24/$F$28</f>
        <v>207124.25333333333</v>
      </c>
      <c r="M24" s="1">
        <f>+M23+N23</f>
        <v>25878536.800000001</v>
      </c>
      <c r="N24" s="66">
        <f>+M24/$F$28</f>
        <v>215654.47333333333</v>
      </c>
    </row>
    <row r="25" spans="1:14" x14ac:dyDescent="0.3">
      <c r="H25" s="53" t="s">
        <v>33</v>
      </c>
      <c r="I25" s="57">
        <v>195143</v>
      </c>
      <c r="J25" s="47">
        <v>195143</v>
      </c>
      <c r="K25" s="55">
        <v>195143</v>
      </c>
      <c r="L25" s="59">
        <v>195143</v>
      </c>
      <c r="M25" s="57">
        <v>195143</v>
      </c>
      <c r="N25" s="47">
        <v>195143</v>
      </c>
    </row>
    <row r="26" spans="1:14" s="5" customFormat="1" ht="29.4" thickBot="1" x14ac:dyDescent="0.35">
      <c r="F26" s="6"/>
      <c r="G26" s="6"/>
      <c r="H26" s="54" t="s">
        <v>34</v>
      </c>
      <c r="I26" s="58">
        <f t="shared" ref="I26:N26" si="3">+I22-I25</f>
        <v>15244.066666666651</v>
      </c>
      <c r="J26" s="48">
        <f t="shared" si="3"/>
        <v>-101464</v>
      </c>
      <c r="K26" s="56">
        <f t="shared" si="3"/>
        <v>36557.941666666651</v>
      </c>
      <c r="L26" s="60">
        <f t="shared" si="3"/>
        <v>-86325.5</v>
      </c>
      <c r="M26" s="58">
        <f t="shared" si="3"/>
        <v>51005.341666666674</v>
      </c>
      <c r="N26" s="48">
        <f t="shared" si="3"/>
        <v>-101464</v>
      </c>
    </row>
    <row r="28" spans="1:14" x14ac:dyDescent="0.3">
      <c r="F28" s="1">
        <v>120</v>
      </c>
      <c r="G28" s="1">
        <f>+F28*0.8</f>
        <v>96</v>
      </c>
      <c r="H28" s="1">
        <f>+F28-G28</f>
        <v>24</v>
      </c>
      <c r="I28" s="1">
        <f>+I25*G28</f>
        <v>18733728</v>
      </c>
    </row>
    <row r="29" spans="1:14" ht="15" thickBot="1" x14ac:dyDescent="0.35"/>
    <row r="30" spans="1:14" ht="28.8" x14ac:dyDescent="0.3">
      <c r="H30" s="61" t="s">
        <v>35</v>
      </c>
      <c r="I30" s="63">
        <v>247065</v>
      </c>
      <c r="J30" s="49">
        <v>247065</v>
      </c>
      <c r="K30" s="62">
        <v>247065</v>
      </c>
      <c r="L30" s="64">
        <v>247065</v>
      </c>
      <c r="M30" s="63">
        <v>247065</v>
      </c>
      <c r="N30" s="49">
        <v>247065</v>
      </c>
    </row>
    <row r="31" spans="1:14" ht="29.4" thickBot="1" x14ac:dyDescent="0.35">
      <c r="H31" s="54" t="s">
        <v>34</v>
      </c>
      <c r="I31" s="58">
        <f t="shared" ref="I31:N31" si="4">+I22-I30</f>
        <v>-36677.933333333349</v>
      </c>
      <c r="J31" s="48">
        <f t="shared" si="4"/>
        <v>-153386</v>
      </c>
      <c r="K31" s="56">
        <f t="shared" si="4"/>
        <v>-15364.058333333349</v>
      </c>
      <c r="L31" s="60">
        <f t="shared" si="4"/>
        <v>-138247.5</v>
      </c>
      <c r="M31" s="58">
        <f t="shared" si="4"/>
        <v>-916.65833333332557</v>
      </c>
      <c r="N31" s="48">
        <f t="shared" si="4"/>
        <v>-153386</v>
      </c>
    </row>
  </sheetData>
  <mergeCells count="9">
    <mergeCell ref="A16:A18"/>
    <mergeCell ref="I2:J2"/>
    <mergeCell ref="K2:L2"/>
    <mergeCell ref="M2:N2"/>
    <mergeCell ref="I1:N1"/>
    <mergeCell ref="C1:E1"/>
    <mergeCell ref="F2:G2"/>
    <mergeCell ref="A4:A11"/>
    <mergeCell ref="A14:A15"/>
  </mergeCell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9"/>
  <dimension ref="A2:Q47"/>
  <sheetViews>
    <sheetView topLeftCell="A37" workbookViewId="0">
      <selection activeCell="I42" sqref="I42"/>
    </sheetView>
  </sheetViews>
  <sheetFormatPr baseColWidth="10" defaultColWidth="11.44140625" defaultRowHeight="14.4" x14ac:dyDescent="0.3"/>
  <cols>
    <col min="2" max="2" width="24.44140625" customWidth="1"/>
    <col min="3" max="3" width="23" customWidth="1"/>
    <col min="4" max="4" width="12.6640625" style="85" customWidth="1"/>
    <col min="5" max="5" width="13.5546875" customWidth="1"/>
    <col min="6" max="6" width="15" customWidth="1"/>
    <col min="7" max="7" width="17.88671875" customWidth="1"/>
    <col min="8" max="8" width="15.5546875" customWidth="1"/>
    <col min="9" max="9" width="17.6640625" customWidth="1"/>
    <col min="10" max="10" width="15.33203125" customWidth="1"/>
    <col min="11" max="11" width="15.109375" customWidth="1"/>
    <col min="12" max="12" width="16" customWidth="1"/>
    <col min="13" max="13" width="13.6640625" customWidth="1"/>
    <col min="14" max="14" width="13.109375" customWidth="1"/>
    <col min="15" max="15" width="11.44140625" customWidth="1"/>
  </cols>
  <sheetData>
    <row r="2" spans="2:13" x14ac:dyDescent="0.3">
      <c r="B2" s="721" t="s">
        <v>72</v>
      </c>
      <c r="C2" s="721"/>
      <c r="D2" s="721"/>
      <c r="E2" s="721"/>
      <c r="F2" s="721"/>
      <c r="G2" s="721"/>
    </row>
    <row r="3" spans="2:13" ht="28.8" x14ac:dyDescent="0.3">
      <c r="B3" s="40"/>
      <c r="C3" s="43" t="s">
        <v>9</v>
      </c>
      <c r="D3" s="43" t="s">
        <v>9</v>
      </c>
      <c r="E3" s="43" t="s">
        <v>10</v>
      </c>
      <c r="F3" s="82" t="s">
        <v>28</v>
      </c>
      <c r="G3" s="82"/>
    </row>
    <row r="4" spans="2:13" ht="28.8" x14ac:dyDescent="0.3">
      <c r="B4" s="42"/>
      <c r="C4" s="43" t="s">
        <v>11</v>
      </c>
      <c r="D4" s="43" t="s">
        <v>12</v>
      </c>
      <c r="E4" s="42" t="s">
        <v>13</v>
      </c>
      <c r="F4" s="82" t="s">
        <v>14</v>
      </c>
      <c r="G4" s="11" t="s">
        <v>15</v>
      </c>
    </row>
    <row r="5" spans="2:13" x14ac:dyDescent="0.3">
      <c r="B5" s="14" t="s">
        <v>0</v>
      </c>
      <c r="C5" s="44">
        <v>1</v>
      </c>
      <c r="D5" s="44">
        <v>1</v>
      </c>
      <c r="E5" s="44">
        <v>0</v>
      </c>
      <c r="F5" s="4">
        <v>2094000</v>
      </c>
      <c r="G5" s="4">
        <v>1378944</v>
      </c>
    </row>
    <row r="6" spans="2:13" x14ac:dyDescent="0.3">
      <c r="B6" s="14" t="s">
        <v>1</v>
      </c>
      <c r="C6" s="44">
        <v>3</v>
      </c>
      <c r="D6" s="44">
        <v>0.5</v>
      </c>
      <c r="E6" s="44">
        <v>2</v>
      </c>
      <c r="F6" s="4">
        <v>1623250</v>
      </c>
      <c r="G6" s="4">
        <v>993966</v>
      </c>
    </row>
    <row r="7" spans="2:13" ht="27.6" x14ac:dyDescent="0.3">
      <c r="B7" s="14" t="s">
        <v>2</v>
      </c>
      <c r="C7" s="44">
        <v>1.5</v>
      </c>
      <c r="D7" s="44">
        <v>0.5</v>
      </c>
      <c r="E7" s="44">
        <v>0</v>
      </c>
      <c r="F7" s="4">
        <v>1623250</v>
      </c>
      <c r="G7" s="4">
        <v>993966</v>
      </c>
    </row>
    <row r="8" spans="2:13" x14ac:dyDescent="0.3">
      <c r="B8" s="14" t="s">
        <v>3</v>
      </c>
      <c r="C8" s="44">
        <v>1.5</v>
      </c>
      <c r="D8" s="44">
        <v>1</v>
      </c>
      <c r="E8" s="44">
        <v>2</v>
      </c>
      <c r="F8" s="4">
        <v>1623250</v>
      </c>
      <c r="G8" s="4">
        <v>993966</v>
      </c>
    </row>
    <row r="9" spans="2:13" x14ac:dyDescent="0.3">
      <c r="B9" s="14" t="s">
        <v>4</v>
      </c>
      <c r="C9" s="44">
        <v>3</v>
      </c>
      <c r="D9" s="44">
        <v>0</v>
      </c>
      <c r="E9" s="44">
        <v>2</v>
      </c>
      <c r="F9" s="4">
        <v>1160833</v>
      </c>
      <c r="G9" s="4">
        <v>689455</v>
      </c>
    </row>
    <row r="10" spans="2:13" ht="27.6" x14ac:dyDescent="0.3">
      <c r="B10" s="14" t="s">
        <v>5</v>
      </c>
      <c r="C10" s="44">
        <v>3</v>
      </c>
      <c r="D10" s="44">
        <v>1</v>
      </c>
      <c r="E10" s="44">
        <v>2</v>
      </c>
      <c r="F10" s="4">
        <v>1160833</v>
      </c>
      <c r="G10" s="4">
        <v>689455</v>
      </c>
    </row>
    <row r="11" spans="2:13" x14ac:dyDescent="0.3">
      <c r="B11" s="14" t="s">
        <v>43</v>
      </c>
      <c r="C11" s="44">
        <v>0</v>
      </c>
      <c r="D11" s="44">
        <v>0</v>
      </c>
      <c r="E11" s="44">
        <v>1</v>
      </c>
      <c r="F11" s="4">
        <v>1160833</v>
      </c>
      <c r="G11" s="4">
        <v>689455</v>
      </c>
    </row>
    <row r="12" spans="2:13" x14ac:dyDescent="0.3">
      <c r="B12" s="14" t="s">
        <v>6</v>
      </c>
      <c r="C12" s="44">
        <v>0</v>
      </c>
      <c r="D12" s="44">
        <v>10</v>
      </c>
      <c r="E12" s="44">
        <v>0</v>
      </c>
      <c r="F12" s="4">
        <v>1160833</v>
      </c>
      <c r="G12" s="4">
        <v>689455</v>
      </c>
    </row>
    <row r="13" spans="2:13" x14ac:dyDescent="0.3">
      <c r="B13" s="91" t="s">
        <v>7</v>
      </c>
      <c r="C13" s="92">
        <f>SUM(C5:C12)</f>
        <v>13</v>
      </c>
      <c r="D13" s="92">
        <f>SUM(D5:D12)</f>
        <v>14</v>
      </c>
      <c r="E13" s="92">
        <f>SUM(E5:E12)</f>
        <v>9</v>
      </c>
      <c r="F13" s="93"/>
      <c r="G13" s="93"/>
    </row>
    <row r="16" spans="2:13" ht="55.2" x14ac:dyDescent="0.3">
      <c r="E16" s="45" t="s">
        <v>0</v>
      </c>
      <c r="F16" s="45" t="s">
        <v>1</v>
      </c>
      <c r="G16" s="45" t="s">
        <v>4</v>
      </c>
      <c r="H16" s="45" t="s">
        <v>5</v>
      </c>
      <c r="I16" s="45" t="s">
        <v>43</v>
      </c>
      <c r="J16" s="45" t="s">
        <v>6</v>
      </c>
      <c r="L16" s="45" t="s">
        <v>2</v>
      </c>
      <c r="M16" s="45" t="s">
        <v>3</v>
      </c>
    </row>
    <row r="17" spans="1:17" ht="27.6" x14ac:dyDescent="0.3">
      <c r="D17" s="84" t="s">
        <v>61</v>
      </c>
      <c r="E17" s="81" t="s">
        <v>46</v>
      </c>
      <c r="F17" s="81" t="s">
        <v>46</v>
      </c>
      <c r="G17" s="81" t="s">
        <v>46</v>
      </c>
      <c r="H17" s="81" t="s">
        <v>46</v>
      </c>
      <c r="I17" s="81" t="s">
        <v>46</v>
      </c>
      <c r="J17" s="81" t="s">
        <v>46</v>
      </c>
      <c r="L17" s="90" t="s">
        <v>51</v>
      </c>
      <c r="M17" s="90" t="s">
        <v>51</v>
      </c>
    </row>
    <row r="18" spans="1:17" ht="38.25" customHeight="1" x14ac:dyDescent="0.3">
      <c r="A18" s="722" t="s">
        <v>50</v>
      </c>
      <c r="B18" s="68" t="s">
        <v>44</v>
      </c>
      <c r="C18" s="68" t="s">
        <v>73</v>
      </c>
      <c r="D18" s="84" t="s">
        <v>59</v>
      </c>
      <c r="E18" s="69"/>
      <c r="F18" s="69">
        <f>5*5</f>
        <v>25</v>
      </c>
      <c r="G18" s="69">
        <f>6*5</f>
        <v>30</v>
      </c>
      <c r="H18" s="69">
        <f>5*5</f>
        <v>25</v>
      </c>
      <c r="I18" s="69"/>
      <c r="J18" s="69"/>
      <c r="L18" s="69">
        <f>2.5*4</f>
        <v>10</v>
      </c>
      <c r="M18" s="69">
        <f>2.5*4</f>
        <v>10</v>
      </c>
      <c r="P18">
        <v>1</v>
      </c>
      <c r="Q18">
        <v>80</v>
      </c>
    </row>
    <row r="19" spans="1:17" ht="51" customHeight="1" x14ac:dyDescent="0.3">
      <c r="A19" s="723"/>
      <c r="B19" s="68" t="s">
        <v>45</v>
      </c>
      <c r="C19" s="68" t="s">
        <v>74</v>
      </c>
      <c r="D19" s="84" t="s">
        <v>60</v>
      </c>
      <c r="E19" s="69"/>
      <c r="F19" s="69">
        <v>2</v>
      </c>
      <c r="G19" s="69"/>
      <c r="H19" s="69">
        <v>2</v>
      </c>
      <c r="I19" s="69"/>
      <c r="J19" s="69"/>
      <c r="L19" s="69">
        <v>2</v>
      </c>
      <c r="M19" s="69">
        <v>2</v>
      </c>
      <c r="P19">
        <f>P18*Q19/Q18</f>
        <v>1.5</v>
      </c>
      <c r="Q19">
        <v>120</v>
      </c>
    </row>
    <row r="20" spans="1:17" ht="55.2" x14ac:dyDescent="0.3">
      <c r="A20" s="724"/>
      <c r="B20" s="68" t="s">
        <v>47</v>
      </c>
      <c r="C20" s="68" t="s">
        <v>76</v>
      </c>
      <c r="D20" s="84" t="s">
        <v>60</v>
      </c>
      <c r="E20" s="69"/>
      <c r="F20" s="69"/>
      <c r="G20" s="69"/>
      <c r="H20" s="69">
        <f>1*1.5*5</f>
        <v>7.5</v>
      </c>
      <c r="I20" s="69"/>
      <c r="J20" s="69"/>
      <c r="L20" s="69">
        <f>1.5*2*5*4</f>
        <v>60</v>
      </c>
      <c r="M20" s="69">
        <f>1.5*2*5*4</f>
        <v>60</v>
      </c>
    </row>
    <row r="21" spans="1:17" ht="27.75" customHeight="1" x14ac:dyDescent="0.3">
      <c r="B21" s="68" t="s">
        <v>49</v>
      </c>
      <c r="C21" s="68" t="s">
        <v>77</v>
      </c>
      <c r="D21" s="84" t="s">
        <v>60</v>
      </c>
      <c r="E21" s="69"/>
      <c r="F21" s="69">
        <v>12</v>
      </c>
      <c r="G21" s="69">
        <v>8</v>
      </c>
      <c r="H21" s="69">
        <v>5</v>
      </c>
      <c r="I21" s="69"/>
      <c r="J21" s="69"/>
      <c r="L21" s="69">
        <f>2*4</f>
        <v>8</v>
      </c>
      <c r="M21" s="69">
        <f>2*4</f>
        <v>8</v>
      </c>
    </row>
    <row r="22" spans="1:17" ht="13.5" customHeight="1" x14ac:dyDescent="0.3">
      <c r="B22" s="73" t="s">
        <v>48</v>
      </c>
      <c r="C22" s="73"/>
      <c r="D22" s="86"/>
      <c r="E22" s="70">
        <f t="shared" ref="E22:J22" si="0">SUM(E18:E21)</f>
        <v>0</v>
      </c>
      <c r="F22" s="70">
        <f t="shared" si="0"/>
        <v>39</v>
      </c>
      <c r="G22" s="70">
        <f t="shared" si="0"/>
        <v>38</v>
      </c>
      <c r="H22" s="70">
        <f t="shared" si="0"/>
        <v>39.5</v>
      </c>
      <c r="I22" s="70">
        <f t="shared" si="0"/>
        <v>0</v>
      </c>
      <c r="J22" s="70">
        <f t="shared" si="0"/>
        <v>0</v>
      </c>
      <c r="L22" s="69"/>
      <c r="M22" s="69"/>
    </row>
    <row r="23" spans="1:17" ht="27.6" x14ac:dyDescent="0.3">
      <c r="B23" s="80" t="s">
        <v>68</v>
      </c>
      <c r="C23" s="80"/>
      <c r="D23" s="87"/>
      <c r="E23" s="71">
        <f t="shared" ref="E23:J23" si="1">E22*4</f>
        <v>0</v>
      </c>
      <c r="F23" s="71">
        <f t="shared" si="1"/>
        <v>156</v>
      </c>
      <c r="G23" s="71">
        <f t="shared" si="1"/>
        <v>152</v>
      </c>
      <c r="H23" s="72">
        <f t="shared" si="1"/>
        <v>158</v>
      </c>
      <c r="I23" s="71">
        <f t="shared" si="1"/>
        <v>0</v>
      </c>
      <c r="J23" s="71">
        <f t="shared" si="1"/>
        <v>0</v>
      </c>
      <c r="L23" s="83">
        <f>L21+L20+L19+L18</f>
        <v>80</v>
      </c>
      <c r="M23" s="83">
        <f>M21+M20+M19+M18</f>
        <v>80</v>
      </c>
    </row>
    <row r="24" spans="1:17" x14ac:dyDescent="0.3">
      <c r="E24" s="67"/>
      <c r="F24" s="67"/>
      <c r="G24" s="67"/>
      <c r="H24" s="67"/>
      <c r="I24" s="67"/>
      <c r="J24" s="67"/>
      <c r="K24" s="67"/>
      <c r="L24" s="67"/>
    </row>
    <row r="25" spans="1:17" x14ac:dyDescent="0.3">
      <c r="E25" s="67"/>
      <c r="F25" s="67"/>
      <c r="G25" s="67"/>
      <c r="H25" s="67"/>
      <c r="I25" s="67"/>
      <c r="J25" s="67"/>
      <c r="K25" s="67"/>
      <c r="L25" s="67"/>
    </row>
    <row r="26" spans="1:17" x14ac:dyDescent="0.3">
      <c r="E26" s="67"/>
      <c r="F26" s="67"/>
      <c r="G26" s="67"/>
      <c r="H26" s="67"/>
      <c r="I26" s="67"/>
      <c r="J26" s="67"/>
      <c r="K26" s="67"/>
      <c r="L26" s="67"/>
    </row>
    <row r="27" spans="1:17" ht="55.2" x14ac:dyDescent="0.3">
      <c r="E27" s="45" t="s">
        <v>0</v>
      </c>
      <c r="F27" s="45" t="s">
        <v>4</v>
      </c>
      <c r="G27" s="45" t="s">
        <v>43</v>
      </c>
      <c r="H27" s="45" t="s">
        <v>6</v>
      </c>
      <c r="I27" s="45" t="s">
        <v>2</v>
      </c>
      <c r="J27" s="45" t="s">
        <v>3</v>
      </c>
      <c r="K27" s="45" t="s">
        <v>1</v>
      </c>
      <c r="L27" s="45" t="s">
        <v>5</v>
      </c>
    </row>
    <row r="28" spans="1:17" ht="27.6" x14ac:dyDescent="0.3">
      <c r="D28" s="84" t="s">
        <v>61</v>
      </c>
      <c r="E28" s="81" t="s">
        <v>51</v>
      </c>
      <c r="F28" s="81" t="s">
        <v>51</v>
      </c>
      <c r="G28" s="81" t="s">
        <v>51</v>
      </c>
      <c r="H28" s="81" t="s">
        <v>51</v>
      </c>
      <c r="I28" s="81" t="s">
        <v>51</v>
      </c>
      <c r="J28" s="81" t="s">
        <v>51</v>
      </c>
      <c r="K28" s="81" t="s">
        <v>51</v>
      </c>
      <c r="L28" s="81" t="s">
        <v>51</v>
      </c>
    </row>
    <row r="29" spans="1:17" ht="47.25" customHeight="1" x14ac:dyDescent="0.3">
      <c r="A29" s="725" t="s">
        <v>55</v>
      </c>
      <c r="B29" s="68" t="s">
        <v>52</v>
      </c>
      <c r="C29" s="68" t="s">
        <v>78</v>
      </c>
      <c r="D29" s="84" t="s">
        <v>59</v>
      </c>
      <c r="E29" s="69"/>
      <c r="F29" s="69"/>
      <c r="G29" s="69"/>
      <c r="H29" s="74">
        <f>5*8*4*10</f>
        <v>1600</v>
      </c>
      <c r="I29" s="69">
        <f>5*10</f>
        <v>50</v>
      </c>
      <c r="J29" s="69">
        <f>6*10</f>
        <v>60</v>
      </c>
      <c r="K29" s="69">
        <f>6*10</f>
        <v>60</v>
      </c>
      <c r="L29" s="69">
        <f>6*10</f>
        <v>60</v>
      </c>
      <c r="M29" s="75" t="s">
        <v>66</v>
      </c>
    </row>
    <row r="30" spans="1:17" ht="41.4" x14ac:dyDescent="0.3">
      <c r="A30" s="726"/>
      <c r="B30" s="68" t="s">
        <v>53</v>
      </c>
      <c r="C30" s="68" t="s">
        <v>79</v>
      </c>
      <c r="D30" s="84" t="s">
        <v>62</v>
      </c>
      <c r="E30" s="69"/>
      <c r="F30" s="69"/>
      <c r="G30" s="69"/>
      <c r="H30" s="74"/>
      <c r="I30" s="69"/>
      <c r="J30" s="69">
        <f>(1*4*4)</f>
        <v>16</v>
      </c>
      <c r="K30" s="69"/>
      <c r="L30" s="69">
        <f>(1*4*4)</f>
        <v>16</v>
      </c>
      <c r="M30" s="76" t="s">
        <v>64</v>
      </c>
    </row>
    <row r="31" spans="1:17" ht="55.2" x14ac:dyDescent="0.3">
      <c r="A31" s="726"/>
      <c r="B31" s="68" t="s">
        <v>54</v>
      </c>
      <c r="C31" s="68" t="s">
        <v>80</v>
      </c>
      <c r="D31" s="84" t="s">
        <v>62</v>
      </c>
      <c r="E31" s="69"/>
      <c r="F31" s="69"/>
      <c r="G31" s="69"/>
      <c r="H31" s="74"/>
      <c r="I31" s="69"/>
      <c r="J31" s="69">
        <f>2*30</f>
        <v>60</v>
      </c>
      <c r="K31" s="69"/>
      <c r="L31" s="69">
        <f>2*30</f>
        <v>60</v>
      </c>
      <c r="M31" s="76" t="s">
        <v>65</v>
      </c>
    </row>
    <row r="32" spans="1:17" ht="41.4" x14ac:dyDescent="0.3">
      <c r="A32" s="727"/>
      <c r="B32" s="68" t="s">
        <v>45</v>
      </c>
      <c r="C32" s="68" t="s">
        <v>81</v>
      </c>
      <c r="D32" s="84" t="s">
        <v>63</v>
      </c>
      <c r="E32" s="69"/>
      <c r="F32" s="69"/>
      <c r="G32" s="69"/>
      <c r="H32" s="74"/>
      <c r="I32" s="69"/>
      <c r="J32" s="69">
        <v>4</v>
      </c>
      <c r="K32" s="69"/>
      <c r="L32" s="69">
        <v>4</v>
      </c>
      <c r="M32" s="76" t="s">
        <v>9</v>
      </c>
    </row>
    <row r="33" spans="1:13" ht="28.5" customHeight="1" x14ac:dyDescent="0.3">
      <c r="B33" s="68" t="s">
        <v>49</v>
      </c>
      <c r="C33" s="68" t="s">
        <v>77</v>
      </c>
      <c r="D33" s="84" t="s">
        <v>63</v>
      </c>
      <c r="E33" s="69"/>
      <c r="F33" s="69"/>
      <c r="G33" s="69"/>
      <c r="H33" s="74"/>
      <c r="I33" s="69">
        <f>4*4</f>
        <v>16</v>
      </c>
      <c r="J33" s="69">
        <f>4*4</f>
        <v>16</v>
      </c>
      <c r="K33" s="69">
        <f>4*4</f>
        <v>16</v>
      </c>
      <c r="L33" s="69">
        <f>4*4</f>
        <v>16</v>
      </c>
      <c r="M33" s="77" t="s">
        <v>9</v>
      </c>
    </row>
    <row r="34" spans="1:13" ht="27.6" x14ac:dyDescent="0.3">
      <c r="B34" s="80" t="s">
        <v>68</v>
      </c>
      <c r="C34" s="80"/>
      <c r="D34" s="88"/>
      <c r="E34" s="71">
        <f t="shared" ref="E34:L34" si="2">SUM(E29:E33)</f>
        <v>0</v>
      </c>
      <c r="F34" s="71">
        <f t="shared" si="2"/>
        <v>0</v>
      </c>
      <c r="G34" s="71">
        <f t="shared" si="2"/>
        <v>0</v>
      </c>
      <c r="H34" s="71">
        <f t="shared" si="2"/>
        <v>1600</v>
      </c>
      <c r="I34" s="71">
        <f t="shared" si="2"/>
        <v>66</v>
      </c>
      <c r="J34" s="71">
        <f t="shared" si="2"/>
        <v>156</v>
      </c>
      <c r="K34" s="71">
        <f t="shared" si="2"/>
        <v>76</v>
      </c>
      <c r="L34" s="71">
        <f t="shared" si="2"/>
        <v>156</v>
      </c>
    </row>
    <row r="35" spans="1:13" ht="27.6" x14ac:dyDescent="0.3">
      <c r="B35" s="80" t="s">
        <v>67</v>
      </c>
      <c r="C35" s="80"/>
      <c r="D35" s="89"/>
      <c r="E35" s="16"/>
      <c r="F35" s="16"/>
      <c r="G35" s="16"/>
      <c r="H35" s="44">
        <f>H34/160</f>
        <v>10</v>
      </c>
      <c r="I35" s="44">
        <f>I34/160</f>
        <v>0.41249999999999998</v>
      </c>
      <c r="J35" s="44">
        <f>J34/160</f>
        <v>0.97499999999999998</v>
      </c>
      <c r="K35" s="44">
        <f>K34/160</f>
        <v>0.47499999999999998</v>
      </c>
      <c r="L35" s="44">
        <f>L34/160</f>
        <v>0.97499999999999998</v>
      </c>
    </row>
    <row r="39" spans="1:13" ht="55.2" x14ac:dyDescent="0.3">
      <c r="E39" s="45" t="s">
        <v>0</v>
      </c>
      <c r="F39" s="45" t="s">
        <v>1</v>
      </c>
      <c r="G39" s="45" t="s">
        <v>4</v>
      </c>
      <c r="H39" s="45" t="s">
        <v>5</v>
      </c>
      <c r="I39" s="45" t="s">
        <v>2</v>
      </c>
      <c r="J39" s="45" t="s">
        <v>3</v>
      </c>
    </row>
    <row r="40" spans="1:13" ht="27.6" x14ac:dyDescent="0.3">
      <c r="D40" s="84" t="s">
        <v>61</v>
      </c>
      <c r="E40" s="81" t="s">
        <v>70</v>
      </c>
      <c r="F40" s="81" t="s">
        <v>70</v>
      </c>
      <c r="G40" s="81" t="s">
        <v>70</v>
      </c>
      <c r="H40" s="81" t="s">
        <v>70</v>
      </c>
      <c r="I40" s="81" t="s">
        <v>70</v>
      </c>
      <c r="J40" s="81" t="s">
        <v>70</v>
      </c>
    </row>
    <row r="41" spans="1:13" ht="45" customHeight="1" x14ac:dyDescent="0.3">
      <c r="A41" s="728" t="s">
        <v>69</v>
      </c>
      <c r="B41" s="68" t="s">
        <v>56</v>
      </c>
      <c r="C41" s="68" t="s">
        <v>82</v>
      </c>
      <c r="D41" s="84" t="s">
        <v>59</v>
      </c>
      <c r="E41" s="69"/>
      <c r="F41" s="69">
        <f>5*5*2</f>
        <v>50</v>
      </c>
      <c r="G41" s="69">
        <f>6*5*2</f>
        <v>60</v>
      </c>
      <c r="H41" s="69">
        <f>5*5*2</f>
        <v>50</v>
      </c>
      <c r="I41" s="69">
        <f>5*2</f>
        <v>10</v>
      </c>
      <c r="J41" s="69">
        <f>5*2</f>
        <v>10</v>
      </c>
    </row>
    <row r="42" spans="1:13" ht="69" x14ac:dyDescent="0.3">
      <c r="A42" s="729"/>
      <c r="B42" s="68" t="s">
        <v>45</v>
      </c>
      <c r="C42" s="68" t="s">
        <v>83</v>
      </c>
      <c r="D42" s="84" t="s">
        <v>63</v>
      </c>
      <c r="E42" s="69"/>
      <c r="F42" s="69">
        <f>4*1</f>
        <v>4</v>
      </c>
      <c r="G42" s="69">
        <f>4*1</f>
        <v>4</v>
      </c>
      <c r="H42" s="69">
        <f>4*1</f>
        <v>4</v>
      </c>
      <c r="I42" s="69">
        <v>4</v>
      </c>
      <c r="J42" s="69">
        <v>4</v>
      </c>
    </row>
    <row r="43" spans="1:13" ht="55.2" x14ac:dyDescent="0.3">
      <c r="A43" s="730"/>
      <c r="B43" s="68" t="s">
        <v>47</v>
      </c>
      <c r="C43" s="68" t="s">
        <v>75</v>
      </c>
      <c r="D43" s="84" t="s">
        <v>63</v>
      </c>
      <c r="E43" s="69"/>
      <c r="F43" s="69"/>
      <c r="G43" s="69"/>
      <c r="H43" s="69">
        <f>2*20</f>
        <v>40</v>
      </c>
      <c r="I43" s="69">
        <f>2*20</f>
        <v>40</v>
      </c>
      <c r="J43" s="69">
        <f>2*20</f>
        <v>40</v>
      </c>
    </row>
    <row r="44" spans="1:13" ht="21.75" customHeight="1" x14ac:dyDescent="0.3">
      <c r="B44" s="68" t="s">
        <v>49</v>
      </c>
      <c r="C44" s="68" t="s">
        <v>77</v>
      </c>
      <c r="D44" s="84" t="s">
        <v>63</v>
      </c>
      <c r="E44" s="69"/>
      <c r="F44" s="69">
        <v>8</v>
      </c>
      <c r="G44" s="69">
        <v>8</v>
      </c>
      <c r="H44" s="69">
        <v>4</v>
      </c>
      <c r="I44" s="69">
        <v>8</v>
      </c>
      <c r="J44" s="69">
        <v>8</v>
      </c>
    </row>
    <row r="45" spans="1:13" ht="34.5" customHeight="1" x14ac:dyDescent="0.3">
      <c r="B45" s="68" t="s">
        <v>71</v>
      </c>
      <c r="C45" s="68"/>
      <c r="D45" s="84" t="s">
        <v>63</v>
      </c>
      <c r="E45" s="69"/>
      <c r="F45" s="69">
        <v>8</v>
      </c>
      <c r="G45" s="69">
        <v>8</v>
      </c>
      <c r="H45" s="69"/>
      <c r="I45" s="69">
        <v>8</v>
      </c>
      <c r="J45" s="69">
        <v>8</v>
      </c>
    </row>
    <row r="46" spans="1:13" ht="27.6" x14ac:dyDescent="0.3">
      <c r="B46" s="78" t="s">
        <v>57</v>
      </c>
      <c r="C46" s="78"/>
      <c r="D46" s="89"/>
      <c r="E46" s="70"/>
      <c r="F46" s="70">
        <f>SUM(F41:F45)</f>
        <v>70</v>
      </c>
      <c r="G46" s="70">
        <f>SUM(G41:G45)</f>
        <v>80</v>
      </c>
      <c r="H46" s="70">
        <f>SUM(H41:H45)</f>
        <v>98</v>
      </c>
      <c r="I46" s="70">
        <f>SUM(I41:I45)</f>
        <v>70</v>
      </c>
      <c r="J46" s="70">
        <f>SUM(J41:J45)</f>
        <v>70</v>
      </c>
    </row>
    <row r="47" spans="1:13" ht="27.6" x14ac:dyDescent="0.3">
      <c r="B47" s="80" t="s">
        <v>58</v>
      </c>
      <c r="C47" s="80"/>
      <c r="D47" s="87"/>
      <c r="E47" s="71"/>
      <c r="F47" s="71">
        <f>F46*2</f>
        <v>140</v>
      </c>
      <c r="G47" s="71">
        <f>G46*2</f>
        <v>160</v>
      </c>
      <c r="H47" s="79">
        <f>H46*2</f>
        <v>196</v>
      </c>
      <c r="I47" s="71">
        <f>I46*2</f>
        <v>140</v>
      </c>
      <c r="J47" s="71">
        <f>J46*2</f>
        <v>140</v>
      </c>
    </row>
  </sheetData>
  <mergeCells count="4">
    <mergeCell ref="B2:G2"/>
    <mergeCell ref="A18:A20"/>
    <mergeCell ref="A29:A32"/>
    <mergeCell ref="A41:A4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R29"/>
  <sheetViews>
    <sheetView view="pageBreakPreview" zoomScale="85" zoomScaleNormal="100" zoomScaleSheetLayoutView="85" workbookViewId="0">
      <pane xSplit="2" ySplit="3" topLeftCell="C4" activePane="bottomRight" state="frozen"/>
      <selection pane="topRight" activeCell="C1" sqref="C1"/>
      <selection pane="bottomLeft" activeCell="A4" sqref="A4"/>
      <selection pane="bottomRight" activeCell="M12" activeCellId="2" sqref="M13 M17 M12"/>
    </sheetView>
  </sheetViews>
  <sheetFormatPr baseColWidth="10" defaultColWidth="11.44140625" defaultRowHeight="14.4" x14ac:dyDescent="0.3"/>
  <cols>
    <col min="2" max="2" width="23.44140625" customWidth="1"/>
    <col min="4" max="4" width="22.88671875" customWidth="1"/>
    <col min="6" max="6" width="23.44140625" customWidth="1"/>
    <col min="7" max="7" width="11.44140625" customWidth="1"/>
    <col min="8" max="8" width="13.6640625" style="1" customWidth="1"/>
    <col min="9" max="9" width="17" style="1" customWidth="1"/>
    <col min="10" max="10" width="30.88671875" style="1" bestFit="1" customWidth="1"/>
    <col min="11" max="11" width="14.109375" style="1" bestFit="1" customWidth="1"/>
    <col min="12" max="12" width="15.109375" style="1" bestFit="1" customWidth="1"/>
    <col min="13" max="13" width="18.109375" style="1" customWidth="1"/>
    <col min="14" max="14" width="17.44140625" customWidth="1"/>
    <col min="15" max="15" width="20" customWidth="1"/>
    <col min="16" max="17" width="20.109375" bestFit="1" customWidth="1"/>
    <col min="18" max="18" width="113.5546875" customWidth="1"/>
  </cols>
  <sheetData>
    <row r="1" spans="1:18" ht="15" customHeight="1" thickBot="1" x14ac:dyDescent="0.35">
      <c r="A1" s="378" t="s">
        <v>8</v>
      </c>
      <c r="B1" s="379"/>
      <c r="C1" s="379"/>
      <c r="D1" s="379"/>
      <c r="E1" s="379"/>
      <c r="F1" s="379"/>
      <c r="G1" s="379"/>
      <c r="H1" s="379"/>
      <c r="I1" s="380"/>
      <c r="K1" s="361" t="s">
        <v>119</v>
      </c>
      <c r="L1" s="362"/>
      <c r="M1" s="362"/>
      <c r="O1" s="361" t="s">
        <v>120</v>
      </c>
      <c r="P1" s="362"/>
      <c r="Q1" s="382"/>
    </row>
    <row r="2" spans="1:18" s="7" customFormat="1" ht="30.75" customHeight="1" x14ac:dyDescent="0.3">
      <c r="B2" s="376" t="s">
        <v>9</v>
      </c>
      <c r="C2" s="377"/>
      <c r="D2" s="381" t="s">
        <v>9</v>
      </c>
      <c r="E2" s="377"/>
      <c r="F2" s="381" t="s">
        <v>9</v>
      </c>
      <c r="G2" s="377"/>
      <c r="H2" s="367" t="s">
        <v>28</v>
      </c>
      <c r="I2" s="368"/>
      <c r="J2" s="8"/>
      <c r="K2" s="374" t="s">
        <v>116</v>
      </c>
      <c r="L2" s="374" t="s">
        <v>117</v>
      </c>
      <c r="M2" s="374" t="s">
        <v>118</v>
      </c>
      <c r="O2" s="374" t="s">
        <v>116</v>
      </c>
      <c r="P2" s="374" t="s">
        <v>117</v>
      </c>
      <c r="Q2" s="374" t="s">
        <v>118</v>
      </c>
    </row>
    <row r="3" spans="1:18" s="9" customFormat="1" ht="45.75" customHeight="1" thickBot="1" x14ac:dyDescent="0.35">
      <c r="B3" s="369" t="s">
        <v>11</v>
      </c>
      <c r="C3" s="370"/>
      <c r="D3" s="372" t="s">
        <v>12</v>
      </c>
      <c r="E3" s="373"/>
      <c r="F3" s="371" t="s">
        <v>13</v>
      </c>
      <c r="G3" s="371"/>
      <c r="H3" s="144" t="s">
        <v>14</v>
      </c>
      <c r="I3" s="145" t="s">
        <v>100</v>
      </c>
      <c r="J3" s="10"/>
      <c r="K3" s="375"/>
      <c r="L3" s="375"/>
      <c r="M3" s="375"/>
      <c r="O3" s="375"/>
      <c r="P3" s="375"/>
      <c r="Q3" s="375"/>
      <c r="R3" s="9" t="s">
        <v>123</v>
      </c>
    </row>
    <row r="4" spans="1:18" ht="25.5" customHeight="1" x14ac:dyDescent="0.3">
      <c r="A4" s="366" t="s">
        <v>29</v>
      </c>
      <c r="B4" s="141" t="s">
        <v>90</v>
      </c>
      <c r="C4" s="142">
        <v>1</v>
      </c>
      <c r="D4" s="141" t="s">
        <v>90</v>
      </c>
      <c r="E4" s="142">
        <v>1</v>
      </c>
      <c r="F4" s="141"/>
      <c r="G4" s="142">
        <v>0</v>
      </c>
      <c r="H4" s="143">
        <v>2094000</v>
      </c>
      <c r="I4" s="143">
        <v>1378944</v>
      </c>
      <c r="J4" s="2"/>
      <c r="K4" s="34">
        <f>+H4/120</f>
        <v>17450</v>
      </c>
      <c r="L4" s="34">
        <f>+H4/120</f>
        <v>17450</v>
      </c>
      <c r="M4" s="34">
        <v>0</v>
      </c>
      <c r="O4" s="386">
        <f>+(K12/2)+K18</f>
        <v>88475.533333333326</v>
      </c>
      <c r="P4" s="386">
        <f>+(L12/2)+L18</f>
        <v>89458.862500000003</v>
      </c>
      <c r="Q4" s="386">
        <f>+(M12/2)+M18</f>
        <v>81677.270833333343</v>
      </c>
      <c r="R4" s="383" t="s">
        <v>122</v>
      </c>
    </row>
    <row r="5" spans="1:18" ht="27.6" x14ac:dyDescent="0.3">
      <c r="A5" s="366"/>
      <c r="B5" s="14" t="s">
        <v>88</v>
      </c>
      <c r="C5" s="44">
        <v>3</v>
      </c>
      <c r="D5" s="14" t="s">
        <v>101</v>
      </c>
      <c r="E5" s="44">
        <v>1</v>
      </c>
      <c r="F5" s="14" t="s">
        <v>94</v>
      </c>
      <c r="G5" s="44">
        <v>2</v>
      </c>
      <c r="H5" s="4">
        <v>1623250</v>
      </c>
      <c r="I5" s="4">
        <v>993966</v>
      </c>
      <c r="J5" s="2"/>
      <c r="K5" s="17">
        <f>+H5/40</f>
        <v>40581.25</v>
      </c>
      <c r="L5" s="17">
        <f>+H5/120</f>
        <v>13527.083333333334</v>
      </c>
      <c r="M5" s="17">
        <f>+H5/60</f>
        <v>27054.166666666668</v>
      </c>
      <c r="O5" s="387"/>
      <c r="P5" s="387"/>
      <c r="Q5" s="387"/>
      <c r="R5" s="384"/>
    </row>
    <row r="6" spans="1:18" ht="41.4" x14ac:dyDescent="0.3">
      <c r="A6" s="366"/>
      <c r="B6" s="14" t="s">
        <v>89</v>
      </c>
      <c r="C6" s="44">
        <v>1</v>
      </c>
      <c r="D6" s="14" t="s">
        <v>89</v>
      </c>
      <c r="E6" s="44">
        <v>1</v>
      </c>
      <c r="F6" s="14" t="s">
        <v>95</v>
      </c>
      <c r="G6" s="44">
        <v>2</v>
      </c>
      <c r="H6" s="4">
        <v>1623250</v>
      </c>
      <c r="I6" s="4">
        <v>993966</v>
      </c>
      <c r="J6" s="2"/>
      <c r="K6" s="17">
        <f>+H6/120</f>
        <v>13527.083333333334</v>
      </c>
      <c r="L6" s="17">
        <f>+H6/120</f>
        <v>13527.083333333334</v>
      </c>
      <c r="M6" s="17">
        <f>+H6/60</f>
        <v>27054.166666666668</v>
      </c>
      <c r="N6">
        <f>+M6*120</f>
        <v>3246500</v>
      </c>
      <c r="O6" s="387"/>
      <c r="P6" s="387"/>
      <c r="Q6" s="387"/>
      <c r="R6" s="384"/>
    </row>
    <row r="7" spans="1:18" ht="27.6" x14ac:dyDescent="0.3">
      <c r="A7" s="366"/>
      <c r="B7" s="14" t="s">
        <v>91</v>
      </c>
      <c r="C7" s="44">
        <v>1</v>
      </c>
      <c r="D7" s="14" t="s">
        <v>91</v>
      </c>
      <c r="E7" s="44">
        <v>1</v>
      </c>
      <c r="F7" s="14" t="s">
        <v>96</v>
      </c>
      <c r="G7" s="44">
        <v>2</v>
      </c>
      <c r="H7" s="4">
        <v>1623250</v>
      </c>
      <c r="I7" s="4">
        <v>993966</v>
      </c>
      <c r="J7" s="2"/>
      <c r="K7" s="17">
        <f>+H7/120</f>
        <v>13527.083333333334</v>
      </c>
      <c r="L7" s="17">
        <f>+H7/120</f>
        <v>13527.083333333334</v>
      </c>
      <c r="M7" s="17">
        <f>+H7/60</f>
        <v>27054.166666666668</v>
      </c>
      <c r="O7" s="387"/>
      <c r="P7" s="387"/>
      <c r="Q7" s="387"/>
      <c r="R7" s="384"/>
    </row>
    <row r="8" spans="1:18" ht="27.6" x14ac:dyDescent="0.3">
      <c r="A8" s="366"/>
      <c r="B8" s="14" t="s">
        <v>92</v>
      </c>
      <c r="C8" s="44">
        <v>3</v>
      </c>
      <c r="D8" s="14"/>
      <c r="E8" s="44">
        <v>0</v>
      </c>
      <c r="F8" s="14" t="s">
        <v>97</v>
      </c>
      <c r="G8" s="44">
        <v>2</v>
      </c>
      <c r="H8" s="4">
        <v>1160833</v>
      </c>
      <c r="I8" s="4">
        <v>689455</v>
      </c>
      <c r="J8" s="2"/>
      <c r="K8" s="17">
        <f>+H8/40</f>
        <v>29020.825000000001</v>
      </c>
      <c r="L8" s="17">
        <v>0</v>
      </c>
      <c r="M8" s="17">
        <f>+H8/60</f>
        <v>19347.216666666667</v>
      </c>
      <c r="O8" s="387"/>
      <c r="P8" s="387"/>
      <c r="Q8" s="387"/>
      <c r="R8" s="384"/>
    </row>
    <row r="9" spans="1:18" ht="41.4" x14ac:dyDescent="0.3">
      <c r="A9" s="366"/>
      <c r="B9" s="14" t="s">
        <v>93</v>
      </c>
      <c r="C9" s="44">
        <v>3</v>
      </c>
      <c r="D9" s="14" t="s">
        <v>126</v>
      </c>
      <c r="E9" s="44">
        <v>1</v>
      </c>
      <c r="F9" s="14" t="s">
        <v>98</v>
      </c>
      <c r="G9" s="44">
        <v>2</v>
      </c>
      <c r="H9" s="4">
        <v>1160833</v>
      </c>
      <c r="I9" s="4">
        <v>689455</v>
      </c>
      <c r="J9" s="2"/>
      <c r="K9" s="17">
        <f>+H9/40</f>
        <v>29020.825000000001</v>
      </c>
      <c r="L9" s="17">
        <f>+H9/120</f>
        <v>9673.6083333333336</v>
      </c>
      <c r="M9" s="17">
        <f>+H9/60</f>
        <v>19347.216666666667</v>
      </c>
      <c r="O9" s="387"/>
      <c r="P9" s="387"/>
      <c r="Q9" s="387"/>
      <c r="R9" s="384"/>
    </row>
    <row r="10" spans="1:18" ht="27.6" x14ac:dyDescent="0.3">
      <c r="A10" s="366"/>
      <c r="B10" s="14"/>
      <c r="C10" s="44">
        <v>0</v>
      </c>
      <c r="D10" s="14"/>
      <c r="E10" s="44">
        <v>0</v>
      </c>
      <c r="F10" s="14" t="s">
        <v>99</v>
      </c>
      <c r="G10" s="44">
        <v>1</v>
      </c>
      <c r="H10" s="4">
        <v>1160833</v>
      </c>
      <c r="I10" s="4">
        <v>689455</v>
      </c>
      <c r="J10" s="2"/>
      <c r="K10" s="19">
        <v>0</v>
      </c>
      <c r="L10" s="19">
        <v>0</v>
      </c>
      <c r="M10" s="19">
        <f>+H10/120</f>
        <v>9673.6083333333336</v>
      </c>
      <c r="O10" s="387"/>
      <c r="P10" s="387"/>
      <c r="Q10" s="387"/>
      <c r="R10" s="384"/>
    </row>
    <row r="11" spans="1:18" ht="28.2" thickBot="1" x14ac:dyDescent="0.35">
      <c r="A11" s="120"/>
      <c r="B11" s="14"/>
      <c r="C11" s="44"/>
      <c r="D11" s="14" t="s">
        <v>102</v>
      </c>
      <c r="E11" s="44">
        <v>8</v>
      </c>
      <c r="F11" s="14"/>
      <c r="G11" s="44"/>
      <c r="H11" s="4">
        <v>1160833</v>
      </c>
      <c r="I11" s="4">
        <v>689455</v>
      </c>
      <c r="J11" s="2"/>
      <c r="K11" s="121"/>
      <c r="L11" s="19">
        <f>+H11/15</f>
        <v>77388.866666666669</v>
      </c>
      <c r="M11" s="121"/>
      <c r="O11" s="387"/>
      <c r="P11" s="387"/>
      <c r="Q11" s="387"/>
      <c r="R11" s="384"/>
    </row>
    <row r="12" spans="1:18" ht="15" thickBot="1" x14ac:dyDescent="0.35">
      <c r="B12" s="45" t="s">
        <v>7</v>
      </c>
      <c r="C12" s="44">
        <f>SUM(C4:C10)</f>
        <v>12</v>
      </c>
      <c r="D12" s="44"/>
      <c r="E12" s="44">
        <f>SUM(E4:E11)</f>
        <v>13</v>
      </c>
      <c r="F12" s="45" t="s">
        <v>7</v>
      </c>
      <c r="G12" s="44">
        <f>SUM(G4:G10)</f>
        <v>11</v>
      </c>
      <c r="H12" s="3"/>
      <c r="I12" s="3"/>
      <c r="J12" s="39" t="s">
        <v>25</v>
      </c>
      <c r="K12" s="30">
        <f>SUM(K4:K10)</f>
        <v>143127.06666666665</v>
      </c>
      <c r="L12" s="30">
        <f>SUM(L4:L11)</f>
        <v>145093.72500000001</v>
      </c>
      <c r="M12" s="153">
        <f>SUM(M4:M10)</f>
        <v>129530.54166666669</v>
      </c>
      <c r="O12" s="387"/>
      <c r="P12" s="387"/>
      <c r="Q12" s="387"/>
      <c r="R12" s="384"/>
    </row>
    <row r="13" spans="1:18" s="5" customFormat="1" x14ac:dyDescent="0.3">
      <c r="A13" s="357" t="s">
        <v>20</v>
      </c>
      <c r="B13" s="14" t="s">
        <v>36</v>
      </c>
      <c r="C13" s="50"/>
      <c r="D13" s="44"/>
      <c r="E13" s="50"/>
      <c r="F13" s="14" t="s">
        <v>36</v>
      </c>
      <c r="G13" s="50"/>
      <c r="H13" s="46"/>
      <c r="I13" s="46"/>
      <c r="J13" s="6"/>
      <c r="K13" s="23">
        <v>56941</v>
      </c>
      <c r="L13" s="23">
        <v>56941</v>
      </c>
      <c r="M13" s="151">
        <v>70128</v>
      </c>
      <c r="N13" s="112"/>
      <c r="O13" s="387"/>
      <c r="P13" s="387"/>
      <c r="Q13" s="387"/>
      <c r="R13" s="384"/>
    </row>
    <row r="14" spans="1:18" x14ac:dyDescent="0.3">
      <c r="A14" s="358"/>
      <c r="B14" s="15" t="s">
        <v>21</v>
      </c>
      <c r="C14" s="16"/>
      <c r="D14" s="16"/>
      <c r="E14" s="16"/>
      <c r="F14" s="15" t="s">
        <v>21</v>
      </c>
      <c r="G14" s="16"/>
      <c r="H14" s="3"/>
      <c r="I14" s="3"/>
      <c r="K14" s="17">
        <v>0</v>
      </c>
      <c r="L14" s="122">
        <v>0</v>
      </c>
      <c r="M14" s="24"/>
      <c r="O14" s="387"/>
      <c r="P14" s="387"/>
      <c r="Q14" s="387"/>
      <c r="R14" s="384"/>
    </row>
    <row r="15" spans="1:18" ht="42" thickBot="1" x14ac:dyDescent="0.35">
      <c r="A15" s="359"/>
      <c r="B15" s="15" t="s">
        <v>22</v>
      </c>
      <c r="C15" s="16"/>
      <c r="D15" s="16"/>
      <c r="E15" s="16"/>
      <c r="F15" s="15" t="s">
        <v>22</v>
      </c>
      <c r="G15" s="16"/>
      <c r="H15" s="3"/>
      <c r="I15" s="3"/>
      <c r="K15" s="19">
        <v>0</v>
      </c>
      <c r="L15" s="19">
        <v>0</v>
      </c>
      <c r="M15" s="19"/>
      <c r="N15" s="113"/>
      <c r="O15" s="387"/>
      <c r="P15" s="387"/>
      <c r="Q15" s="387"/>
      <c r="R15" s="384"/>
    </row>
    <row r="16" spans="1:18" ht="15" thickBot="1" x14ac:dyDescent="0.35">
      <c r="A16" s="108"/>
      <c r="B16" s="15"/>
      <c r="C16" s="16"/>
      <c r="D16" s="16"/>
      <c r="E16" s="16"/>
      <c r="F16" s="15"/>
      <c r="G16" s="16"/>
      <c r="H16" s="3"/>
      <c r="I16" s="3"/>
      <c r="J16" s="39" t="s">
        <v>84</v>
      </c>
      <c r="K16" s="32">
        <f>SUM(K13:K15)</f>
        <v>56941</v>
      </c>
      <c r="L16" s="32">
        <f>SUM(L13:L15)</f>
        <v>56941</v>
      </c>
      <c r="M16" s="32">
        <f>SUM(M13:M15)</f>
        <v>70128</v>
      </c>
      <c r="O16" s="387"/>
      <c r="P16" s="387"/>
      <c r="Q16" s="387"/>
      <c r="R16" s="384"/>
    </row>
    <row r="17" spans="1:18" ht="83.4" thickBot="1" x14ac:dyDescent="0.35">
      <c r="A17" s="13" t="s">
        <v>85</v>
      </c>
      <c r="B17" s="13" t="s">
        <v>87</v>
      </c>
      <c r="C17" s="16"/>
      <c r="D17" s="16"/>
      <c r="E17" s="16"/>
      <c r="F17" s="13" t="s">
        <v>87</v>
      </c>
      <c r="G17" s="16"/>
      <c r="H17" s="3"/>
      <c r="I17" s="3"/>
      <c r="K17" s="105">
        <v>16912</v>
      </c>
      <c r="L17" s="105">
        <v>16912</v>
      </c>
      <c r="M17" s="152">
        <v>16912</v>
      </c>
      <c r="O17" s="387"/>
      <c r="P17" s="387"/>
      <c r="Q17" s="387"/>
      <c r="R17" s="384"/>
    </row>
    <row r="18" spans="1:18" ht="15" thickBot="1" x14ac:dyDescent="0.35">
      <c r="J18" s="29" t="s">
        <v>24</v>
      </c>
      <c r="K18" s="32">
        <f>SUM(K17:K17)</f>
        <v>16912</v>
      </c>
      <c r="L18" s="32">
        <f>SUM(L17)</f>
        <v>16912</v>
      </c>
      <c r="M18" s="32">
        <f>SUM(M17:M17)</f>
        <v>16912</v>
      </c>
      <c r="O18" s="387"/>
      <c r="P18" s="387"/>
      <c r="Q18" s="387"/>
      <c r="R18" s="384"/>
    </row>
    <row r="19" spans="1:18" ht="15" thickBot="1" x14ac:dyDescent="0.35">
      <c r="K19" s="21"/>
      <c r="L19" s="21"/>
      <c r="M19" s="21"/>
      <c r="O19" s="388"/>
      <c r="P19" s="388"/>
      <c r="Q19" s="388"/>
      <c r="R19" s="385"/>
    </row>
    <row r="20" spans="1:18" ht="15" thickBot="1" x14ac:dyDescent="0.35">
      <c r="J20" s="29" t="s">
        <v>26</v>
      </c>
      <c r="K20" s="32">
        <f>+K12+K18+K16</f>
        <v>216980.06666666665</v>
      </c>
      <c r="L20" s="32">
        <f>+L12+L18+L16</f>
        <v>218946.72500000001</v>
      </c>
      <c r="M20" s="32">
        <f>+M12+M18+M16</f>
        <v>216570.54166666669</v>
      </c>
      <c r="N20" s="146" t="s">
        <v>121</v>
      </c>
      <c r="O20" s="147">
        <f>SUM(O4:O19)</f>
        <v>88475.533333333326</v>
      </c>
      <c r="P20" s="147">
        <f>SUM(P4:P19)</f>
        <v>89458.862500000003</v>
      </c>
      <c r="Q20" s="147">
        <f>SUM(Q4:Q19)</f>
        <v>81677.270833333343</v>
      </c>
    </row>
    <row r="22" spans="1:18" ht="15" thickBot="1" x14ac:dyDescent="0.35">
      <c r="L22" s="1">
        <f>+L20*11</f>
        <v>2408413.9750000001</v>
      </c>
      <c r="M22" s="1">
        <f>+M20*11</f>
        <v>2382275.9583333335</v>
      </c>
      <c r="O22">
        <f>+K20/2</f>
        <v>108490.03333333333</v>
      </c>
    </row>
    <row r="23" spans="1:18" x14ac:dyDescent="0.3">
      <c r="F23" s="148"/>
      <c r="J23" s="53" t="s">
        <v>33</v>
      </c>
      <c r="K23" s="57">
        <v>195143</v>
      </c>
      <c r="L23" s="57">
        <v>195143</v>
      </c>
      <c r="M23" s="57">
        <v>195143</v>
      </c>
    </row>
    <row r="24" spans="1:18" s="5" customFormat="1" ht="15" thickBot="1" x14ac:dyDescent="0.35">
      <c r="F24" s="149"/>
      <c r="H24" s="6"/>
      <c r="I24" s="6"/>
      <c r="J24" s="54" t="s">
        <v>34</v>
      </c>
      <c r="K24" s="58">
        <f>+K20-K23</f>
        <v>21837.066666666651</v>
      </c>
      <c r="L24" s="58">
        <f>+L20-L23</f>
        <v>23803.725000000006</v>
      </c>
      <c r="M24" s="58">
        <f>+M20-M23</f>
        <v>21427.541666666686</v>
      </c>
    </row>
    <row r="27" spans="1:18" ht="15" thickBot="1" x14ac:dyDescent="0.35">
      <c r="K27" s="1">
        <f>+K20*11</f>
        <v>2386780.7333333334</v>
      </c>
    </row>
    <row r="28" spans="1:18" x14ac:dyDescent="0.3">
      <c r="J28" s="61" t="s">
        <v>35</v>
      </c>
      <c r="K28" s="63">
        <v>247065</v>
      </c>
      <c r="L28" s="63">
        <v>247065</v>
      </c>
      <c r="M28" s="63">
        <v>247065</v>
      </c>
    </row>
    <row r="29" spans="1:18" ht="15" thickBot="1" x14ac:dyDescent="0.35">
      <c r="J29" s="54" t="s">
        <v>34</v>
      </c>
      <c r="K29" s="58">
        <f>+K20-K28</f>
        <v>-30084.933333333349</v>
      </c>
      <c r="L29" s="58">
        <f>+L20-L28</f>
        <v>-28118.274999999994</v>
      </c>
      <c r="M29" s="58">
        <f>+M20-M28</f>
        <v>-30494.458333333314</v>
      </c>
    </row>
  </sheetData>
  <mergeCells count="22">
    <mergeCell ref="O1:Q1"/>
    <mergeCell ref="O2:O3"/>
    <mergeCell ref="P2:P3"/>
    <mergeCell ref="Q2:Q3"/>
    <mergeCell ref="R4:R19"/>
    <mergeCell ref="P4:P19"/>
    <mergeCell ref="Q4:Q19"/>
    <mergeCell ref="O4:O19"/>
    <mergeCell ref="A4:A10"/>
    <mergeCell ref="A13:A15"/>
    <mergeCell ref="K1:M1"/>
    <mergeCell ref="H2:I2"/>
    <mergeCell ref="B3:C3"/>
    <mergeCell ref="F3:G3"/>
    <mergeCell ref="D3:E3"/>
    <mergeCell ref="K2:K3"/>
    <mergeCell ref="L2:L3"/>
    <mergeCell ref="M2:M3"/>
    <mergeCell ref="B2:C2"/>
    <mergeCell ref="A1:I1"/>
    <mergeCell ref="D2:E2"/>
    <mergeCell ref="F2:G2"/>
  </mergeCells>
  <pageMargins left="0.7" right="0.7" top="0.75" bottom="0.75" header="0.3" footer="0.3"/>
  <pageSetup scale="59" orientation="landscape" r:id="rId1"/>
  <colBreaks count="1" manualBreakCount="1">
    <brk id="13" max="1048575" man="1"/>
  </colBreaks>
  <ignoredErrors>
    <ignoredError sqref="K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G6"/>
  <sheetViews>
    <sheetView workbookViewId="0">
      <selection activeCell="G2" sqref="G2"/>
    </sheetView>
  </sheetViews>
  <sheetFormatPr baseColWidth="10" defaultRowHeight="14.4" x14ac:dyDescent="0.3"/>
  <sheetData>
    <row r="1" spans="1:7" ht="70.2" thickBot="1" x14ac:dyDescent="0.35">
      <c r="A1" s="123" t="s">
        <v>103</v>
      </c>
      <c r="B1" s="123" t="s">
        <v>104</v>
      </c>
      <c r="C1" s="123" t="s">
        <v>105</v>
      </c>
      <c r="D1" s="123" t="s">
        <v>106</v>
      </c>
      <c r="E1">
        <v>1</v>
      </c>
      <c r="F1">
        <v>2</v>
      </c>
      <c r="G1">
        <v>3</v>
      </c>
    </row>
    <row r="2" spans="1:7" ht="34.799999999999997" x14ac:dyDescent="0.3">
      <c r="A2" s="124" t="s">
        <v>107</v>
      </c>
      <c r="B2" s="125" t="s">
        <v>108</v>
      </c>
      <c r="C2" s="126">
        <v>3693</v>
      </c>
      <c r="D2" s="127">
        <v>1020</v>
      </c>
      <c r="G2" t="s">
        <v>115</v>
      </c>
    </row>
    <row r="3" spans="1:7" ht="34.799999999999997" x14ac:dyDescent="0.3">
      <c r="A3" s="128" t="s">
        <v>109</v>
      </c>
      <c r="B3" s="129" t="s">
        <v>110</v>
      </c>
      <c r="C3" s="130">
        <v>1864</v>
      </c>
      <c r="D3" s="131">
        <v>146</v>
      </c>
      <c r="F3" t="s">
        <v>115</v>
      </c>
      <c r="G3" t="s">
        <v>115</v>
      </c>
    </row>
    <row r="4" spans="1:7" ht="34.799999999999997" x14ac:dyDescent="0.3">
      <c r="A4" s="128" t="s">
        <v>111</v>
      </c>
      <c r="B4" s="129" t="s">
        <v>112</v>
      </c>
      <c r="C4" s="132">
        <v>701</v>
      </c>
      <c r="D4" s="131">
        <v>30</v>
      </c>
      <c r="E4" t="s">
        <v>115</v>
      </c>
      <c r="F4" t="s">
        <v>115</v>
      </c>
    </row>
    <row r="5" spans="1:7" ht="35.4" thickBot="1" x14ac:dyDescent="0.35">
      <c r="A5" s="133" t="s">
        <v>113</v>
      </c>
      <c r="B5" s="134" t="s">
        <v>114</v>
      </c>
      <c r="C5" s="135">
        <v>467</v>
      </c>
      <c r="D5" s="136">
        <v>12</v>
      </c>
      <c r="E5" t="s">
        <v>115</v>
      </c>
    </row>
    <row r="6" spans="1:7" ht="18" thickBot="1" x14ac:dyDescent="0.35">
      <c r="A6" s="137"/>
      <c r="B6" s="138" t="s">
        <v>7</v>
      </c>
      <c r="C6" s="139">
        <v>6725</v>
      </c>
      <c r="D6" s="140">
        <v>1208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Q28"/>
  <sheetViews>
    <sheetView workbookViewId="0">
      <pane xSplit="2" ySplit="3" topLeftCell="C4" activePane="bottomRight" state="frozen"/>
      <selection pane="topRight" activeCell="C1" sqref="C1"/>
      <selection pane="bottomLeft" activeCell="A4" sqref="A4"/>
      <selection pane="bottomRight" activeCell="D10" sqref="D10"/>
    </sheetView>
  </sheetViews>
  <sheetFormatPr baseColWidth="10" defaultColWidth="11.44140625" defaultRowHeight="14.4" x14ac:dyDescent="0.3"/>
  <cols>
    <col min="2" max="2" width="23.44140625" customWidth="1"/>
    <col min="4" max="4" width="23.44140625" customWidth="1"/>
    <col min="6" max="6" width="13.6640625" style="1" bestFit="1" customWidth="1"/>
    <col min="7" max="7" width="17" style="1" customWidth="1"/>
    <col min="8" max="8" width="17.44140625" style="1" bestFit="1" customWidth="1"/>
    <col min="9" max="9" width="14.109375" style="1" bestFit="1" customWidth="1"/>
    <col min="10" max="10" width="0" style="1" hidden="1" customWidth="1"/>
    <col min="11" max="11" width="11.44140625" style="1"/>
    <col min="12" max="12" width="0" hidden="1" customWidth="1"/>
  </cols>
  <sheetData>
    <row r="1" spans="1:17" ht="15" customHeight="1" thickBot="1" x14ac:dyDescent="0.35">
      <c r="B1" s="16"/>
      <c r="C1" s="360" t="s">
        <v>8</v>
      </c>
      <c r="D1" s="360"/>
      <c r="E1" s="360"/>
      <c r="F1" s="3"/>
      <c r="G1" s="3"/>
      <c r="I1" s="361" t="s">
        <v>8</v>
      </c>
      <c r="J1" s="362"/>
      <c r="K1" s="362"/>
      <c r="L1" s="382"/>
    </row>
    <row r="2" spans="1:17" s="7" customFormat="1" ht="29.4" thickBot="1" x14ac:dyDescent="0.35">
      <c r="B2" s="40"/>
      <c r="C2" s="109" t="s">
        <v>9</v>
      </c>
      <c r="D2" s="40"/>
      <c r="E2" s="109" t="s">
        <v>9</v>
      </c>
      <c r="F2" s="363" t="s">
        <v>28</v>
      </c>
      <c r="G2" s="363"/>
      <c r="H2" s="8"/>
      <c r="I2" s="361" t="s">
        <v>30</v>
      </c>
      <c r="J2" s="389"/>
      <c r="K2" s="390" t="s">
        <v>31</v>
      </c>
      <c r="L2" s="382"/>
    </row>
    <row r="3" spans="1:17" s="9" customFormat="1" ht="29.4" thickBot="1" x14ac:dyDescent="0.35">
      <c r="B3" s="364" t="s">
        <v>11</v>
      </c>
      <c r="C3" s="364"/>
      <c r="D3" s="365" t="s">
        <v>13</v>
      </c>
      <c r="E3" s="365"/>
      <c r="F3" s="110" t="s">
        <v>14</v>
      </c>
      <c r="G3" s="11" t="s">
        <v>100</v>
      </c>
      <c r="H3" s="10"/>
      <c r="I3" s="36" t="s">
        <v>37</v>
      </c>
      <c r="J3" s="37" t="s">
        <v>40</v>
      </c>
      <c r="K3" s="36" t="s">
        <v>39</v>
      </c>
      <c r="L3" s="37" t="s">
        <v>42</v>
      </c>
    </row>
    <row r="4" spans="1:17" ht="27.6" x14ac:dyDescent="0.3">
      <c r="A4" s="366" t="s">
        <v>29</v>
      </c>
      <c r="B4" s="14" t="s">
        <v>90</v>
      </c>
      <c r="C4" s="44">
        <v>1</v>
      </c>
      <c r="D4" s="14"/>
      <c r="E4" s="44">
        <v>0</v>
      </c>
      <c r="F4" s="4">
        <v>2094000</v>
      </c>
      <c r="G4" s="4">
        <v>1378944</v>
      </c>
      <c r="H4" s="2"/>
      <c r="I4" s="34">
        <f>+F4/120</f>
        <v>17450</v>
      </c>
      <c r="J4" s="35">
        <v>0</v>
      </c>
      <c r="K4" s="34">
        <v>0</v>
      </c>
      <c r="L4" s="35">
        <v>0</v>
      </c>
      <c r="O4" s="65"/>
      <c r="P4" s="96"/>
      <c r="Q4" s="65"/>
    </row>
    <row r="5" spans="1:17" ht="27.6" x14ac:dyDescent="0.3">
      <c r="A5" s="366"/>
      <c r="B5" s="14" t="s">
        <v>88</v>
      </c>
      <c r="C5" s="44">
        <v>3</v>
      </c>
      <c r="D5" s="14" t="s">
        <v>94</v>
      </c>
      <c r="E5" s="44">
        <v>2</v>
      </c>
      <c r="F5" s="4">
        <v>1623250</v>
      </c>
      <c r="G5" s="4">
        <v>993966</v>
      </c>
      <c r="H5" s="2"/>
      <c r="I5" s="17">
        <f>+F5/40</f>
        <v>40581.25</v>
      </c>
      <c r="J5" s="94"/>
      <c r="K5" s="17">
        <f>+F5/60</f>
        <v>27054.166666666668</v>
      </c>
      <c r="L5" s="18">
        <v>0</v>
      </c>
      <c r="O5" s="65"/>
      <c r="P5" s="96"/>
      <c r="Q5" s="65"/>
    </row>
    <row r="6" spans="1:17" ht="41.4" x14ac:dyDescent="0.3">
      <c r="A6" s="366"/>
      <c r="B6" s="14" t="s">
        <v>89</v>
      </c>
      <c r="C6" s="44">
        <v>1</v>
      </c>
      <c r="D6" s="14" t="s">
        <v>95</v>
      </c>
      <c r="E6" s="44">
        <v>2</v>
      </c>
      <c r="F6" s="4">
        <v>1623250</v>
      </c>
      <c r="G6" s="4">
        <v>993966</v>
      </c>
      <c r="H6" s="2"/>
      <c r="I6" s="17">
        <f>+F6/120</f>
        <v>13527.083333333334</v>
      </c>
      <c r="J6" s="18">
        <v>0</v>
      </c>
      <c r="K6" s="17">
        <f>+F6/60</f>
        <v>27054.166666666668</v>
      </c>
      <c r="L6" s="18">
        <v>0</v>
      </c>
      <c r="O6" s="65"/>
      <c r="P6" s="96"/>
      <c r="Q6" s="65"/>
    </row>
    <row r="7" spans="1:17" ht="27.6" x14ac:dyDescent="0.3">
      <c r="A7" s="366"/>
      <c r="B7" s="14" t="s">
        <v>91</v>
      </c>
      <c r="C7" s="44">
        <v>1</v>
      </c>
      <c r="D7" s="14" t="s">
        <v>96</v>
      </c>
      <c r="E7" s="44">
        <v>2</v>
      </c>
      <c r="F7" s="4">
        <v>1623250</v>
      </c>
      <c r="G7" s="4">
        <v>993966</v>
      </c>
      <c r="H7" s="2"/>
      <c r="I7" s="17">
        <f>+F7/120</f>
        <v>13527.083333333334</v>
      </c>
      <c r="J7" s="18">
        <v>0</v>
      </c>
      <c r="K7" s="17">
        <f>+F7/60</f>
        <v>27054.166666666668</v>
      </c>
      <c r="L7" s="18">
        <v>0</v>
      </c>
      <c r="O7" s="65"/>
      <c r="P7" s="96"/>
      <c r="Q7" s="65"/>
    </row>
    <row r="8" spans="1:17" ht="27.6" x14ac:dyDescent="0.3">
      <c r="A8" s="366"/>
      <c r="B8" s="14" t="s">
        <v>92</v>
      </c>
      <c r="C8" s="44">
        <v>3</v>
      </c>
      <c r="D8" s="14" t="s">
        <v>97</v>
      </c>
      <c r="E8" s="44">
        <v>2</v>
      </c>
      <c r="F8" s="4">
        <v>1160833</v>
      </c>
      <c r="G8" s="4">
        <v>689455</v>
      </c>
      <c r="H8" s="2"/>
      <c r="I8" s="17">
        <f>+F8/40</f>
        <v>29020.825000000001</v>
      </c>
      <c r="J8" s="18">
        <v>0</v>
      </c>
      <c r="K8" s="17">
        <f>+F8/60</f>
        <v>19347.216666666667</v>
      </c>
      <c r="L8" s="18">
        <v>0</v>
      </c>
      <c r="O8" s="65"/>
      <c r="P8" s="96"/>
      <c r="Q8" s="65"/>
    </row>
    <row r="9" spans="1:17" ht="41.4" x14ac:dyDescent="0.3">
      <c r="A9" s="366"/>
      <c r="B9" s="14" t="s">
        <v>93</v>
      </c>
      <c r="C9" s="44">
        <v>3</v>
      </c>
      <c r="D9" s="14" t="s">
        <v>98</v>
      </c>
      <c r="E9" s="44">
        <v>2</v>
      </c>
      <c r="F9" s="4">
        <v>1160833</v>
      </c>
      <c r="G9" s="4">
        <v>689455</v>
      </c>
      <c r="H9" s="2"/>
      <c r="I9" s="17">
        <f>+F9/40</f>
        <v>29020.825000000001</v>
      </c>
      <c r="J9" s="18">
        <v>0</v>
      </c>
      <c r="K9" s="17">
        <f>+F9/60</f>
        <v>19347.216666666667</v>
      </c>
      <c r="L9" s="18">
        <v>0</v>
      </c>
      <c r="O9" s="65"/>
      <c r="P9" s="96"/>
      <c r="Q9" s="65"/>
    </row>
    <row r="10" spans="1:17" ht="28.2" thickBot="1" x14ac:dyDescent="0.35">
      <c r="A10" s="366"/>
      <c r="B10" s="14" t="s">
        <v>43</v>
      </c>
      <c r="C10" s="44">
        <v>0</v>
      </c>
      <c r="D10" s="14" t="s">
        <v>99</v>
      </c>
      <c r="E10" s="44">
        <v>1</v>
      </c>
      <c r="F10" s="4">
        <v>1160833</v>
      </c>
      <c r="G10" s="4">
        <v>689455</v>
      </c>
      <c r="H10" s="2"/>
      <c r="I10" s="19">
        <v>0</v>
      </c>
      <c r="J10" s="20">
        <v>0</v>
      </c>
      <c r="K10" s="19">
        <f>+F10/120</f>
        <v>9673.6083333333336</v>
      </c>
      <c r="L10" s="20">
        <v>0</v>
      </c>
      <c r="O10" s="65"/>
      <c r="P10" s="96"/>
      <c r="Q10" s="65"/>
    </row>
    <row r="11" spans="1:17" ht="15" thickBot="1" x14ac:dyDescent="0.35">
      <c r="B11" s="45" t="s">
        <v>7</v>
      </c>
      <c r="C11" s="44">
        <f>SUM(C4:C10)</f>
        <v>12</v>
      </c>
      <c r="D11" s="45" t="s">
        <v>7</v>
      </c>
      <c r="E11" s="44">
        <f>SUM(E4:E10)</f>
        <v>11</v>
      </c>
      <c r="F11" s="3"/>
      <c r="G11" s="3"/>
      <c r="H11" s="39" t="s">
        <v>25</v>
      </c>
      <c r="I11" s="30">
        <f>SUM(I4:I10)</f>
        <v>143127.06666666665</v>
      </c>
      <c r="J11" s="31">
        <f>SUM(J4:J10)</f>
        <v>0</v>
      </c>
      <c r="K11" s="32">
        <f>SUM(K4:K10)</f>
        <v>129530.54166666669</v>
      </c>
      <c r="L11" s="33">
        <f>SUM(L4:L10)</f>
        <v>0</v>
      </c>
      <c r="M11" s="65"/>
      <c r="O11" s="65"/>
    </row>
    <row r="12" spans="1:17" s="5" customFormat="1" x14ac:dyDescent="0.3">
      <c r="A12" s="357" t="s">
        <v>20</v>
      </c>
      <c r="B12" s="14" t="s">
        <v>36</v>
      </c>
      <c r="C12" s="50"/>
      <c r="D12" s="14" t="s">
        <v>36</v>
      </c>
      <c r="E12" s="50"/>
      <c r="F12" s="46"/>
      <c r="G12" s="46"/>
      <c r="H12" s="6"/>
      <c r="I12" s="23">
        <v>56941</v>
      </c>
      <c r="J12" s="51"/>
      <c r="K12" s="23">
        <v>70128</v>
      </c>
      <c r="L12" s="52"/>
      <c r="N12" s="112"/>
    </row>
    <row r="13" spans="1:17" x14ac:dyDescent="0.3">
      <c r="A13" s="358"/>
      <c r="B13" s="15" t="s">
        <v>21</v>
      </c>
      <c r="C13" s="16"/>
      <c r="D13" s="15" t="s">
        <v>21</v>
      </c>
      <c r="E13" s="16"/>
      <c r="F13" s="3"/>
      <c r="G13" s="3"/>
      <c r="I13" s="17">
        <v>0</v>
      </c>
      <c r="J13" s="24">
        <v>83315</v>
      </c>
      <c r="K13" s="24"/>
      <c r="L13" s="24"/>
    </row>
    <row r="14" spans="1:17" ht="42" thickBot="1" x14ac:dyDescent="0.35">
      <c r="A14" s="359"/>
      <c r="B14" s="15" t="s">
        <v>22</v>
      </c>
      <c r="C14" s="16"/>
      <c r="D14" s="15" t="s">
        <v>22</v>
      </c>
      <c r="E14" s="16"/>
      <c r="F14" s="3"/>
      <c r="G14" s="3"/>
      <c r="I14" s="19">
        <v>0</v>
      </c>
      <c r="J14" s="26">
        <v>0</v>
      </c>
      <c r="K14" s="19"/>
      <c r="L14" s="104"/>
      <c r="N14" s="113"/>
    </row>
    <row r="15" spans="1:17" ht="15" thickBot="1" x14ac:dyDescent="0.35">
      <c r="A15" s="108"/>
      <c r="B15" s="15"/>
      <c r="C15" s="16"/>
      <c r="D15" s="15"/>
      <c r="E15" s="16"/>
      <c r="F15" s="3"/>
      <c r="G15" s="3"/>
      <c r="H15" s="39" t="s">
        <v>84</v>
      </c>
      <c r="I15" s="32">
        <f>SUM(I12:I14)</f>
        <v>56941</v>
      </c>
      <c r="J15" s="32">
        <f>SUM(J12:J14)</f>
        <v>83315</v>
      </c>
      <c r="K15" s="32">
        <f>SUM(K12:K14)</f>
        <v>70128</v>
      </c>
      <c r="L15" s="107">
        <f>SUM(L12:L14)</f>
        <v>0</v>
      </c>
      <c r="M15" s="65"/>
    </row>
    <row r="16" spans="1:17" ht="83.4" thickBot="1" x14ac:dyDescent="0.35">
      <c r="A16" s="13" t="s">
        <v>85</v>
      </c>
      <c r="B16" s="13" t="s">
        <v>87</v>
      </c>
      <c r="C16" s="16"/>
      <c r="D16" s="13" t="s">
        <v>87</v>
      </c>
      <c r="E16" s="16"/>
      <c r="F16" s="3"/>
      <c r="G16" s="3"/>
      <c r="I16" s="105">
        <v>16912</v>
      </c>
      <c r="J16" s="106"/>
      <c r="K16" s="105">
        <v>16912</v>
      </c>
      <c r="L16" s="106"/>
    </row>
    <row r="17" spans="6:13" ht="15" thickBot="1" x14ac:dyDescent="0.35">
      <c r="H17" s="29" t="s">
        <v>24</v>
      </c>
      <c r="I17" s="32">
        <f>SUM(I16:I16)</f>
        <v>16912</v>
      </c>
      <c r="J17" s="33">
        <f>SUM(J16:J16)</f>
        <v>0</v>
      </c>
      <c r="K17" s="32">
        <f>SUM(K16:K16)</f>
        <v>16912</v>
      </c>
      <c r="L17" s="33">
        <f>SUM(L16:L16)</f>
        <v>0</v>
      </c>
    </row>
    <row r="18" spans="6:13" ht="15" thickBot="1" x14ac:dyDescent="0.35">
      <c r="I18" s="21"/>
      <c r="J18" s="22"/>
      <c r="K18" s="21"/>
      <c r="L18" s="27"/>
    </row>
    <row r="19" spans="6:13" ht="15" thickBot="1" x14ac:dyDescent="0.35">
      <c r="H19" s="29" t="s">
        <v>26</v>
      </c>
      <c r="I19" s="32">
        <f>+I11+I17+I15</f>
        <v>216980.06666666665</v>
      </c>
      <c r="J19" s="33">
        <f>+I19+(J13-I12)</f>
        <v>243354.06666666665</v>
      </c>
      <c r="K19" s="32">
        <f>+K11+K17+K15</f>
        <v>216570.54166666669</v>
      </c>
      <c r="L19" s="33">
        <f>+K19+(L13-(K12+K13))</f>
        <v>146442.54166666669</v>
      </c>
    </row>
    <row r="20" spans="6:13" x14ac:dyDescent="0.3">
      <c r="L20" s="1"/>
    </row>
    <row r="21" spans="6:13" ht="15" thickBot="1" x14ac:dyDescent="0.35">
      <c r="J21" s="66"/>
      <c r="L21" s="66"/>
    </row>
    <row r="22" spans="6:13" x14ac:dyDescent="0.3">
      <c r="H22" s="53" t="s">
        <v>33</v>
      </c>
      <c r="I22" s="57">
        <v>195143</v>
      </c>
      <c r="J22" s="47"/>
      <c r="K22" s="57">
        <v>195143</v>
      </c>
      <c r="L22" s="47"/>
    </row>
    <row r="23" spans="6:13" s="5" customFormat="1" ht="29.4" thickBot="1" x14ac:dyDescent="0.35">
      <c r="F23" s="6"/>
      <c r="G23" s="6"/>
      <c r="H23" s="54" t="s">
        <v>34</v>
      </c>
      <c r="I23" s="58">
        <f>+I19-I22</f>
        <v>21837.066666666651</v>
      </c>
      <c r="J23" s="48">
        <f>+J21-I22</f>
        <v>-195143</v>
      </c>
      <c r="K23" s="58">
        <f>+K19-K22</f>
        <v>21427.541666666686</v>
      </c>
      <c r="L23" s="48">
        <f>+L21-K22</f>
        <v>-195143</v>
      </c>
    </row>
    <row r="25" spans="6:13" x14ac:dyDescent="0.3">
      <c r="F25" s="1">
        <v>120</v>
      </c>
      <c r="G25" s="1">
        <f>+F25*0.8</f>
        <v>96</v>
      </c>
      <c r="H25" s="1">
        <f>+F25-G25</f>
        <v>24</v>
      </c>
      <c r="I25" s="1">
        <f>+I19*G25</f>
        <v>20830086.399999999</v>
      </c>
      <c r="J25" s="1">
        <f>+J19*H25</f>
        <v>5840497.5999999996</v>
      </c>
      <c r="L25" s="65"/>
    </row>
    <row r="26" spans="6:13" ht="15" thickBot="1" x14ac:dyDescent="0.35">
      <c r="I26" s="1">
        <f>+I25+J25</f>
        <v>26670584</v>
      </c>
      <c r="J26" s="1">
        <f>+I26/120</f>
        <v>222254.86666666667</v>
      </c>
      <c r="L26" s="111"/>
      <c r="M26" s="65"/>
    </row>
    <row r="27" spans="6:13" ht="28.8" x14ac:dyDescent="0.3">
      <c r="H27" s="61" t="s">
        <v>35</v>
      </c>
      <c r="I27" s="63">
        <v>247065</v>
      </c>
      <c r="J27" s="49">
        <v>247065</v>
      </c>
      <c r="K27" s="63">
        <v>247065</v>
      </c>
      <c r="L27" s="49">
        <v>247065</v>
      </c>
    </row>
    <row r="28" spans="6:13" ht="29.4" thickBot="1" x14ac:dyDescent="0.35">
      <c r="H28" s="54" t="s">
        <v>34</v>
      </c>
      <c r="I28" s="58">
        <f>+I19-I27</f>
        <v>-30084.933333333349</v>
      </c>
      <c r="J28" s="48">
        <f>+J19-J27</f>
        <v>-3710.9333333333489</v>
      </c>
      <c r="K28" s="58">
        <f>+K19-K27</f>
        <v>-30494.458333333314</v>
      </c>
      <c r="L28" s="48">
        <f>+L19-L27</f>
        <v>-100622.45833333331</v>
      </c>
    </row>
  </sheetData>
  <mergeCells count="9">
    <mergeCell ref="A12:A14"/>
    <mergeCell ref="B3:C3"/>
    <mergeCell ref="D3:E3"/>
    <mergeCell ref="C1:E1"/>
    <mergeCell ref="I1:L1"/>
    <mergeCell ref="F2:G2"/>
    <mergeCell ref="I2:J2"/>
    <mergeCell ref="K2:L2"/>
    <mergeCell ref="A4:A1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P29"/>
  <sheetViews>
    <sheetView workbookViewId="0">
      <pane xSplit="2" ySplit="3" topLeftCell="H4" activePane="bottomRight" state="frozen"/>
      <selection pane="topRight" activeCell="C1" sqref="C1"/>
      <selection pane="bottomLeft" activeCell="A4" sqref="A4"/>
      <selection pane="bottomRight" activeCell="J13" sqref="J13:J14"/>
    </sheetView>
  </sheetViews>
  <sheetFormatPr baseColWidth="10" defaultColWidth="11.44140625" defaultRowHeight="14.4" x14ac:dyDescent="0.3"/>
  <cols>
    <col min="2" max="2" width="23.44140625" customWidth="1"/>
    <col min="5" max="5" width="13.6640625" style="1" bestFit="1" customWidth="1"/>
    <col min="6" max="6" width="17" style="1" customWidth="1"/>
    <col min="7" max="7" width="17.44140625" style="1" bestFit="1" customWidth="1"/>
    <col min="8" max="8" width="14.109375" style="1" bestFit="1" customWidth="1"/>
    <col min="9" max="10" width="11.44140625" style="1"/>
  </cols>
  <sheetData>
    <row r="1" spans="1:16" ht="15" customHeight="1" thickBot="1" x14ac:dyDescent="0.35">
      <c r="B1" s="16"/>
      <c r="C1" s="360" t="s">
        <v>8</v>
      </c>
      <c r="D1" s="360"/>
      <c r="E1" s="3"/>
      <c r="F1" s="3"/>
      <c r="H1" s="361" t="s">
        <v>8</v>
      </c>
      <c r="I1" s="362"/>
      <c r="J1" s="362"/>
      <c r="K1" s="382"/>
    </row>
    <row r="2" spans="1:16" s="7" customFormat="1" ht="29.4" thickBot="1" x14ac:dyDescent="0.35">
      <c r="B2" s="40"/>
      <c r="C2" s="100" t="s">
        <v>9</v>
      </c>
      <c r="D2" s="102" t="s">
        <v>9</v>
      </c>
      <c r="E2" s="363" t="s">
        <v>28</v>
      </c>
      <c r="F2" s="363"/>
      <c r="G2" s="8"/>
      <c r="H2" s="361" t="s">
        <v>30</v>
      </c>
      <c r="I2" s="389"/>
      <c r="J2" s="390" t="s">
        <v>31</v>
      </c>
      <c r="K2" s="382"/>
      <c r="O2" s="7">
        <v>4217000</v>
      </c>
    </row>
    <row r="3" spans="1:16" s="9" customFormat="1" ht="43.8" thickBot="1" x14ac:dyDescent="0.35">
      <c r="B3" s="42"/>
      <c r="C3" s="43" t="s">
        <v>11</v>
      </c>
      <c r="D3" s="42" t="s">
        <v>13</v>
      </c>
      <c r="E3" s="101" t="s">
        <v>14</v>
      </c>
      <c r="F3" s="11" t="s">
        <v>15</v>
      </c>
      <c r="G3" s="10"/>
      <c r="H3" s="36" t="s">
        <v>37</v>
      </c>
      <c r="I3" s="37" t="s">
        <v>40</v>
      </c>
      <c r="J3" s="36" t="s">
        <v>39</v>
      </c>
      <c r="K3" s="37" t="s">
        <v>42</v>
      </c>
      <c r="O3" s="9">
        <f>+O2/30</f>
        <v>140566.66666666666</v>
      </c>
    </row>
    <row r="4" spans="1:16" x14ac:dyDescent="0.3">
      <c r="A4" s="391" t="s">
        <v>29</v>
      </c>
      <c r="B4" s="14" t="s">
        <v>0</v>
      </c>
      <c r="C4" s="44">
        <v>1</v>
      </c>
      <c r="D4" s="44">
        <v>0</v>
      </c>
      <c r="E4" s="4">
        <v>2094000</v>
      </c>
      <c r="F4" s="4">
        <v>1378944</v>
      </c>
      <c r="G4" s="2"/>
      <c r="H4" s="34">
        <f>+E4/120</f>
        <v>17450</v>
      </c>
      <c r="I4" s="35">
        <v>0</v>
      </c>
      <c r="J4" s="34">
        <v>0</v>
      </c>
      <c r="K4" s="35">
        <v>0</v>
      </c>
      <c r="N4" s="65"/>
      <c r="O4" s="96">
        <f>+O3*12</f>
        <v>1686800</v>
      </c>
    </row>
    <row r="5" spans="1:16" x14ac:dyDescent="0.3">
      <c r="A5" s="391"/>
      <c r="B5" s="14" t="s">
        <v>1</v>
      </c>
      <c r="C5" s="44">
        <v>3</v>
      </c>
      <c r="D5" s="44">
        <v>2</v>
      </c>
      <c r="E5" s="4">
        <v>1623250</v>
      </c>
      <c r="F5" s="4">
        <v>993966</v>
      </c>
      <c r="G5" s="2"/>
      <c r="H5" s="17">
        <f>+E5/40</f>
        <v>40581.25</v>
      </c>
      <c r="I5" s="94"/>
      <c r="J5" s="17">
        <f>+E5/60</f>
        <v>27054.166666666668</v>
      </c>
      <c r="K5" s="18">
        <v>0</v>
      </c>
      <c r="N5" s="65"/>
      <c r="O5">
        <f>+O3*11</f>
        <v>1546233.3333333333</v>
      </c>
    </row>
    <row r="6" spans="1:16" ht="27.6" x14ac:dyDescent="0.3">
      <c r="A6" s="391"/>
      <c r="B6" s="14" t="s">
        <v>2</v>
      </c>
      <c r="C6" s="44">
        <v>1</v>
      </c>
      <c r="D6" s="44">
        <v>2</v>
      </c>
      <c r="E6" s="4">
        <v>1623250</v>
      </c>
      <c r="F6" s="4">
        <v>993966</v>
      </c>
      <c r="G6" s="2"/>
      <c r="H6" s="17">
        <f>+E6/120</f>
        <v>13527.083333333334</v>
      </c>
      <c r="I6" s="18">
        <v>0</v>
      </c>
      <c r="J6" s="17">
        <f>+E6/60</f>
        <v>27054.166666666668</v>
      </c>
      <c r="K6" s="18">
        <v>0</v>
      </c>
      <c r="N6" s="65"/>
      <c r="O6">
        <f>+O4+O5</f>
        <v>3233033.333333333</v>
      </c>
    </row>
    <row r="7" spans="1:16" x14ac:dyDescent="0.3">
      <c r="A7" s="391"/>
      <c r="B7" s="14" t="s">
        <v>3</v>
      </c>
      <c r="C7" s="44">
        <v>1</v>
      </c>
      <c r="D7" s="44">
        <v>2</v>
      </c>
      <c r="E7" s="4">
        <v>1623250</v>
      </c>
      <c r="F7" s="4">
        <v>993966</v>
      </c>
      <c r="G7" s="2"/>
      <c r="H7" s="17">
        <f>+E7/120</f>
        <v>13527.083333333334</v>
      </c>
      <c r="I7" s="18">
        <v>0</v>
      </c>
      <c r="J7" s="17">
        <f>+E7/60</f>
        <v>27054.166666666668</v>
      </c>
      <c r="K7" s="18">
        <v>0</v>
      </c>
      <c r="N7" s="65"/>
      <c r="O7">
        <f>+O6*0.4</f>
        <v>1293213.3333333333</v>
      </c>
    </row>
    <row r="8" spans="1:16" x14ac:dyDescent="0.3">
      <c r="A8" s="391"/>
      <c r="B8" s="14" t="s">
        <v>4</v>
      </c>
      <c r="C8" s="44">
        <v>3</v>
      </c>
      <c r="D8" s="44">
        <v>2</v>
      </c>
      <c r="E8" s="4">
        <v>1160833</v>
      </c>
      <c r="F8" s="4">
        <v>689455</v>
      </c>
      <c r="G8" s="2"/>
      <c r="H8" s="17">
        <f>+E8/40</f>
        <v>29020.825000000001</v>
      </c>
      <c r="I8" s="18">
        <v>0</v>
      </c>
      <c r="J8" s="17">
        <f>+E8/60</f>
        <v>19347.216666666667</v>
      </c>
      <c r="K8" s="18">
        <v>0</v>
      </c>
      <c r="N8" s="65"/>
    </row>
    <row r="9" spans="1:16" ht="27.6" x14ac:dyDescent="0.3">
      <c r="A9" s="391"/>
      <c r="B9" s="14" t="s">
        <v>5</v>
      </c>
      <c r="C9" s="44">
        <v>3</v>
      </c>
      <c r="D9" s="44">
        <v>2</v>
      </c>
      <c r="E9" s="4">
        <v>1160833</v>
      </c>
      <c r="F9" s="4">
        <v>689455</v>
      </c>
      <c r="G9" s="2"/>
      <c r="H9" s="17">
        <f>+E9/40</f>
        <v>29020.825000000001</v>
      </c>
      <c r="I9" s="18">
        <v>0</v>
      </c>
      <c r="J9" s="17">
        <f>+E9/60</f>
        <v>19347.216666666667</v>
      </c>
      <c r="K9" s="18">
        <v>0</v>
      </c>
      <c r="N9" s="65"/>
    </row>
    <row r="10" spans="1:16" x14ac:dyDescent="0.3">
      <c r="A10" s="391"/>
      <c r="B10" s="14" t="s">
        <v>43</v>
      </c>
      <c r="C10" s="44">
        <v>0</v>
      </c>
      <c r="D10" s="44">
        <v>1</v>
      </c>
      <c r="E10" s="4">
        <v>1160833</v>
      </c>
      <c r="F10" s="4">
        <v>689455</v>
      </c>
      <c r="G10" s="2"/>
      <c r="H10" s="19">
        <v>0</v>
      </c>
      <c r="I10" s="20">
        <v>0</v>
      </c>
      <c r="J10" s="19">
        <f>+E10/120</f>
        <v>9673.6083333333336</v>
      </c>
      <c r="K10" s="20">
        <v>0</v>
      </c>
      <c r="N10" s="65"/>
    </row>
    <row r="11" spans="1:16" ht="15" thickBot="1" x14ac:dyDescent="0.35">
      <c r="A11" s="391"/>
      <c r="B11" s="14" t="s">
        <v>6</v>
      </c>
      <c r="C11" s="44">
        <v>0</v>
      </c>
      <c r="D11" s="44">
        <v>0</v>
      </c>
      <c r="E11" s="4">
        <v>1160833</v>
      </c>
      <c r="F11" s="4">
        <v>689455</v>
      </c>
      <c r="G11" s="2"/>
      <c r="H11" s="19">
        <v>0</v>
      </c>
      <c r="I11" s="20">
        <v>0</v>
      </c>
      <c r="J11" s="19">
        <v>0</v>
      </c>
      <c r="K11" s="20">
        <v>0</v>
      </c>
      <c r="N11" s="65"/>
    </row>
    <row r="12" spans="1:16" ht="15" thickBot="1" x14ac:dyDescent="0.35">
      <c r="B12" s="45" t="s">
        <v>7</v>
      </c>
      <c r="C12" s="44">
        <f>SUM(C4:C11)</f>
        <v>12</v>
      </c>
      <c r="D12" s="44">
        <f>SUM(D4:D11)</f>
        <v>11</v>
      </c>
      <c r="E12" s="3"/>
      <c r="F12" s="3"/>
      <c r="G12" s="39" t="s">
        <v>25</v>
      </c>
      <c r="H12" s="30">
        <f>SUM(H4:H11)</f>
        <v>143127.06666666665</v>
      </c>
      <c r="I12" s="31">
        <f>SUM(I4:I11)</f>
        <v>0</v>
      </c>
      <c r="J12" s="32">
        <f>SUM(J4:J11)</f>
        <v>129530.54166666669</v>
      </c>
      <c r="K12" s="33">
        <f>SUM(K4:K11)</f>
        <v>0</v>
      </c>
      <c r="L12" s="65"/>
      <c r="N12" s="65"/>
      <c r="O12">
        <v>120</v>
      </c>
    </row>
    <row r="13" spans="1:16" s="5" customFormat="1" x14ac:dyDescent="0.3">
      <c r="A13" s="357" t="s">
        <v>20</v>
      </c>
      <c r="B13" s="14" t="s">
        <v>36</v>
      </c>
      <c r="C13" s="50"/>
      <c r="D13" s="50"/>
      <c r="E13" s="46"/>
      <c r="F13" s="46"/>
      <c r="G13" s="6"/>
      <c r="H13" s="23">
        <v>50348</v>
      </c>
      <c r="I13" s="51"/>
      <c r="J13" s="23">
        <v>25174</v>
      </c>
      <c r="K13" s="52"/>
      <c r="M13" s="5">
        <f>+H13*0.8</f>
        <v>40278.400000000001</v>
      </c>
      <c r="O13" s="5">
        <f>+O12*0.8</f>
        <v>96</v>
      </c>
      <c r="P13" s="5">
        <f>+H13*O13</f>
        <v>4833408</v>
      </c>
    </row>
    <row r="14" spans="1:16" x14ac:dyDescent="0.3">
      <c r="A14" s="358"/>
      <c r="B14" s="15" t="s">
        <v>21</v>
      </c>
      <c r="C14" s="16"/>
      <c r="D14" s="16"/>
      <c r="E14" s="3"/>
      <c r="F14" s="3"/>
      <c r="H14" s="17">
        <v>0</v>
      </c>
      <c r="I14" s="24">
        <v>83315</v>
      </c>
      <c r="J14" s="24">
        <f>+K14/2</f>
        <v>41657.5</v>
      </c>
      <c r="K14" s="24">
        <v>83315</v>
      </c>
      <c r="M14">
        <f>+I14*0.2</f>
        <v>16663</v>
      </c>
      <c r="O14">
        <f>+O12-O13</f>
        <v>24</v>
      </c>
      <c r="P14">
        <f>+I14*O14</f>
        <v>1999560</v>
      </c>
    </row>
    <row r="15" spans="1:16" ht="42" thickBot="1" x14ac:dyDescent="0.35">
      <c r="A15" s="359"/>
      <c r="B15" s="15" t="s">
        <v>22</v>
      </c>
      <c r="C15" s="16"/>
      <c r="D15" s="16"/>
      <c r="E15" s="3"/>
      <c r="F15" s="3"/>
      <c r="H15" s="19">
        <v>0</v>
      </c>
      <c r="I15" s="26">
        <v>0</v>
      </c>
      <c r="J15" s="19"/>
      <c r="K15" s="104"/>
      <c r="M15">
        <f>+M13+M14</f>
        <v>56941.4</v>
      </c>
      <c r="P15">
        <f>+P13+P14</f>
        <v>6832968</v>
      </c>
    </row>
    <row r="16" spans="1:16" ht="15" thickBot="1" x14ac:dyDescent="0.35">
      <c r="A16" s="99"/>
      <c r="B16" s="15"/>
      <c r="C16" s="16"/>
      <c r="D16" s="16"/>
      <c r="E16" s="3"/>
      <c r="F16" s="103"/>
      <c r="G16" s="29" t="s">
        <v>84</v>
      </c>
      <c r="H16" s="32">
        <f>SUM(H13:H15)</f>
        <v>50348</v>
      </c>
      <c r="I16" s="32">
        <f>SUM(I13:I15)</f>
        <v>83315</v>
      </c>
      <c r="J16" s="32">
        <f>SUM(J13:J15)</f>
        <v>66831.5</v>
      </c>
      <c r="K16" s="107">
        <f>SUM(K13:K15)</f>
        <v>83315</v>
      </c>
      <c r="L16" s="65"/>
    </row>
    <row r="17" spans="1:12" ht="83.4" thickBot="1" x14ac:dyDescent="0.35">
      <c r="A17" s="13" t="s">
        <v>85</v>
      </c>
      <c r="B17" s="13" t="s">
        <v>86</v>
      </c>
      <c r="C17" s="16"/>
      <c r="D17" s="16"/>
      <c r="E17" s="3"/>
      <c r="F17" s="3"/>
      <c r="H17" s="105">
        <v>16912</v>
      </c>
      <c r="I17" s="106"/>
      <c r="J17" s="105">
        <v>16912</v>
      </c>
      <c r="K17" s="106"/>
    </row>
    <row r="18" spans="1:12" ht="15" thickBot="1" x14ac:dyDescent="0.35">
      <c r="G18" s="29" t="s">
        <v>24</v>
      </c>
      <c r="H18" s="32">
        <f>SUM(H17:H17)</f>
        <v>16912</v>
      </c>
      <c r="I18" s="33">
        <f>SUM(I17:I17)</f>
        <v>0</v>
      </c>
      <c r="J18" s="32">
        <f>SUM(J17:J17)</f>
        <v>16912</v>
      </c>
      <c r="K18" s="33">
        <f>SUM(K17:K17)</f>
        <v>0</v>
      </c>
    </row>
    <row r="19" spans="1:12" ht="15" thickBot="1" x14ac:dyDescent="0.35">
      <c r="H19" s="21"/>
      <c r="I19" s="22"/>
      <c r="J19" s="21"/>
      <c r="K19" s="27"/>
    </row>
    <row r="20" spans="1:12" ht="15" thickBot="1" x14ac:dyDescent="0.35">
      <c r="G20" s="29" t="s">
        <v>26</v>
      </c>
      <c r="H20" s="32">
        <f>+H12+H18+H16</f>
        <v>210387.06666666665</v>
      </c>
      <c r="I20" s="33">
        <f>+H20+(I14-H13)</f>
        <v>243354.06666666665</v>
      </c>
      <c r="J20" s="32">
        <f>+J12+J18+J16</f>
        <v>213274.04166666669</v>
      </c>
      <c r="K20" s="33">
        <f>+J20+(K14-(J13+J14))</f>
        <v>229757.54166666669</v>
      </c>
    </row>
    <row r="21" spans="1:12" x14ac:dyDescent="0.3">
      <c r="H21" s="1">
        <f>+H20*0.8</f>
        <v>168309.65333333332</v>
      </c>
      <c r="I21" s="1">
        <f>+I20*0.2</f>
        <v>48670.813333333332</v>
      </c>
      <c r="J21" s="1">
        <f>+J20*0.8</f>
        <v>170619.23333333337</v>
      </c>
      <c r="K21" s="1">
        <f>+K20*0.2</f>
        <v>45951.508333333339</v>
      </c>
    </row>
    <row r="22" spans="1:12" ht="15" thickBot="1" x14ac:dyDescent="0.35">
      <c r="I22" s="66">
        <f>+I21+H21</f>
        <v>216980.46666666665</v>
      </c>
      <c r="K22" s="66">
        <f>+K21+J21</f>
        <v>216570.7416666667</v>
      </c>
    </row>
    <row r="23" spans="1:12" x14ac:dyDescent="0.3">
      <c r="G23" s="53" t="s">
        <v>33</v>
      </c>
      <c r="H23" s="57">
        <v>195143</v>
      </c>
      <c r="I23" s="47"/>
      <c r="J23" s="57">
        <v>195143</v>
      </c>
      <c r="K23" s="47"/>
    </row>
    <row r="24" spans="1:12" s="5" customFormat="1" ht="29.4" thickBot="1" x14ac:dyDescent="0.35">
      <c r="E24" s="6"/>
      <c r="F24" s="6"/>
      <c r="G24" s="54" t="s">
        <v>34</v>
      </c>
      <c r="H24" s="58">
        <f>+H20-H23</f>
        <v>15244.066666666651</v>
      </c>
      <c r="I24" s="48">
        <f>+I22-H23</f>
        <v>21837.466666666645</v>
      </c>
      <c r="J24" s="58">
        <f>+J20-J23</f>
        <v>18131.041666666686</v>
      </c>
      <c r="K24" s="48">
        <f>+K22-J23</f>
        <v>21427.741666666698</v>
      </c>
    </row>
    <row r="26" spans="1:12" x14ac:dyDescent="0.3">
      <c r="E26" s="1">
        <v>120</v>
      </c>
      <c r="F26" s="1">
        <f>+E26*0.8</f>
        <v>96</v>
      </c>
      <c r="G26" s="1">
        <f>+E26-F26</f>
        <v>24</v>
      </c>
      <c r="H26" s="1">
        <f>+H20*F26</f>
        <v>20197158.399999999</v>
      </c>
      <c r="I26" s="1">
        <f>+I20*G26</f>
        <v>5840497.5999999996</v>
      </c>
      <c r="K26" s="65"/>
    </row>
    <row r="27" spans="1:12" ht="15" thickBot="1" x14ac:dyDescent="0.35">
      <c r="H27" s="1">
        <f>+H26+I26</f>
        <v>26037656</v>
      </c>
      <c r="I27" s="1">
        <f>+H27/120</f>
        <v>216980.46666666667</v>
      </c>
      <c r="K27" s="111"/>
      <c r="L27" s="65"/>
    </row>
    <row r="28" spans="1:12" ht="28.8" x14ac:dyDescent="0.3">
      <c r="G28" s="61" t="s">
        <v>35</v>
      </c>
      <c r="H28" s="63">
        <v>247065</v>
      </c>
      <c r="I28" s="49">
        <v>247065</v>
      </c>
      <c r="J28" s="63">
        <v>247065</v>
      </c>
      <c r="K28" s="49">
        <v>247065</v>
      </c>
    </row>
    <row r="29" spans="1:12" ht="29.4" thickBot="1" x14ac:dyDescent="0.35">
      <c r="G29" s="54" t="s">
        <v>34</v>
      </c>
      <c r="H29" s="58">
        <f>+H20-H28</f>
        <v>-36677.933333333349</v>
      </c>
      <c r="I29" s="48">
        <f>+I20-I28</f>
        <v>-3710.9333333333489</v>
      </c>
      <c r="J29" s="58">
        <f>+J20-J28</f>
        <v>-33790.958333333314</v>
      </c>
      <c r="K29" s="48">
        <f>+K20-K28</f>
        <v>-17307.458333333314</v>
      </c>
    </row>
  </sheetData>
  <mergeCells count="7">
    <mergeCell ref="A4:A11"/>
    <mergeCell ref="A13:A15"/>
    <mergeCell ref="C1:D1"/>
    <mergeCell ref="H1:K1"/>
    <mergeCell ref="E2:F2"/>
    <mergeCell ref="H2:I2"/>
    <mergeCell ref="J2:K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64"/>
  <sheetViews>
    <sheetView view="pageBreakPreview" zoomScale="85" zoomScaleNormal="78" zoomScaleSheetLayoutView="85" workbookViewId="0">
      <selection activeCell="B1" sqref="B1:O3"/>
    </sheetView>
  </sheetViews>
  <sheetFormatPr baseColWidth="10" defaultColWidth="11.44140625" defaultRowHeight="14.4" x14ac:dyDescent="0.3"/>
  <cols>
    <col min="1" max="1" width="25.5546875" style="160" customWidth="1"/>
    <col min="2" max="2" width="38.6640625" style="160" customWidth="1"/>
    <col min="3" max="3" width="20.6640625" style="160" customWidth="1"/>
    <col min="4" max="19" width="15.33203125" style="160" customWidth="1"/>
    <col min="20" max="16384" width="11.44140625" style="160"/>
  </cols>
  <sheetData>
    <row r="1" spans="1:19" ht="31.5" customHeight="1" thickBot="1" x14ac:dyDescent="0.35">
      <c r="A1" s="408"/>
      <c r="B1" s="418" t="s">
        <v>356</v>
      </c>
      <c r="C1" s="419"/>
      <c r="D1" s="419"/>
      <c r="E1" s="419"/>
      <c r="F1" s="419"/>
      <c r="G1" s="419"/>
      <c r="H1" s="419"/>
      <c r="I1" s="419"/>
      <c r="J1" s="419"/>
      <c r="K1" s="419"/>
      <c r="L1" s="419"/>
      <c r="M1" s="419"/>
      <c r="N1" s="419"/>
      <c r="O1" s="420"/>
      <c r="P1" s="411" t="s">
        <v>248</v>
      </c>
      <c r="Q1" s="412"/>
      <c r="R1" s="413">
        <v>44299</v>
      </c>
      <c r="S1" s="414"/>
    </row>
    <row r="2" spans="1:19" ht="30" customHeight="1" thickBot="1" x14ac:dyDescent="0.35">
      <c r="A2" s="409"/>
      <c r="B2" s="421"/>
      <c r="C2" s="422"/>
      <c r="D2" s="422"/>
      <c r="E2" s="422"/>
      <c r="F2" s="422"/>
      <c r="G2" s="422"/>
      <c r="H2" s="422"/>
      <c r="I2" s="422"/>
      <c r="J2" s="422"/>
      <c r="K2" s="422"/>
      <c r="L2" s="422"/>
      <c r="M2" s="422"/>
      <c r="N2" s="422"/>
      <c r="O2" s="423"/>
      <c r="P2" s="411" t="s">
        <v>348</v>
      </c>
      <c r="Q2" s="412"/>
      <c r="R2" s="411" t="s">
        <v>246</v>
      </c>
      <c r="S2" s="412"/>
    </row>
    <row r="3" spans="1:19" ht="34.5" customHeight="1" thickBot="1" x14ac:dyDescent="0.3">
      <c r="A3" s="410"/>
      <c r="B3" s="424"/>
      <c r="C3" s="425"/>
      <c r="D3" s="425"/>
      <c r="E3" s="425"/>
      <c r="F3" s="425"/>
      <c r="G3" s="425"/>
      <c r="H3" s="425"/>
      <c r="I3" s="425"/>
      <c r="J3" s="425"/>
      <c r="K3" s="425"/>
      <c r="L3" s="425"/>
      <c r="M3" s="425"/>
      <c r="N3" s="425"/>
      <c r="O3" s="426"/>
      <c r="P3" s="415" t="s">
        <v>247</v>
      </c>
      <c r="Q3" s="416"/>
      <c r="R3" s="416"/>
      <c r="S3" s="417"/>
    </row>
    <row r="4" spans="1:19" ht="16.5" customHeight="1" thickBot="1" x14ac:dyDescent="0.3">
      <c r="A4" s="256"/>
      <c r="B4" s="255"/>
      <c r="C4" s="255"/>
      <c r="D4" s="255"/>
      <c r="E4" s="255"/>
      <c r="F4" s="255"/>
      <c r="G4" s="255"/>
      <c r="H4" s="255"/>
      <c r="I4" s="255"/>
      <c r="J4" s="255"/>
      <c r="K4" s="255"/>
      <c r="L4" s="255"/>
      <c r="M4" s="255"/>
      <c r="N4" s="255"/>
      <c r="O4" s="255"/>
      <c r="P4" s="257"/>
      <c r="Q4" s="257"/>
      <c r="R4" s="257"/>
      <c r="S4" s="257"/>
    </row>
    <row r="5" spans="1:19" s="161" customFormat="1" ht="21.75" customHeight="1" x14ac:dyDescent="0.3">
      <c r="A5" s="461" t="s">
        <v>150</v>
      </c>
      <c r="B5" s="462"/>
      <c r="C5" s="462"/>
      <c r="D5" s="462"/>
      <c r="E5" s="462"/>
      <c r="F5" s="462"/>
      <c r="G5" s="462"/>
      <c r="H5" s="462"/>
      <c r="I5" s="462"/>
      <c r="J5" s="462"/>
      <c r="K5" s="462"/>
      <c r="L5" s="462"/>
      <c r="M5" s="462"/>
      <c r="N5" s="462"/>
      <c r="O5" s="462"/>
      <c r="P5" s="462"/>
      <c r="Q5" s="462"/>
      <c r="R5" s="462"/>
      <c r="S5" s="463"/>
    </row>
    <row r="6" spans="1:19" s="161" customFormat="1" ht="35.25" customHeight="1" x14ac:dyDescent="0.3">
      <c r="A6" s="182" t="s">
        <v>151</v>
      </c>
      <c r="B6" s="162"/>
      <c r="C6" s="240" t="s">
        <v>152</v>
      </c>
      <c r="D6" s="427"/>
      <c r="E6" s="428"/>
      <c r="F6" s="427" t="s">
        <v>153</v>
      </c>
      <c r="G6" s="428"/>
      <c r="H6" s="427"/>
      <c r="I6" s="428"/>
      <c r="J6" s="427" t="s">
        <v>232</v>
      </c>
      <c r="K6" s="454"/>
      <c r="L6" s="427"/>
      <c r="M6" s="428"/>
      <c r="N6" s="427" t="s">
        <v>233</v>
      </c>
      <c r="O6" s="428"/>
      <c r="P6" s="163" t="s">
        <v>166</v>
      </c>
      <c r="Q6" s="183"/>
      <c r="R6" s="183" t="s">
        <v>167</v>
      </c>
      <c r="S6" s="184"/>
    </row>
    <row r="7" spans="1:19" s="161" customFormat="1" ht="35.25" customHeight="1" x14ac:dyDescent="0.3">
      <c r="A7" s="182" t="s">
        <v>163</v>
      </c>
      <c r="B7" s="162"/>
      <c r="C7" s="162" t="s">
        <v>165</v>
      </c>
      <c r="D7" s="162"/>
      <c r="E7" s="427" t="s">
        <v>179</v>
      </c>
      <c r="F7" s="428"/>
      <c r="G7" s="162"/>
      <c r="H7" s="439" t="s">
        <v>237</v>
      </c>
      <c r="I7" s="439"/>
      <c r="J7" s="185"/>
      <c r="K7" s="439" t="s">
        <v>234</v>
      </c>
      <c r="L7" s="439"/>
      <c r="M7" s="185"/>
      <c r="N7" s="439" t="s">
        <v>235</v>
      </c>
      <c r="O7" s="439"/>
      <c r="P7" s="162"/>
      <c r="Q7" s="438" t="s">
        <v>236</v>
      </c>
      <c r="R7" s="438"/>
      <c r="S7" s="200">
        <f>J7+M7-P7</f>
        <v>0</v>
      </c>
    </row>
    <row r="8" spans="1:19" s="158" customFormat="1" ht="16.5" customHeight="1" x14ac:dyDescent="0.3">
      <c r="A8" s="440" t="s">
        <v>154</v>
      </c>
      <c r="B8" s="441"/>
      <c r="C8" s="441"/>
      <c r="D8" s="441"/>
      <c r="E8" s="441"/>
      <c r="F8" s="441"/>
      <c r="G8" s="441"/>
      <c r="H8" s="441"/>
      <c r="I8" s="441"/>
      <c r="J8" s="441"/>
      <c r="K8" s="441"/>
      <c r="L8" s="441"/>
      <c r="M8" s="441"/>
      <c r="N8" s="441"/>
      <c r="O8" s="441"/>
      <c r="P8" s="441"/>
      <c r="Q8" s="441"/>
      <c r="R8" s="441"/>
      <c r="S8" s="442"/>
    </row>
    <row r="9" spans="1:19" s="158" customFormat="1" ht="48" customHeight="1" x14ac:dyDescent="0.3">
      <c r="A9" s="443" t="s">
        <v>164</v>
      </c>
      <c r="B9" s="444"/>
      <c r="C9" s="444"/>
      <c r="D9" s="444"/>
      <c r="E9" s="444"/>
      <c r="F9" s="445"/>
      <c r="G9" s="186" t="s">
        <v>220</v>
      </c>
      <c r="H9" s="186" t="s">
        <v>221</v>
      </c>
      <c r="I9" s="186" t="s">
        <v>222</v>
      </c>
      <c r="J9" s="186" t="s">
        <v>223</v>
      </c>
      <c r="K9" s="186" t="s">
        <v>224</v>
      </c>
      <c r="L9" s="186" t="s">
        <v>225</v>
      </c>
      <c r="M9" s="186" t="s">
        <v>226</v>
      </c>
      <c r="N9" s="186" t="s">
        <v>227</v>
      </c>
      <c r="O9" s="186" t="s">
        <v>228</v>
      </c>
      <c r="P9" s="186" t="s">
        <v>229</v>
      </c>
      <c r="Q9" s="186" t="s">
        <v>230</v>
      </c>
      <c r="R9" s="186" t="s">
        <v>231</v>
      </c>
      <c r="S9" s="190" t="s">
        <v>155</v>
      </c>
    </row>
    <row r="10" spans="1:19" s="158" customFormat="1" ht="15.6" x14ac:dyDescent="0.3">
      <c r="A10" s="440" t="s">
        <v>156</v>
      </c>
      <c r="B10" s="441"/>
      <c r="C10" s="441"/>
      <c r="D10" s="441"/>
      <c r="E10" s="441"/>
      <c r="F10" s="441"/>
      <c r="G10" s="441"/>
      <c r="H10" s="441"/>
      <c r="I10" s="441"/>
      <c r="J10" s="441"/>
      <c r="K10" s="441"/>
      <c r="L10" s="441"/>
      <c r="M10" s="441"/>
      <c r="N10" s="441"/>
      <c r="O10" s="441"/>
      <c r="P10" s="441"/>
      <c r="Q10" s="441"/>
      <c r="R10" s="441"/>
      <c r="S10" s="442"/>
    </row>
    <row r="11" spans="1:19" s="158" customFormat="1" ht="18.75" customHeight="1" x14ac:dyDescent="0.3">
      <c r="A11" s="446" t="s">
        <v>157</v>
      </c>
      <c r="B11" s="447"/>
      <c r="C11" s="448"/>
      <c r="D11" s="451" t="s">
        <v>158</v>
      </c>
      <c r="E11" s="452"/>
      <c r="F11" s="453"/>
      <c r="G11" s="228"/>
      <c r="H11" s="228"/>
      <c r="I11" s="228"/>
      <c r="J11" s="228"/>
      <c r="K11" s="228"/>
      <c r="L11" s="228"/>
      <c r="M11" s="228"/>
      <c r="N11" s="228"/>
      <c r="O11" s="188"/>
      <c r="P11" s="188"/>
      <c r="Q11" s="188"/>
      <c r="R11" s="188"/>
      <c r="S11" s="194">
        <f>SUM(G11:R11)</f>
        <v>0</v>
      </c>
    </row>
    <row r="12" spans="1:19" s="154" customFormat="1" ht="18.75" customHeight="1" x14ac:dyDescent="0.3">
      <c r="A12" s="449"/>
      <c r="B12" s="431"/>
      <c r="C12" s="450"/>
      <c r="D12" s="432" t="s">
        <v>159</v>
      </c>
      <c r="E12" s="433"/>
      <c r="F12" s="434"/>
      <c r="G12" s="229"/>
      <c r="H12" s="229"/>
      <c r="I12" s="229"/>
      <c r="J12" s="229"/>
      <c r="K12" s="229"/>
      <c r="L12" s="229"/>
      <c r="M12" s="229"/>
      <c r="N12" s="229"/>
      <c r="O12" s="229"/>
      <c r="P12" s="229"/>
      <c r="Q12" s="229"/>
      <c r="R12" s="229">
        <v>26000</v>
      </c>
      <c r="S12" s="230">
        <f>SUM(G12:R12)</f>
        <v>26000</v>
      </c>
    </row>
    <row r="13" spans="1:19" s="154" customFormat="1" ht="18.75" customHeight="1" x14ac:dyDescent="0.3">
      <c r="A13" s="429" t="s">
        <v>335</v>
      </c>
      <c r="B13" s="430"/>
      <c r="C13" s="431"/>
      <c r="D13" s="432" t="s">
        <v>159</v>
      </c>
      <c r="E13" s="433"/>
      <c r="F13" s="434"/>
      <c r="G13" s="229"/>
      <c r="H13" s="229"/>
      <c r="I13" s="229"/>
      <c r="J13" s="229"/>
      <c r="K13" s="229"/>
      <c r="L13" s="229"/>
      <c r="M13" s="229"/>
      <c r="N13" s="229"/>
      <c r="O13" s="229"/>
      <c r="P13" s="229"/>
      <c r="Q13" s="229"/>
      <c r="R13" s="229"/>
      <c r="S13" s="230">
        <f>SUM(G13:R13)</f>
        <v>0</v>
      </c>
    </row>
    <row r="14" spans="1:19" s="154" customFormat="1" ht="30" customHeight="1" x14ac:dyDescent="0.3">
      <c r="A14" s="435" t="s">
        <v>160</v>
      </c>
      <c r="B14" s="436"/>
      <c r="C14" s="437"/>
      <c r="D14" s="458" t="s">
        <v>161</v>
      </c>
      <c r="E14" s="458"/>
      <c r="F14" s="492" t="s">
        <v>281</v>
      </c>
      <c r="G14" s="492"/>
      <c r="H14" s="494"/>
      <c r="I14" s="495"/>
      <c r="J14" s="495"/>
      <c r="K14" s="495"/>
      <c r="L14" s="495"/>
      <c r="M14" s="495"/>
      <c r="N14" s="495"/>
      <c r="O14" s="495"/>
      <c r="P14" s="495"/>
      <c r="Q14" s="495"/>
      <c r="R14" s="495"/>
      <c r="S14" s="496"/>
    </row>
    <row r="15" spans="1:19" s="154" customFormat="1" ht="15.75" customHeight="1" x14ac:dyDescent="0.3">
      <c r="A15" s="504" t="s">
        <v>142</v>
      </c>
      <c r="B15" s="505"/>
      <c r="C15" s="506"/>
      <c r="D15" s="469">
        <f>S12</f>
        <v>26000</v>
      </c>
      <c r="E15" s="469"/>
      <c r="F15" s="493">
        <f>D15/D17</f>
        <v>1</v>
      </c>
      <c r="G15" s="493"/>
      <c r="H15" s="497"/>
      <c r="I15" s="498"/>
      <c r="J15" s="498"/>
      <c r="K15" s="498"/>
      <c r="L15" s="498"/>
      <c r="M15" s="498"/>
      <c r="N15" s="498"/>
      <c r="O15" s="498"/>
      <c r="P15" s="498"/>
      <c r="Q15" s="498"/>
      <c r="R15" s="498"/>
      <c r="S15" s="499"/>
    </row>
    <row r="16" spans="1:19" s="154" customFormat="1" ht="15.75" customHeight="1" x14ac:dyDescent="0.3">
      <c r="A16" s="504" t="s">
        <v>336</v>
      </c>
      <c r="B16" s="505"/>
      <c r="C16" s="506"/>
      <c r="D16" s="469">
        <f>S13</f>
        <v>0</v>
      </c>
      <c r="E16" s="469"/>
      <c r="F16" s="493">
        <f>D16/D17</f>
        <v>0</v>
      </c>
      <c r="G16" s="493"/>
      <c r="H16" s="497"/>
      <c r="I16" s="498"/>
      <c r="J16" s="498"/>
      <c r="K16" s="498"/>
      <c r="L16" s="498"/>
      <c r="M16" s="498"/>
      <c r="N16" s="498"/>
      <c r="O16" s="498"/>
      <c r="P16" s="498"/>
      <c r="Q16" s="498"/>
      <c r="R16" s="498"/>
      <c r="S16" s="499"/>
    </row>
    <row r="17" spans="1:19" s="154" customFormat="1" ht="15.75" customHeight="1" x14ac:dyDescent="0.3">
      <c r="A17" s="504" t="s">
        <v>162</v>
      </c>
      <c r="B17" s="505"/>
      <c r="C17" s="506"/>
      <c r="D17" s="469">
        <f>SUM(D15:D16)</f>
        <v>26000</v>
      </c>
      <c r="E17" s="469"/>
      <c r="F17" s="493">
        <f>SUM(F15:F16)</f>
        <v>1</v>
      </c>
      <c r="G17" s="493"/>
      <c r="H17" s="500"/>
      <c r="I17" s="501"/>
      <c r="J17" s="501"/>
      <c r="K17" s="501"/>
      <c r="L17" s="501"/>
      <c r="M17" s="501"/>
      <c r="N17" s="501"/>
      <c r="O17" s="501"/>
      <c r="P17" s="501"/>
      <c r="Q17" s="501"/>
      <c r="R17" s="501"/>
      <c r="S17" s="502"/>
    </row>
    <row r="18" spans="1:19" s="154" customFormat="1" ht="15.75" customHeight="1" x14ac:dyDescent="0.3">
      <c r="A18" s="476" t="s">
        <v>169</v>
      </c>
      <c r="B18" s="477"/>
      <c r="C18" s="477"/>
      <c r="D18" s="477"/>
      <c r="E18" s="477"/>
      <c r="F18" s="477"/>
      <c r="G18" s="477"/>
      <c r="H18" s="477"/>
      <c r="I18" s="477"/>
      <c r="J18" s="477"/>
      <c r="K18" s="477"/>
      <c r="L18" s="477"/>
      <c r="M18" s="477"/>
      <c r="N18" s="477"/>
      <c r="O18" s="477"/>
      <c r="P18" s="477"/>
      <c r="Q18" s="477"/>
      <c r="R18" s="477"/>
      <c r="S18" s="478"/>
    </row>
    <row r="19" spans="1:19" ht="48" customHeight="1" x14ac:dyDescent="0.3">
      <c r="A19" s="474" t="s">
        <v>130</v>
      </c>
      <c r="B19" s="470" t="s">
        <v>192</v>
      </c>
      <c r="C19" s="471"/>
      <c r="D19" s="482" t="s">
        <v>129</v>
      </c>
      <c r="E19" s="202" t="s">
        <v>143</v>
      </c>
      <c r="F19" s="186" t="s">
        <v>131</v>
      </c>
      <c r="G19" s="186" t="s">
        <v>220</v>
      </c>
      <c r="H19" s="186" t="s">
        <v>221</v>
      </c>
      <c r="I19" s="186" t="s">
        <v>222</v>
      </c>
      <c r="J19" s="186" t="s">
        <v>223</v>
      </c>
      <c r="K19" s="186" t="s">
        <v>224</v>
      </c>
      <c r="L19" s="186" t="s">
        <v>225</v>
      </c>
      <c r="M19" s="186" t="s">
        <v>226</v>
      </c>
      <c r="N19" s="186" t="s">
        <v>227</v>
      </c>
      <c r="O19" s="186" t="s">
        <v>228</v>
      </c>
      <c r="P19" s="186" t="s">
        <v>229</v>
      </c>
      <c r="Q19" s="186" t="s">
        <v>230</v>
      </c>
      <c r="R19" s="186" t="s">
        <v>231</v>
      </c>
      <c r="S19" s="190" t="s">
        <v>142</v>
      </c>
    </row>
    <row r="20" spans="1:19" x14ac:dyDescent="0.3">
      <c r="A20" s="475"/>
      <c r="B20" s="472"/>
      <c r="C20" s="473"/>
      <c r="D20" s="482"/>
      <c r="E20" s="479" t="s">
        <v>145</v>
      </c>
      <c r="F20" s="480"/>
      <c r="G20" s="480"/>
      <c r="H20" s="480"/>
      <c r="I20" s="480"/>
      <c r="J20" s="480"/>
      <c r="K20" s="480"/>
      <c r="L20" s="480"/>
      <c r="M20" s="480"/>
      <c r="N20" s="480"/>
      <c r="O20" s="480"/>
      <c r="P20" s="480"/>
      <c r="Q20" s="480"/>
      <c r="R20" s="480"/>
      <c r="S20" s="481"/>
    </row>
    <row r="21" spans="1:19" ht="24" customHeight="1" x14ac:dyDescent="0.3">
      <c r="A21" s="466" t="s">
        <v>188</v>
      </c>
      <c r="B21" s="457" t="s">
        <v>93</v>
      </c>
      <c r="C21" s="457"/>
      <c r="D21" s="243"/>
      <c r="E21" s="244"/>
      <c r="F21" s="245"/>
      <c r="G21" s="245"/>
      <c r="H21" s="245"/>
      <c r="I21" s="245"/>
      <c r="J21" s="245"/>
      <c r="K21" s="245"/>
      <c r="L21" s="245"/>
      <c r="M21" s="245"/>
      <c r="N21" s="245"/>
      <c r="O21" s="245"/>
      <c r="P21" s="245"/>
      <c r="Q21" s="245"/>
      <c r="R21" s="245"/>
      <c r="S21" s="195">
        <f t="shared" ref="S21:S34" si="0">SUM(G21:R21)</f>
        <v>0</v>
      </c>
    </row>
    <row r="22" spans="1:19" x14ac:dyDescent="0.3">
      <c r="A22" s="467"/>
      <c r="B22" s="457" t="s">
        <v>90</v>
      </c>
      <c r="C22" s="457"/>
      <c r="D22" s="243"/>
      <c r="E22" s="245"/>
      <c r="F22" s="245"/>
      <c r="G22" s="245"/>
      <c r="H22" s="245"/>
      <c r="I22" s="245"/>
      <c r="J22" s="245"/>
      <c r="K22" s="245"/>
      <c r="L22" s="245"/>
      <c r="M22" s="245"/>
      <c r="N22" s="245"/>
      <c r="O22" s="245"/>
      <c r="P22" s="245"/>
      <c r="Q22" s="245"/>
      <c r="R22" s="245"/>
      <c r="S22" s="195">
        <f t="shared" si="0"/>
        <v>0</v>
      </c>
    </row>
    <row r="23" spans="1:19" x14ac:dyDescent="0.3">
      <c r="A23" s="467"/>
      <c r="B23" s="457" t="s">
        <v>288</v>
      </c>
      <c r="C23" s="457"/>
      <c r="D23" s="243"/>
      <c r="E23" s="245"/>
      <c r="F23" s="245"/>
      <c r="G23" s="245"/>
      <c r="H23" s="245"/>
      <c r="I23" s="245"/>
      <c r="J23" s="245"/>
      <c r="K23" s="245"/>
      <c r="L23" s="245"/>
      <c r="M23" s="245"/>
      <c r="N23" s="245"/>
      <c r="O23" s="245"/>
      <c r="P23" s="245"/>
      <c r="Q23" s="245"/>
      <c r="R23" s="245"/>
      <c r="S23" s="195">
        <f t="shared" si="0"/>
        <v>0</v>
      </c>
    </row>
    <row r="24" spans="1:19" x14ac:dyDescent="0.3">
      <c r="A24" s="467"/>
      <c r="B24" s="457" t="s">
        <v>289</v>
      </c>
      <c r="C24" s="457"/>
      <c r="D24" s="243"/>
      <c r="E24" s="245"/>
      <c r="F24" s="245"/>
      <c r="G24" s="245"/>
      <c r="H24" s="245"/>
      <c r="I24" s="245"/>
      <c r="J24" s="245"/>
      <c r="K24" s="245"/>
      <c r="L24" s="245"/>
      <c r="M24" s="245"/>
      <c r="N24" s="245"/>
      <c r="O24" s="245"/>
      <c r="P24" s="245"/>
      <c r="Q24" s="245"/>
      <c r="R24" s="245"/>
      <c r="S24" s="195">
        <f t="shared" si="0"/>
        <v>0</v>
      </c>
    </row>
    <row r="25" spans="1:19" x14ac:dyDescent="0.3">
      <c r="A25" s="467"/>
      <c r="B25" s="457" t="s">
        <v>92</v>
      </c>
      <c r="C25" s="457"/>
      <c r="D25" s="243"/>
      <c r="E25" s="245"/>
      <c r="F25" s="245"/>
      <c r="G25" s="245"/>
      <c r="H25" s="245"/>
      <c r="I25" s="245"/>
      <c r="J25" s="245"/>
      <c r="K25" s="245"/>
      <c r="L25" s="245"/>
      <c r="M25" s="245"/>
      <c r="N25" s="245"/>
      <c r="O25" s="245"/>
      <c r="P25" s="245"/>
      <c r="Q25" s="245"/>
      <c r="R25" s="245"/>
      <c r="S25" s="195">
        <f t="shared" si="0"/>
        <v>0</v>
      </c>
    </row>
    <row r="26" spans="1:19" ht="24" customHeight="1" x14ac:dyDescent="0.3">
      <c r="A26" s="467"/>
      <c r="B26" s="457" t="s">
        <v>287</v>
      </c>
      <c r="C26" s="457"/>
      <c r="D26" s="243"/>
      <c r="E26" s="245"/>
      <c r="F26" s="245"/>
      <c r="G26" s="245"/>
      <c r="H26" s="245"/>
      <c r="I26" s="245"/>
      <c r="J26" s="245"/>
      <c r="K26" s="245"/>
      <c r="L26" s="245"/>
      <c r="M26" s="245"/>
      <c r="N26" s="245"/>
      <c r="O26" s="245"/>
      <c r="P26" s="245"/>
      <c r="Q26" s="245"/>
      <c r="R26" s="245"/>
      <c r="S26" s="195">
        <f t="shared" si="0"/>
        <v>0</v>
      </c>
    </row>
    <row r="27" spans="1:19" ht="26.25" customHeight="1" x14ac:dyDescent="0.3">
      <c r="A27" s="467"/>
      <c r="B27" s="457" t="s">
        <v>290</v>
      </c>
      <c r="C27" s="457"/>
      <c r="D27" s="243"/>
      <c r="E27" s="245"/>
      <c r="F27" s="245"/>
      <c r="G27" s="245"/>
      <c r="H27" s="245"/>
      <c r="I27" s="245"/>
      <c r="J27" s="245"/>
      <c r="K27" s="245"/>
      <c r="L27" s="245"/>
      <c r="M27" s="245"/>
      <c r="N27" s="245"/>
      <c r="O27" s="245"/>
      <c r="P27" s="245"/>
      <c r="Q27" s="245"/>
      <c r="R27" s="245"/>
      <c r="S27" s="195">
        <f t="shared" si="0"/>
        <v>0</v>
      </c>
    </row>
    <row r="28" spans="1:19" x14ac:dyDescent="0.3">
      <c r="A28" s="467"/>
      <c r="B28" s="457" t="s">
        <v>285</v>
      </c>
      <c r="C28" s="457"/>
      <c r="D28" s="243"/>
      <c r="E28" s="245"/>
      <c r="F28" s="245"/>
      <c r="G28" s="245"/>
      <c r="H28" s="245"/>
      <c r="I28" s="245"/>
      <c r="J28" s="245"/>
      <c r="K28" s="245"/>
      <c r="L28" s="245"/>
      <c r="M28" s="245"/>
      <c r="N28" s="245"/>
      <c r="O28" s="245"/>
      <c r="P28" s="245"/>
      <c r="Q28" s="245"/>
      <c r="R28" s="245"/>
      <c r="S28" s="195">
        <f t="shared" si="0"/>
        <v>0</v>
      </c>
    </row>
    <row r="29" spans="1:19" x14ac:dyDescent="0.3">
      <c r="A29" s="468"/>
      <c r="B29" s="457" t="s">
        <v>286</v>
      </c>
      <c r="C29" s="457"/>
      <c r="D29" s="243"/>
      <c r="E29" s="245"/>
      <c r="F29" s="245"/>
      <c r="G29" s="245"/>
      <c r="H29" s="245"/>
      <c r="I29" s="245"/>
      <c r="J29" s="245"/>
      <c r="K29" s="245"/>
      <c r="L29" s="245"/>
      <c r="M29" s="245"/>
      <c r="N29" s="245"/>
      <c r="O29" s="245"/>
      <c r="P29" s="245"/>
      <c r="Q29" s="245"/>
      <c r="R29" s="245"/>
      <c r="S29" s="195">
        <f t="shared" si="0"/>
        <v>0</v>
      </c>
    </row>
    <row r="30" spans="1:19" ht="27.6" x14ac:dyDescent="0.3">
      <c r="A30" s="246" t="s">
        <v>195</v>
      </c>
      <c r="B30" s="457" t="s">
        <v>178</v>
      </c>
      <c r="C30" s="457"/>
      <c r="D30" s="243"/>
      <c r="E30" s="244"/>
      <c r="F30" s="245"/>
      <c r="G30" s="245"/>
      <c r="H30" s="245"/>
      <c r="I30" s="245"/>
      <c r="J30" s="245"/>
      <c r="K30" s="245"/>
      <c r="L30" s="245"/>
      <c r="M30" s="245"/>
      <c r="N30" s="245"/>
      <c r="O30" s="245"/>
      <c r="P30" s="245"/>
      <c r="Q30" s="245"/>
      <c r="R30" s="245"/>
      <c r="S30" s="195">
        <f t="shared" si="0"/>
        <v>0</v>
      </c>
    </row>
    <row r="31" spans="1:19" ht="25.5" customHeight="1" x14ac:dyDescent="0.3">
      <c r="A31" s="466" t="s">
        <v>307</v>
      </c>
      <c r="B31" s="459" t="s">
        <v>309</v>
      </c>
      <c r="C31" s="460"/>
      <c r="D31" s="243"/>
      <c r="E31" s="244"/>
      <c r="F31" s="245"/>
      <c r="G31" s="245"/>
      <c r="H31" s="245"/>
      <c r="I31" s="245"/>
      <c r="J31" s="245"/>
      <c r="K31" s="245"/>
      <c r="L31" s="245"/>
      <c r="M31" s="245"/>
      <c r="N31" s="245"/>
      <c r="O31" s="245"/>
      <c r="P31" s="245"/>
      <c r="Q31" s="245"/>
      <c r="R31" s="245"/>
      <c r="S31" s="195">
        <f t="shared" si="0"/>
        <v>0</v>
      </c>
    </row>
    <row r="32" spans="1:19" ht="30" customHeight="1" x14ac:dyDescent="0.3">
      <c r="A32" s="467"/>
      <c r="B32" s="459" t="s">
        <v>310</v>
      </c>
      <c r="C32" s="460"/>
      <c r="D32" s="243"/>
      <c r="E32" s="244"/>
      <c r="F32" s="245"/>
      <c r="G32" s="245"/>
      <c r="H32" s="245"/>
      <c r="I32" s="245"/>
      <c r="J32" s="245"/>
      <c r="K32" s="245"/>
      <c r="L32" s="245"/>
      <c r="M32" s="245"/>
      <c r="N32" s="245"/>
      <c r="O32" s="245"/>
      <c r="P32" s="245"/>
      <c r="Q32" s="245"/>
      <c r="R32" s="245"/>
      <c r="S32" s="195">
        <f t="shared" si="0"/>
        <v>0</v>
      </c>
    </row>
    <row r="33" spans="1:21" ht="30" customHeight="1" x14ac:dyDescent="0.3">
      <c r="A33" s="468"/>
      <c r="B33" s="514" t="s">
        <v>312</v>
      </c>
      <c r="C33" s="515"/>
      <c r="D33" s="243"/>
      <c r="E33" s="244"/>
      <c r="F33" s="245"/>
      <c r="G33" s="245"/>
      <c r="H33" s="245"/>
      <c r="I33" s="245"/>
      <c r="J33" s="245"/>
      <c r="K33" s="245"/>
      <c r="L33" s="245"/>
      <c r="M33" s="245"/>
      <c r="N33" s="245"/>
      <c r="O33" s="245"/>
      <c r="P33" s="245"/>
      <c r="Q33" s="245"/>
      <c r="R33" s="245"/>
      <c r="S33" s="195">
        <f t="shared" si="0"/>
        <v>0</v>
      </c>
    </row>
    <row r="34" spans="1:21" x14ac:dyDescent="0.3">
      <c r="A34" s="246" t="s">
        <v>308</v>
      </c>
      <c r="B34" s="457" t="s">
        <v>311</v>
      </c>
      <c r="C34" s="457"/>
      <c r="D34" s="243"/>
      <c r="E34" s="244"/>
      <c r="F34" s="245"/>
      <c r="G34" s="245"/>
      <c r="H34" s="245"/>
      <c r="I34" s="245"/>
      <c r="J34" s="245"/>
      <c r="K34" s="245"/>
      <c r="L34" s="245"/>
      <c r="M34" s="245"/>
      <c r="N34" s="245"/>
      <c r="O34" s="245"/>
      <c r="P34" s="245"/>
      <c r="Q34" s="245"/>
      <c r="R34" s="245"/>
      <c r="S34" s="195">
        <f t="shared" si="0"/>
        <v>0</v>
      </c>
    </row>
    <row r="35" spans="1:21" ht="15" customHeight="1" x14ac:dyDescent="0.3">
      <c r="A35" s="464" t="s">
        <v>146</v>
      </c>
      <c r="B35" s="465"/>
      <c r="C35" s="465"/>
      <c r="D35" s="465"/>
      <c r="E35" s="247"/>
      <c r="F35" s="163"/>
      <c r="G35" s="248">
        <f>SUM(G21:G34)</f>
        <v>0</v>
      </c>
      <c r="H35" s="248">
        <f t="shared" ref="H35:R35" si="1">SUM(H21:H34)</f>
        <v>0</v>
      </c>
      <c r="I35" s="248">
        <f t="shared" si="1"/>
        <v>0</v>
      </c>
      <c r="J35" s="248">
        <f t="shared" si="1"/>
        <v>0</v>
      </c>
      <c r="K35" s="248">
        <f t="shared" si="1"/>
        <v>0</v>
      </c>
      <c r="L35" s="248">
        <f t="shared" si="1"/>
        <v>0</v>
      </c>
      <c r="M35" s="248">
        <f t="shared" si="1"/>
        <v>0</v>
      </c>
      <c r="N35" s="248">
        <f t="shared" si="1"/>
        <v>0</v>
      </c>
      <c r="O35" s="248">
        <f t="shared" si="1"/>
        <v>0</v>
      </c>
      <c r="P35" s="248">
        <f t="shared" si="1"/>
        <v>0</v>
      </c>
      <c r="Q35" s="248">
        <f t="shared" si="1"/>
        <v>0</v>
      </c>
      <c r="R35" s="248">
        <f t="shared" si="1"/>
        <v>0</v>
      </c>
      <c r="S35" s="249">
        <f>SUM(G35:R35)</f>
        <v>0</v>
      </c>
    </row>
    <row r="36" spans="1:21" ht="15" customHeight="1" x14ac:dyDescent="0.3">
      <c r="A36" s="509" t="s">
        <v>147</v>
      </c>
      <c r="B36" s="510"/>
      <c r="C36" s="510"/>
      <c r="D36" s="510"/>
      <c r="E36" s="510"/>
      <c r="F36" s="510"/>
      <c r="G36" s="510"/>
      <c r="H36" s="510"/>
      <c r="I36" s="510"/>
      <c r="J36" s="510"/>
      <c r="K36" s="510"/>
      <c r="L36" s="510"/>
      <c r="M36" s="510"/>
      <c r="N36" s="510"/>
      <c r="O36" s="510"/>
      <c r="P36" s="510"/>
      <c r="Q36" s="510"/>
      <c r="R36" s="510"/>
      <c r="S36" s="511"/>
    </row>
    <row r="37" spans="1:21" ht="15" customHeight="1" x14ac:dyDescent="0.3">
      <c r="A37" s="520" t="s">
        <v>20</v>
      </c>
      <c r="B37" s="512" t="s">
        <v>313</v>
      </c>
      <c r="C37" s="513"/>
      <c r="D37" s="250"/>
      <c r="E37" s="250"/>
      <c r="F37" s="250"/>
      <c r="G37" s="245"/>
      <c r="H37" s="245"/>
      <c r="I37" s="245"/>
      <c r="J37" s="245"/>
      <c r="K37" s="245"/>
      <c r="L37" s="245"/>
      <c r="M37" s="245"/>
      <c r="N37" s="245"/>
      <c r="O37" s="245"/>
      <c r="P37" s="245"/>
      <c r="Q37" s="245"/>
      <c r="R37" s="245"/>
      <c r="S37" s="195">
        <f>SUM(G37:R37)</f>
        <v>0</v>
      </c>
    </row>
    <row r="38" spans="1:21" x14ac:dyDescent="0.3">
      <c r="A38" s="521"/>
      <c r="B38" s="512" t="s">
        <v>314</v>
      </c>
      <c r="C38" s="513"/>
      <c r="D38" s="243"/>
      <c r="E38" s="244"/>
      <c r="F38" s="251"/>
      <c r="G38" s="245"/>
      <c r="H38" s="245"/>
      <c r="I38" s="245"/>
      <c r="J38" s="245"/>
      <c r="K38" s="245"/>
      <c r="L38" s="245"/>
      <c r="M38" s="245"/>
      <c r="N38" s="245"/>
      <c r="O38" s="245"/>
      <c r="P38" s="245"/>
      <c r="Q38" s="245"/>
      <c r="R38" s="245"/>
      <c r="S38" s="195">
        <f>SUM(G38:R38)</f>
        <v>0</v>
      </c>
    </row>
    <row r="39" spans="1:21" x14ac:dyDescent="0.3">
      <c r="A39" s="522"/>
      <c r="B39" s="512" t="s">
        <v>333</v>
      </c>
      <c r="C39" s="513"/>
      <c r="D39" s="243"/>
      <c r="E39" s="244"/>
      <c r="F39" s="251"/>
      <c r="G39" s="245"/>
      <c r="H39" s="245"/>
      <c r="I39" s="245"/>
      <c r="J39" s="245"/>
      <c r="K39" s="245"/>
      <c r="L39" s="245"/>
      <c r="M39" s="245"/>
      <c r="N39" s="245"/>
      <c r="O39" s="245"/>
      <c r="P39" s="245"/>
      <c r="Q39" s="245"/>
      <c r="R39" s="245"/>
      <c r="S39" s="195">
        <f t="shared" ref="S39:S44" si="2">SUM(G39:R39)</f>
        <v>0</v>
      </c>
    </row>
    <row r="40" spans="1:21" x14ac:dyDescent="0.3">
      <c r="A40" s="252" t="s">
        <v>127</v>
      </c>
      <c r="B40" s="455" t="s">
        <v>196</v>
      </c>
      <c r="C40" s="456"/>
      <c r="D40" s="243"/>
      <c r="E40" s="244"/>
      <c r="F40" s="251"/>
      <c r="G40" s="245"/>
      <c r="H40" s="245"/>
      <c r="I40" s="245"/>
      <c r="J40" s="245"/>
      <c r="K40" s="245"/>
      <c r="L40" s="245"/>
      <c r="M40" s="245"/>
      <c r="N40" s="245"/>
      <c r="O40" s="245"/>
      <c r="P40" s="245"/>
      <c r="Q40" s="245"/>
      <c r="R40" s="245"/>
      <c r="S40" s="195">
        <f t="shared" si="2"/>
        <v>0</v>
      </c>
    </row>
    <row r="41" spans="1:21" x14ac:dyDescent="0.3">
      <c r="A41" s="253" t="s">
        <v>191</v>
      </c>
      <c r="B41" s="507" t="s">
        <v>128</v>
      </c>
      <c r="C41" s="508"/>
      <c r="D41" s="243"/>
      <c r="E41" s="244"/>
      <c r="F41" s="251"/>
      <c r="G41" s="245"/>
      <c r="H41" s="245"/>
      <c r="I41" s="245"/>
      <c r="J41" s="245"/>
      <c r="K41" s="245"/>
      <c r="L41" s="245"/>
      <c r="M41" s="245"/>
      <c r="N41" s="245"/>
      <c r="O41" s="245"/>
      <c r="P41" s="245"/>
      <c r="Q41" s="245"/>
      <c r="R41" s="245"/>
      <c r="S41" s="195">
        <f t="shared" si="2"/>
        <v>0</v>
      </c>
    </row>
    <row r="42" spans="1:21" x14ac:dyDescent="0.3">
      <c r="A42" s="518" t="s">
        <v>279</v>
      </c>
      <c r="B42" s="507" t="s">
        <v>280</v>
      </c>
      <c r="C42" s="508"/>
      <c r="D42" s="243"/>
      <c r="E42" s="244"/>
      <c r="F42" s="251"/>
      <c r="G42" s="245"/>
      <c r="H42" s="245"/>
      <c r="I42" s="245"/>
      <c r="J42" s="245"/>
      <c r="K42" s="245"/>
      <c r="L42" s="245"/>
      <c r="M42" s="245"/>
      <c r="N42" s="245"/>
      <c r="O42" s="245"/>
      <c r="P42" s="245"/>
      <c r="Q42" s="245"/>
      <c r="R42" s="245"/>
      <c r="S42" s="195">
        <f t="shared" si="2"/>
        <v>0</v>
      </c>
    </row>
    <row r="43" spans="1:21" x14ac:dyDescent="0.3">
      <c r="A43" s="519"/>
      <c r="B43" s="516" t="s">
        <v>315</v>
      </c>
      <c r="C43" s="517"/>
      <c r="D43" s="243"/>
      <c r="E43" s="244"/>
      <c r="F43" s="251"/>
      <c r="G43" s="245"/>
      <c r="H43" s="245"/>
      <c r="I43" s="245"/>
      <c r="J43" s="245"/>
      <c r="K43" s="245"/>
      <c r="L43" s="245"/>
      <c r="M43" s="245"/>
      <c r="N43" s="245"/>
      <c r="O43" s="245"/>
      <c r="P43" s="245"/>
      <c r="Q43" s="245"/>
      <c r="R43" s="245"/>
      <c r="S43" s="195">
        <f t="shared" si="2"/>
        <v>0</v>
      </c>
    </row>
    <row r="44" spans="1:21" x14ac:dyDescent="0.3">
      <c r="A44" s="503" t="s">
        <v>148</v>
      </c>
      <c r="B44" s="482"/>
      <c r="C44" s="482"/>
      <c r="D44" s="482"/>
      <c r="E44" s="247"/>
      <c r="F44" s="163"/>
      <c r="G44" s="254">
        <f>SUM(G37:G43)</f>
        <v>0</v>
      </c>
      <c r="H44" s="254">
        <f t="shared" ref="H44:R44" si="3">SUM(H37:H43)</f>
        <v>0</v>
      </c>
      <c r="I44" s="254">
        <f t="shared" si="3"/>
        <v>0</v>
      </c>
      <c r="J44" s="254">
        <f t="shared" si="3"/>
        <v>0</v>
      </c>
      <c r="K44" s="254">
        <f t="shared" si="3"/>
        <v>0</v>
      </c>
      <c r="L44" s="254">
        <f t="shared" si="3"/>
        <v>0</v>
      </c>
      <c r="M44" s="254">
        <f t="shared" si="3"/>
        <v>0</v>
      </c>
      <c r="N44" s="254">
        <f t="shared" si="3"/>
        <v>0</v>
      </c>
      <c r="O44" s="254">
        <f t="shared" si="3"/>
        <v>0</v>
      </c>
      <c r="P44" s="254">
        <f t="shared" si="3"/>
        <v>0</v>
      </c>
      <c r="Q44" s="254">
        <f t="shared" si="3"/>
        <v>0</v>
      </c>
      <c r="R44" s="254">
        <f t="shared" si="3"/>
        <v>0</v>
      </c>
      <c r="S44" s="195">
        <f t="shared" si="2"/>
        <v>0</v>
      </c>
    </row>
    <row r="45" spans="1:21" s="154" customFormat="1" ht="23.25" customHeight="1" x14ac:dyDescent="0.3">
      <c r="A45" s="399" t="s">
        <v>252</v>
      </c>
      <c r="B45" s="400"/>
      <c r="C45" s="400"/>
      <c r="D45" s="400"/>
      <c r="E45" s="400"/>
      <c r="F45" s="401"/>
      <c r="G45" s="155">
        <f t="shared" ref="G45:R45" si="4">G35+G44</f>
        <v>0</v>
      </c>
      <c r="H45" s="155">
        <f t="shared" si="4"/>
        <v>0</v>
      </c>
      <c r="I45" s="155">
        <f t="shared" si="4"/>
        <v>0</v>
      </c>
      <c r="J45" s="155">
        <f t="shared" si="4"/>
        <v>0</v>
      </c>
      <c r="K45" s="155">
        <f t="shared" si="4"/>
        <v>0</v>
      </c>
      <c r="L45" s="155">
        <f t="shared" si="4"/>
        <v>0</v>
      </c>
      <c r="M45" s="155">
        <f t="shared" si="4"/>
        <v>0</v>
      </c>
      <c r="N45" s="155">
        <f t="shared" si="4"/>
        <v>0</v>
      </c>
      <c r="O45" s="155">
        <f t="shared" si="4"/>
        <v>0</v>
      </c>
      <c r="P45" s="155">
        <f t="shared" si="4"/>
        <v>0</v>
      </c>
      <c r="Q45" s="155">
        <f t="shared" si="4"/>
        <v>0</v>
      </c>
      <c r="R45" s="155">
        <f t="shared" si="4"/>
        <v>0</v>
      </c>
      <c r="S45" s="231">
        <f>SUM(G45:R45)</f>
        <v>0</v>
      </c>
    </row>
    <row r="46" spans="1:21" s="154" customFormat="1" ht="23.25" customHeight="1" x14ac:dyDescent="0.3">
      <c r="A46" s="402" t="s">
        <v>253</v>
      </c>
      <c r="B46" s="403"/>
      <c r="C46" s="403"/>
      <c r="D46" s="403"/>
      <c r="E46" s="403"/>
      <c r="F46" s="403"/>
      <c r="G46" s="245"/>
      <c r="H46" s="245"/>
      <c r="I46" s="245"/>
      <c r="J46" s="245"/>
      <c r="K46" s="245"/>
      <c r="L46" s="245"/>
      <c r="M46" s="245"/>
      <c r="N46" s="245"/>
      <c r="O46" s="245"/>
      <c r="P46" s="245"/>
      <c r="Q46" s="245"/>
      <c r="R46" s="245"/>
      <c r="S46" s="195">
        <f t="shared" ref="S46:S48" si="5">SUM(G46:R46)</f>
        <v>0</v>
      </c>
    </row>
    <row r="47" spans="1:21" s="154" customFormat="1" ht="23.25" customHeight="1" x14ac:dyDescent="0.3">
      <c r="A47" s="402" t="s">
        <v>254</v>
      </c>
      <c r="B47" s="403"/>
      <c r="C47" s="403"/>
      <c r="D47" s="403"/>
      <c r="E47" s="403"/>
      <c r="F47" s="403"/>
      <c r="G47" s="245"/>
      <c r="H47" s="245"/>
      <c r="I47" s="245"/>
      <c r="J47" s="245"/>
      <c r="K47" s="245"/>
      <c r="L47" s="245"/>
      <c r="M47" s="245"/>
      <c r="N47" s="245"/>
      <c r="O47" s="245"/>
      <c r="P47" s="245"/>
      <c r="Q47" s="245"/>
      <c r="R47" s="245"/>
      <c r="S47" s="195">
        <f t="shared" si="5"/>
        <v>0</v>
      </c>
    </row>
    <row r="48" spans="1:21" s="154" customFormat="1" ht="23.25" customHeight="1" thickBot="1" x14ac:dyDescent="0.35">
      <c r="A48" s="404" t="s">
        <v>255</v>
      </c>
      <c r="B48" s="405"/>
      <c r="C48" s="405"/>
      <c r="D48" s="405"/>
      <c r="E48" s="405"/>
      <c r="F48" s="405"/>
      <c r="G48" s="156">
        <f>G45-G46-G47</f>
        <v>0</v>
      </c>
      <c r="H48" s="156">
        <f t="shared" ref="H48:R48" si="6">H45-H46-H47</f>
        <v>0</v>
      </c>
      <c r="I48" s="156">
        <f t="shared" si="6"/>
        <v>0</v>
      </c>
      <c r="J48" s="156">
        <f t="shared" si="6"/>
        <v>0</v>
      </c>
      <c r="K48" s="156">
        <f t="shared" si="6"/>
        <v>0</v>
      </c>
      <c r="L48" s="156">
        <f t="shared" si="6"/>
        <v>0</v>
      </c>
      <c r="M48" s="156">
        <f t="shared" si="6"/>
        <v>0</v>
      </c>
      <c r="N48" s="156">
        <f t="shared" si="6"/>
        <v>0</v>
      </c>
      <c r="O48" s="156">
        <f t="shared" si="6"/>
        <v>0</v>
      </c>
      <c r="P48" s="156">
        <f t="shared" si="6"/>
        <v>0</v>
      </c>
      <c r="Q48" s="156">
        <f t="shared" si="6"/>
        <v>0</v>
      </c>
      <c r="R48" s="156">
        <f t="shared" si="6"/>
        <v>0</v>
      </c>
      <c r="S48" s="232">
        <f t="shared" si="5"/>
        <v>0</v>
      </c>
      <c r="U48" s="157"/>
    </row>
    <row r="49" spans="1:21" ht="15" thickBot="1" x14ac:dyDescent="0.35">
      <c r="A49" s="258" t="s">
        <v>250</v>
      </c>
      <c r="B49" s="259"/>
      <c r="C49" s="259"/>
      <c r="D49" s="259"/>
      <c r="E49" s="260"/>
      <c r="F49" s="259"/>
      <c r="G49" s="261"/>
      <c r="H49" s="261"/>
      <c r="I49" s="261"/>
      <c r="J49" s="261"/>
      <c r="K49" s="261"/>
      <c r="L49" s="261"/>
      <c r="M49" s="261"/>
      <c r="N49" s="261"/>
      <c r="O49" s="406" t="s">
        <v>170</v>
      </c>
      <c r="P49" s="407"/>
      <c r="Q49" s="407"/>
      <c r="R49" s="407"/>
      <c r="S49" s="196">
        <f>S12-S48</f>
        <v>26000</v>
      </c>
    </row>
    <row r="50" spans="1:21" ht="15" thickBot="1" x14ac:dyDescent="0.35">
      <c r="A50" s="258"/>
      <c r="B50" s="259"/>
      <c r="C50" s="259"/>
      <c r="D50" s="259"/>
      <c r="E50" s="260"/>
      <c r="F50" s="259"/>
      <c r="G50" s="261"/>
      <c r="H50" s="261"/>
      <c r="I50" s="261"/>
      <c r="J50" s="261"/>
      <c r="K50" s="261"/>
      <c r="L50" s="261"/>
      <c r="M50" s="261"/>
      <c r="N50" s="261"/>
      <c r="O50" s="262"/>
      <c r="P50" s="262"/>
      <c r="Q50" s="262"/>
      <c r="R50" s="262"/>
      <c r="S50" s="263"/>
      <c r="T50" s="193"/>
    </row>
    <row r="51" spans="1:21" s="158" customFormat="1" ht="17.25" customHeight="1" x14ac:dyDescent="0.3">
      <c r="A51" s="264"/>
      <c r="B51" s="392" t="s">
        <v>245</v>
      </c>
      <c r="C51" s="393"/>
      <c r="D51" s="393"/>
      <c r="E51" s="393"/>
      <c r="F51" s="393"/>
      <c r="G51" s="393"/>
      <c r="H51" s="393"/>
      <c r="I51" s="393"/>
      <c r="J51" s="393"/>
      <c r="K51" s="393"/>
      <c r="L51" s="393"/>
      <c r="M51" s="394"/>
      <c r="N51" s="265"/>
      <c r="O51" s="265"/>
      <c r="P51" s="265"/>
      <c r="Q51" s="266"/>
      <c r="R51" s="266"/>
      <c r="S51" s="266"/>
      <c r="T51" s="159"/>
      <c r="U51" s="159"/>
    </row>
    <row r="52" spans="1:21" s="158" customFormat="1" ht="66" customHeight="1" thickBot="1" x14ac:dyDescent="0.35">
      <c r="A52" s="264"/>
      <c r="B52" s="395"/>
      <c r="C52" s="396"/>
      <c r="D52" s="396"/>
      <c r="E52" s="396"/>
      <c r="F52" s="396"/>
      <c r="G52" s="396"/>
      <c r="H52" s="396"/>
      <c r="I52" s="396"/>
      <c r="J52" s="396"/>
      <c r="K52" s="396"/>
      <c r="L52" s="396"/>
      <c r="M52" s="397"/>
      <c r="N52" s="259"/>
      <c r="O52" s="259"/>
      <c r="P52" s="259"/>
      <c r="Q52" s="259"/>
      <c r="R52" s="259"/>
      <c r="S52" s="259"/>
      <c r="T52" s="159"/>
      <c r="U52" s="159"/>
    </row>
    <row r="53" spans="1:21" x14ac:dyDescent="0.3">
      <c r="A53" s="258"/>
      <c r="B53" s="259"/>
      <c r="C53" s="259"/>
      <c r="D53" s="259"/>
      <c r="E53" s="260"/>
      <c r="F53" s="259"/>
      <c r="G53" s="261"/>
      <c r="H53" s="261"/>
      <c r="I53" s="261"/>
      <c r="J53" s="261"/>
      <c r="K53" s="261"/>
      <c r="L53" s="261"/>
      <c r="M53" s="261"/>
      <c r="N53" s="261"/>
      <c r="O53" s="259"/>
      <c r="P53" s="259"/>
      <c r="Q53" s="259"/>
      <c r="R53" s="259"/>
      <c r="S53" s="259"/>
    </row>
    <row r="54" spans="1:21" x14ac:dyDescent="0.3">
      <c r="A54" s="259"/>
      <c r="B54" s="259"/>
      <c r="C54" s="267"/>
      <c r="D54" s="267"/>
      <c r="E54" s="267"/>
      <c r="F54" s="267"/>
      <c r="G54" s="268"/>
      <c r="H54" s="268"/>
      <c r="I54" s="268"/>
      <c r="J54" s="268"/>
      <c r="K54" s="264"/>
      <c r="L54" s="267"/>
      <c r="M54" s="267"/>
      <c r="N54" s="267"/>
      <c r="O54" s="259"/>
      <c r="P54" s="259"/>
      <c r="Q54" s="259"/>
      <c r="R54" s="259"/>
      <c r="S54" s="259"/>
    </row>
    <row r="55" spans="1:21" x14ac:dyDescent="0.3">
      <c r="A55" s="259"/>
      <c r="B55" s="259"/>
      <c r="C55" s="398" t="s">
        <v>190</v>
      </c>
      <c r="D55" s="398"/>
      <c r="E55" s="398"/>
      <c r="F55" s="398"/>
      <c r="G55" s="269"/>
      <c r="H55" s="398"/>
      <c r="I55" s="398"/>
      <c r="J55" s="398"/>
      <c r="K55" s="264"/>
      <c r="L55" s="398" t="s">
        <v>168</v>
      </c>
      <c r="M55" s="398"/>
      <c r="N55" s="398"/>
      <c r="O55" s="259"/>
      <c r="P55" s="259"/>
      <c r="Q55" s="259"/>
      <c r="R55" s="259"/>
      <c r="S55" s="259"/>
    </row>
    <row r="56" spans="1:21" ht="15" thickBot="1" x14ac:dyDescent="0.35">
      <c r="A56" s="259"/>
      <c r="B56" s="259"/>
      <c r="C56" s="259"/>
      <c r="D56" s="259"/>
      <c r="E56" s="260"/>
      <c r="F56" s="259"/>
      <c r="G56" s="259"/>
      <c r="H56" s="259"/>
      <c r="I56" s="259"/>
      <c r="J56" s="259"/>
      <c r="K56" s="259"/>
      <c r="L56" s="259"/>
      <c r="M56" s="259"/>
      <c r="N56" s="259"/>
      <c r="O56" s="259"/>
      <c r="P56" s="259"/>
      <c r="Q56" s="259"/>
      <c r="R56" s="259"/>
      <c r="S56" s="259"/>
    </row>
    <row r="57" spans="1:21" ht="16.8" x14ac:dyDescent="0.3">
      <c r="A57" s="483" t="s">
        <v>338</v>
      </c>
      <c r="B57" s="484"/>
      <c r="C57" s="484"/>
      <c r="D57" s="484"/>
      <c r="E57" s="484"/>
      <c r="F57" s="484"/>
      <c r="G57" s="484"/>
      <c r="H57" s="484"/>
      <c r="I57" s="484"/>
      <c r="J57" s="484"/>
      <c r="K57" s="484"/>
      <c r="L57" s="484"/>
      <c r="M57" s="484"/>
      <c r="N57" s="484"/>
      <c r="O57" s="484"/>
      <c r="P57" s="484"/>
      <c r="Q57" s="484"/>
      <c r="R57" s="484"/>
      <c r="S57" s="485"/>
    </row>
    <row r="58" spans="1:21" x14ac:dyDescent="0.3">
      <c r="A58" s="486" t="s">
        <v>282</v>
      </c>
      <c r="B58" s="487"/>
      <c r="C58" s="487"/>
      <c r="D58" s="487"/>
      <c r="E58" s="487"/>
      <c r="F58" s="487"/>
      <c r="G58" s="487"/>
      <c r="H58" s="487"/>
      <c r="I58" s="487"/>
      <c r="J58" s="487"/>
      <c r="K58" s="487"/>
      <c r="L58" s="487"/>
      <c r="M58" s="487"/>
      <c r="N58" s="487"/>
      <c r="O58" s="487"/>
      <c r="P58" s="487"/>
      <c r="Q58" s="487"/>
      <c r="R58" s="487"/>
      <c r="S58" s="488"/>
    </row>
    <row r="59" spans="1:21" ht="15" thickBot="1" x14ac:dyDescent="0.35">
      <c r="A59" s="489" t="s">
        <v>283</v>
      </c>
      <c r="B59" s="490"/>
      <c r="C59" s="490"/>
      <c r="D59" s="490"/>
      <c r="E59" s="490"/>
      <c r="F59" s="490"/>
      <c r="G59" s="490"/>
      <c r="H59" s="490"/>
      <c r="I59" s="490"/>
      <c r="J59" s="490"/>
      <c r="K59" s="490"/>
      <c r="L59" s="490"/>
      <c r="M59" s="490"/>
      <c r="N59" s="490"/>
      <c r="O59" s="490"/>
      <c r="P59" s="490"/>
      <c r="Q59" s="490"/>
      <c r="R59" s="490"/>
      <c r="S59" s="491"/>
    </row>
    <row r="60" spans="1:21" x14ac:dyDescent="0.3">
      <c r="E60" s="191"/>
    </row>
    <row r="61" spans="1:21" x14ac:dyDescent="0.3">
      <c r="E61" s="191"/>
    </row>
    <row r="62" spans="1:21" x14ac:dyDescent="0.3">
      <c r="E62" s="191"/>
    </row>
    <row r="63" spans="1:21" x14ac:dyDescent="0.3">
      <c r="E63" s="191"/>
    </row>
    <row r="64" spans="1:21" x14ac:dyDescent="0.3">
      <c r="E64" s="191"/>
    </row>
  </sheetData>
  <sheetProtection algorithmName="SHA-512" hashValue="MDWtN+jAYLEn3Pf+6uL4EhfR+S3r7wA1NJr8y1ZBW8GqARJpe61BzvBmR7olhzE36jhW0QZOCnhDbZXZ01f50A==" saltValue="8zVo4wPx/1AkT/q7oxK4RQ==" spinCount="100000" sheet="1" formatCells="0" formatColumns="0" formatRows="0" insertRows="0" autoFilter="0" pivotTables="0"/>
  <mergeCells count="86">
    <mergeCell ref="A31:A33"/>
    <mergeCell ref="B33:C33"/>
    <mergeCell ref="B37:C37"/>
    <mergeCell ref="B43:C43"/>
    <mergeCell ref="A42:A43"/>
    <mergeCell ref="A37:A39"/>
    <mergeCell ref="B39:C39"/>
    <mergeCell ref="A57:S57"/>
    <mergeCell ref="A58:S58"/>
    <mergeCell ref="A59:S59"/>
    <mergeCell ref="F14:G14"/>
    <mergeCell ref="F15:G15"/>
    <mergeCell ref="F16:G16"/>
    <mergeCell ref="F17:G17"/>
    <mergeCell ref="H14:S17"/>
    <mergeCell ref="A44:D44"/>
    <mergeCell ref="A17:C17"/>
    <mergeCell ref="A15:C15"/>
    <mergeCell ref="A16:C16"/>
    <mergeCell ref="B42:C42"/>
    <mergeCell ref="A36:S36"/>
    <mergeCell ref="B38:C38"/>
    <mergeCell ref="B41:C41"/>
    <mergeCell ref="A5:S5"/>
    <mergeCell ref="A35:D35"/>
    <mergeCell ref="A21:A29"/>
    <mergeCell ref="B21:C21"/>
    <mergeCell ref="B30:C30"/>
    <mergeCell ref="D15:E15"/>
    <mergeCell ref="D16:E16"/>
    <mergeCell ref="D17:E17"/>
    <mergeCell ref="B19:C20"/>
    <mergeCell ref="B22:C22"/>
    <mergeCell ref="B23:C23"/>
    <mergeCell ref="A19:A20"/>
    <mergeCell ref="A18:S18"/>
    <mergeCell ref="E20:S20"/>
    <mergeCell ref="D19:D20"/>
    <mergeCell ref="D6:E6"/>
    <mergeCell ref="F6:G6"/>
    <mergeCell ref="H6:I6"/>
    <mergeCell ref="J6:K6"/>
    <mergeCell ref="B40:C40"/>
    <mergeCell ref="B25:C25"/>
    <mergeCell ref="B26:C26"/>
    <mergeCell ref="B29:C29"/>
    <mergeCell ref="D14:E14"/>
    <mergeCell ref="B28:C28"/>
    <mergeCell ref="B27:C27"/>
    <mergeCell ref="B24:C24"/>
    <mergeCell ref="B31:C31"/>
    <mergeCell ref="B32:C32"/>
    <mergeCell ref="B34:C34"/>
    <mergeCell ref="L6:M6"/>
    <mergeCell ref="A13:C13"/>
    <mergeCell ref="D13:F13"/>
    <mergeCell ref="A14:C14"/>
    <mergeCell ref="Q7:R7"/>
    <mergeCell ref="H7:I7"/>
    <mergeCell ref="A8:S8"/>
    <mergeCell ref="A9:F9"/>
    <mergeCell ref="A10:S10"/>
    <mergeCell ref="A11:C12"/>
    <mergeCell ref="D11:F11"/>
    <mergeCell ref="D12:F12"/>
    <mergeCell ref="E7:F7"/>
    <mergeCell ref="K7:L7"/>
    <mergeCell ref="N7:O7"/>
    <mergeCell ref="N6:O6"/>
    <mergeCell ref="A1:A3"/>
    <mergeCell ref="P1:Q1"/>
    <mergeCell ref="R1:S1"/>
    <mergeCell ref="P2:Q2"/>
    <mergeCell ref="R2:S2"/>
    <mergeCell ref="P3:S3"/>
    <mergeCell ref="B1:O3"/>
    <mergeCell ref="A45:F45"/>
    <mergeCell ref="A46:F46"/>
    <mergeCell ref="A47:F47"/>
    <mergeCell ref="A48:F48"/>
    <mergeCell ref="O49:R49"/>
    <mergeCell ref="B51:M51"/>
    <mergeCell ref="B52:M52"/>
    <mergeCell ref="C55:F55"/>
    <mergeCell ref="H55:J55"/>
    <mergeCell ref="L55:N55"/>
  </mergeCells>
  <pageMargins left="0.7" right="0.7" top="0.75" bottom="0.75" header="0.3" footer="0.3"/>
  <pageSetup paperSize="9" scale="2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62"/>
  <sheetViews>
    <sheetView view="pageBreakPreview" zoomScale="85" zoomScaleNormal="70" zoomScaleSheetLayoutView="85" workbookViewId="0">
      <selection activeCell="B1" sqref="B1:O3"/>
    </sheetView>
  </sheetViews>
  <sheetFormatPr baseColWidth="10" defaultColWidth="11.44140625" defaultRowHeight="14.4" x14ac:dyDescent="0.3"/>
  <cols>
    <col min="1" max="1" width="25.33203125" style="160" customWidth="1"/>
    <col min="2" max="2" width="38.6640625" style="160" customWidth="1"/>
    <col min="3" max="3" width="20.6640625" style="160" customWidth="1"/>
    <col min="4" max="4" width="12.88671875" style="160" customWidth="1"/>
    <col min="5" max="19" width="16.44140625" style="160" customWidth="1"/>
    <col min="20" max="16384" width="11.44140625" style="160"/>
  </cols>
  <sheetData>
    <row r="1" spans="1:19" ht="33.75" customHeight="1" thickBot="1" x14ac:dyDescent="0.35">
      <c r="A1" s="524"/>
      <c r="B1" s="418" t="s">
        <v>356</v>
      </c>
      <c r="C1" s="419"/>
      <c r="D1" s="419"/>
      <c r="E1" s="419"/>
      <c r="F1" s="419"/>
      <c r="G1" s="419"/>
      <c r="H1" s="419"/>
      <c r="I1" s="419"/>
      <c r="J1" s="419"/>
      <c r="K1" s="419"/>
      <c r="L1" s="419"/>
      <c r="M1" s="419"/>
      <c r="N1" s="419"/>
      <c r="O1" s="420"/>
      <c r="P1" s="411" t="s">
        <v>248</v>
      </c>
      <c r="Q1" s="412"/>
      <c r="R1" s="413">
        <v>44299</v>
      </c>
      <c r="S1" s="414"/>
    </row>
    <row r="2" spans="1:19" ht="33.75" customHeight="1" thickBot="1" x14ac:dyDescent="0.35">
      <c r="A2" s="525"/>
      <c r="B2" s="421"/>
      <c r="C2" s="422"/>
      <c r="D2" s="422"/>
      <c r="E2" s="422"/>
      <c r="F2" s="422"/>
      <c r="G2" s="422"/>
      <c r="H2" s="422"/>
      <c r="I2" s="422"/>
      <c r="J2" s="422"/>
      <c r="K2" s="422"/>
      <c r="L2" s="422"/>
      <c r="M2" s="422"/>
      <c r="N2" s="422"/>
      <c r="O2" s="423"/>
      <c r="P2" s="411" t="s">
        <v>348</v>
      </c>
      <c r="Q2" s="412"/>
      <c r="R2" s="411" t="s">
        <v>246</v>
      </c>
      <c r="S2" s="412"/>
    </row>
    <row r="3" spans="1:19" ht="33.75" customHeight="1" thickBot="1" x14ac:dyDescent="0.3">
      <c r="A3" s="526"/>
      <c r="B3" s="424"/>
      <c r="C3" s="425"/>
      <c r="D3" s="425"/>
      <c r="E3" s="425"/>
      <c r="F3" s="425"/>
      <c r="G3" s="425"/>
      <c r="H3" s="425"/>
      <c r="I3" s="425"/>
      <c r="J3" s="425"/>
      <c r="K3" s="425"/>
      <c r="L3" s="425"/>
      <c r="M3" s="425"/>
      <c r="N3" s="425"/>
      <c r="O3" s="426"/>
      <c r="P3" s="415" t="s">
        <v>247</v>
      </c>
      <c r="Q3" s="416"/>
      <c r="R3" s="416"/>
      <c r="S3" s="417"/>
    </row>
    <row r="4" spans="1:19" ht="18" customHeight="1" thickBot="1" x14ac:dyDescent="0.3">
      <c r="A4" s="256"/>
      <c r="B4" s="255"/>
      <c r="C4" s="255"/>
      <c r="D4" s="255"/>
      <c r="E4" s="255"/>
      <c r="F4" s="255"/>
      <c r="G4" s="255"/>
      <c r="H4" s="255"/>
      <c r="I4" s="255"/>
      <c r="J4" s="255"/>
      <c r="K4" s="255"/>
      <c r="L4" s="255"/>
      <c r="M4" s="255"/>
      <c r="N4" s="255"/>
      <c r="O4" s="255"/>
      <c r="P4" s="257"/>
      <c r="Q4" s="257"/>
      <c r="R4" s="257"/>
      <c r="S4" s="257"/>
    </row>
    <row r="5" spans="1:19" s="161" customFormat="1" ht="21.75" customHeight="1" x14ac:dyDescent="0.3">
      <c r="A5" s="461" t="s">
        <v>150</v>
      </c>
      <c r="B5" s="462"/>
      <c r="C5" s="462"/>
      <c r="D5" s="462"/>
      <c r="E5" s="462"/>
      <c r="F5" s="462"/>
      <c r="G5" s="462"/>
      <c r="H5" s="462"/>
      <c r="I5" s="462"/>
      <c r="J5" s="462"/>
      <c r="K5" s="462"/>
      <c r="L5" s="462"/>
      <c r="M5" s="462"/>
      <c r="N5" s="462"/>
      <c r="O5" s="462"/>
      <c r="P5" s="462"/>
      <c r="Q5" s="462"/>
      <c r="R5" s="462"/>
      <c r="S5" s="463"/>
    </row>
    <row r="6" spans="1:19" s="161" customFormat="1" ht="35.25" customHeight="1" x14ac:dyDescent="0.3">
      <c r="A6" s="182" t="s">
        <v>151</v>
      </c>
      <c r="B6" s="162"/>
      <c r="C6" s="240" t="s">
        <v>152</v>
      </c>
      <c r="D6" s="427"/>
      <c r="E6" s="428"/>
      <c r="F6" s="427" t="s">
        <v>153</v>
      </c>
      <c r="G6" s="428"/>
      <c r="H6" s="427"/>
      <c r="I6" s="428"/>
      <c r="J6" s="427" t="s">
        <v>232</v>
      </c>
      <c r="K6" s="454"/>
      <c r="L6" s="427"/>
      <c r="M6" s="428"/>
      <c r="N6" s="427" t="s">
        <v>233</v>
      </c>
      <c r="O6" s="428"/>
      <c r="P6" s="163" t="s">
        <v>166</v>
      </c>
      <c r="Q6" s="183"/>
      <c r="R6" s="183" t="s">
        <v>167</v>
      </c>
      <c r="S6" s="184"/>
    </row>
    <row r="7" spans="1:19" s="161" customFormat="1" ht="35.25" customHeight="1" x14ac:dyDescent="0.3">
      <c r="A7" s="182" t="s">
        <v>163</v>
      </c>
      <c r="B7" s="162"/>
      <c r="C7" s="162" t="s">
        <v>165</v>
      </c>
      <c r="D7" s="162"/>
      <c r="E7" s="427" t="s">
        <v>179</v>
      </c>
      <c r="F7" s="428"/>
      <c r="G7" s="162"/>
      <c r="H7" s="439" t="s">
        <v>237</v>
      </c>
      <c r="I7" s="439"/>
      <c r="J7" s="185"/>
      <c r="K7" s="439" t="s">
        <v>234</v>
      </c>
      <c r="L7" s="439"/>
      <c r="M7" s="185"/>
      <c r="N7" s="439" t="s">
        <v>235</v>
      </c>
      <c r="O7" s="439"/>
      <c r="P7" s="162"/>
      <c r="Q7" s="438" t="s">
        <v>236</v>
      </c>
      <c r="R7" s="438"/>
      <c r="S7" s="200">
        <f>J7+M7-P7</f>
        <v>0</v>
      </c>
    </row>
    <row r="8" spans="1:19" s="158" customFormat="1" ht="16.5" customHeight="1" x14ac:dyDescent="0.3">
      <c r="A8" s="440" t="s">
        <v>154</v>
      </c>
      <c r="B8" s="441"/>
      <c r="C8" s="441"/>
      <c r="D8" s="441"/>
      <c r="E8" s="441"/>
      <c r="F8" s="441"/>
      <c r="G8" s="441"/>
      <c r="H8" s="441"/>
      <c r="I8" s="441"/>
      <c r="J8" s="441"/>
      <c r="K8" s="441"/>
      <c r="L8" s="441"/>
      <c r="M8" s="441"/>
      <c r="N8" s="441"/>
      <c r="O8" s="441"/>
      <c r="P8" s="441"/>
      <c r="Q8" s="441"/>
      <c r="R8" s="441"/>
      <c r="S8" s="442"/>
    </row>
    <row r="9" spans="1:19" s="158" customFormat="1" ht="48" customHeight="1" x14ac:dyDescent="0.3">
      <c r="A9" s="443" t="s">
        <v>164</v>
      </c>
      <c r="B9" s="444"/>
      <c r="C9" s="444"/>
      <c r="D9" s="444"/>
      <c r="E9" s="444"/>
      <c r="F9" s="445"/>
      <c r="G9" s="197" t="s">
        <v>132</v>
      </c>
      <c r="H9" s="197" t="s">
        <v>133</v>
      </c>
      <c r="I9" s="197" t="s">
        <v>134</v>
      </c>
      <c r="J9" s="197" t="s">
        <v>135</v>
      </c>
      <c r="K9" s="197" t="s">
        <v>136</v>
      </c>
      <c r="L9" s="197" t="s">
        <v>137</v>
      </c>
      <c r="M9" s="197" t="s">
        <v>138</v>
      </c>
      <c r="N9" s="197" t="s">
        <v>139</v>
      </c>
      <c r="O9" s="197" t="s">
        <v>140</v>
      </c>
      <c r="P9" s="197" t="s">
        <v>141</v>
      </c>
      <c r="Q9" s="197" t="s">
        <v>144</v>
      </c>
      <c r="R9" s="197" t="s">
        <v>171</v>
      </c>
      <c r="S9" s="198" t="s">
        <v>155</v>
      </c>
    </row>
    <row r="10" spans="1:19" s="158" customFormat="1" ht="15.6" x14ac:dyDescent="0.3">
      <c r="A10" s="440" t="s">
        <v>156</v>
      </c>
      <c r="B10" s="441"/>
      <c r="C10" s="441"/>
      <c r="D10" s="441"/>
      <c r="E10" s="441"/>
      <c r="F10" s="441"/>
      <c r="G10" s="441"/>
      <c r="H10" s="441"/>
      <c r="I10" s="441"/>
      <c r="J10" s="441"/>
      <c r="K10" s="441"/>
      <c r="L10" s="441"/>
      <c r="M10" s="441"/>
      <c r="N10" s="441"/>
      <c r="O10" s="441"/>
      <c r="P10" s="441"/>
      <c r="Q10" s="441"/>
      <c r="R10" s="441"/>
      <c r="S10" s="442"/>
    </row>
    <row r="11" spans="1:19" s="158" customFormat="1" ht="18.75" customHeight="1" x14ac:dyDescent="0.3">
      <c r="A11" s="446" t="s">
        <v>157</v>
      </c>
      <c r="B11" s="447"/>
      <c r="C11" s="448"/>
      <c r="D11" s="451" t="s">
        <v>158</v>
      </c>
      <c r="E11" s="452"/>
      <c r="F11" s="453"/>
      <c r="G11" s="187"/>
      <c r="H11" s="187"/>
      <c r="I11" s="187"/>
      <c r="J11" s="187"/>
      <c r="K11" s="187"/>
      <c r="L11" s="187"/>
      <c r="M11" s="187"/>
      <c r="N11" s="187"/>
      <c r="O11" s="188"/>
      <c r="P11" s="188"/>
      <c r="Q11" s="188"/>
      <c r="R11" s="199"/>
      <c r="S11" s="201">
        <f>SUM(G11:R11)</f>
        <v>0</v>
      </c>
    </row>
    <row r="12" spans="1:19" s="154" customFormat="1" ht="18.75" customHeight="1" x14ac:dyDescent="0.3">
      <c r="A12" s="449"/>
      <c r="B12" s="431"/>
      <c r="C12" s="450"/>
      <c r="D12" s="432" t="s">
        <v>159</v>
      </c>
      <c r="E12" s="433"/>
      <c r="F12" s="434"/>
      <c r="G12" s="251"/>
      <c r="H12" s="251"/>
      <c r="I12" s="251"/>
      <c r="J12" s="251"/>
      <c r="K12" s="251"/>
      <c r="L12" s="251"/>
      <c r="M12" s="251"/>
      <c r="N12" s="251"/>
      <c r="O12" s="251"/>
      <c r="P12" s="251"/>
      <c r="Q12" s="251"/>
      <c r="R12" s="251"/>
      <c r="S12" s="270">
        <f>SUM(G12:R12)</f>
        <v>0</v>
      </c>
    </row>
    <row r="13" spans="1:19" s="154" customFormat="1" ht="18.75" customHeight="1" x14ac:dyDescent="0.3">
      <c r="A13" s="429" t="s">
        <v>335</v>
      </c>
      <c r="B13" s="430"/>
      <c r="C13" s="431"/>
      <c r="D13" s="432" t="s">
        <v>159</v>
      </c>
      <c r="E13" s="433"/>
      <c r="F13" s="434"/>
      <c r="G13" s="251"/>
      <c r="H13" s="251"/>
      <c r="I13" s="251"/>
      <c r="J13" s="251"/>
      <c r="K13" s="251"/>
      <c r="L13" s="251"/>
      <c r="M13" s="251"/>
      <c r="N13" s="251"/>
      <c r="O13" s="251"/>
      <c r="P13" s="251"/>
      <c r="Q13" s="251"/>
      <c r="R13" s="251"/>
      <c r="S13" s="270">
        <f>SUM(G13:R13)</f>
        <v>0</v>
      </c>
    </row>
    <row r="14" spans="1:19" s="154" customFormat="1" ht="30" customHeight="1" x14ac:dyDescent="0.3">
      <c r="A14" s="435" t="s">
        <v>160</v>
      </c>
      <c r="B14" s="436"/>
      <c r="C14" s="437"/>
      <c r="D14" s="458" t="s">
        <v>161</v>
      </c>
      <c r="E14" s="458"/>
      <c r="F14" s="492" t="s">
        <v>281</v>
      </c>
      <c r="G14" s="492"/>
      <c r="H14" s="494"/>
      <c r="I14" s="495"/>
      <c r="J14" s="495"/>
      <c r="K14" s="495"/>
      <c r="L14" s="495"/>
      <c r="M14" s="495"/>
      <c r="N14" s="495"/>
      <c r="O14" s="495"/>
      <c r="P14" s="495"/>
      <c r="Q14" s="495"/>
      <c r="R14" s="495"/>
      <c r="S14" s="496"/>
    </row>
    <row r="15" spans="1:19" s="154" customFormat="1" ht="15.75" customHeight="1" x14ac:dyDescent="0.3">
      <c r="A15" s="504" t="s">
        <v>142</v>
      </c>
      <c r="B15" s="505"/>
      <c r="C15" s="506"/>
      <c r="D15" s="469">
        <f>S12</f>
        <v>0</v>
      </c>
      <c r="E15" s="469"/>
      <c r="F15" s="493" t="e">
        <f>D15/D17</f>
        <v>#DIV/0!</v>
      </c>
      <c r="G15" s="493"/>
      <c r="H15" s="497"/>
      <c r="I15" s="498"/>
      <c r="J15" s="498"/>
      <c r="K15" s="498"/>
      <c r="L15" s="498"/>
      <c r="M15" s="498"/>
      <c r="N15" s="498"/>
      <c r="O15" s="498"/>
      <c r="P15" s="498"/>
      <c r="Q15" s="498"/>
      <c r="R15" s="498"/>
      <c r="S15" s="499"/>
    </row>
    <row r="16" spans="1:19" s="154" customFormat="1" ht="15.75" customHeight="1" x14ac:dyDescent="0.3">
      <c r="A16" s="504" t="s">
        <v>336</v>
      </c>
      <c r="B16" s="505"/>
      <c r="C16" s="506"/>
      <c r="D16" s="469">
        <f>S13</f>
        <v>0</v>
      </c>
      <c r="E16" s="469"/>
      <c r="F16" s="493" t="e">
        <f>D16/D17</f>
        <v>#DIV/0!</v>
      </c>
      <c r="G16" s="493"/>
      <c r="H16" s="497"/>
      <c r="I16" s="498"/>
      <c r="J16" s="498"/>
      <c r="K16" s="498"/>
      <c r="L16" s="498"/>
      <c r="M16" s="498"/>
      <c r="N16" s="498"/>
      <c r="O16" s="498"/>
      <c r="P16" s="498"/>
      <c r="Q16" s="498"/>
      <c r="R16" s="498"/>
      <c r="S16" s="499"/>
    </row>
    <row r="17" spans="1:19" s="154" customFormat="1" ht="15.75" customHeight="1" x14ac:dyDescent="0.3">
      <c r="A17" s="504" t="s">
        <v>162</v>
      </c>
      <c r="B17" s="505"/>
      <c r="C17" s="506"/>
      <c r="D17" s="469">
        <f>SUM(D15:D16)</f>
        <v>0</v>
      </c>
      <c r="E17" s="469"/>
      <c r="F17" s="493" t="e">
        <f>SUM(F15:F16)</f>
        <v>#DIV/0!</v>
      </c>
      <c r="G17" s="493"/>
      <c r="H17" s="500"/>
      <c r="I17" s="501"/>
      <c r="J17" s="501"/>
      <c r="K17" s="501"/>
      <c r="L17" s="501"/>
      <c r="M17" s="501"/>
      <c r="N17" s="501"/>
      <c r="O17" s="501"/>
      <c r="P17" s="501"/>
      <c r="Q17" s="501"/>
      <c r="R17" s="501"/>
      <c r="S17" s="502"/>
    </row>
    <row r="18" spans="1:19" s="154" customFormat="1" ht="15.75" customHeight="1" x14ac:dyDescent="0.3">
      <c r="A18" s="527" t="s">
        <v>169</v>
      </c>
      <c r="B18" s="528"/>
      <c r="C18" s="528"/>
      <c r="D18" s="528"/>
      <c r="E18" s="528"/>
      <c r="F18" s="528"/>
      <c r="G18" s="528"/>
      <c r="H18" s="528"/>
      <c r="I18" s="528"/>
      <c r="J18" s="528"/>
      <c r="K18" s="528"/>
      <c r="L18" s="528"/>
      <c r="M18" s="528"/>
      <c r="N18" s="528"/>
      <c r="O18" s="528"/>
      <c r="P18" s="528"/>
      <c r="Q18" s="528"/>
      <c r="R18" s="528"/>
      <c r="S18" s="529"/>
    </row>
    <row r="19" spans="1:19" ht="36.75" customHeight="1" x14ac:dyDescent="0.3">
      <c r="A19" s="474" t="s">
        <v>130</v>
      </c>
      <c r="B19" s="470" t="s">
        <v>192</v>
      </c>
      <c r="C19" s="471"/>
      <c r="D19" s="482" t="s">
        <v>129</v>
      </c>
      <c r="E19" s="189" t="s">
        <v>143</v>
      </c>
      <c r="F19" s="186" t="s">
        <v>131</v>
      </c>
      <c r="G19" s="186" t="s">
        <v>220</v>
      </c>
      <c r="H19" s="186" t="s">
        <v>221</v>
      </c>
      <c r="I19" s="186" t="s">
        <v>222</v>
      </c>
      <c r="J19" s="186" t="s">
        <v>223</v>
      </c>
      <c r="K19" s="186" t="s">
        <v>224</v>
      </c>
      <c r="L19" s="186" t="s">
        <v>225</v>
      </c>
      <c r="M19" s="186" t="s">
        <v>226</v>
      </c>
      <c r="N19" s="186" t="s">
        <v>227</v>
      </c>
      <c r="O19" s="186" t="s">
        <v>228</v>
      </c>
      <c r="P19" s="186" t="s">
        <v>229</v>
      </c>
      <c r="Q19" s="186" t="s">
        <v>230</v>
      </c>
      <c r="R19" s="186" t="s">
        <v>231</v>
      </c>
      <c r="S19" s="190" t="s">
        <v>142</v>
      </c>
    </row>
    <row r="20" spans="1:19" x14ac:dyDescent="0.3">
      <c r="A20" s="475"/>
      <c r="B20" s="472"/>
      <c r="C20" s="473"/>
      <c r="D20" s="482"/>
      <c r="E20" s="479" t="s">
        <v>145</v>
      </c>
      <c r="F20" s="480"/>
      <c r="G20" s="480"/>
      <c r="H20" s="480"/>
      <c r="I20" s="480"/>
      <c r="J20" s="480"/>
      <c r="K20" s="480"/>
      <c r="L20" s="480"/>
      <c r="M20" s="480"/>
      <c r="N20" s="480"/>
      <c r="O20" s="480"/>
      <c r="P20" s="480"/>
      <c r="Q20" s="480"/>
      <c r="R20" s="480"/>
      <c r="S20" s="481"/>
    </row>
    <row r="21" spans="1:19" ht="22.5" customHeight="1" x14ac:dyDescent="0.3">
      <c r="A21" s="523" t="s">
        <v>188</v>
      </c>
      <c r="B21" s="455" t="s">
        <v>102</v>
      </c>
      <c r="C21" s="456"/>
      <c r="D21" s="271"/>
      <c r="E21" s="244"/>
      <c r="F21" s="251"/>
      <c r="G21" s="251"/>
      <c r="H21" s="251"/>
      <c r="I21" s="251"/>
      <c r="J21" s="251"/>
      <c r="K21" s="251"/>
      <c r="L21" s="251"/>
      <c r="M21" s="251"/>
      <c r="N21" s="251"/>
      <c r="O21" s="251"/>
      <c r="P21" s="251"/>
      <c r="Q21" s="251"/>
      <c r="R21" s="251"/>
      <c r="S21" s="195">
        <f t="shared" ref="S21:S34" si="0">SUM(G21:R21)</f>
        <v>0</v>
      </c>
    </row>
    <row r="22" spans="1:19" ht="24.75" customHeight="1" x14ac:dyDescent="0.3">
      <c r="A22" s="523"/>
      <c r="B22" s="455" t="s">
        <v>177</v>
      </c>
      <c r="C22" s="456"/>
      <c r="D22" s="243"/>
      <c r="E22" s="245"/>
      <c r="F22" s="251"/>
      <c r="G22" s="251"/>
      <c r="H22" s="251"/>
      <c r="I22" s="251"/>
      <c r="J22" s="251"/>
      <c r="K22" s="251"/>
      <c r="L22" s="251"/>
      <c r="M22" s="251"/>
      <c r="N22" s="251"/>
      <c r="O22" s="251"/>
      <c r="P22" s="251"/>
      <c r="Q22" s="251"/>
      <c r="R22" s="251"/>
      <c r="S22" s="195">
        <f t="shared" si="0"/>
        <v>0</v>
      </c>
    </row>
    <row r="23" spans="1:19" ht="22.5" customHeight="1" x14ac:dyDescent="0.3">
      <c r="A23" s="523"/>
      <c r="B23" s="455" t="s">
        <v>172</v>
      </c>
      <c r="C23" s="456"/>
      <c r="D23" s="243"/>
      <c r="E23" s="245"/>
      <c r="F23" s="251"/>
      <c r="G23" s="251"/>
      <c r="H23" s="251"/>
      <c r="I23" s="251"/>
      <c r="J23" s="251"/>
      <c r="K23" s="251"/>
      <c r="L23" s="251"/>
      <c r="M23" s="251"/>
      <c r="N23" s="251"/>
      <c r="O23" s="251"/>
      <c r="P23" s="251"/>
      <c r="Q23" s="251"/>
      <c r="R23" s="251"/>
      <c r="S23" s="195">
        <f t="shared" si="0"/>
        <v>0</v>
      </c>
    </row>
    <row r="24" spans="1:19" ht="22.5" customHeight="1" x14ac:dyDescent="0.3">
      <c r="A24" s="523"/>
      <c r="B24" s="455" t="s">
        <v>298</v>
      </c>
      <c r="C24" s="456"/>
      <c r="D24" s="243"/>
      <c r="E24" s="245"/>
      <c r="F24" s="251"/>
      <c r="G24" s="251"/>
      <c r="H24" s="251"/>
      <c r="I24" s="251"/>
      <c r="J24" s="251"/>
      <c r="K24" s="251"/>
      <c r="L24" s="251"/>
      <c r="M24" s="251"/>
      <c r="N24" s="251"/>
      <c r="O24" s="251"/>
      <c r="P24" s="251"/>
      <c r="Q24" s="251"/>
      <c r="R24" s="251"/>
      <c r="S24" s="195">
        <f t="shared" si="0"/>
        <v>0</v>
      </c>
    </row>
    <row r="25" spans="1:19" ht="22.5" customHeight="1" x14ac:dyDescent="0.3">
      <c r="A25" s="523"/>
      <c r="B25" s="455" t="s">
        <v>299</v>
      </c>
      <c r="C25" s="456"/>
      <c r="D25" s="243"/>
      <c r="E25" s="245"/>
      <c r="F25" s="251"/>
      <c r="G25" s="251"/>
      <c r="H25" s="251"/>
      <c r="I25" s="251"/>
      <c r="J25" s="251"/>
      <c r="K25" s="251"/>
      <c r="L25" s="251"/>
      <c r="M25" s="251"/>
      <c r="N25" s="251"/>
      <c r="O25" s="251"/>
      <c r="P25" s="251"/>
      <c r="Q25" s="251"/>
      <c r="R25" s="251"/>
      <c r="S25" s="195">
        <f t="shared" si="0"/>
        <v>0</v>
      </c>
    </row>
    <row r="26" spans="1:19" ht="22.5" customHeight="1" x14ac:dyDescent="0.3">
      <c r="A26" s="523"/>
      <c r="B26" s="455" t="s">
        <v>174</v>
      </c>
      <c r="C26" s="456"/>
      <c r="D26" s="243"/>
      <c r="E26" s="245"/>
      <c r="F26" s="251"/>
      <c r="G26" s="251"/>
      <c r="H26" s="251"/>
      <c r="I26" s="251"/>
      <c r="J26" s="251"/>
      <c r="K26" s="251"/>
      <c r="L26" s="251"/>
      <c r="M26" s="251"/>
      <c r="N26" s="251"/>
      <c r="O26" s="251"/>
      <c r="P26" s="251"/>
      <c r="Q26" s="251"/>
      <c r="R26" s="251"/>
      <c r="S26" s="195">
        <f t="shared" si="0"/>
        <v>0</v>
      </c>
    </row>
    <row r="27" spans="1:19" ht="22.5" customHeight="1" x14ac:dyDescent="0.3">
      <c r="A27" s="523"/>
      <c r="B27" s="455" t="s">
        <v>296</v>
      </c>
      <c r="C27" s="456"/>
      <c r="D27" s="243"/>
      <c r="E27" s="245"/>
      <c r="F27" s="251"/>
      <c r="G27" s="251"/>
      <c r="H27" s="251"/>
      <c r="I27" s="251"/>
      <c r="J27" s="251"/>
      <c r="K27" s="251"/>
      <c r="L27" s="251"/>
      <c r="M27" s="251"/>
      <c r="N27" s="251"/>
      <c r="O27" s="251"/>
      <c r="P27" s="251"/>
      <c r="Q27" s="251"/>
      <c r="R27" s="251"/>
      <c r="S27" s="195">
        <f t="shared" si="0"/>
        <v>0</v>
      </c>
    </row>
    <row r="28" spans="1:19" ht="22.5" customHeight="1" x14ac:dyDescent="0.3">
      <c r="A28" s="523"/>
      <c r="B28" s="455" t="s">
        <v>297</v>
      </c>
      <c r="C28" s="456"/>
      <c r="D28" s="243"/>
      <c r="E28" s="245"/>
      <c r="F28" s="251"/>
      <c r="G28" s="251"/>
      <c r="H28" s="251"/>
      <c r="I28" s="251"/>
      <c r="J28" s="251"/>
      <c r="K28" s="251"/>
      <c r="L28" s="251"/>
      <c r="M28" s="251"/>
      <c r="N28" s="251"/>
      <c r="O28" s="251"/>
      <c r="P28" s="251"/>
      <c r="Q28" s="251"/>
      <c r="R28" s="251"/>
      <c r="S28" s="195">
        <f t="shared" si="0"/>
        <v>0</v>
      </c>
    </row>
    <row r="29" spans="1:19" ht="22.5" customHeight="1" x14ac:dyDescent="0.3">
      <c r="A29" s="523"/>
      <c r="B29" s="455" t="s">
        <v>295</v>
      </c>
      <c r="C29" s="456"/>
      <c r="D29" s="243"/>
      <c r="E29" s="245"/>
      <c r="F29" s="251"/>
      <c r="G29" s="251"/>
      <c r="H29" s="251"/>
      <c r="I29" s="251"/>
      <c r="J29" s="251"/>
      <c r="K29" s="251"/>
      <c r="L29" s="251"/>
      <c r="M29" s="251"/>
      <c r="N29" s="251"/>
      <c r="O29" s="251"/>
      <c r="P29" s="251"/>
      <c r="Q29" s="251"/>
      <c r="R29" s="251"/>
      <c r="S29" s="195">
        <f t="shared" si="0"/>
        <v>0</v>
      </c>
    </row>
    <row r="30" spans="1:19" ht="22.5" customHeight="1" x14ac:dyDescent="0.3">
      <c r="A30" s="523"/>
      <c r="B30" s="455" t="s">
        <v>294</v>
      </c>
      <c r="C30" s="456"/>
      <c r="D30" s="243"/>
      <c r="E30" s="244"/>
      <c r="F30" s="251"/>
      <c r="G30" s="251"/>
      <c r="H30" s="251"/>
      <c r="I30" s="251"/>
      <c r="J30" s="251"/>
      <c r="K30" s="251"/>
      <c r="L30" s="251"/>
      <c r="M30" s="251"/>
      <c r="N30" s="251"/>
      <c r="O30" s="251"/>
      <c r="P30" s="251"/>
      <c r="Q30" s="251"/>
      <c r="R30" s="251"/>
      <c r="S30" s="195">
        <f t="shared" si="0"/>
        <v>0</v>
      </c>
    </row>
    <row r="31" spans="1:19" ht="25.5" customHeight="1" x14ac:dyDescent="0.3">
      <c r="A31" s="466" t="s">
        <v>307</v>
      </c>
      <c r="B31" s="459" t="s">
        <v>309</v>
      </c>
      <c r="C31" s="460"/>
      <c r="D31" s="243"/>
      <c r="E31" s="244"/>
      <c r="F31" s="245"/>
      <c r="G31" s="251"/>
      <c r="H31" s="251"/>
      <c r="I31" s="251"/>
      <c r="J31" s="251"/>
      <c r="K31" s="251"/>
      <c r="L31" s="251"/>
      <c r="M31" s="251"/>
      <c r="N31" s="251"/>
      <c r="O31" s="251"/>
      <c r="P31" s="251"/>
      <c r="Q31" s="251"/>
      <c r="R31" s="251"/>
      <c r="S31" s="195">
        <f t="shared" si="0"/>
        <v>0</v>
      </c>
    </row>
    <row r="32" spans="1:19" ht="30" customHeight="1" x14ac:dyDescent="0.3">
      <c r="A32" s="467"/>
      <c r="B32" s="459" t="s">
        <v>310</v>
      </c>
      <c r="C32" s="460"/>
      <c r="D32" s="243"/>
      <c r="E32" s="244"/>
      <c r="F32" s="245"/>
      <c r="G32" s="251"/>
      <c r="H32" s="251"/>
      <c r="I32" s="251"/>
      <c r="J32" s="251"/>
      <c r="K32" s="251"/>
      <c r="L32" s="251"/>
      <c r="M32" s="251"/>
      <c r="N32" s="251"/>
      <c r="O32" s="251"/>
      <c r="P32" s="251"/>
      <c r="Q32" s="251"/>
      <c r="R32" s="251"/>
      <c r="S32" s="195">
        <f t="shared" si="0"/>
        <v>0</v>
      </c>
    </row>
    <row r="33" spans="1:21" ht="30" customHeight="1" x14ac:dyDescent="0.3">
      <c r="A33" s="468"/>
      <c r="B33" s="514" t="s">
        <v>312</v>
      </c>
      <c r="C33" s="515"/>
      <c r="D33" s="243"/>
      <c r="E33" s="244"/>
      <c r="F33" s="245"/>
      <c r="G33" s="251"/>
      <c r="H33" s="251"/>
      <c r="I33" s="251"/>
      <c r="J33" s="251"/>
      <c r="K33" s="251"/>
      <c r="L33" s="251"/>
      <c r="M33" s="251"/>
      <c r="N33" s="251"/>
      <c r="O33" s="251"/>
      <c r="P33" s="251"/>
      <c r="Q33" s="251"/>
      <c r="R33" s="251"/>
      <c r="S33" s="195">
        <f t="shared" si="0"/>
        <v>0</v>
      </c>
    </row>
    <row r="34" spans="1:21" ht="21" customHeight="1" x14ac:dyDescent="0.3">
      <c r="A34" s="246" t="s">
        <v>308</v>
      </c>
      <c r="B34" s="457" t="s">
        <v>311</v>
      </c>
      <c r="C34" s="457"/>
      <c r="D34" s="243"/>
      <c r="E34" s="244"/>
      <c r="F34" s="245"/>
      <c r="G34" s="251"/>
      <c r="H34" s="251"/>
      <c r="I34" s="251"/>
      <c r="J34" s="251"/>
      <c r="K34" s="251"/>
      <c r="L34" s="251"/>
      <c r="M34" s="251"/>
      <c r="N34" s="251"/>
      <c r="O34" s="251"/>
      <c r="P34" s="251"/>
      <c r="Q34" s="251"/>
      <c r="R34" s="251"/>
      <c r="S34" s="195">
        <f t="shared" si="0"/>
        <v>0</v>
      </c>
    </row>
    <row r="35" spans="1:21" ht="15" customHeight="1" x14ac:dyDescent="0.3">
      <c r="A35" s="464" t="s">
        <v>146</v>
      </c>
      <c r="B35" s="465"/>
      <c r="C35" s="465"/>
      <c r="D35" s="465"/>
      <c r="E35" s="247"/>
      <c r="F35" s="163"/>
      <c r="G35" s="248">
        <f>SUM(G21:G34)</f>
        <v>0</v>
      </c>
      <c r="H35" s="248">
        <f t="shared" ref="H35:R35" si="1">SUM(H21:H34)</f>
        <v>0</v>
      </c>
      <c r="I35" s="248">
        <f t="shared" si="1"/>
        <v>0</v>
      </c>
      <c r="J35" s="248">
        <f t="shared" si="1"/>
        <v>0</v>
      </c>
      <c r="K35" s="248">
        <f t="shared" si="1"/>
        <v>0</v>
      </c>
      <c r="L35" s="248">
        <f t="shared" si="1"/>
        <v>0</v>
      </c>
      <c r="M35" s="248">
        <f t="shared" si="1"/>
        <v>0</v>
      </c>
      <c r="N35" s="248">
        <f t="shared" si="1"/>
        <v>0</v>
      </c>
      <c r="O35" s="248">
        <f t="shared" si="1"/>
        <v>0</v>
      </c>
      <c r="P35" s="248">
        <f t="shared" si="1"/>
        <v>0</v>
      </c>
      <c r="Q35" s="248">
        <f t="shared" si="1"/>
        <v>0</v>
      </c>
      <c r="R35" s="248">
        <f t="shared" si="1"/>
        <v>0</v>
      </c>
      <c r="S35" s="249">
        <f>SUM(G35:R35)</f>
        <v>0</v>
      </c>
    </row>
    <row r="36" spans="1:21" ht="15" customHeight="1" x14ac:dyDescent="0.3">
      <c r="A36" s="509" t="s">
        <v>147</v>
      </c>
      <c r="B36" s="510"/>
      <c r="C36" s="510"/>
      <c r="D36" s="510"/>
      <c r="E36" s="510"/>
      <c r="F36" s="510"/>
      <c r="G36" s="510"/>
      <c r="H36" s="510"/>
      <c r="I36" s="510"/>
      <c r="J36" s="510"/>
      <c r="K36" s="510"/>
      <c r="L36" s="510"/>
      <c r="M36" s="510"/>
      <c r="N36" s="510"/>
      <c r="O36" s="510"/>
      <c r="P36" s="510"/>
      <c r="Q36" s="510"/>
      <c r="R36" s="510"/>
      <c r="S36" s="511"/>
    </row>
    <row r="37" spans="1:21" x14ac:dyDescent="0.3">
      <c r="A37" s="520" t="s">
        <v>20</v>
      </c>
      <c r="B37" s="512" t="s">
        <v>313</v>
      </c>
      <c r="C37" s="513"/>
      <c r="D37" s="243"/>
      <c r="E37" s="244"/>
      <c r="F37" s="251"/>
      <c r="G37" s="251"/>
      <c r="H37" s="251"/>
      <c r="I37" s="251"/>
      <c r="J37" s="251"/>
      <c r="K37" s="251"/>
      <c r="L37" s="251"/>
      <c r="M37" s="251"/>
      <c r="N37" s="251"/>
      <c r="O37" s="251"/>
      <c r="P37" s="251"/>
      <c r="Q37" s="251"/>
      <c r="R37" s="251"/>
      <c r="S37" s="195">
        <f t="shared" ref="S37:S41" si="2">SUM(G37:R37)</f>
        <v>0</v>
      </c>
    </row>
    <row r="38" spans="1:21" x14ac:dyDescent="0.3">
      <c r="A38" s="521"/>
      <c r="B38" s="512" t="s">
        <v>314</v>
      </c>
      <c r="C38" s="513"/>
      <c r="D38" s="243"/>
      <c r="E38" s="244"/>
      <c r="F38" s="251"/>
      <c r="G38" s="251"/>
      <c r="H38" s="251"/>
      <c r="I38" s="251"/>
      <c r="J38" s="251"/>
      <c r="K38" s="251"/>
      <c r="L38" s="251"/>
      <c r="M38" s="251"/>
      <c r="N38" s="251"/>
      <c r="O38" s="251"/>
      <c r="P38" s="251"/>
      <c r="Q38" s="251"/>
      <c r="R38" s="251"/>
      <c r="S38" s="195">
        <f t="shared" si="2"/>
        <v>0</v>
      </c>
    </row>
    <row r="39" spans="1:21" x14ac:dyDescent="0.3">
      <c r="A39" s="522"/>
      <c r="B39" s="512" t="s">
        <v>333</v>
      </c>
      <c r="C39" s="513"/>
      <c r="D39" s="243"/>
      <c r="E39" s="244"/>
      <c r="F39" s="251"/>
      <c r="G39" s="251"/>
      <c r="H39" s="251"/>
      <c r="I39" s="251"/>
      <c r="J39" s="251"/>
      <c r="K39" s="251"/>
      <c r="L39" s="251"/>
      <c r="M39" s="251"/>
      <c r="N39" s="251"/>
      <c r="O39" s="251"/>
      <c r="P39" s="251"/>
      <c r="Q39" s="251"/>
      <c r="R39" s="251"/>
      <c r="S39" s="195">
        <f t="shared" si="2"/>
        <v>0</v>
      </c>
    </row>
    <row r="40" spans="1:21" x14ac:dyDescent="0.3">
      <c r="A40" s="252" t="s">
        <v>127</v>
      </c>
      <c r="B40" s="455" t="s">
        <v>196</v>
      </c>
      <c r="C40" s="456"/>
      <c r="D40" s="243"/>
      <c r="E40" s="245"/>
      <c r="F40" s="251"/>
      <c r="G40" s="251"/>
      <c r="H40" s="251"/>
      <c r="I40" s="251"/>
      <c r="J40" s="251"/>
      <c r="K40" s="251"/>
      <c r="L40" s="251"/>
      <c r="M40" s="251"/>
      <c r="N40" s="251"/>
      <c r="O40" s="251"/>
      <c r="P40" s="251"/>
      <c r="Q40" s="251"/>
      <c r="R40" s="251"/>
      <c r="S40" s="195">
        <f t="shared" si="2"/>
        <v>0</v>
      </c>
    </row>
    <row r="41" spans="1:21" x14ac:dyDescent="0.3">
      <c r="A41" s="253" t="s">
        <v>191</v>
      </c>
      <c r="B41" s="507" t="s">
        <v>128</v>
      </c>
      <c r="C41" s="508"/>
      <c r="D41" s="243"/>
      <c r="E41" s="245"/>
      <c r="F41" s="251"/>
      <c r="G41" s="251"/>
      <c r="H41" s="251"/>
      <c r="I41" s="251"/>
      <c r="J41" s="251"/>
      <c r="K41" s="251"/>
      <c r="L41" s="251"/>
      <c r="M41" s="251"/>
      <c r="N41" s="251"/>
      <c r="O41" s="251"/>
      <c r="P41" s="251"/>
      <c r="Q41" s="251"/>
      <c r="R41" s="251"/>
      <c r="S41" s="195">
        <f t="shared" si="2"/>
        <v>0</v>
      </c>
    </row>
    <row r="42" spans="1:21" x14ac:dyDescent="0.3">
      <c r="A42" s="518" t="s">
        <v>279</v>
      </c>
      <c r="B42" s="507" t="s">
        <v>280</v>
      </c>
      <c r="C42" s="508"/>
      <c r="D42" s="243"/>
      <c r="E42" s="244"/>
      <c r="F42" s="251"/>
      <c r="G42" s="251"/>
      <c r="H42" s="251"/>
      <c r="I42" s="251"/>
      <c r="J42" s="251"/>
      <c r="K42" s="251"/>
      <c r="L42" s="251"/>
      <c r="M42" s="251"/>
      <c r="N42" s="251"/>
      <c r="O42" s="251"/>
      <c r="P42" s="251"/>
      <c r="Q42" s="251"/>
      <c r="R42" s="251"/>
      <c r="S42" s="195">
        <f>SUM(G42:R42)</f>
        <v>0</v>
      </c>
    </row>
    <row r="43" spans="1:21" x14ac:dyDescent="0.3">
      <c r="A43" s="519"/>
      <c r="B43" s="512" t="s">
        <v>315</v>
      </c>
      <c r="C43" s="513"/>
      <c r="D43" s="243"/>
      <c r="E43" s="244"/>
      <c r="F43" s="251"/>
      <c r="G43" s="251"/>
      <c r="H43" s="251"/>
      <c r="I43" s="251"/>
      <c r="J43" s="251"/>
      <c r="K43" s="251"/>
      <c r="L43" s="251"/>
      <c r="M43" s="251"/>
      <c r="N43" s="251"/>
      <c r="O43" s="251"/>
      <c r="P43" s="251"/>
      <c r="Q43" s="251"/>
      <c r="R43" s="251"/>
      <c r="S43" s="195">
        <f>SUM(G43:R43)</f>
        <v>0</v>
      </c>
    </row>
    <row r="44" spans="1:21" x14ac:dyDescent="0.3">
      <c r="A44" s="503" t="s">
        <v>148</v>
      </c>
      <c r="B44" s="482"/>
      <c r="C44" s="482"/>
      <c r="D44" s="482"/>
      <c r="E44" s="247"/>
      <c r="F44" s="163"/>
      <c r="G44" s="272">
        <f>SUM(G37:G43)</f>
        <v>0</v>
      </c>
      <c r="H44" s="272">
        <f t="shared" ref="H44:Q44" si="3">SUM(H37:H43)</f>
        <v>0</v>
      </c>
      <c r="I44" s="272">
        <f t="shared" si="3"/>
        <v>0</v>
      </c>
      <c r="J44" s="272">
        <f t="shared" si="3"/>
        <v>0</v>
      </c>
      <c r="K44" s="272">
        <f t="shared" si="3"/>
        <v>0</v>
      </c>
      <c r="L44" s="272">
        <f t="shared" si="3"/>
        <v>0</v>
      </c>
      <c r="M44" s="272">
        <f t="shared" si="3"/>
        <v>0</v>
      </c>
      <c r="N44" s="272">
        <f t="shared" si="3"/>
        <v>0</v>
      </c>
      <c r="O44" s="272">
        <f t="shared" si="3"/>
        <v>0</v>
      </c>
      <c r="P44" s="272">
        <f t="shared" si="3"/>
        <v>0</v>
      </c>
      <c r="Q44" s="272">
        <f t="shared" si="3"/>
        <v>0</v>
      </c>
      <c r="R44" s="272">
        <f>SUM(R37:R43)</f>
        <v>0</v>
      </c>
      <c r="S44" s="249">
        <f>SUM(G44:R44)</f>
        <v>0</v>
      </c>
    </row>
    <row r="45" spans="1:21" s="154" customFormat="1" ht="23.25" customHeight="1" x14ac:dyDescent="0.3">
      <c r="A45" s="399" t="s">
        <v>252</v>
      </c>
      <c r="B45" s="400"/>
      <c r="C45" s="400"/>
      <c r="D45" s="400"/>
      <c r="E45" s="400"/>
      <c r="F45" s="401"/>
      <c r="G45" s="155">
        <f>G35+G44</f>
        <v>0</v>
      </c>
      <c r="H45" s="155">
        <f t="shared" ref="H45:R45" si="4">H35+H44</f>
        <v>0</v>
      </c>
      <c r="I45" s="155">
        <f t="shared" si="4"/>
        <v>0</v>
      </c>
      <c r="J45" s="155">
        <f t="shared" si="4"/>
        <v>0</v>
      </c>
      <c r="K45" s="155">
        <f t="shared" si="4"/>
        <v>0</v>
      </c>
      <c r="L45" s="155">
        <f t="shared" si="4"/>
        <v>0</v>
      </c>
      <c r="M45" s="155">
        <f t="shared" si="4"/>
        <v>0</v>
      </c>
      <c r="N45" s="155">
        <f t="shared" si="4"/>
        <v>0</v>
      </c>
      <c r="O45" s="155">
        <f t="shared" si="4"/>
        <v>0</v>
      </c>
      <c r="P45" s="155">
        <f t="shared" si="4"/>
        <v>0</v>
      </c>
      <c r="Q45" s="155">
        <f t="shared" si="4"/>
        <v>0</v>
      </c>
      <c r="R45" s="155">
        <f t="shared" si="4"/>
        <v>0</v>
      </c>
      <c r="S45" s="231">
        <f t="shared" ref="S45:S48" si="5">SUM(G45:R45)</f>
        <v>0</v>
      </c>
    </row>
    <row r="46" spans="1:21" s="154" customFormat="1" ht="23.25" customHeight="1" x14ac:dyDescent="0.3">
      <c r="A46" s="402" t="s">
        <v>253</v>
      </c>
      <c r="B46" s="403"/>
      <c r="C46" s="403"/>
      <c r="D46" s="403"/>
      <c r="E46" s="403"/>
      <c r="F46" s="403"/>
      <c r="G46" s="251"/>
      <c r="H46" s="251"/>
      <c r="I46" s="251"/>
      <c r="J46" s="251"/>
      <c r="K46" s="251"/>
      <c r="L46" s="251"/>
      <c r="M46" s="251"/>
      <c r="N46" s="251"/>
      <c r="O46" s="251"/>
      <c r="P46" s="251"/>
      <c r="Q46" s="251"/>
      <c r="R46" s="251"/>
      <c r="S46" s="195">
        <f t="shared" si="5"/>
        <v>0</v>
      </c>
    </row>
    <row r="47" spans="1:21" s="154" customFormat="1" ht="23.25" customHeight="1" x14ac:dyDescent="0.3">
      <c r="A47" s="402" t="s">
        <v>254</v>
      </c>
      <c r="B47" s="403"/>
      <c r="C47" s="403"/>
      <c r="D47" s="403"/>
      <c r="E47" s="403"/>
      <c r="F47" s="403"/>
      <c r="G47" s="251"/>
      <c r="H47" s="251"/>
      <c r="I47" s="251"/>
      <c r="J47" s="251"/>
      <c r="K47" s="251"/>
      <c r="L47" s="251"/>
      <c r="M47" s="251"/>
      <c r="N47" s="251"/>
      <c r="O47" s="251"/>
      <c r="P47" s="251"/>
      <c r="Q47" s="251"/>
      <c r="R47" s="251"/>
      <c r="S47" s="195">
        <f t="shared" si="5"/>
        <v>0</v>
      </c>
    </row>
    <row r="48" spans="1:21" s="154" customFormat="1" ht="23.25" customHeight="1" thickBot="1" x14ac:dyDescent="0.35">
      <c r="A48" s="404" t="s">
        <v>255</v>
      </c>
      <c r="B48" s="405"/>
      <c r="C48" s="405"/>
      <c r="D48" s="405"/>
      <c r="E48" s="405"/>
      <c r="F48" s="405"/>
      <c r="G48" s="156">
        <f>G45-G46-G47</f>
        <v>0</v>
      </c>
      <c r="H48" s="156">
        <f t="shared" ref="H48:R48" si="6">H45-H46-H47</f>
        <v>0</v>
      </c>
      <c r="I48" s="156">
        <f t="shared" si="6"/>
        <v>0</v>
      </c>
      <c r="J48" s="156">
        <f t="shared" si="6"/>
        <v>0</v>
      </c>
      <c r="K48" s="156">
        <f t="shared" si="6"/>
        <v>0</v>
      </c>
      <c r="L48" s="156">
        <f t="shared" si="6"/>
        <v>0</v>
      </c>
      <c r="M48" s="156">
        <f t="shared" si="6"/>
        <v>0</v>
      </c>
      <c r="N48" s="156">
        <f t="shared" si="6"/>
        <v>0</v>
      </c>
      <c r="O48" s="156">
        <f t="shared" si="6"/>
        <v>0</v>
      </c>
      <c r="P48" s="156">
        <f t="shared" si="6"/>
        <v>0</v>
      </c>
      <c r="Q48" s="156">
        <f t="shared" si="6"/>
        <v>0</v>
      </c>
      <c r="R48" s="156">
        <f t="shared" si="6"/>
        <v>0</v>
      </c>
      <c r="S48" s="232">
        <f t="shared" si="5"/>
        <v>0</v>
      </c>
      <c r="U48" s="157"/>
    </row>
    <row r="49" spans="1:21" ht="15" thickBot="1" x14ac:dyDescent="0.35">
      <c r="A49" s="258" t="s">
        <v>250</v>
      </c>
      <c r="B49" s="259"/>
      <c r="C49" s="259"/>
      <c r="D49" s="259"/>
      <c r="E49" s="260"/>
      <c r="F49" s="259"/>
      <c r="G49" s="261"/>
      <c r="H49" s="261"/>
      <c r="I49" s="261"/>
      <c r="J49" s="261"/>
      <c r="K49" s="261"/>
      <c r="L49" s="261"/>
      <c r="M49" s="261"/>
      <c r="N49" s="261"/>
      <c r="O49" s="530" t="s">
        <v>170</v>
      </c>
      <c r="P49" s="531"/>
      <c r="Q49" s="531"/>
      <c r="R49" s="531"/>
      <c r="S49" s="196">
        <f>S12-S48</f>
        <v>0</v>
      </c>
    </row>
    <row r="50" spans="1:21" ht="15" thickBot="1" x14ac:dyDescent="0.35">
      <c r="A50" s="258"/>
      <c r="B50" s="259"/>
      <c r="C50" s="259"/>
      <c r="D50" s="259"/>
      <c r="E50" s="260"/>
      <c r="F50" s="259"/>
      <c r="G50" s="261"/>
      <c r="H50" s="261"/>
      <c r="I50" s="261"/>
      <c r="J50" s="261"/>
      <c r="K50" s="261"/>
      <c r="L50" s="261"/>
      <c r="M50" s="261"/>
      <c r="N50" s="261"/>
      <c r="O50" s="262"/>
      <c r="P50" s="262"/>
      <c r="Q50" s="262"/>
      <c r="R50" s="262"/>
      <c r="S50" s="263"/>
      <c r="T50" s="193"/>
    </row>
    <row r="51" spans="1:21" s="158" customFormat="1" ht="17.25" customHeight="1" x14ac:dyDescent="0.3">
      <c r="A51" s="264"/>
      <c r="B51" s="392" t="s">
        <v>245</v>
      </c>
      <c r="C51" s="393"/>
      <c r="D51" s="393"/>
      <c r="E51" s="393"/>
      <c r="F51" s="393"/>
      <c r="G51" s="393"/>
      <c r="H51" s="393"/>
      <c r="I51" s="393"/>
      <c r="J51" s="393"/>
      <c r="K51" s="393"/>
      <c r="L51" s="393"/>
      <c r="M51" s="394"/>
      <c r="N51" s="265"/>
      <c r="O51" s="265"/>
      <c r="P51" s="265"/>
      <c r="Q51" s="266"/>
      <c r="R51" s="266"/>
      <c r="S51" s="266"/>
      <c r="T51" s="159"/>
      <c r="U51" s="159"/>
    </row>
    <row r="52" spans="1:21" s="158" customFormat="1" ht="33" customHeight="1" x14ac:dyDescent="0.3">
      <c r="A52" s="264"/>
      <c r="B52" s="532"/>
      <c r="C52" s="533"/>
      <c r="D52" s="533"/>
      <c r="E52" s="533"/>
      <c r="F52" s="533"/>
      <c r="G52" s="533"/>
      <c r="H52" s="533"/>
      <c r="I52" s="533"/>
      <c r="J52" s="533"/>
      <c r="K52" s="533"/>
      <c r="L52" s="533"/>
      <c r="M52" s="534"/>
      <c r="N52" s="259"/>
      <c r="O52" s="259"/>
      <c r="P52" s="259"/>
      <c r="Q52" s="259"/>
      <c r="R52" s="259"/>
      <c r="S52" s="261"/>
      <c r="T52" s="159"/>
      <c r="U52" s="159"/>
    </row>
    <row r="53" spans="1:21" s="158" customFormat="1" ht="33" customHeight="1" thickBot="1" x14ac:dyDescent="0.35">
      <c r="A53" s="264"/>
      <c r="B53" s="395"/>
      <c r="C53" s="396"/>
      <c r="D53" s="396"/>
      <c r="E53" s="396"/>
      <c r="F53" s="396"/>
      <c r="G53" s="396"/>
      <c r="H53" s="396"/>
      <c r="I53" s="396"/>
      <c r="J53" s="396"/>
      <c r="K53" s="396"/>
      <c r="L53" s="396"/>
      <c r="M53" s="397"/>
      <c r="N53" s="259"/>
      <c r="O53" s="259"/>
      <c r="P53" s="259"/>
      <c r="Q53" s="259"/>
      <c r="R53" s="259"/>
      <c r="S53" s="259"/>
      <c r="T53" s="159"/>
      <c r="U53" s="159"/>
    </row>
    <row r="54" spans="1:21" x14ac:dyDescent="0.3">
      <c r="A54" s="258"/>
      <c r="B54" s="259"/>
      <c r="C54" s="259"/>
      <c r="D54" s="259"/>
      <c r="E54" s="260"/>
      <c r="F54" s="259"/>
      <c r="G54" s="261"/>
      <c r="H54" s="261"/>
      <c r="I54" s="261"/>
      <c r="J54" s="261"/>
      <c r="K54" s="261"/>
      <c r="L54" s="261"/>
      <c r="M54" s="261"/>
      <c r="N54" s="261"/>
      <c r="O54" s="259"/>
      <c r="P54" s="259"/>
      <c r="Q54" s="259"/>
      <c r="R54" s="259"/>
      <c r="S54" s="259"/>
    </row>
    <row r="55" spans="1:21" x14ac:dyDescent="0.3">
      <c r="A55" s="259"/>
      <c r="B55" s="259"/>
      <c r="C55" s="267"/>
      <c r="D55" s="267"/>
      <c r="E55" s="267"/>
      <c r="F55" s="267"/>
      <c r="G55" s="268"/>
      <c r="H55" s="268"/>
      <c r="I55" s="268"/>
      <c r="J55" s="268"/>
      <c r="K55" s="264"/>
      <c r="L55" s="267"/>
      <c r="M55" s="267"/>
      <c r="N55" s="267"/>
      <c r="O55" s="259"/>
      <c r="P55" s="259"/>
      <c r="Q55" s="259"/>
      <c r="R55" s="259"/>
      <c r="S55" s="259"/>
    </row>
    <row r="56" spans="1:21" x14ac:dyDescent="0.3">
      <c r="A56" s="259"/>
      <c r="B56" s="259"/>
      <c r="C56" s="398" t="s">
        <v>190</v>
      </c>
      <c r="D56" s="398"/>
      <c r="E56" s="398"/>
      <c r="F56" s="398"/>
      <c r="G56" s="269"/>
      <c r="H56" s="398"/>
      <c r="I56" s="398"/>
      <c r="J56" s="398"/>
      <c r="K56" s="264"/>
      <c r="L56" s="398" t="s">
        <v>168</v>
      </c>
      <c r="M56" s="398"/>
      <c r="N56" s="398"/>
      <c r="O56" s="259"/>
      <c r="P56" s="259"/>
      <c r="Q56" s="259"/>
      <c r="R56" s="259"/>
      <c r="S56" s="259"/>
    </row>
    <row r="57" spans="1:21" ht="15" thickBot="1" x14ac:dyDescent="0.35">
      <c r="A57" s="273"/>
      <c r="B57" s="273"/>
      <c r="C57" s="273"/>
      <c r="D57" s="273"/>
      <c r="E57" s="274"/>
      <c r="F57" s="273"/>
      <c r="G57" s="273"/>
      <c r="H57" s="273"/>
      <c r="I57" s="273"/>
      <c r="J57" s="273"/>
      <c r="K57" s="273"/>
      <c r="L57" s="273"/>
      <c r="M57" s="273"/>
      <c r="N57" s="273"/>
      <c r="O57" s="273"/>
      <c r="P57" s="273"/>
      <c r="Q57" s="273"/>
      <c r="R57" s="273"/>
      <c r="S57" s="273"/>
    </row>
    <row r="58" spans="1:21" ht="16.8" x14ac:dyDescent="0.3">
      <c r="A58" s="483" t="s">
        <v>338</v>
      </c>
      <c r="B58" s="484"/>
      <c r="C58" s="484"/>
      <c r="D58" s="484"/>
      <c r="E58" s="484"/>
      <c r="F58" s="484"/>
      <c r="G58" s="484"/>
      <c r="H58" s="484"/>
      <c r="I58" s="484"/>
      <c r="J58" s="484"/>
      <c r="K58" s="484"/>
      <c r="L58" s="484"/>
      <c r="M58" s="484"/>
      <c r="N58" s="484"/>
      <c r="O58" s="484"/>
      <c r="P58" s="484"/>
      <c r="Q58" s="484"/>
      <c r="R58" s="484"/>
      <c r="S58" s="485"/>
    </row>
    <row r="59" spans="1:21" x14ac:dyDescent="0.3">
      <c r="A59" s="486" t="s">
        <v>282</v>
      </c>
      <c r="B59" s="487"/>
      <c r="C59" s="487"/>
      <c r="D59" s="487"/>
      <c r="E59" s="487"/>
      <c r="F59" s="487"/>
      <c r="G59" s="487"/>
      <c r="H59" s="487"/>
      <c r="I59" s="487"/>
      <c r="J59" s="487"/>
      <c r="K59" s="487"/>
      <c r="L59" s="487"/>
      <c r="M59" s="487"/>
      <c r="N59" s="487"/>
      <c r="O59" s="487"/>
      <c r="P59" s="487"/>
      <c r="Q59" s="487"/>
      <c r="R59" s="487"/>
      <c r="S59" s="488"/>
    </row>
    <row r="60" spans="1:21" ht="15" thickBot="1" x14ac:dyDescent="0.35">
      <c r="A60" s="489" t="s">
        <v>283</v>
      </c>
      <c r="B60" s="490"/>
      <c r="C60" s="490"/>
      <c r="D60" s="490"/>
      <c r="E60" s="490"/>
      <c r="F60" s="490"/>
      <c r="G60" s="490"/>
      <c r="H60" s="490"/>
      <c r="I60" s="490"/>
      <c r="J60" s="490"/>
      <c r="K60" s="490"/>
      <c r="L60" s="490"/>
      <c r="M60" s="490"/>
      <c r="N60" s="490"/>
      <c r="O60" s="490"/>
      <c r="P60" s="490"/>
      <c r="Q60" s="490"/>
      <c r="R60" s="490"/>
      <c r="S60" s="491"/>
    </row>
    <row r="61" spans="1:21" x14ac:dyDescent="0.3">
      <c r="E61" s="191"/>
    </row>
    <row r="62" spans="1:21" x14ac:dyDescent="0.3">
      <c r="E62" s="191"/>
    </row>
  </sheetData>
  <sheetProtection algorithmName="SHA-512" hashValue="7c2fZG9V9Ny/CQbRkDTXSsSPlkVHP+BMFAK5pBsQvhh1cj7Lmq8LVBKRxGs4iyJgr6pnx9oXLQP8DcQisLzVNg==" saltValue="3MlbklU5NS2hXd0n2F2GWA==" spinCount="100000" sheet="1" formatCells="0" formatColumns="0" formatRows="0" insertRows="0" autoFilter="0" pivotTables="0"/>
  <mergeCells count="87">
    <mergeCell ref="A58:S58"/>
    <mergeCell ref="A59:S59"/>
    <mergeCell ref="A60:S60"/>
    <mergeCell ref="A44:D44"/>
    <mergeCell ref="A45:F45"/>
    <mergeCell ref="A46:F46"/>
    <mergeCell ref="A47:F47"/>
    <mergeCell ref="O49:R49"/>
    <mergeCell ref="B51:M51"/>
    <mergeCell ref="B52:M52"/>
    <mergeCell ref="B53:M53"/>
    <mergeCell ref="C56:F56"/>
    <mergeCell ref="H56:J56"/>
    <mergeCell ref="L56:N56"/>
    <mergeCell ref="A48:F48"/>
    <mergeCell ref="A5:S5"/>
    <mergeCell ref="H7:I7"/>
    <mergeCell ref="E7:F7"/>
    <mergeCell ref="A16:C16"/>
    <mergeCell ref="A8:S8"/>
    <mergeCell ref="A9:F9"/>
    <mergeCell ref="A10:S10"/>
    <mergeCell ref="A11:C12"/>
    <mergeCell ref="D11:F11"/>
    <mergeCell ref="D12:F12"/>
    <mergeCell ref="A13:C13"/>
    <mergeCell ref="D13:F13"/>
    <mergeCell ref="F14:G14"/>
    <mergeCell ref="N7:O7"/>
    <mergeCell ref="Q7:R7"/>
    <mergeCell ref="H14:S17"/>
    <mergeCell ref="K7:L7"/>
    <mergeCell ref="D14:E14"/>
    <mergeCell ref="A17:C17"/>
    <mergeCell ref="A18:S18"/>
    <mergeCell ref="A19:A20"/>
    <mergeCell ref="D19:D20"/>
    <mergeCell ref="E20:S20"/>
    <mergeCell ref="D15:E15"/>
    <mergeCell ref="D16:E16"/>
    <mergeCell ref="D17:E17"/>
    <mergeCell ref="A14:C14"/>
    <mergeCell ref="A15:C15"/>
    <mergeCell ref="F15:G15"/>
    <mergeCell ref="F16:G16"/>
    <mergeCell ref="F17:G17"/>
    <mergeCell ref="B19:C20"/>
    <mergeCell ref="A1:A3"/>
    <mergeCell ref="B1:O3"/>
    <mergeCell ref="P1:Q1"/>
    <mergeCell ref="R1:S1"/>
    <mergeCell ref="P2:Q2"/>
    <mergeCell ref="R2:S2"/>
    <mergeCell ref="P3:S3"/>
    <mergeCell ref="L6:M6"/>
    <mergeCell ref="N6:O6"/>
    <mergeCell ref="D6:E6"/>
    <mergeCell ref="F6:G6"/>
    <mergeCell ref="H6:I6"/>
    <mergeCell ref="J6:K6"/>
    <mergeCell ref="A21:A30"/>
    <mergeCell ref="B26:C26"/>
    <mergeCell ref="B27:C27"/>
    <mergeCell ref="B21:C21"/>
    <mergeCell ref="B31:C31"/>
    <mergeCell ref="B30:C30"/>
    <mergeCell ref="B29:C29"/>
    <mergeCell ref="B22:C22"/>
    <mergeCell ref="B23:C23"/>
    <mergeCell ref="B24:C24"/>
    <mergeCell ref="B25:C25"/>
    <mergeCell ref="B28:C28"/>
    <mergeCell ref="B34:C34"/>
    <mergeCell ref="B33:C33"/>
    <mergeCell ref="B37:C37"/>
    <mergeCell ref="B42:C42"/>
    <mergeCell ref="B40:C40"/>
    <mergeCell ref="B41:C41"/>
    <mergeCell ref="A36:S36"/>
    <mergeCell ref="A35:D35"/>
    <mergeCell ref="B38:C38"/>
    <mergeCell ref="A37:A39"/>
    <mergeCell ref="B39:C39"/>
    <mergeCell ref="A31:A33"/>
    <mergeCell ref="B32:C32"/>
    <mergeCell ref="A42:A43"/>
    <mergeCell ref="B43:C43"/>
  </mergeCells>
  <pageMargins left="0.7" right="0.7" top="0.75" bottom="0.75" header="0.3" footer="0.3"/>
  <pageSetup paperSize="9" scale="2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74"/>
  <sheetViews>
    <sheetView view="pageBreakPreview" zoomScale="85" zoomScaleNormal="70" zoomScaleSheetLayoutView="85" workbookViewId="0">
      <selection activeCell="B1" sqref="B1:O3"/>
    </sheetView>
  </sheetViews>
  <sheetFormatPr baseColWidth="10" defaultColWidth="11.44140625" defaultRowHeight="14.4" x14ac:dyDescent="0.3"/>
  <cols>
    <col min="1" max="1" width="26.33203125" style="160" customWidth="1"/>
    <col min="2" max="2" width="38.6640625" style="160" customWidth="1"/>
    <col min="3" max="3" width="20.6640625" style="160" customWidth="1"/>
    <col min="4" max="4" width="12.88671875" style="160" customWidth="1"/>
    <col min="5" max="19" width="16.6640625" style="160" customWidth="1"/>
    <col min="20" max="16384" width="11.44140625" style="160"/>
  </cols>
  <sheetData>
    <row r="1" spans="1:19" ht="31.5" customHeight="1" thickBot="1" x14ac:dyDescent="0.35">
      <c r="A1" s="524"/>
      <c r="B1" s="418" t="s">
        <v>356</v>
      </c>
      <c r="C1" s="419"/>
      <c r="D1" s="419"/>
      <c r="E1" s="419"/>
      <c r="F1" s="419"/>
      <c r="G1" s="419"/>
      <c r="H1" s="419"/>
      <c r="I1" s="419"/>
      <c r="J1" s="419"/>
      <c r="K1" s="419"/>
      <c r="L1" s="419"/>
      <c r="M1" s="419"/>
      <c r="N1" s="419"/>
      <c r="O1" s="420"/>
      <c r="P1" s="411" t="s">
        <v>248</v>
      </c>
      <c r="Q1" s="412"/>
      <c r="R1" s="413">
        <v>44299</v>
      </c>
      <c r="S1" s="414"/>
    </row>
    <row r="2" spans="1:19" ht="31.5" customHeight="1" thickBot="1" x14ac:dyDescent="0.35">
      <c r="A2" s="525"/>
      <c r="B2" s="421"/>
      <c r="C2" s="422"/>
      <c r="D2" s="422"/>
      <c r="E2" s="422"/>
      <c r="F2" s="422"/>
      <c r="G2" s="422"/>
      <c r="H2" s="422"/>
      <c r="I2" s="422"/>
      <c r="J2" s="422"/>
      <c r="K2" s="422"/>
      <c r="L2" s="422"/>
      <c r="M2" s="422"/>
      <c r="N2" s="422"/>
      <c r="O2" s="423"/>
      <c r="P2" s="411" t="s">
        <v>348</v>
      </c>
      <c r="Q2" s="412"/>
      <c r="R2" s="411" t="s">
        <v>246</v>
      </c>
      <c r="S2" s="412"/>
    </row>
    <row r="3" spans="1:19" ht="31.5" customHeight="1" thickBot="1" x14ac:dyDescent="0.3">
      <c r="A3" s="526"/>
      <c r="B3" s="424"/>
      <c r="C3" s="425"/>
      <c r="D3" s="425"/>
      <c r="E3" s="425"/>
      <c r="F3" s="425"/>
      <c r="G3" s="425"/>
      <c r="H3" s="425"/>
      <c r="I3" s="425"/>
      <c r="J3" s="425"/>
      <c r="K3" s="425"/>
      <c r="L3" s="425"/>
      <c r="M3" s="425"/>
      <c r="N3" s="425"/>
      <c r="O3" s="426"/>
      <c r="P3" s="415" t="s">
        <v>247</v>
      </c>
      <c r="Q3" s="416"/>
      <c r="R3" s="416"/>
      <c r="S3" s="417"/>
    </row>
    <row r="4" spans="1:19" ht="18" customHeight="1" thickBot="1" x14ac:dyDescent="0.3">
      <c r="A4" s="256"/>
      <c r="B4" s="257"/>
      <c r="C4" s="257"/>
      <c r="D4" s="257"/>
      <c r="E4" s="257"/>
      <c r="F4" s="257"/>
      <c r="G4" s="257"/>
      <c r="H4" s="257"/>
      <c r="I4" s="257"/>
      <c r="J4" s="257"/>
      <c r="K4" s="257"/>
      <c r="L4" s="257"/>
      <c r="M4" s="257"/>
      <c r="N4" s="257"/>
      <c r="O4" s="257"/>
      <c r="P4" s="257"/>
      <c r="Q4" s="257"/>
      <c r="R4" s="257"/>
      <c r="S4" s="257"/>
    </row>
    <row r="5" spans="1:19" s="161" customFormat="1" ht="21.75" customHeight="1" x14ac:dyDescent="0.3">
      <c r="A5" s="461" t="s">
        <v>150</v>
      </c>
      <c r="B5" s="462"/>
      <c r="C5" s="462"/>
      <c r="D5" s="462"/>
      <c r="E5" s="462"/>
      <c r="F5" s="462"/>
      <c r="G5" s="462"/>
      <c r="H5" s="462"/>
      <c r="I5" s="462"/>
      <c r="J5" s="462"/>
      <c r="K5" s="462"/>
      <c r="L5" s="462"/>
      <c r="M5" s="462"/>
      <c r="N5" s="462"/>
      <c r="O5" s="462"/>
      <c r="P5" s="462"/>
      <c r="Q5" s="462"/>
      <c r="R5" s="462"/>
      <c r="S5" s="463"/>
    </row>
    <row r="6" spans="1:19" s="161" customFormat="1" ht="35.25" customHeight="1" x14ac:dyDescent="0.3">
      <c r="A6" s="182" t="s">
        <v>151</v>
      </c>
      <c r="B6" s="162"/>
      <c r="C6" s="240" t="s">
        <v>152</v>
      </c>
      <c r="D6" s="427"/>
      <c r="E6" s="428"/>
      <c r="F6" s="427" t="s">
        <v>153</v>
      </c>
      <c r="G6" s="428"/>
      <c r="H6" s="427"/>
      <c r="I6" s="428"/>
      <c r="J6" s="427" t="s">
        <v>232</v>
      </c>
      <c r="K6" s="454"/>
      <c r="L6" s="427"/>
      <c r="M6" s="428"/>
      <c r="N6" s="427" t="s">
        <v>233</v>
      </c>
      <c r="O6" s="428"/>
      <c r="P6" s="163" t="s">
        <v>166</v>
      </c>
      <c r="Q6" s="183"/>
      <c r="R6" s="183" t="s">
        <v>167</v>
      </c>
      <c r="S6" s="184"/>
    </row>
    <row r="7" spans="1:19" s="161" customFormat="1" ht="35.25" customHeight="1" x14ac:dyDescent="0.3">
      <c r="A7" s="182" t="s">
        <v>163</v>
      </c>
      <c r="B7" s="162"/>
      <c r="C7" s="162" t="s">
        <v>165</v>
      </c>
      <c r="D7" s="162"/>
      <c r="E7" s="427" t="s">
        <v>179</v>
      </c>
      <c r="F7" s="428"/>
      <c r="G7" s="162"/>
      <c r="H7" s="439" t="s">
        <v>237</v>
      </c>
      <c r="I7" s="439"/>
      <c r="J7" s="185">
        <v>1000</v>
      </c>
      <c r="K7" s="439" t="s">
        <v>234</v>
      </c>
      <c r="L7" s="439"/>
      <c r="M7" s="185">
        <v>100</v>
      </c>
      <c r="N7" s="439" t="s">
        <v>235</v>
      </c>
      <c r="O7" s="439"/>
      <c r="P7" s="162">
        <v>50</v>
      </c>
      <c r="Q7" s="438" t="s">
        <v>236</v>
      </c>
      <c r="R7" s="438"/>
      <c r="S7" s="200">
        <f>J7+M7-P7</f>
        <v>1050</v>
      </c>
    </row>
    <row r="8" spans="1:19" s="158" customFormat="1" ht="16.5" customHeight="1" x14ac:dyDescent="0.3">
      <c r="A8" s="440" t="s">
        <v>154</v>
      </c>
      <c r="B8" s="441"/>
      <c r="C8" s="441"/>
      <c r="D8" s="441"/>
      <c r="E8" s="441"/>
      <c r="F8" s="441"/>
      <c r="G8" s="441"/>
      <c r="H8" s="441"/>
      <c r="I8" s="441"/>
      <c r="J8" s="441"/>
      <c r="K8" s="441"/>
      <c r="L8" s="441"/>
      <c r="M8" s="441"/>
      <c r="N8" s="441"/>
      <c r="O8" s="441"/>
      <c r="P8" s="441"/>
      <c r="Q8" s="441"/>
      <c r="R8" s="441"/>
      <c r="S8" s="442"/>
    </row>
    <row r="9" spans="1:19" s="158" customFormat="1" ht="48" customHeight="1" x14ac:dyDescent="0.3">
      <c r="A9" s="443" t="s">
        <v>164</v>
      </c>
      <c r="B9" s="444"/>
      <c r="C9" s="444"/>
      <c r="D9" s="444"/>
      <c r="E9" s="444"/>
      <c r="F9" s="445"/>
      <c r="G9" s="197" t="s">
        <v>132</v>
      </c>
      <c r="H9" s="197" t="s">
        <v>133</v>
      </c>
      <c r="I9" s="197" t="s">
        <v>134</v>
      </c>
      <c r="J9" s="197" t="s">
        <v>135</v>
      </c>
      <c r="K9" s="197" t="s">
        <v>136</v>
      </c>
      <c r="L9" s="197" t="s">
        <v>137</v>
      </c>
      <c r="M9" s="197" t="s">
        <v>138</v>
      </c>
      <c r="N9" s="197" t="s">
        <v>139</v>
      </c>
      <c r="O9" s="197" t="s">
        <v>140</v>
      </c>
      <c r="P9" s="197" t="s">
        <v>141</v>
      </c>
      <c r="Q9" s="197" t="s">
        <v>144</v>
      </c>
      <c r="R9" s="197" t="s">
        <v>171</v>
      </c>
      <c r="S9" s="198" t="s">
        <v>155</v>
      </c>
    </row>
    <row r="10" spans="1:19" s="158" customFormat="1" ht="15.6" x14ac:dyDescent="0.3">
      <c r="A10" s="440" t="s">
        <v>156</v>
      </c>
      <c r="B10" s="441"/>
      <c r="C10" s="441"/>
      <c r="D10" s="441"/>
      <c r="E10" s="441"/>
      <c r="F10" s="441"/>
      <c r="G10" s="441"/>
      <c r="H10" s="441"/>
      <c r="I10" s="441"/>
      <c r="J10" s="441"/>
      <c r="K10" s="441"/>
      <c r="L10" s="441"/>
      <c r="M10" s="441"/>
      <c r="N10" s="441"/>
      <c r="O10" s="441"/>
      <c r="P10" s="441"/>
      <c r="Q10" s="441"/>
      <c r="R10" s="441"/>
      <c r="S10" s="442"/>
    </row>
    <row r="11" spans="1:19" s="158" customFormat="1" ht="18.75" customHeight="1" x14ac:dyDescent="0.3">
      <c r="A11" s="446" t="s">
        <v>157</v>
      </c>
      <c r="B11" s="447"/>
      <c r="C11" s="448"/>
      <c r="D11" s="451" t="s">
        <v>158</v>
      </c>
      <c r="E11" s="452"/>
      <c r="F11" s="453"/>
      <c r="G11" s="187"/>
      <c r="H11" s="187"/>
      <c r="I11" s="187"/>
      <c r="J11" s="187"/>
      <c r="K11" s="187"/>
      <c r="L11" s="187"/>
      <c r="M11" s="187"/>
      <c r="N11" s="187"/>
      <c r="O11" s="188"/>
      <c r="P11" s="188"/>
      <c r="Q11" s="188"/>
      <c r="R11" s="199"/>
      <c r="S11" s="201">
        <f>SUM(G11:R11)</f>
        <v>0</v>
      </c>
    </row>
    <row r="12" spans="1:19" s="154" customFormat="1" ht="18.75" customHeight="1" x14ac:dyDescent="0.3">
      <c r="A12" s="449"/>
      <c r="B12" s="431"/>
      <c r="C12" s="450"/>
      <c r="D12" s="432" t="s">
        <v>159</v>
      </c>
      <c r="E12" s="433"/>
      <c r="F12" s="434"/>
      <c r="G12" s="251"/>
      <c r="H12" s="251"/>
      <c r="I12" s="251"/>
      <c r="J12" s="251"/>
      <c r="K12" s="251"/>
      <c r="L12" s="251"/>
      <c r="M12" s="251"/>
      <c r="N12" s="251"/>
      <c r="O12" s="251"/>
      <c r="P12" s="251"/>
      <c r="Q12" s="251"/>
      <c r="R12" s="251"/>
      <c r="S12" s="270">
        <f>SUM(G12:R12)</f>
        <v>0</v>
      </c>
    </row>
    <row r="13" spans="1:19" s="154" customFormat="1" ht="18.75" customHeight="1" x14ac:dyDescent="0.3">
      <c r="A13" s="429" t="s">
        <v>335</v>
      </c>
      <c r="B13" s="430"/>
      <c r="C13" s="431"/>
      <c r="D13" s="432" t="s">
        <v>159</v>
      </c>
      <c r="E13" s="433"/>
      <c r="F13" s="434"/>
      <c r="G13" s="251"/>
      <c r="H13" s="251"/>
      <c r="I13" s="251"/>
      <c r="J13" s="251"/>
      <c r="K13" s="251"/>
      <c r="L13" s="251"/>
      <c r="M13" s="251"/>
      <c r="N13" s="251"/>
      <c r="O13" s="251"/>
      <c r="P13" s="251"/>
      <c r="Q13" s="251"/>
      <c r="R13" s="251"/>
      <c r="S13" s="270">
        <f>SUM(G13:R13)</f>
        <v>0</v>
      </c>
    </row>
    <row r="14" spans="1:19" s="154" customFormat="1" ht="30" customHeight="1" x14ac:dyDescent="0.3">
      <c r="A14" s="435" t="s">
        <v>160</v>
      </c>
      <c r="B14" s="436"/>
      <c r="C14" s="437"/>
      <c r="D14" s="458" t="s">
        <v>161</v>
      </c>
      <c r="E14" s="458"/>
      <c r="F14" s="492" t="s">
        <v>281</v>
      </c>
      <c r="G14" s="492"/>
      <c r="H14" s="494"/>
      <c r="I14" s="495"/>
      <c r="J14" s="495"/>
      <c r="K14" s="495"/>
      <c r="L14" s="495"/>
      <c r="M14" s="495"/>
      <c r="N14" s="495"/>
      <c r="O14" s="495"/>
      <c r="P14" s="495"/>
      <c r="Q14" s="495"/>
      <c r="R14" s="495"/>
      <c r="S14" s="496"/>
    </row>
    <row r="15" spans="1:19" s="154" customFormat="1" ht="15.75" customHeight="1" x14ac:dyDescent="0.3">
      <c r="A15" s="504" t="s">
        <v>142</v>
      </c>
      <c r="B15" s="505"/>
      <c r="C15" s="506"/>
      <c r="D15" s="469">
        <f>S12</f>
        <v>0</v>
      </c>
      <c r="E15" s="469"/>
      <c r="F15" s="493" t="e">
        <f>D15/D17</f>
        <v>#DIV/0!</v>
      </c>
      <c r="G15" s="493"/>
      <c r="H15" s="497"/>
      <c r="I15" s="498"/>
      <c r="J15" s="498"/>
      <c r="K15" s="498"/>
      <c r="L15" s="498"/>
      <c r="M15" s="498"/>
      <c r="N15" s="498"/>
      <c r="O15" s="498"/>
      <c r="P15" s="498"/>
      <c r="Q15" s="498"/>
      <c r="R15" s="498"/>
      <c r="S15" s="499"/>
    </row>
    <row r="16" spans="1:19" s="154" customFormat="1" ht="15.75" customHeight="1" x14ac:dyDescent="0.3">
      <c r="A16" s="504" t="s">
        <v>336</v>
      </c>
      <c r="B16" s="505"/>
      <c r="C16" s="506"/>
      <c r="D16" s="469">
        <f>S13</f>
        <v>0</v>
      </c>
      <c r="E16" s="469"/>
      <c r="F16" s="493" t="e">
        <f>D16/D17</f>
        <v>#DIV/0!</v>
      </c>
      <c r="G16" s="493"/>
      <c r="H16" s="497"/>
      <c r="I16" s="498"/>
      <c r="J16" s="498"/>
      <c r="K16" s="498"/>
      <c r="L16" s="498"/>
      <c r="M16" s="498"/>
      <c r="N16" s="498"/>
      <c r="O16" s="498"/>
      <c r="P16" s="498"/>
      <c r="Q16" s="498"/>
      <c r="R16" s="498"/>
      <c r="S16" s="499"/>
    </row>
    <row r="17" spans="1:19" s="154" customFormat="1" ht="15.75" customHeight="1" x14ac:dyDescent="0.3">
      <c r="A17" s="504" t="s">
        <v>162</v>
      </c>
      <c r="B17" s="505"/>
      <c r="C17" s="506"/>
      <c r="D17" s="469">
        <f>SUM(D15:D16)</f>
        <v>0</v>
      </c>
      <c r="E17" s="469"/>
      <c r="F17" s="493" t="e">
        <f>SUM(F15:F16)</f>
        <v>#DIV/0!</v>
      </c>
      <c r="G17" s="493"/>
      <c r="H17" s="500"/>
      <c r="I17" s="501"/>
      <c r="J17" s="501"/>
      <c r="K17" s="501"/>
      <c r="L17" s="501"/>
      <c r="M17" s="501"/>
      <c r="N17" s="501"/>
      <c r="O17" s="501"/>
      <c r="P17" s="501"/>
      <c r="Q17" s="501"/>
      <c r="R17" s="501"/>
      <c r="S17" s="502"/>
    </row>
    <row r="18" spans="1:19" s="154" customFormat="1" ht="15.75" customHeight="1" x14ac:dyDescent="0.3">
      <c r="A18" s="527" t="s">
        <v>169</v>
      </c>
      <c r="B18" s="528"/>
      <c r="C18" s="528"/>
      <c r="D18" s="528"/>
      <c r="E18" s="528"/>
      <c r="F18" s="528"/>
      <c r="G18" s="528"/>
      <c r="H18" s="528"/>
      <c r="I18" s="528"/>
      <c r="J18" s="528"/>
      <c r="K18" s="528"/>
      <c r="L18" s="528"/>
      <c r="M18" s="528"/>
      <c r="N18" s="528"/>
      <c r="O18" s="528"/>
      <c r="P18" s="528"/>
      <c r="Q18" s="528"/>
      <c r="R18" s="528"/>
      <c r="S18" s="529"/>
    </row>
    <row r="19" spans="1:19" ht="50.25" customHeight="1" x14ac:dyDescent="0.3">
      <c r="A19" s="474" t="s">
        <v>130</v>
      </c>
      <c r="B19" s="470" t="s">
        <v>192</v>
      </c>
      <c r="C19" s="471"/>
      <c r="D19" s="482" t="s">
        <v>129</v>
      </c>
      <c r="E19" s="202" t="s">
        <v>143</v>
      </c>
      <c r="F19" s="186" t="s">
        <v>131</v>
      </c>
      <c r="G19" s="186" t="s">
        <v>220</v>
      </c>
      <c r="H19" s="186" t="s">
        <v>221</v>
      </c>
      <c r="I19" s="186" t="s">
        <v>222</v>
      </c>
      <c r="J19" s="186" t="s">
        <v>223</v>
      </c>
      <c r="K19" s="186" t="s">
        <v>224</v>
      </c>
      <c r="L19" s="186" t="s">
        <v>225</v>
      </c>
      <c r="M19" s="186" t="s">
        <v>226</v>
      </c>
      <c r="N19" s="186" t="s">
        <v>227</v>
      </c>
      <c r="O19" s="186" t="s">
        <v>228</v>
      </c>
      <c r="P19" s="186" t="s">
        <v>229</v>
      </c>
      <c r="Q19" s="186" t="s">
        <v>230</v>
      </c>
      <c r="R19" s="186" t="s">
        <v>231</v>
      </c>
      <c r="S19" s="190" t="s">
        <v>142</v>
      </c>
    </row>
    <row r="20" spans="1:19" x14ac:dyDescent="0.3">
      <c r="A20" s="475"/>
      <c r="B20" s="472"/>
      <c r="C20" s="473"/>
      <c r="D20" s="482"/>
      <c r="E20" s="538" t="s">
        <v>145</v>
      </c>
      <c r="F20" s="539"/>
      <c r="G20" s="539"/>
      <c r="H20" s="539"/>
      <c r="I20" s="539"/>
      <c r="J20" s="539"/>
      <c r="K20" s="539"/>
      <c r="L20" s="539"/>
      <c r="M20" s="539"/>
      <c r="N20" s="539"/>
      <c r="O20" s="539"/>
      <c r="P20" s="539"/>
      <c r="Q20" s="539"/>
      <c r="R20" s="539"/>
      <c r="S20" s="540"/>
    </row>
    <row r="21" spans="1:19" ht="25.5" customHeight="1" x14ac:dyDescent="0.3">
      <c r="A21" s="523" t="s">
        <v>188</v>
      </c>
      <c r="B21" s="455" t="s">
        <v>98</v>
      </c>
      <c r="C21" s="456"/>
      <c r="D21" s="243"/>
      <c r="E21" s="244"/>
      <c r="F21" s="251"/>
      <c r="G21" s="251"/>
      <c r="H21" s="251"/>
      <c r="I21" s="251"/>
      <c r="J21" s="251"/>
      <c r="K21" s="251"/>
      <c r="L21" s="251"/>
      <c r="M21" s="251"/>
      <c r="N21" s="251"/>
      <c r="O21" s="251"/>
      <c r="P21" s="251"/>
      <c r="Q21" s="251"/>
      <c r="R21" s="251"/>
      <c r="S21" s="195">
        <f>SUM(G21:R21)</f>
        <v>0</v>
      </c>
    </row>
    <row r="22" spans="1:19" ht="25.5" customHeight="1" x14ac:dyDescent="0.3">
      <c r="A22" s="523"/>
      <c r="B22" s="455" t="s">
        <v>300</v>
      </c>
      <c r="C22" s="456"/>
      <c r="D22" s="243"/>
      <c r="E22" s="245"/>
      <c r="F22" s="251"/>
      <c r="G22" s="251"/>
      <c r="H22" s="251"/>
      <c r="I22" s="251"/>
      <c r="J22" s="251"/>
      <c r="K22" s="251"/>
      <c r="L22" s="251"/>
      <c r="M22" s="251"/>
      <c r="N22" s="251"/>
      <c r="O22" s="251"/>
      <c r="P22" s="251"/>
      <c r="Q22" s="251"/>
      <c r="R22" s="251"/>
      <c r="S22" s="195">
        <f t="shared" ref="S22:S33" si="0">SUM(G22:R22)</f>
        <v>0</v>
      </c>
    </row>
    <row r="23" spans="1:19" ht="25.5" customHeight="1" x14ac:dyDescent="0.3">
      <c r="A23" s="523"/>
      <c r="B23" s="455" t="s">
        <v>301</v>
      </c>
      <c r="C23" s="456"/>
      <c r="D23" s="243"/>
      <c r="E23" s="245"/>
      <c r="F23" s="251"/>
      <c r="G23" s="251"/>
      <c r="H23" s="251"/>
      <c r="I23" s="251"/>
      <c r="J23" s="251"/>
      <c r="K23" s="251"/>
      <c r="L23" s="251"/>
      <c r="M23" s="251"/>
      <c r="N23" s="251"/>
      <c r="O23" s="251"/>
      <c r="P23" s="251"/>
      <c r="Q23" s="251"/>
      <c r="R23" s="251"/>
      <c r="S23" s="195">
        <f t="shared" si="0"/>
        <v>0</v>
      </c>
    </row>
    <row r="24" spans="1:19" ht="25.5" customHeight="1" x14ac:dyDescent="0.3">
      <c r="A24" s="523"/>
      <c r="B24" s="455" t="s">
        <v>97</v>
      </c>
      <c r="C24" s="456"/>
      <c r="D24" s="243"/>
      <c r="E24" s="245"/>
      <c r="F24" s="251"/>
      <c r="G24" s="251"/>
      <c r="H24" s="251"/>
      <c r="I24" s="251"/>
      <c r="J24" s="251"/>
      <c r="K24" s="251"/>
      <c r="L24" s="251"/>
      <c r="M24" s="251"/>
      <c r="N24" s="251"/>
      <c r="O24" s="251"/>
      <c r="P24" s="251"/>
      <c r="Q24" s="251"/>
      <c r="R24" s="251"/>
      <c r="S24" s="195">
        <f t="shared" si="0"/>
        <v>0</v>
      </c>
    </row>
    <row r="25" spans="1:19" ht="25.5" customHeight="1" x14ac:dyDescent="0.3">
      <c r="A25" s="523"/>
      <c r="B25" s="455" t="s">
        <v>302</v>
      </c>
      <c r="C25" s="456"/>
      <c r="D25" s="243"/>
      <c r="E25" s="244"/>
      <c r="F25" s="251"/>
      <c r="G25" s="251"/>
      <c r="H25" s="251"/>
      <c r="I25" s="251"/>
      <c r="J25" s="251"/>
      <c r="K25" s="251"/>
      <c r="L25" s="251"/>
      <c r="M25" s="251"/>
      <c r="N25" s="251"/>
      <c r="O25" s="251"/>
      <c r="P25" s="251"/>
      <c r="Q25" s="251"/>
      <c r="R25" s="251"/>
      <c r="S25" s="195">
        <f t="shared" si="0"/>
        <v>0</v>
      </c>
    </row>
    <row r="26" spans="1:19" ht="25.5" customHeight="1" x14ac:dyDescent="0.3">
      <c r="A26" s="523"/>
      <c r="B26" s="455" t="s">
        <v>303</v>
      </c>
      <c r="C26" s="456"/>
      <c r="D26" s="243"/>
      <c r="E26" s="244"/>
      <c r="F26" s="251"/>
      <c r="G26" s="251"/>
      <c r="H26" s="251"/>
      <c r="I26" s="251"/>
      <c r="J26" s="251"/>
      <c r="K26" s="251"/>
      <c r="L26" s="251"/>
      <c r="M26" s="251"/>
      <c r="N26" s="251"/>
      <c r="O26" s="251"/>
      <c r="P26" s="251"/>
      <c r="Q26" s="251"/>
      <c r="R26" s="251"/>
      <c r="S26" s="195">
        <f t="shared" si="0"/>
        <v>0</v>
      </c>
    </row>
    <row r="27" spans="1:19" ht="25.5" customHeight="1" x14ac:dyDescent="0.3">
      <c r="A27" s="523"/>
      <c r="B27" s="455" t="s">
        <v>304</v>
      </c>
      <c r="C27" s="456"/>
      <c r="D27" s="243"/>
      <c r="E27" s="245"/>
      <c r="F27" s="251"/>
      <c r="G27" s="251"/>
      <c r="H27" s="251"/>
      <c r="I27" s="251"/>
      <c r="J27" s="251"/>
      <c r="K27" s="251"/>
      <c r="L27" s="251"/>
      <c r="M27" s="251"/>
      <c r="N27" s="251"/>
      <c r="O27" s="251"/>
      <c r="P27" s="251"/>
      <c r="Q27" s="251"/>
      <c r="R27" s="251"/>
      <c r="S27" s="195">
        <f t="shared" si="0"/>
        <v>0</v>
      </c>
    </row>
    <row r="28" spans="1:19" ht="25.5" customHeight="1" x14ac:dyDescent="0.3">
      <c r="A28" s="523"/>
      <c r="B28" s="455" t="s">
        <v>305</v>
      </c>
      <c r="C28" s="456"/>
      <c r="D28" s="243"/>
      <c r="E28" s="245"/>
      <c r="F28" s="251"/>
      <c r="G28" s="251"/>
      <c r="H28" s="251"/>
      <c r="I28" s="251"/>
      <c r="J28" s="251"/>
      <c r="K28" s="251"/>
      <c r="L28" s="251"/>
      <c r="M28" s="251"/>
      <c r="N28" s="251"/>
      <c r="O28" s="251"/>
      <c r="P28" s="251"/>
      <c r="Q28" s="251"/>
      <c r="R28" s="251"/>
      <c r="S28" s="195">
        <f t="shared" si="0"/>
        <v>0</v>
      </c>
    </row>
    <row r="29" spans="1:19" ht="25.5" customHeight="1" x14ac:dyDescent="0.3">
      <c r="A29" s="523"/>
      <c r="B29" s="455" t="s">
        <v>99</v>
      </c>
      <c r="C29" s="456"/>
      <c r="D29" s="243"/>
      <c r="E29" s="245"/>
      <c r="F29" s="251"/>
      <c r="G29" s="251"/>
      <c r="H29" s="251"/>
      <c r="I29" s="251"/>
      <c r="J29" s="251"/>
      <c r="K29" s="251"/>
      <c r="L29" s="251"/>
      <c r="M29" s="251"/>
      <c r="N29" s="251"/>
      <c r="O29" s="251"/>
      <c r="P29" s="251"/>
      <c r="Q29" s="251"/>
      <c r="R29" s="251"/>
      <c r="S29" s="195">
        <f t="shared" si="0"/>
        <v>0</v>
      </c>
    </row>
    <row r="30" spans="1:19" ht="25.5" customHeight="1" x14ac:dyDescent="0.3">
      <c r="A30" s="466" t="s">
        <v>307</v>
      </c>
      <c r="B30" s="459" t="s">
        <v>309</v>
      </c>
      <c r="C30" s="460"/>
      <c r="D30" s="243"/>
      <c r="E30" s="244"/>
      <c r="F30" s="245"/>
      <c r="G30" s="251"/>
      <c r="H30" s="251"/>
      <c r="I30" s="251"/>
      <c r="J30" s="251"/>
      <c r="K30" s="251"/>
      <c r="L30" s="251"/>
      <c r="M30" s="251"/>
      <c r="N30" s="251"/>
      <c r="O30" s="251"/>
      <c r="P30" s="251"/>
      <c r="Q30" s="251"/>
      <c r="R30" s="251"/>
      <c r="S30" s="195">
        <f t="shared" si="0"/>
        <v>0</v>
      </c>
    </row>
    <row r="31" spans="1:19" ht="30" customHeight="1" x14ac:dyDescent="0.3">
      <c r="A31" s="467"/>
      <c r="B31" s="459" t="s">
        <v>310</v>
      </c>
      <c r="C31" s="460"/>
      <c r="D31" s="243"/>
      <c r="E31" s="244"/>
      <c r="F31" s="245"/>
      <c r="G31" s="251"/>
      <c r="H31" s="251"/>
      <c r="I31" s="251"/>
      <c r="J31" s="251"/>
      <c r="K31" s="251"/>
      <c r="L31" s="251"/>
      <c r="M31" s="251"/>
      <c r="N31" s="251"/>
      <c r="O31" s="251"/>
      <c r="P31" s="251"/>
      <c r="Q31" s="251"/>
      <c r="R31" s="251"/>
      <c r="S31" s="195">
        <f t="shared" si="0"/>
        <v>0</v>
      </c>
    </row>
    <row r="32" spans="1:19" ht="30" customHeight="1" x14ac:dyDescent="0.3">
      <c r="A32" s="468"/>
      <c r="B32" s="514" t="s">
        <v>312</v>
      </c>
      <c r="C32" s="515"/>
      <c r="D32" s="243"/>
      <c r="E32" s="244"/>
      <c r="F32" s="245"/>
      <c r="G32" s="251"/>
      <c r="H32" s="251"/>
      <c r="I32" s="251"/>
      <c r="J32" s="251"/>
      <c r="K32" s="251"/>
      <c r="L32" s="251"/>
      <c r="M32" s="251"/>
      <c r="N32" s="251"/>
      <c r="O32" s="251"/>
      <c r="P32" s="251"/>
      <c r="Q32" s="251"/>
      <c r="R32" s="251"/>
      <c r="S32" s="195">
        <f t="shared" si="0"/>
        <v>0</v>
      </c>
    </row>
    <row r="33" spans="1:21" ht="21" customHeight="1" x14ac:dyDescent="0.3">
      <c r="A33" s="246" t="s">
        <v>308</v>
      </c>
      <c r="B33" s="457" t="s">
        <v>311</v>
      </c>
      <c r="C33" s="457"/>
      <c r="D33" s="243"/>
      <c r="E33" s="244"/>
      <c r="F33" s="245"/>
      <c r="G33" s="251"/>
      <c r="H33" s="251"/>
      <c r="I33" s="251"/>
      <c r="J33" s="251"/>
      <c r="K33" s="251"/>
      <c r="L33" s="251"/>
      <c r="M33" s="251"/>
      <c r="N33" s="251"/>
      <c r="O33" s="251"/>
      <c r="P33" s="251"/>
      <c r="Q33" s="251"/>
      <c r="R33" s="251"/>
      <c r="S33" s="195">
        <f t="shared" si="0"/>
        <v>0</v>
      </c>
    </row>
    <row r="34" spans="1:21" ht="15" customHeight="1" x14ac:dyDescent="0.3">
      <c r="A34" s="535" t="s">
        <v>146</v>
      </c>
      <c r="B34" s="536"/>
      <c r="C34" s="536"/>
      <c r="D34" s="536"/>
      <c r="E34" s="536"/>
      <c r="F34" s="537"/>
      <c r="G34" s="275">
        <f>SUM(G21:G33)</f>
        <v>0</v>
      </c>
      <c r="H34" s="275">
        <f t="shared" ref="H34:R34" si="1">SUM(H21:H33)</f>
        <v>0</v>
      </c>
      <c r="I34" s="275">
        <f t="shared" si="1"/>
        <v>0</v>
      </c>
      <c r="J34" s="275">
        <f t="shared" si="1"/>
        <v>0</v>
      </c>
      <c r="K34" s="275">
        <f t="shared" si="1"/>
        <v>0</v>
      </c>
      <c r="L34" s="275">
        <f t="shared" si="1"/>
        <v>0</v>
      </c>
      <c r="M34" s="275">
        <f t="shared" si="1"/>
        <v>0</v>
      </c>
      <c r="N34" s="275">
        <f t="shared" si="1"/>
        <v>0</v>
      </c>
      <c r="O34" s="275">
        <f t="shared" si="1"/>
        <v>0</v>
      </c>
      <c r="P34" s="275">
        <f t="shared" si="1"/>
        <v>0</v>
      </c>
      <c r="Q34" s="275">
        <f t="shared" si="1"/>
        <v>0</v>
      </c>
      <c r="R34" s="275">
        <f t="shared" si="1"/>
        <v>0</v>
      </c>
      <c r="S34" s="195">
        <f t="shared" ref="S34" si="2">SUM(G34:R34)</f>
        <v>0</v>
      </c>
    </row>
    <row r="35" spans="1:21" x14ac:dyDescent="0.3">
      <c r="A35" s="509" t="s">
        <v>147</v>
      </c>
      <c r="B35" s="510"/>
      <c r="C35" s="510"/>
      <c r="D35" s="510"/>
      <c r="E35" s="510"/>
      <c r="F35" s="510"/>
      <c r="G35" s="510"/>
      <c r="H35" s="510"/>
      <c r="I35" s="510"/>
      <c r="J35" s="510"/>
      <c r="K35" s="510"/>
      <c r="L35" s="510"/>
      <c r="M35" s="510"/>
      <c r="N35" s="510"/>
      <c r="O35" s="510"/>
      <c r="P35" s="510"/>
      <c r="Q35" s="510"/>
      <c r="R35" s="510"/>
      <c r="S35" s="511"/>
    </row>
    <row r="36" spans="1:21" ht="18" customHeight="1" x14ac:dyDescent="0.3">
      <c r="A36" s="520" t="s">
        <v>20</v>
      </c>
      <c r="B36" s="512" t="s">
        <v>313</v>
      </c>
      <c r="C36" s="513"/>
      <c r="D36" s="243"/>
      <c r="E36" s="244"/>
      <c r="F36" s="251"/>
      <c r="G36" s="251"/>
      <c r="H36" s="251"/>
      <c r="I36" s="251"/>
      <c r="J36" s="251"/>
      <c r="K36" s="251"/>
      <c r="L36" s="251"/>
      <c r="M36" s="251"/>
      <c r="N36" s="251"/>
      <c r="O36" s="251"/>
      <c r="P36" s="251"/>
      <c r="Q36" s="251"/>
      <c r="R36" s="251"/>
      <c r="S36" s="195">
        <f t="shared" ref="S36:S47" si="3">SUM(G36:R36)</f>
        <v>0</v>
      </c>
    </row>
    <row r="37" spans="1:21" ht="18" customHeight="1" x14ac:dyDescent="0.3">
      <c r="A37" s="521"/>
      <c r="B37" s="512" t="s">
        <v>314</v>
      </c>
      <c r="C37" s="513"/>
      <c r="D37" s="243"/>
      <c r="E37" s="244"/>
      <c r="F37" s="251"/>
      <c r="G37" s="251"/>
      <c r="H37" s="251"/>
      <c r="I37" s="251"/>
      <c r="J37" s="251"/>
      <c r="K37" s="251"/>
      <c r="L37" s="251"/>
      <c r="M37" s="251"/>
      <c r="N37" s="251"/>
      <c r="O37" s="251"/>
      <c r="P37" s="251"/>
      <c r="Q37" s="251"/>
      <c r="R37" s="251"/>
      <c r="S37" s="195">
        <f t="shared" si="3"/>
        <v>0</v>
      </c>
    </row>
    <row r="38" spans="1:21" ht="18" customHeight="1" x14ac:dyDescent="0.3">
      <c r="A38" s="522"/>
      <c r="B38" s="512" t="s">
        <v>333</v>
      </c>
      <c r="C38" s="513"/>
      <c r="D38" s="243"/>
      <c r="E38" s="244"/>
      <c r="F38" s="251"/>
      <c r="G38" s="251"/>
      <c r="H38" s="251"/>
      <c r="I38" s="251"/>
      <c r="J38" s="251"/>
      <c r="K38" s="251"/>
      <c r="L38" s="251"/>
      <c r="M38" s="251"/>
      <c r="N38" s="251"/>
      <c r="O38" s="251"/>
      <c r="P38" s="251"/>
      <c r="Q38" s="251"/>
      <c r="R38" s="251"/>
      <c r="S38" s="195">
        <f t="shared" si="3"/>
        <v>0</v>
      </c>
    </row>
    <row r="39" spans="1:21" ht="18" customHeight="1" x14ac:dyDescent="0.3">
      <c r="A39" s="276" t="s">
        <v>127</v>
      </c>
      <c r="B39" s="455" t="s">
        <v>196</v>
      </c>
      <c r="C39" s="456"/>
      <c r="D39" s="243"/>
      <c r="E39" s="245"/>
      <c r="F39" s="251"/>
      <c r="G39" s="251"/>
      <c r="H39" s="251"/>
      <c r="I39" s="251"/>
      <c r="J39" s="251"/>
      <c r="K39" s="251"/>
      <c r="L39" s="251"/>
      <c r="M39" s="251"/>
      <c r="N39" s="251"/>
      <c r="O39" s="251"/>
      <c r="P39" s="251"/>
      <c r="Q39" s="251"/>
      <c r="R39" s="251"/>
      <c r="S39" s="195">
        <f t="shared" si="3"/>
        <v>0</v>
      </c>
    </row>
    <row r="40" spans="1:21" ht="18" customHeight="1" x14ac:dyDescent="0.3">
      <c r="A40" s="277" t="s">
        <v>191</v>
      </c>
      <c r="B40" s="507" t="s">
        <v>128</v>
      </c>
      <c r="C40" s="508"/>
      <c r="D40" s="243"/>
      <c r="E40" s="245"/>
      <c r="F40" s="251"/>
      <c r="G40" s="251"/>
      <c r="H40" s="251"/>
      <c r="I40" s="251"/>
      <c r="J40" s="251"/>
      <c r="K40" s="251"/>
      <c r="L40" s="251"/>
      <c r="M40" s="251"/>
      <c r="N40" s="251"/>
      <c r="O40" s="251"/>
      <c r="P40" s="251"/>
      <c r="Q40" s="251"/>
      <c r="R40" s="251"/>
      <c r="S40" s="195">
        <f t="shared" si="3"/>
        <v>0</v>
      </c>
    </row>
    <row r="41" spans="1:21" x14ac:dyDescent="0.3">
      <c r="A41" s="541" t="s">
        <v>279</v>
      </c>
      <c r="B41" s="507" t="s">
        <v>280</v>
      </c>
      <c r="C41" s="508"/>
      <c r="D41" s="243"/>
      <c r="E41" s="244"/>
      <c r="F41" s="251"/>
      <c r="G41" s="251"/>
      <c r="H41" s="251"/>
      <c r="I41" s="251"/>
      <c r="J41" s="251"/>
      <c r="K41" s="251"/>
      <c r="L41" s="251"/>
      <c r="M41" s="251"/>
      <c r="N41" s="251"/>
      <c r="O41" s="251"/>
      <c r="P41" s="251"/>
      <c r="Q41" s="251"/>
      <c r="R41" s="251"/>
      <c r="S41" s="195">
        <f t="shared" si="3"/>
        <v>0</v>
      </c>
    </row>
    <row r="42" spans="1:21" x14ac:dyDescent="0.3">
      <c r="A42" s="542"/>
      <c r="B42" s="512" t="s">
        <v>315</v>
      </c>
      <c r="C42" s="513"/>
      <c r="D42" s="278"/>
      <c r="E42" s="279"/>
      <c r="F42" s="280"/>
      <c r="G42" s="251"/>
      <c r="H42" s="251"/>
      <c r="I42" s="251"/>
      <c r="J42" s="251"/>
      <c r="K42" s="251"/>
      <c r="L42" s="251"/>
      <c r="M42" s="251"/>
      <c r="N42" s="251"/>
      <c r="O42" s="251"/>
      <c r="P42" s="251"/>
      <c r="Q42" s="251"/>
      <c r="R42" s="251"/>
      <c r="S42" s="195">
        <f t="shared" si="3"/>
        <v>0</v>
      </c>
    </row>
    <row r="43" spans="1:21" ht="15" customHeight="1" x14ac:dyDescent="0.3">
      <c r="A43" s="535" t="s">
        <v>148</v>
      </c>
      <c r="B43" s="536"/>
      <c r="C43" s="536"/>
      <c r="D43" s="536"/>
      <c r="E43" s="536"/>
      <c r="F43" s="537"/>
      <c r="G43" s="281">
        <f>SUM(G36:G42)</f>
        <v>0</v>
      </c>
      <c r="H43" s="281">
        <f t="shared" ref="H43:Q43" si="4">SUM(H36:H42)</f>
        <v>0</v>
      </c>
      <c r="I43" s="281">
        <f t="shared" si="4"/>
        <v>0</v>
      </c>
      <c r="J43" s="281">
        <f t="shared" si="4"/>
        <v>0</v>
      </c>
      <c r="K43" s="281">
        <f t="shared" si="4"/>
        <v>0</v>
      </c>
      <c r="L43" s="281">
        <f t="shared" si="4"/>
        <v>0</v>
      </c>
      <c r="M43" s="281">
        <f t="shared" si="4"/>
        <v>0</v>
      </c>
      <c r="N43" s="281">
        <f t="shared" si="4"/>
        <v>0</v>
      </c>
      <c r="O43" s="281">
        <f t="shared" si="4"/>
        <v>0</v>
      </c>
      <c r="P43" s="281">
        <f t="shared" si="4"/>
        <v>0</v>
      </c>
      <c r="Q43" s="281">
        <f t="shared" si="4"/>
        <v>0</v>
      </c>
      <c r="R43" s="281">
        <f>SUM(R36:R42)</f>
        <v>0</v>
      </c>
      <c r="S43" s="195">
        <f>SUM(G43:R43)</f>
        <v>0</v>
      </c>
    </row>
    <row r="44" spans="1:21" s="154" customFormat="1" ht="23.25" customHeight="1" x14ac:dyDescent="0.3">
      <c r="A44" s="399" t="s">
        <v>252</v>
      </c>
      <c r="B44" s="400"/>
      <c r="C44" s="400"/>
      <c r="D44" s="400"/>
      <c r="E44" s="400"/>
      <c r="F44" s="401"/>
      <c r="G44" s="155">
        <f>G34+G43</f>
        <v>0</v>
      </c>
      <c r="H44" s="155">
        <f t="shared" ref="H44:R44" si="5">H34+H43</f>
        <v>0</v>
      </c>
      <c r="I44" s="155">
        <f t="shared" si="5"/>
        <v>0</v>
      </c>
      <c r="J44" s="155">
        <f t="shared" si="5"/>
        <v>0</v>
      </c>
      <c r="K44" s="155">
        <f t="shared" si="5"/>
        <v>0</v>
      </c>
      <c r="L44" s="155">
        <f t="shared" si="5"/>
        <v>0</v>
      </c>
      <c r="M44" s="155">
        <f t="shared" si="5"/>
        <v>0</v>
      </c>
      <c r="N44" s="155">
        <f t="shared" si="5"/>
        <v>0</v>
      </c>
      <c r="O44" s="155">
        <f t="shared" si="5"/>
        <v>0</v>
      </c>
      <c r="P44" s="155">
        <f t="shared" si="5"/>
        <v>0</v>
      </c>
      <c r="Q44" s="155">
        <f t="shared" si="5"/>
        <v>0</v>
      </c>
      <c r="R44" s="155">
        <f t="shared" si="5"/>
        <v>0</v>
      </c>
      <c r="S44" s="231">
        <f t="shared" si="3"/>
        <v>0</v>
      </c>
    </row>
    <row r="45" spans="1:21" s="154" customFormat="1" ht="23.25" customHeight="1" x14ac:dyDescent="0.3">
      <c r="A45" s="402" t="s">
        <v>253</v>
      </c>
      <c r="B45" s="403"/>
      <c r="C45" s="403"/>
      <c r="D45" s="403"/>
      <c r="E45" s="403"/>
      <c r="F45" s="403"/>
      <c r="G45" s="251"/>
      <c r="H45" s="251"/>
      <c r="I45" s="251"/>
      <c r="J45" s="251"/>
      <c r="K45" s="251"/>
      <c r="L45" s="251"/>
      <c r="M45" s="251"/>
      <c r="N45" s="251"/>
      <c r="O45" s="251"/>
      <c r="P45" s="251"/>
      <c r="Q45" s="251"/>
      <c r="R45" s="251"/>
      <c r="S45" s="195">
        <f t="shared" si="3"/>
        <v>0</v>
      </c>
    </row>
    <row r="46" spans="1:21" s="154" customFormat="1" ht="23.25" customHeight="1" x14ac:dyDescent="0.3">
      <c r="A46" s="402" t="s">
        <v>254</v>
      </c>
      <c r="B46" s="403"/>
      <c r="C46" s="403"/>
      <c r="D46" s="403"/>
      <c r="E46" s="403"/>
      <c r="F46" s="403"/>
      <c r="G46" s="251"/>
      <c r="H46" s="251"/>
      <c r="I46" s="251"/>
      <c r="J46" s="251"/>
      <c r="K46" s="251"/>
      <c r="L46" s="251"/>
      <c r="M46" s="251"/>
      <c r="N46" s="251"/>
      <c r="O46" s="251"/>
      <c r="P46" s="251"/>
      <c r="Q46" s="251"/>
      <c r="R46" s="251"/>
      <c r="S46" s="195">
        <f t="shared" si="3"/>
        <v>0</v>
      </c>
    </row>
    <row r="47" spans="1:21" s="154" customFormat="1" ht="23.25" customHeight="1" thickBot="1" x14ac:dyDescent="0.35">
      <c r="A47" s="404" t="s">
        <v>255</v>
      </c>
      <c r="B47" s="405"/>
      <c r="C47" s="405"/>
      <c r="D47" s="405"/>
      <c r="E47" s="405"/>
      <c r="F47" s="405"/>
      <c r="G47" s="156">
        <f>G44-G45-G46</f>
        <v>0</v>
      </c>
      <c r="H47" s="156">
        <f t="shared" ref="H47:R47" si="6">H44-H45-H46</f>
        <v>0</v>
      </c>
      <c r="I47" s="156">
        <f t="shared" si="6"/>
        <v>0</v>
      </c>
      <c r="J47" s="156">
        <f t="shared" si="6"/>
        <v>0</v>
      </c>
      <c r="K47" s="156">
        <f t="shared" si="6"/>
        <v>0</v>
      </c>
      <c r="L47" s="156">
        <f t="shared" si="6"/>
        <v>0</v>
      </c>
      <c r="M47" s="156">
        <f t="shared" si="6"/>
        <v>0</v>
      </c>
      <c r="N47" s="156">
        <f t="shared" si="6"/>
        <v>0</v>
      </c>
      <c r="O47" s="156">
        <f t="shared" si="6"/>
        <v>0</v>
      </c>
      <c r="P47" s="156">
        <f t="shared" si="6"/>
        <v>0</v>
      </c>
      <c r="Q47" s="156">
        <f t="shared" si="6"/>
        <v>0</v>
      </c>
      <c r="R47" s="156">
        <f t="shared" si="6"/>
        <v>0</v>
      </c>
      <c r="S47" s="232">
        <f t="shared" si="3"/>
        <v>0</v>
      </c>
      <c r="U47" s="157"/>
    </row>
    <row r="48" spans="1:21" ht="15" thickBot="1" x14ac:dyDescent="0.35">
      <c r="A48" s="258" t="s">
        <v>250</v>
      </c>
      <c r="B48" s="259"/>
      <c r="C48" s="259"/>
      <c r="D48" s="259"/>
      <c r="E48" s="260"/>
      <c r="F48" s="259"/>
      <c r="G48" s="261"/>
      <c r="H48" s="261"/>
      <c r="I48" s="261"/>
      <c r="J48" s="261"/>
      <c r="K48" s="261"/>
      <c r="L48" s="261"/>
      <c r="M48" s="261"/>
      <c r="N48" s="261"/>
      <c r="O48" s="530" t="s">
        <v>170</v>
      </c>
      <c r="P48" s="531"/>
      <c r="Q48" s="531"/>
      <c r="R48" s="531"/>
      <c r="S48" s="196">
        <f>S12-S47</f>
        <v>0</v>
      </c>
    </row>
    <row r="49" spans="1:21" ht="15" thickBot="1" x14ac:dyDescent="0.35">
      <c r="A49" s="258"/>
      <c r="B49" s="259"/>
      <c r="C49" s="259"/>
      <c r="D49" s="259"/>
      <c r="E49" s="260"/>
      <c r="F49" s="259"/>
      <c r="G49" s="261"/>
      <c r="H49" s="261"/>
      <c r="I49" s="261"/>
      <c r="J49" s="261"/>
      <c r="K49" s="261"/>
      <c r="L49" s="261"/>
      <c r="M49" s="261"/>
      <c r="N49" s="261"/>
      <c r="O49" s="262"/>
      <c r="P49" s="262"/>
      <c r="Q49" s="262"/>
      <c r="R49" s="262"/>
      <c r="S49" s="263"/>
      <c r="T49" s="193"/>
    </row>
    <row r="50" spans="1:21" s="158" customFormat="1" ht="17.25" customHeight="1" x14ac:dyDescent="0.3">
      <c r="A50" s="264"/>
      <c r="B50" s="392" t="s">
        <v>245</v>
      </c>
      <c r="C50" s="393"/>
      <c r="D50" s="393"/>
      <c r="E50" s="393"/>
      <c r="F50" s="393"/>
      <c r="G50" s="393"/>
      <c r="H50" s="393"/>
      <c r="I50" s="393"/>
      <c r="J50" s="393"/>
      <c r="K50" s="393"/>
      <c r="L50" s="393"/>
      <c r="M50" s="394"/>
      <c r="N50" s="265"/>
      <c r="O50" s="265"/>
      <c r="P50" s="265"/>
      <c r="Q50" s="266"/>
      <c r="R50" s="266"/>
      <c r="S50" s="266"/>
      <c r="T50" s="159"/>
      <c r="U50" s="159"/>
    </row>
    <row r="51" spans="1:21" s="158" customFormat="1" ht="33" customHeight="1" x14ac:dyDescent="0.3">
      <c r="A51" s="264"/>
      <c r="B51" s="532"/>
      <c r="C51" s="533"/>
      <c r="D51" s="533"/>
      <c r="E51" s="533"/>
      <c r="F51" s="533"/>
      <c r="G51" s="533"/>
      <c r="H51" s="533"/>
      <c r="I51" s="533"/>
      <c r="J51" s="533"/>
      <c r="K51" s="533"/>
      <c r="L51" s="533"/>
      <c r="M51" s="534"/>
      <c r="N51" s="259"/>
      <c r="O51" s="259"/>
      <c r="P51" s="259"/>
      <c r="Q51" s="259"/>
      <c r="R51" s="259"/>
      <c r="S51" s="259"/>
      <c r="T51" s="159"/>
      <c r="U51" s="159"/>
    </row>
    <row r="52" spans="1:21" s="158" customFormat="1" ht="33" customHeight="1" thickBot="1" x14ac:dyDescent="0.35">
      <c r="A52" s="264"/>
      <c r="B52" s="395"/>
      <c r="C52" s="396"/>
      <c r="D52" s="396"/>
      <c r="E52" s="396"/>
      <c r="F52" s="396"/>
      <c r="G52" s="396"/>
      <c r="H52" s="396"/>
      <c r="I52" s="396"/>
      <c r="J52" s="396"/>
      <c r="K52" s="396"/>
      <c r="L52" s="396"/>
      <c r="M52" s="397"/>
      <c r="N52" s="259"/>
      <c r="O52" s="259"/>
      <c r="P52" s="259"/>
      <c r="Q52" s="259"/>
      <c r="R52" s="259"/>
      <c r="S52" s="259"/>
      <c r="T52" s="159"/>
      <c r="U52" s="159"/>
    </row>
    <row r="53" spans="1:21" x14ac:dyDescent="0.3">
      <c r="A53" s="258"/>
      <c r="B53" s="259"/>
      <c r="C53" s="259"/>
      <c r="D53" s="259"/>
      <c r="E53" s="260"/>
      <c r="F53" s="259"/>
      <c r="G53" s="261"/>
      <c r="H53" s="261"/>
      <c r="I53" s="261"/>
      <c r="J53" s="261"/>
      <c r="K53" s="261"/>
      <c r="L53" s="261"/>
      <c r="M53" s="261"/>
      <c r="N53" s="261"/>
      <c r="O53" s="259"/>
      <c r="P53" s="259"/>
      <c r="Q53" s="259"/>
      <c r="R53" s="259"/>
      <c r="S53" s="259"/>
    </row>
    <row r="54" spans="1:21" x14ac:dyDescent="0.3">
      <c r="A54" s="259"/>
      <c r="B54" s="259"/>
      <c r="C54" s="267"/>
      <c r="D54" s="267"/>
      <c r="E54" s="267"/>
      <c r="F54" s="267"/>
      <c r="G54" s="268"/>
      <c r="H54" s="268"/>
      <c r="I54" s="268"/>
      <c r="J54" s="268"/>
      <c r="K54" s="264"/>
      <c r="L54" s="267"/>
      <c r="M54" s="267"/>
      <c r="N54" s="267"/>
      <c r="O54" s="259"/>
      <c r="P54" s="259"/>
      <c r="Q54" s="259"/>
      <c r="R54" s="259"/>
      <c r="S54" s="259"/>
    </row>
    <row r="55" spans="1:21" x14ac:dyDescent="0.3">
      <c r="A55" s="259"/>
      <c r="B55" s="259"/>
      <c r="C55" s="398" t="s">
        <v>190</v>
      </c>
      <c r="D55" s="398"/>
      <c r="E55" s="398"/>
      <c r="F55" s="398"/>
      <c r="G55" s="269"/>
      <c r="H55" s="398"/>
      <c r="I55" s="398"/>
      <c r="J55" s="398"/>
      <c r="K55" s="264"/>
      <c r="L55" s="398" t="s">
        <v>168</v>
      </c>
      <c r="M55" s="398"/>
      <c r="N55" s="398"/>
      <c r="O55" s="259"/>
      <c r="P55" s="259"/>
      <c r="Q55" s="259"/>
      <c r="R55" s="259"/>
      <c r="S55" s="259"/>
    </row>
    <row r="56" spans="1:21" ht="15" thickBot="1" x14ac:dyDescent="0.35">
      <c r="A56" s="273"/>
      <c r="B56" s="273"/>
      <c r="C56" s="273"/>
      <c r="D56" s="282"/>
      <c r="E56" s="274"/>
      <c r="F56" s="273"/>
      <c r="G56" s="273"/>
      <c r="H56" s="273"/>
      <c r="I56" s="273"/>
      <c r="J56" s="273"/>
      <c r="K56" s="273"/>
      <c r="L56" s="273"/>
      <c r="M56" s="273"/>
      <c r="N56" s="273"/>
      <c r="O56" s="273"/>
      <c r="P56" s="273"/>
      <c r="Q56" s="273"/>
      <c r="R56" s="273"/>
      <c r="S56" s="273"/>
    </row>
    <row r="57" spans="1:21" ht="16.8" x14ac:dyDescent="0.3">
      <c r="A57" s="483" t="s">
        <v>338</v>
      </c>
      <c r="B57" s="484"/>
      <c r="C57" s="484"/>
      <c r="D57" s="484"/>
      <c r="E57" s="484"/>
      <c r="F57" s="484"/>
      <c r="G57" s="484"/>
      <c r="H57" s="484"/>
      <c r="I57" s="484"/>
      <c r="J57" s="484"/>
      <c r="K57" s="484"/>
      <c r="L57" s="484"/>
      <c r="M57" s="484"/>
      <c r="N57" s="484"/>
      <c r="O57" s="484"/>
      <c r="P57" s="484"/>
      <c r="Q57" s="484"/>
      <c r="R57" s="484"/>
      <c r="S57" s="485"/>
    </row>
    <row r="58" spans="1:21" x14ac:dyDescent="0.3">
      <c r="A58" s="486" t="s">
        <v>282</v>
      </c>
      <c r="B58" s="487"/>
      <c r="C58" s="487"/>
      <c r="D58" s="487"/>
      <c r="E58" s="487"/>
      <c r="F58" s="487"/>
      <c r="G58" s="487"/>
      <c r="H58" s="487"/>
      <c r="I58" s="487"/>
      <c r="J58" s="487"/>
      <c r="K58" s="487"/>
      <c r="L58" s="487"/>
      <c r="M58" s="487"/>
      <c r="N58" s="487"/>
      <c r="O58" s="487"/>
      <c r="P58" s="487"/>
      <c r="Q58" s="487"/>
      <c r="R58" s="487"/>
      <c r="S58" s="488"/>
    </row>
    <row r="59" spans="1:21" ht="15" thickBot="1" x14ac:dyDescent="0.35">
      <c r="A59" s="489" t="s">
        <v>283</v>
      </c>
      <c r="B59" s="490"/>
      <c r="C59" s="490"/>
      <c r="D59" s="490"/>
      <c r="E59" s="490"/>
      <c r="F59" s="490"/>
      <c r="G59" s="490"/>
      <c r="H59" s="490"/>
      <c r="I59" s="490"/>
      <c r="J59" s="490"/>
      <c r="K59" s="490"/>
      <c r="L59" s="490"/>
      <c r="M59" s="490"/>
      <c r="N59" s="490"/>
      <c r="O59" s="490"/>
      <c r="P59" s="490"/>
      <c r="Q59" s="490"/>
      <c r="R59" s="490"/>
      <c r="S59" s="491"/>
    </row>
    <row r="60" spans="1:21" x14ac:dyDescent="0.3">
      <c r="E60" s="191"/>
    </row>
    <row r="61" spans="1:21" x14ac:dyDescent="0.3">
      <c r="E61" s="191"/>
    </row>
    <row r="62" spans="1:21" x14ac:dyDescent="0.3">
      <c r="E62" s="191"/>
    </row>
    <row r="63" spans="1:21" x14ac:dyDescent="0.3">
      <c r="E63" s="191"/>
    </row>
    <row r="64" spans="1:21" x14ac:dyDescent="0.3">
      <c r="E64" s="191"/>
    </row>
    <row r="65" spans="5:5" x14ac:dyDescent="0.3">
      <c r="E65" s="191"/>
    </row>
    <row r="66" spans="5:5" x14ac:dyDescent="0.3">
      <c r="E66" s="191"/>
    </row>
    <row r="67" spans="5:5" x14ac:dyDescent="0.3">
      <c r="E67" s="191"/>
    </row>
    <row r="68" spans="5:5" x14ac:dyDescent="0.3">
      <c r="E68" s="191"/>
    </row>
    <row r="69" spans="5:5" x14ac:dyDescent="0.3">
      <c r="E69" s="191"/>
    </row>
    <row r="70" spans="5:5" x14ac:dyDescent="0.3">
      <c r="E70" s="191"/>
    </row>
    <row r="71" spans="5:5" x14ac:dyDescent="0.3">
      <c r="E71" s="191"/>
    </row>
    <row r="72" spans="5:5" x14ac:dyDescent="0.3">
      <c r="E72" s="191"/>
    </row>
    <row r="73" spans="5:5" x14ac:dyDescent="0.3">
      <c r="E73" s="191"/>
    </row>
    <row r="74" spans="5:5" x14ac:dyDescent="0.3">
      <c r="E74" s="191"/>
    </row>
  </sheetData>
  <sheetProtection algorithmName="SHA-512" hashValue="/h4+0kUtTLp/RizZZWhHvR11EKtQO+lUL+8RZUhc+oc9p6mWd05rp80JEYmOnyC3C5rHupmNHZurFG5uiAtmEA==" saltValue="EMBjUJXoo+as3ur8tKbSUw==" spinCount="100000" sheet="1" formatCells="0" formatColumns="0" formatRows="0" insertRows="0" autoFilter="0" pivotTables="0"/>
  <mergeCells count="86">
    <mergeCell ref="B37:C37"/>
    <mergeCell ref="B30:C30"/>
    <mergeCell ref="B31:C31"/>
    <mergeCell ref="B33:C33"/>
    <mergeCell ref="A30:A32"/>
    <mergeCell ref="B32:C32"/>
    <mergeCell ref="A36:A38"/>
    <mergeCell ref="B38:C38"/>
    <mergeCell ref="A57:S57"/>
    <mergeCell ref="B41:C41"/>
    <mergeCell ref="C55:F55"/>
    <mergeCell ref="H55:J55"/>
    <mergeCell ref="L55:N55"/>
    <mergeCell ref="A43:F43"/>
    <mergeCell ref="B50:M50"/>
    <mergeCell ref="B51:M51"/>
    <mergeCell ref="A41:A42"/>
    <mergeCell ref="B42:C42"/>
    <mergeCell ref="A58:S58"/>
    <mergeCell ref="A59:S59"/>
    <mergeCell ref="A35:S35"/>
    <mergeCell ref="A17:C17"/>
    <mergeCell ref="A18:S18"/>
    <mergeCell ref="A19:A20"/>
    <mergeCell ref="D19:D20"/>
    <mergeCell ref="E20:S20"/>
    <mergeCell ref="B36:C36"/>
    <mergeCell ref="B39:C39"/>
    <mergeCell ref="B40:C40"/>
    <mergeCell ref="O48:R48"/>
    <mergeCell ref="A44:F44"/>
    <mergeCell ref="A45:F45"/>
    <mergeCell ref="A46:F46"/>
    <mergeCell ref="B52:M52"/>
    <mergeCell ref="H14:S17"/>
    <mergeCell ref="D14:E14"/>
    <mergeCell ref="K7:L7"/>
    <mergeCell ref="A47:F47"/>
    <mergeCell ref="A34:F34"/>
    <mergeCell ref="F14:G14"/>
    <mergeCell ref="B22:C22"/>
    <mergeCell ref="B24:C24"/>
    <mergeCell ref="B25:C25"/>
    <mergeCell ref="B27:C27"/>
    <mergeCell ref="B29:C29"/>
    <mergeCell ref="A21:A29"/>
    <mergeCell ref="B19:C20"/>
    <mergeCell ref="B21:C21"/>
    <mergeCell ref="D15:E15"/>
    <mergeCell ref="D16:E16"/>
    <mergeCell ref="F15:G15"/>
    <mergeCell ref="F16:G16"/>
    <mergeCell ref="A16:C16"/>
    <mergeCell ref="A14:C14"/>
    <mergeCell ref="A15:C15"/>
    <mergeCell ref="Q7:R7"/>
    <mergeCell ref="L6:M6"/>
    <mergeCell ref="N6:O6"/>
    <mergeCell ref="D6:E6"/>
    <mergeCell ref="F6:G6"/>
    <mergeCell ref="E7:F7"/>
    <mergeCell ref="H6:I6"/>
    <mergeCell ref="J6:K6"/>
    <mergeCell ref="N7:O7"/>
    <mergeCell ref="H7:I7"/>
    <mergeCell ref="P1:Q1"/>
    <mergeCell ref="R1:S1"/>
    <mergeCell ref="P2:Q2"/>
    <mergeCell ref="R2:S2"/>
    <mergeCell ref="P3:S3"/>
    <mergeCell ref="B23:C23"/>
    <mergeCell ref="B26:C26"/>
    <mergeCell ref="B28:C28"/>
    <mergeCell ref="F17:G17"/>
    <mergeCell ref="A1:A3"/>
    <mergeCell ref="B1:O3"/>
    <mergeCell ref="D17:E17"/>
    <mergeCell ref="A5:S5"/>
    <mergeCell ref="A8:S8"/>
    <mergeCell ref="A9:F9"/>
    <mergeCell ref="A10:S10"/>
    <mergeCell ref="A11:C12"/>
    <mergeCell ref="D11:F11"/>
    <mergeCell ref="D12:F12"/>
    <mergeCell ref="A13:C13"/>
    <mergeCell ref="D13:F13"/>
  </mergeCells>
  <pageMargins left="0.7" right="0.7" top="0.75" bottom="0.75" header="0.3" footer="0.3"/>
  <pageSetup paperSize="9" scale="2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64"/>
  <sheetViews>
    <sheetView view="pageBreakPreview" topLeftCell="B1" zoomScale="73" zoomScaleNormal="73" zoomScaleSheetLayoutView="73" zoomScalePageLayoutView="86" workbookViewId="0">
      <selection activeCell="B1" sqref="B1:J3"/>
    </sheetView>
  </sheetViews>
  <sheetFormatPr baseColWidth="10" defaultColWidth="11.44140625" defaultRowHeight="14.4" x14ac:dyDescent="0.3"/>
  <cols>
    <col min="1" max="1" width="23.88671875" style="160" customWidth="1"/>
    <col min="2" max="2" width="74.109375" style="160" bestFit="1" customWidth="1"/>
    <col min="3" max="5" width="6.44140625" style="303" customWidth="1"/>
    <col min="6" max="14" width="23" style="160" customWidth="1"/>
    <col min="15" max="16384" width="11.44140625" style="160"/>
  </cols>
  <sheetData>
    <row r="1" spans="1:26" ht="33.75" customHeight="1" thickBot="1" x14ac:dyDescent="0.35">
      <c r="A1" s="524"/>
      <c r="B1" s="418" t="s">
        <v>356</v>
      </c>
      <c r="C1" s="419"/>
      <c r="D1" s="419"/>
      <c r="E1" s="419"/>
      <c r="F1" s="419"/>
      <c r="G1" s="419"/>
      <c r="H1" s="419"/>
      <c r="I1" s="419"/>
      <c r="J1" s="420"/>
      <c r="K1" s="411" t="s">
        <v>248</v>
      </c>
      <c r="L1" s="412"/>
      <c r="M1" s="413">
        <v>44299</v>
      </c>
      <c r="N1" s="414"/>
    </row>
    <row r="2" spans="1:26" ht="33.75" customHeight="1" thickBot="1" x14ac:dyDescent="0.35">
      <c r="A2" s="525"/>
      <c r="B2" s="421"/>
      <c r="C2" s="422"/>
      <c r="D2" s="422"/>
      <c r="E2" s="422"/>
      <c r="F2" s="422"/>
      <c r="G2" s="422"/>
      <c r="H2" s="422"/>
      <c r="I2" s="422"/>
      <c r="J2" s="423"/>
      <c r="K2" s="411" t="s">
        <v>348</v>
      </c>
      <c r="L2" s="412"/>
      <c r="M2" s="411" t="s">
        <v>246</v>
      </c>
      <c r="N2" s="412"/>
    </row>
    <row r="3" spans="1:26" ht="33.75" customHeight="1" thickBot="1" x14ac:dyDescent="0.3">
      <c r="A3" s="526"/>
      <c r="B3" s="424"/>
      <c r="C3" s="425"/>
      <c r="D3" s="425"/>
      <c r="E3" s="425"/>
      <c r="F3" s="425"/>
      <c r="G3" s="425"/>
      <c r="H3" s="425"/>
      <c r="I3" s="425"/>
      <c r="J3" s="426"/>
      <c r="K3" s="415" t="s">
        <v>247</v>
      </c>
      <c r="L3" s="416"/>
      <c r="M3" s="416"/>
      <c r="N3" s="417"/>
    </row>
    <row r="4" spans="1:26" ht="21.75" customHeight="1" thickBot="1" x14ac:dyDescent="0.3">
      <c r="A4" s="256"/>
      <c r="B4" s="255"/>
      <c r="C4" s="255"/>
      <c r="D4" s="255"/>
      <c r="E4" s="255"/>
      <c r="F4" s="255"/>
      <c r="G4" s="255"/>
      <c r="H4" s="255"/>
      <c r="I4" s="257"/>
      <c r="J4" s="257"/>
      <c r="K4" s="257"/>
      <c r="L4" s="257"/>
      <c r="M4" s="257"/>
      <c r="N4" s="257"/>
    </row>
    <row r="5" spans="1:26" ht="33" customHeight="1" x14ac:dyDescent="0.3">
      <c r="A5" s="543" t="s">
        <v>332</v>
      </c>
      <c r="B5" s="544"/>
      <c r="C5" s="544"/>
      <c r="D5" s="544"/>
      <c r="E5" s="544"/>
      <c r="F5" s="544"/>
      <c r="G5" s="544"/>
      <c r="H5" s="544"/>
      <c r="I5" s="544"/>
      <c r="J5" s="544"/>
      <c r="K5" s="544"/>
      <c r="L5" s="544"/>
      <c r="M5" s="544"/>
      <c r="N5" s="545"/>
    </row>
    <row r="6" spans="1:26" ht="15.6" x14ac:dyDescent="0.3">
      <c r="A6" s="304" t="s">
        <v>328</v>
      </c>
      <c r="B6" s="283"/>
      <c r="C6" s="562" t="s">
        <v>329</v>
      </c>
      <c r="D6" s="562"/>
      <c r="E6" s="562"/>
      <c r="F6" s="284"/>
      <c r="G6" s="563" t="s">
        <v>331</v>
      </c>
      <c r="H6" s="563"/>
      <c r="I6" s="563"/>
      <c r="J6" s="563"/>
      <c r="K6" s="563" t="s">
        <v>330</v>
      </c>
      <c r="L6" s="563"/>
      <c r="M6" s="563"/>
      <c r="N6" s="564"/>
    </row>
    <row r="7" spans="1:26" s="226" customFormat="1" ht="82.8" x14ac:dyDescent="0.3">
      <c r="A7" s="241" t="s">
        <v>130</v>
      </c>
      <c r="B7" s="242" t="s">
        <v>192</v>
      </c>
      <c r="C7" s="560" t="s">
        <v>180</v>
      </c>
      <c r="D7" s="560"/>
      <c r="E7" s="560"/>
      <c r="F7" s="242" t="s">
        <v>181</v>
      </c>
      <c r="G7" s="242" t="s">
        <v>182</v>
      </c>
      <c r="H7" s="242" t="s">
        <v>183</v>
      </c>
      <c r="I7" s="242" t="s">
        <v>184</v>
      </c>
      <c r="J7" s="242" t="s">
        <v>185</v>
      </c>
      <c r="K7" s="242" t="s">
        <v>186</v>
      </c>
      <c r="L7" s="242" t="s">
        <v>316</v>
      </c>
      <c r="M7" s="242" t="s">
        <v>317</v>
      </c>
      <c r="N7" s="305" t="s">
        <v>187</v>
      </c>
    </row>
    <row r="8" spans="1:26" s="226" customFormat="1" ht="31.5" customHeight="1" x14ac:dyDescent="0.3">
      <c r="A8" s="503" t="s">
        <v>145</v>
      </c>
      <c r="B8" s="482"/>
      <c r="C8" s="482"/>
      <c r="D8" s="482"/>
      <c r="E8" s="482"/>
      <c r="F8" s="482"/>
      <c r="G8" s="482"/>
      <c r="H8" s="482"/>
      <c r="I8" s="482"/>
      <c r="J8" s="482"/>
      <c r="K8" s="482"/>
      <c r="L8" s="482"/>
      <c r="M8" s="482"/>
      <c r="N8" s="561"/>
      <c r="O8" s="164"/>
      <c r="P8" s="164"/>
      <c r="Q8" s="164"/>
      <c r="R8" s="164"/>
      <c r="S8" s="164"/>
      <c r="T8" s="164"/>
      <c r="U8" s="164"/>
      <c r="V8" s="164"/>
      <c r="W8" s="164"/>
      <c r="X8" s="164"/>
      <c r="Y8" s="164"/>
      <c r="Z8" s="164"/>
    </row>
    <row r="9" spans="1:26" s="203" customFormat="1" ht="31.5" customHeight="1" x14ac:dyDescent="0.3">
      <c r="A9" s="523" t="s">
        <v>188</v>
      </c>
      <c r="B9" s="285" t="s">
        <v>102</v>
      </c>
      <c r="C9" s="300"/>
      <c r="D9" s="299">
        <v>2</v>
      </c>
      <c r="E9" s="299"/>
      <c r="F9" s="286"/>
      <c r="G9" s="286"/>
      <c r="H9" s="287">
        <f>F9+G9</f>
        <v>0</v>
      </c>
      <c r="I9" s="288"/>
      <c r="J9" s="288"/>
      <c r="K9" s="289">
        <f>H9-I9-J9</f>
        <v>0</v>
      </c>
      <c r="L9" s="290"/>
      <c r="M9" s="290"/>
      <c r="N9" s="306"/>
      <c r="O9" s="192"/>
      <c r="P9" s="192"/>
      <c r="Q9" s="192"/>
      <c r="R9" s="192"/>
      <c r="S9" s="192"/>
      <c r="T9" s="192"/>
      <c r="U9" s="192"/>
      <c r="V9" s="192"/>
      <c r="W9" s="192"/>
      <c r="X9" s="192"/>
      <c r="Y9" s="192"/>
      <c r="Z9" s="192"/>
    </row>
    <row r="10" spans="1:26" s="203" customFormat="1" ht="31.5" customHeight="1" x14ac:dyDescent="0.3">
      <c r="A10" s="523"/>
      <c r="B10" s="285" t="s">
        <v>177</v>
      </c>
      <c r="C10" s="300"/>
      <c r="D10" s="299">
        <v>2</v>
      </c>
      <c r="E10" s="299"/>
      <c r="F10" s="286"/>
      <c r="G10" s="286"/>
      <c r="H10" s="287">
        <f t="shared" ref="H10:H35" si="0">F10+G10</f>
        <v>0</v>
      </c>
      <c r="I10" s="288"/>
      <c r="J10" s="288"/>
      <c r="K10" s="289">
        <f t="shared" ref="K10:K35" si="1">H10-I10-J10</f>
        <v>0</v>
      </c>
      <c r="L10" s="290"/>
      <c r="M10" s="290"/>
      <c r="N10" s="306"/>
      <c r="O10" s="192"/>
      <c r="P10" s="192"/>
      <c r="Q10" s="192"/>
      <c r="R10" s="192"/>
      <c r="S10" s="192"/>
      <c r="T10" s="192"/>
      <c r="U10" s="192"/>
      <c r="V10" s="192"/>
      <c r="W10" s="192"/>
      <c r="X10" s="192"/>
      <c r="Y10" s="192"/>
      <c r="Z10" s="192"/>
    </row>
    <row r="11" spans="1:26" s="203" customFormat="1" ht="31.5" customHeight="1" x14ac:dyDescent="0.3">
      <c r="A11" s="523"/>
      <c r="B11" s="285" t="s">
        <v>93</v>
      </c>
      <c r="C11" s="299">
        <v>1</v>
      </c>
      <c r="D11" s="299"/>
      <c r="E11" s="299"/>
      <c r="F11" s="286"/>
      <c r="G11" s="286"/>
      <c r="H11" s="287">
        <f t="shared" si="0"/>
        <v>0</v>
      </c>
      <c r="I11" s="288"/>
      <c r="J11" s="288"/>
      <c r="K11" s="289">
        <f t="shared" si="1"/>
        <v>0</v>
      </c>
      <c r="L11" s="290"/>
      <c r="M11" s="290"/>
      <c r="N11" s="306"/>
      <c r="O11" s="192"/>
      <c r="P11" s="192"/>
      <c r="Q11" s="192"/>
      <c r="R11" s="192"/>
      <c r="S11" s="192"/>
      <c r="T11" s="192"/>
      <c r="U11" s="192"/>
      <c r="V11" s="192"/>
      <c r="W11" s="192"/>
      <c r="X11" s="192"/>
      <c r="Y11" s="192"/>
      <c r="Z11" s="192"/>
    </row>
    <row r="12" spans="1:26" s="203" customFormat="1" ht="31.5" customHeight="1" x14ac:dyDescent="0.3">
      <c r="A12" s="523"/>
      <c r="B12" s="285" t="s">
        <v>98</v>
      </c>
      <c r="C12" s="300"/>
      <c r="D12" s="299"/>
      <c r="E12" s="299">
        <v>3</v>
      </c>
      <c r="F12" s="286"/>
      <c r="G12" s="286"/>
      <c r="H12" s="287">
        <f t="shared" si="0"/>
        <v>0</v>
      </c>
      <c r="I12" s="288"/>
      <c r="J12" s="288"/>
      <c r="K12" s="289">
        <f t="shared" si="1"/>
        <v>0</v>
      </c>
      <c r="L12" s="290"/>
      <c r="M12" s="290"/>
      <c r="N12" s="306"/>
      <c r="O12" s="192"/>
      <c r="P12" s="192"/>
      <c r="Q12" s="192"/>
      <c r="R12" s="192"/>
      <c r="S12" s="192"/>
      <c r="T12" s="192"/>
      <c r="U12" s="192"/>
      <c r="V12" s="192"/>
      <c r="W12" s="192"/>
      <c r="X12" s="192"/>
      <c r="Y12" s="192"/>
      <c r="Z12" s="192"/>
    </row>
    <row r="13" spans="1:26" s="203" customFormat="1" ht="31.5" customHeight="1" x14ac:dyDescent="0.3">
      <c r="A13" s="523"/>
      <c r="B13" s="285" t="s">
        <v>90</v>
      </c>
      <c r="C13" s="299">
        <v>1</v>
      </c>
      <c r="D13" s="299"/>
      <c r="E13" s="300"/>
      <c r="F13" s="286"/>
      <c r="G13" s="286"/>
      <c r="H13" s="287">
        <f t="shared" si="0"/>
        <v>0</v>
      </c>
      <c r="I13" s="288"/>
      <c r="J13" s="288"/>
      <c r="K13" s="289">
        <f t="shared" si="1"/>
        <v>0</v>
      </c>
      <c r="L13" s="290"/>
      <c r="M13" s="290"/>
      <c r="N13" s="306"/>
      <c r="O13" s="192"/>
      <c r="P13" s="192"/>
      <c r="Q13" s="192"/>
      <c r="R13" s="192"/>
      <c r="S13" s="192"/>
      <c r="T13" s="192"/>
      <c r="U13" s="192"/>
      <c r="V13" s="192"/>
      <c r="W13" s="192"/>
      <c r="X13" s="192"/>
      <c r="Y13" s="192"/>
      <c r="Z13" s="192"/>
    </row>
    <row r="14" spans="1:26" s="203" customFormat="1" ht="31.5" customHeight="1" x14ac:dyDescent="0.3">
      <c r="A14" s="523"/>
      <c r="B14" s="285" t="s">
        <v>172</v>
      </c>
      <c r="C14" s="299"/>
      <c r="D14" s="299">
        <v>2</v>
      </c>
      <c r="E14" s="300"/>
      <c r="F14" s="286"/>
      <c r="G14" s="286"/>
      <c r="H14" s="287">
        <f t="shared" si="0"/>
        <v>0</v>
      </c>
      <c r="I14" s="288"/>
      <c r="J14" s="288"/>
      <c r="K14" s="289">
        <f t="shared" si="1"/>
        <v>0</v>
      </c>
      <c r="L14" s="290"/>
      <c r="M14" s="290"/>
      <c r="N14" s="306"/>
      <c r="O14" s="192"/>
      <c r="P14" s="192"/>
      <c r="Q14" s="192"/>
      <c r="R14" s="192"/>
      <c r="S14" s="192"/>
      <c r="T14" s="192"/>
      <c r="U14" s="192"/>
      <c r="V14" s="192"/>
      <c r="W14" s="192"/>
      <c r="X14" s="192"/>
      <c r="Y14" s="192"/>
      <c r="Z14" s="192"/>
    </row>
    <row r="15" spans="1:26" s="203" customFormat="1" ht="31.5" customHeight="1" x14ac:dyDescent="0.3">
      <c r="A15" s="523"/>
      <c r="B15" s="285" t="s">
        <v>173</v>
      </c>
      <c r="C15" s="300"/>
      <c r="D15" s="299">
        <v>2</v>
      </c>
      <c r="E15" s="299"/>
      <c r="F15" s="286"/>
      <c r="G15" s="286"/>
      <c r="H15" s="287">
        <f t="shared" si="0"/>
        <v>0</v>
      </c>
      <c r="I15" s="288"/>
      <c r="J15" s="288"/>
      <c r="K15" s="289">
        <f t="shared" si="1"/>
        <v>0</v>
      </c>
      <c r="L15" s="290"/>
      <c r="M15" s="290"/>
      <c r="N15" s="306"/>
      <c r="O15" s="192"/>
      <c r="P15" s="192"/>
      <c r="Q15" s="192"/>
      <c r="R15" s="192"/>
      <c r="S15" s="192"/>
      <c r="T15" s="192"/>
      <c r="U15" s="192"/>
      <c r="V15" s="192"/>
      <c r="W15" s="192"/>
      <c r="X15" s="192"/>
      <c r="Y15" s="192"/>
      <c r="Z15" s="192"/>
    </row>
    <row r="16" spans="1:26" s="203" customFormat="1" ht="31.5" customHeight="1" x14ac:dyDescent="0.3">
      <c r="A16" s="523"/>
      <c r="B16" s="285" t="s">
        <v>88</v>
      </c>
      <c r="C16" s="299">
        <v>1</v>
      </c>
      <c r="D16" s="299"/>
      <c r="E16" s="300"/>
      <c r="F16" s="286"/>
      <c r="G16" s="286"/>
      <c r="H16" s="287">
        <f t="shared" si="0"/>
        <v>0</v>
      </c>
      <c r="I16" s="288"/>
      <c r="J16" s="288"/>
      <c r="K16" s="289">
        <f t="shared" si="1"/>
        <v>0</v>
      </c>
      <c r="L16" s="290"/>
      <c r="M16" s="290"/>
      <c r="N16" s="306"/>
      <c r="O16" s="192"/>
      <c r="P16" s="192"/>
      <c r="Q16" s="192"/>
      <c r="R16" s="192"/>
      <c r="S16" s="192"/>
      <c r="T16" s="192"/>
      <c r="U16" s="192"/>
      <c r="V16" s="192"/>
      <c r="W16" s="192"/>
      <c r="X16" s="192"/>
      <c r="Y16" s="192"/>
      <c r="Z16" s="192"/>
    </row>
    <row r="17" spans="1:28" s="203" customFormat="1" ht="31.5" customHeight="1" x14ac:dyDescent="0.3">
      <c r="A17" s="523"/>
      <c r="B17" s="285" t="s">
        <v>94</v>
      </c>
      <c r="C17" s="300"/>
      <c r="D17" s="299"/>
      <c r="E17" s="299">
        <v>3</v>
      </c>
      <c r="F17" s="286"/>
      <c r="G17" s="286"/>
      <c r="H17" s="287">
        <f t="shared" si="0"/>
        <v>0</v>
      </c>
      <c r="I17" s="288"/>
      <c r="J17" s="288"/>
      <c r="K17" s="289">
        <f t="shared" si="1"/>
        <v>0</v>
      </c>
      <c r="L17" s="290"/>
      <c r="M17" s="290"/>
      <c r="N17" s="306"/>
      <c r="O17" s="192"/>
      <c r="P17" s="192"/>
      <c r="Q17" s="192"/>
      <c r="R17" s="192"/>
      <c r="S17" s="192"/>
      <c r="T17" s="192"/>
      <c r="U17" s="192"/>
      <c r="V17" s="192"/>
      <c r="W17" s="192"/>
      <c r="X17" s="192"/>
      <c r="Y17" s="192"/>
      <c r="Z17" s="192"/>
    </row>
    <row r="18" spans="1:28" s="203" customFormat="1" ht="31.5" customHeight="1" x14ac:dyDescent="0.3">
      <c r="A18" s="523"/>
      <c r="B18" s="285" t="s">
        <v>291</v>
      </c>
      <c r="C18" s="300"/>
      <c r="D18" s="299"/>
      <c r="E18" s="299"/>
      <c r="F18" s="286"/>
      <c r="G18" s="286"/>
      <c r="H18" s="287">
        <f t="shared" si="0"/>
        <v>0</v>
      </c>
      <c r="I18" s="288"/>
      <c r="J18" s="288"/>
      <c r="K18" s="289">
        <f t="shared" si="1"/>
        <v>0</v>
      </c>
      <c r="L18" s="290"/>
      <c r="M18" s="290"/>
      <c r="N18" s="306"/>
      <c r="O18" s="192"/>
      <c r="P18" s="192"/>
      <c r="Q18" s="192"/>
      <c r="R18" s="192"/>
      <c r="S18" s="192"/>
      <c r="T18" s="192"/>
      <c r="U18" s="192"/>
      <c r="V18" s="192"/>
      <c r="W18" s="192"/>
      <c r="X18" s="192"/>
      <c r="Y18" s="192"/>
      <c r="Z18" s="192"/>
    </row>
    <row r="19" spans="1:28" s="203" customFormat="1" ht="31.5" customHeight="1" x14ac:dyDescent="0.3">
      <c r="A19" s="523"/>
      <c r="B19" s="285" t="s">
        <v>92</v>
      </c>
      <c r="C19" s="299">
        <v>1</v>
      </c>
      <c r="D19" s="299"/>
      <c r="E19" s="300"/>
      <c r="F19" s="286"/>
      <c r="G19" s="286"/>
      <c r="H19" s="287">
        <f t="shared" si="0"/>
        <v>0</v>
      </c>
      <c r="I19" s="288"/>
      <c r="J19" s="288"/>
      <c r="K19" s="289">
        <f t="shared" si="1"/>
        <v>0</v>
      </c>
      <c r="L19" s="290"/>
      <c r="M19" s="290"/>
      <c r="N19" s="306"/>
      <c r="O19" s="192"/>
      <c r="P19" s="192"/>
      <c r="Q19" s="192"/>
      <c r="R19" s="192"/>
      <c r="S19" s="192"/>
      <c r="T19" s="192"/>
      <c r="U19" s="192"/>
      <c r="V19" s="192"/>
      <c r="W19" s="192"/>
      <c r="X19" s="192"/>
      <c r="Y19" s="192"/>
      <c r="Z19" s="192"/>
    </row>
    <row r="20" spans="1:28" s="203" customFormat="1" ht="31.5" customHeight="1" x14ac:dyDescent="0.3">
      <c r="A20" s="523"/>
      <c r="B20" s="285" t="s">
        <v>174</v>
      </c>
      <c r="C20" s="299"/>
      <c r="D20" s="299">
        <v>2</v>
      </c>
      <c r="E20" s="300"/>
      <c r="F20" s="286"/>
      <c r="G20" s="286"/>
      <c r="H20" s="287">
        <f t="shared" si="0"/>
        <v>0</v>
      </c>
      <c r="I20" s="288"/>
      <c r="J20" s="288"/>
      <c r="K20" s="289">
        <f t="shared" si="1"/>
        <v>0</v>
      </c>
      <c r="L20" s="290"/>
      <c r="M20" s="290"/>
      <c r="N20" s="306"/>
      <c r="O20" s="192"/>
      <c r="P20" s="192"/>
      <c r="Q20" s="192"/>
      <c r="R20" s="192"/>
      <c r="S20" s="192"/>
      <c r="T20" s="192"/>
      <c r="U20" s="192"/>
      <c r="V20" s="192"/>
      <c r="W20" s="192"/>
      <c r="X20" s="192"/>
      <c r="Y20" s="192"/>
      <c r="Z20" s="192"/>
    </row>
    <row r="21" spans="1:28" s="203" customFormat="1" ht="31.5" customHeight="1" x14ac:dyDescent="0.3">
      <c r="A21" s="523"/>
      <c r="B21" s="285" t="s">
        <v>97</v>
      </c>
      <c r="C21" s="300"/>
      <c r="D21" s="299"/>
      <c r="E21" s="299">
        <v>3</v>
      </c>
      <c r="F21" s="286"/>
      <c r="G21" s="286"/>
      <c r="H21" s="287">
        <f t="shared" si="0"/>
        <v>0</v>
      </c>
      <c r="I21" s="288"/>
      <c r="J21" s="288"/>
      <c r="K21" s="289">
        <f t="shared" si="1"/>
        <v>0</v>
      </c>
      <c r="L21" s="290"/>
      <c r="M21" s="290"/>
      <c r="N21" s="306"/>
      <c r="O21" s="192"/>
      <c r="P21" s="192"/>
      <c r="Q21" s="192"/>
      <c r="R21" s="192"/>
      <c r="S21" s="192"/>
      <c r="T21" s="192"/>
      <c r="U21" s="192"/>
      <c r="V21" s="192"/>
      <c r="W21" s="192"/>
      <c r="X21" s="192"/>
      <c r="Y21" s="192"/>
      <c r="Z21" s="192"/>
    </row>
    <row r="22" spans="1:28" s="203" customFormat="1" ht="31.5" customHeight="1" x14ac:dyDescent="0.3">
      <c r="A22" s="523"/>
      <c r="B22" s="285" t="s">
        <v>89</v>
      </c>
      <c r="C22" s="299">
        <v>1</v>
      </c>
      <c r="D22" s="299"/>
      <c r="E22" s="300"/>
      <c r="F22" s="286"/>
      <c r="G22" s="286"/>
      <c r="H22" s="287">
        <f t="shared" si="0"/>
        <v>0</v>
      </c>
      <c r="I22" s="288"/>
      <c r="J22" s="288"/>
      <c r="K22" s="289">
        <f t="shared" si="1"/>
        <v>0</v>
      </c>
      <c r="L22" s="290"/>
      <c r="M22" s="290"/>
      <c r="N22" s="306"/>
      <c r="O22" s="192"/>
      <c r="P22" s="192"/>
      <c r="Q22" s="192"/>
      <c r="R22" s="192"/>
      <c r="S22" s="192"/>
      <c r="T22" s="192"/>
      <c r="U22" s="192"/>
      <c r="V22" s="192"/>
      <c r="W22" s="192"/>
      <c r="X22" s="192"/>
      <c r="Y22" s="192"/>
      <c r="Z22" s="192"/>
    </row>
    <row r="23" spans="1:28" s="203" customFormat="1" ht="31.5" customHeight="1" x14ac:dyDescent="0.3">
      <c r="A23" s="523"/>
      <c r="B23" s="285" t="s">
        <v>175</v>
      </c>
      <c r="C23" s="299"/>
      <c r="D23" s="299">
        <v>2</v>
      </c>
      <c r="E23" s="300"/>
      <c r="F23" s="286"/>
      <c r="G23" s="286"/>
      <c r="H23" s="287">
        <f t="shared" si="0"/>
        <v>0</v>
      </c>
      <c r="I23" s="288"/>
      <c r="J23" s="288"/>
      <c r="K23" s="289">
        <f t="shared" si="1"/>
        <v>0</v>
      </c>
      <c r="L23" s="290"/>
      <c r="M23" s="290"/>
      <c r="N23" s="306"/>
      <c r="O23" s="192"/>
      <c r="P23" s="192"/>
      <c r="Q23" s="192"/>
      <c r="R23" s="192"/>
      <c r="S23" s="192"/>
      <c r="T23" s="192"/>
      <c r="U23" s="192"/>
      <c r="V23" s="192"/>
      <c r="W23" s="192"/>
      <c r="X23" s="192"/>
      <c r="Y23" s="192"/>
      <c r="Z23" s="192"/>
    </row>
    <row r="24" spans="1:28" s="203" customFormat="1" ht="31.5" customHeight="1" x14ac:dyDescent="0.3">
      <c r="A24" s="523"/>
      <c r="B24" s="285" t="s">
        <v>95</v>
      </c>
      <c r="C24" s="300"/>
      <c r="D24" s="299"/>
      <c r="E24" s="299">
        <v>3</v>
      </c>
      <c r="F24" s="286"/>
      <c r="G24" s="286"/>
      <c r="H24" s="287">
        <f t="shared" si="0"/>
        <v>0</v>
      </c>
      <c r="I24" s="288"/>
      <c r="J24" s="288"/>
      <c r="K24" s="289">
        <f t="shared" si="1"/>
        <v>0</v>
      </c>
      <c r="L24" s="290"/>
      <c r="M24" s="290"/>
      <c r="N24" s="306"/>
      <c r="O24" s="192"/>
      <c r="P24" s="192"/>
      <c r="Q24" s="192"/>
      <c r="R24" s="192"/>
      <c r="S24" s="192"/>
      <c r="T24" s="192"/>
      <c r="U24" s="192"/>
      <c r="V24" s="192"/>
      <c r="W24" s="192"/>
      <c r="X24" s="192"/>
      <c r="Y24" s="192"/>
      <c r="Z24" s="192"/>
    </row>
    <row r="25" spans="1:28" s="203" customFormat="1" ht="31.5" customHeight="1" x14ac:dyDescent="0.3">
      <c r="A25" s="523"/>
      <c r="B25" s="285" t="s">
        <v>292</v>
      </c>
      <c r="C25" s="300"/>
      <c r="D25" s="299"/>
      <c r="E25" s="299"/>
      <c r="F25" s="286"/>
      <c r="G25" s="286"/>
      <c r="H25" s="287">
        <f t="shared" si="0"/>
        <v>0</v>
      </c>
      <c r="I25" s="288"/>
      <c r="J25" s="288"/>
      <c r="K25" s="289">
        <f t="shared" si="1"/>
        <v>0</v>
      </c>
      <c r="L25" s="290"/>
      <c r="M25" s="290"/>
      <c r="N25" s="306"/>
      <c r="O25" s="192"/>
      <c r="P25" s="192"/>
      <c r="Q25" s="192"/>
      <c r="R25" s="192"/>
      <c r="S25" s="192"/>
      <c r="T25" s="192"/>
      <c r="U25" s="192"/>
      <c r="V25" s="192"/>
      <c r="W25" s="192"/>
      <c r="X25" s="192"/>
      <c r="Y25" s="192"/>
      <c r="Z25" s="192"/>
    </row>
    <row r="26" spans="1:28" s="193" customFormat="1" ht="31.5" customHeight="1" x14ac:dyDescent="0.3">
      <c r="A26" s="523"/>
      <c r="B26" s="285" t="s">
        <v>91</v>
      </c>
      <c r="C26" s="299">
        <v>1</v>
      </c>
      <c r="D26" s="299"/>
      <c r="E26" s="300"/>
      <c r="F26" s="286"/>
      <c r="G26" s="286"/>
      <c r="H26" s="287">
        <f t="shared" si="0"/>
        <v>0</v>
      </c>
      <c r="I26" s="288"/>
      <c r="J26" s="291"/>
      <c r="K26" s="289">
        <f t="shared" si="1"/>
        <v>0</v>
      </c>
      <c r="L26" s="290"/>
      <c r="M26" s="290"/>
      <c r="N26" s="306"/>
      <c r="O26" s="192"/>
      <c r="P26" s="192"/>
      <c r="Q26" s="192"/>
      <c r="R26" s="192"/>
      <c r="S26" s="192"/>
      <c r="T26" s="192"/>
      <c r="U26" s="192"/>
      <c r="V26" s="192"/>
      <c r="W26" s="192"/>
      <c r="X26" s="192"/>
      <c r="Y26" s="192"/>
      <c r="Z26" s="192"/>
      <c r="AA26" s="192"/>
      <c r="AB26" s="192"/>
    </row>
    <row r="27" spans="1:28" s="193" customFormat="1" ht="31.5" customHeight="1" x14ac:dyDescent="0.3">
      <c r="A27" s="523"/>
      <c r="B27" s="285" t="s">
        <v>176</v>
      </c>
      <c r="C27" s="299"/>
      <c r="D27" s="299">
        <v>2</v>
      </c>
      <c r="E27" s="300"/>
      <c r="F27" s="286"/>
      <c r="G27" s="286"/>
      <c r="H27" s="287">
        <f t="shared" si="0"/>
        <v>0</v>
      </c>
      <c r="I27" s="288"/>
      <c r="J27" s="291"/>
      <c r="K27" s="289">
        <f t="shared" si="1"/>
        <v>0</v>
      </c>
      <c r="L27" s="290"/>
      <c r="M27" s="290"/>
      <c r="N27" s="306"/>
      <c r="O27" s="192"/>
      <c r="P27" s="192"/>
      <c r="Q27" s="192"/>
      <c r="R27" s="192"/>
      <c r="S27" s="192"/>
      <c r="T27" s="192"/>
      <c r="U27" s="192"/>
      <c r="V27" s="192"/>
      <c r="W27" s="192"/>
      <c r="X27" s="192"/>
      <c r="Y27" s="192"/>
      <c r="Z27" s="192"/>
      <c r="AA27" s="192"/>
      <c r="AB27" s="192"/>
    </row>
    <row r="28" spans="1:28" s="193" customFormat="1" ht="31.5" customHeight="1" x14ac:dyDescent="0.3">
      <c r="A28" s="523"/>
      <c r="B28" s="285" t="s">
        <v>96</v>
      </c>
      <c r="C28" s="300"/>
      <c r="D28" s="299"/>
      <c r="E28" s="299">
        <v>3</v>
      </c>
      <c r="F28" s="286"/>
      <c r="G28" s="286"/>
      <c r="H28" s="287">
        <f t="shared" si="0"/>
        <v>0</v>
      </c>
      <c r="I28" s="288"/>
      <c r="J28" s="291"/>
      <c r="K28" s="289">
        <f t="shared" si="1"/>
        <v>0</v>
      </c>
      <c r="L28" s="290"/>
      <c r="M28" s="290"/>
      <c r="N28" s="306"/>
      <c r="O28" s="192"/>
      <c r="P28" s="192"/>
      <c r="Q28" s="192"/>
      <c r="R28" s="192"/>
      <c r="S28" s="192"/>
      <c r="T28" s="192"/>
      <c r="U28" s="192"/>
      <c r="V28" s="192"/>
      <c r="W28" s="192"/>
      <c r="X28" s="192"/>
      <c r="Y28" s="192"/>
      <c r="Z28" s="192"/>
      <c r="AA28" s="192"/>
      <c r="AB28" s="192"/>
    </row>
    <row r="29" spans="1:28" s="193" customFormat="1" ht="31.5" customHeight="1" x14ac:dyDescent="0.3">
      <c r="A29" s="523"/>
      <c r="B29" s="285" t="s">
        <v>293</v>
      </c>
      <c r="C29" s="300"/>
      <c r="D29" s="299"/>
      <c r="E29" s="299"/>
      <c r="F29" s="286"/>
      <c r="G29" s="286"/>
      <c r="H29" s="287">
        <f t="shared" si="0"/>
        <v>0</v>
      </c>
      <c r="I29" s="288"/>
      <c r="J29" s="291"/>
      <c r="K29" s="289">
        <f t="shared" si="1"/>
        <v>0</v>
      </c>
      <c r="L29" s="290"/>
      <c r="M29" s="290"/>
      <c r="N29" s="306"/>
      <c r="O29" s="192"/>
      <c r="P29" s="192"/>
      <c r="Q29" s="192"/>
      <c r="R29" s="192"/>
      <c r="S29" s="192"/>
      <c r="T29" s="192"/>
      <c r="U29" s="192"/>
      <c r="V29" s="192"/>
      <c r="W29" s="192"/>
      <c r="X29" s="192"/>
      <c r="Y29" s="192"/>
      <c r="Z29" s="192"/>
      <c r="AA29" s="192"/>
      <c r="AB29" s="192"/>
    </row>
    <row r="30" spans="1:28" s="193" customFormat="1" ht="31.5" customHeight="1" x14ac:dyDescent="0.3">
      <c r="A30" s="523"/>
      <c r="B30" s="285" t="s">
        <v>99</v>
      </c>
      <c r="C30" s="300"/>
      <c r="D30" s="299"/>
      <c r="E30" s="299">
        <v>3</v>
      </c>
      <c r="F30" s="286"/>
      <c r="G30" s="286"/>
      <c r="H30" s="287">
        <f t="shared" si="0"/>
        <v>0</v>
      </c>
      <c r="I30" s="288"/>
      <c r="J30" s="291"/>
      <c r="K30" s="289">
        <f t="shared" si="1"/>
        <v>0</v>
      </c>
      <c r="L30" s="290"/>
      <c r="M30" s="290"/>
      <c r="N30" s="306"/>
      <c r="O30" s="192"/>
      <c r="P30" s="192"/>
      <c r="Q30" s="192"/>
      <c r="R30" s="192"/>
      <c r="S30" s="192"/>
      <c r="T30" s="192"/>
      <c r="U30" s="192"/>
      <c r="V30" s="192"/>
      <c r="W30" s="192"/>
      <c r="X30" s="192"/>
      <c r="Y30" s="192"/>
      <c r="Z30" s="192"/>
      <c r="AA30" s="192"/>
      <c r="AB30" s="192"/>
    </row>
    <row r="31" spans="1:28" s="193" customFormat="1" ht="31.5" customHeight="1" x14ac:dyDescent="0.3">
      <c r="A31" s="307" t="s">
        <v>195</v>
      </c>
      <c r="B31" s="285" t="s">
        <v>178</v>
      </c>
      <c r="C31" s="299">
        <v>1</v>
      </c>
      <c r="D31" s="299"/>
      <c r="E31" s="299"/>
      <c r="F31" s="286"/>
      <c r="G31" s="286"/>
      <c r="H31" s="287">
        <f t="shared" si="0"/>
        <v>0</v>
      </c>
      <c r="I31" s="288"/>
      <c r="J31" s="291"/>
      <c r="K31" s="289">
        <f t="shared" si="1"/>
        <v>0</v>
      </c>
      <c r="L31" s="290"/>
      <c r="M31" s="290"/>
      <c r="N31" s="306"/>
      <c r="O31" s="192"/>
      <c r="P31" s="192"/>
      <c r="Q31" s="192"/>
      <c r="R31" s="192"/>
      <c r="S31" s="192"/>
      <c r="T31" s="192"/>
      <c r="U31" s="192"/>
      <c r="V31" s="192"/>
      <c r="W31" s="192"/>
      <c r="X31" s="192"/>
      <c r="Y31" s="192"/>
      <c r="Z31" s="192"/>
      <c r="AA31" s="192"/>
      <c r="AB31" s="192"/>
    </row>
    <row r="32" spans="1:28" s="193" customFormat="1" ht="31.5" customHeight="1" x14ac:dyDescent="0.3">
      <c r="A32" s="466" t="s">
        <v>307</v>
      </c>
      <c r="B32" s="285" t="s">
        <v>309</v>
      </c>
      <c r="C32" s="299">
        <v>1</v>
      </c>
      <c r="D32" s="299">
        <v>2</v>
      </c>
      <c r="E32" s="299">
        <v>3</v>
      </c>
      <c r="F32" s="286"/>
      <c r="G32" s="286"/>
      <c r="H32" s="287">
        <f t="shared" si="0"/>
        <v>0</v>
      </c>
      <c r="I32" s="288"/>
      <c r="J32" s="291"/>
      <c r="K32" s="289">
        <f t="shared" si="1"/>
        <v>0</v>
      </c>
      <c r="L32" s="290"/>
      <c r="M32" s="290"/>
      <c r="N32" s="306"/>
      <c r="O32" s="192"/>
      <c r="P32" s="192"/>
      <c r="Q32" s="192"/>
      <c r="R32" s="192"/>
      <c r="S32" s="192"/>
      <c r="T32" s="192"/>
      <c r="U32" s="192"/>
      <c r="V32" s="192"/>
      <c r="W32" s="192"/>
      <c r="X32" s="192"/>
      <c r="Y32" s="192"/>
      <c r="Z32" s="192"/>
      <c r="AA32" s="192"/>
      <c r="AB32" s="192"/>
    </row>
    <row r="33" spans="1:28" s="193" customFormat="1" ht="31.5" customHeight="1" x14ac:dyDescent="0.3">
      <c r="A33" s="467"/>
      <c r="B33" s="285" t="s">
        <v>310</v>
      </c>
      <c r="C33" s="299">
        <v>1</v>
      </c>
      <c r="D33" s="299">
        <v>2</v>
      </c>
      <c r="E33" s="299">
        <v>3</v>
      </c>
      <c r="F33" s="286"/>
      <c r="G33" s="286"/>
      <c r="H33" s="287">
        <f t="shared" si="0"/>
        <v>0</v>
      </c>
      <c r="I33" s="288"/>
      <c r="J33" s="291"/>
      <c r="K33" s="289">
        <f t="shared" si="1"/>
        <v>0</v>
      </c>
      <c r="L33" s="290"/>
      <c r="M33" s="290"/>
      <c r="N33" s="306"/>
      <c r="O33" s="192"/>
      <c r="P33" s="192"/>
      <c r="Q33" s="192"/>
      <c r="R33" s="192"/>
      <c r="S33" s="192"/>
      <c r="T33" s="192"/>
      <c r="U33" s="192"/>
      <c r="V33" s="192"/>
      <c r="W33" s="192"/>
      <c r="X33" s="192"/>
      <c r="Y33" s="192"/>
      <c r="Z33" s="192"/>
      <c r="AA33" s="192"/>
      <c r="AB33" s="192"/>
    </row>
    <row r="34" spans="1:28" s="193" customFormat="1" ht="31.5" customHeight="1" x14ac:dyDescent="0.3">
      <c r="A34" s="468"/>
      <c r="B34" s="311" t="s">
        <v>312</v>
      </c>
      <c r="C34" s="299">
        <v>1</v>
      </c>
      <c r="D34" s="299">
        <v>2</v>
      </c>
      <c r="E34" s="299">
        <v>3</v>
      </c>
      <c r="F34" s="286"/>
      <c r="G34" s="286"/>
      <c r="H34" s="287">
        <f t="shared" si="0"/>
        <v>0</v>
      </c>
      <c r="I34" s="288"/>
      <c r="J34" s="291"/>
      <c r="K34" s="289">
        <f t="shared" si="1"/>
        <v>0</v>
      </c>
      <c r="L34" s="290"/>
      <c r="M34" s="290"/>
      <c r="N34" s="306"/>
      <c r="O34" s="192"/>
      <c r="P34" s="192"/>
      <c r="Q34" s="192"/>
      <c r="R34" s="192"/>
      <c r="S34" s="192"/>
      <c r="T34" s="192"/>
      <c r="U34" s="192"/>
      <c r="V34" s="192"/>
      <c r="W34" s="192"/>
      <c r="X34" s="192"/>
      <c r="Y34" s="192"/>
      <c r="Z34" s="192"/>
      <c r="AA34" s="192"/>
      <c r="AB34" s="192"/>
    </row>
    <row r="35" spans="1:28" s="193" customFormat="1" ht="31.5" customHeight="1" x14ac:dyDescent="0.3">
      <c r="A35" s="246" t="s">
        <v>308</v>
      </c>
      <c r="B35" s="285" t="s">
        <v>311</v>
      </c>
      <c r="C35" s="299">
        <v>1</v>
      </c>
      <c r="D35" s="299">
        <v>2</v>
      </c>
      <c r="E35" s="299">
        <v>3</v>
      </c>
      <c r="F35" s="286"/>
      <c r="G35" s="286"/>
      <c r="H35" s="287">
        <f t="shared" si="0"/>
        <v>0</v>
      </c>
      <c r="I35" s="288"/>
      <c r="J35" s="291"/>
      <c r="K35" s="289">
        <f t="shared" si="1"/>
        <v>0</v>
      </c>
      <c r="L35" s="290"/>
      <c r="M35" s="290"/>
      <c r="N35" s="306"/>
      <c r="O35" s="192"/>
      <c r="P35" s="192"/>
      <c r="Q35" s="192"/>
      <c r="R35" s="192"/>
      <c r="S35" s="192"/>
      <c r="T35" s="192"/>
      <c r="U35" s="192"/>
      <c r="V35" s="192"/>
      <c r="W35" s="192"/>
      <c r="X35" s="192"/>
      <c r="Y35" s="192"/>
      <c r="Z35" s="192"/>
      <c r="AA35" s="192"/>
      <c r="AB35" s="192"/>
    </row>
    <row r="36" spans="1:28" s="193" customFormat="1" ht="31.5" customHeight="1" x14ac:dyDescent="0.3">
      <c r="A36" s="550" t="s">
        <v>146</v>
      </c>
      <c r="B36" s="551"/>
      <c r="C36" s="551"/>
      <c r="D36" s="551"/>
      <c r="E36" s="551"/>
      <c r="F36" s="292">
        <f>SUM(F9:F35)</f>
        <v>0</v>
      </c>
      <c r="G36" s="292">
        <f t="shared" ref="G36:M36" si="2">SUM(G9:G35)</f>
        <v>0</v>
      </c>
      <c r="H36" s="292">
        <f t="shared" si="2"/>
        <v>0</v>
      </c>
      <c r="I36" s="292">
        <f t="shared" si="2"/>
        <v>0</v>
      </c>
      <c r="J36" s="292">
        <f t="shared" si="2"/>
        <v>0</v>
      </c>
      <c r="K36" s="292">
        <f t="shared" si="2"/>
        <v>0</v>
      </c>
      <c r="L36" s="292">
        <f t="shared" si="2"/>
        <v>0</v>
      </c>
      <c r="M36" s="292">
        <f t="shared" si="2"/>
        <v>0</v>
      </c>
      <c r="N36" s="308">
        <f>SUM(N9:N35)</f>
        <v>0</v>
      </c>
      <c r="O36" s="192"/>
      <c r="P36" s="192"/>
      <c r="Q36" s="192"/>
      <c r="R36" s="192"/>
      <c r="S36" s="192"/>
      <c r="T36" s="192"/>
      <c r="U36" s="192"/>
      <c r="V36" s="192"/>
      <c r="W36" s="192"/>
      <c r="X36" s="192"/>
      <c r="Y36" s="192"/>
      <c r="Z36" s="192"/>
      <c r="AA36" s="192"/>
      <c r="AB36" s="192"/>
    </row>
    <row r="37" spans="1:28" s="193" customFormat="1" ht="31.5" customHeight="1" x14ac:dyDescent="0.3">
      <c r="A37" s="554" t="s">
        <v>147</v>
      </c>
      <c r="B37" s="555"/>
      <c r="C37" s="555"/>
      <c r="D37" s="555"/>
      <c r="E37" s="555"/>
      <c r="F37" s="555"/>
      <c r="G37" s="555"/>
      <c r="H37" s="555"/>
      <c r="I37" s="555"/>
      <c r="J37" s="555"/>
      <c r="K37" s="555"/>
      <c r="L37" s="555"/>
      <c r="M37" s="555"/>
      <c r="N37" s="556"/>
      <c r="O37" s="192"/>
      <c r="P37" s="192"/>
      <c r="Q37" s="192"/>
      <c r="R37" s="192"/>
      <c r="S37" s="192"/>
      <c r="T37" s="192"/>
      <c r="U37" s="192"/>
      <c r="V37" s="192"/>
      <c r="W37" s="192"/>
      <c r="X37" s="192"/>
      <c r="Y37" s="192"/>
      <c r="Z37" s="192"/>
      <c r="AA37" s="192"/>
      <c r="AB37" s="192"/>
    </row>
    <row r="38" spans="1:28" ht="31.5" customHeight="1" x14ac:dyDescent="0.3">
      <c r="A38" s="557" t="s">
        <v>194</v>
      </c>
      <c r="B38" s="293" t="s">
        <v>313</v>
      </c>
      <c r="C38" s="299">
        <v>1</v>
      </c>
      <c r="D38" s="299"/>
      <c r="E38" s="299"/>
      <c r="F38" s="286"/>
      <c r="G38" s="286"/>
      <c r="H38" s="287">
        <f t="shared" ref="H38:H53" si="3">F38+G38</f>
        <v>0</v>
      </c>
      <c r="I38" s="288"/>
      <c r="J38" s="166"/>
      <c r="K38" s="289">
        <f t="shared" ref="K38:K53" si="4">H38-I38-J38</f>
        <v>0</v>
      </c>
      <c r="L38" s="290"/>
      <c r="M38" s="290"/>
      <c r="N38" s="306"/>
    </row>
    <row r="39" spans="1:28" ht="31.5" customHeight="1" x14ac:dyDescent="0.3">
      <c r="A39" s="558"/>
      <c r="B39" s="293" t="s">
        <v>314</v>
      </c>
      <c r="C39" s="299">
        <v>1</v>
      </c>
      <c r="D39" s="299"/>
      <c r="E39" s="299"/>
      <c r="F39" s="286"/>
      <c r="G39" s="286"/>
      <c r="H39" s="287">
        <f t="shared" si="3"/>
        <v>0</v>
      </c>
      <c r="I39" s="288"/>
      <c r="J39" s="166"/>
      <c r="K39" s="289">
        <f t="shared" si="4"/>
        <v>0</v>
      </c>
      <c r="L39" s="290"/>
      <c r="M39" s="290"/>
      <c r="N39" s="306"/>
    </row>
    <row r="40" spans="1:28" ht="31.5" customHeight="1" x14ac:dyDescent="0.3">
      <c r="A40" s="558"/>
      <c r="B40" s="294" t="s">
        <v>333</v>
      </c>
      <c r="C40" s="299">
        <v>1</v>
      </c>
      <c r="D40" s="299"/>
      <c r="E40" s="299"/>
      <c r="F40" s="286"/>
      <c r="G40" s="286"/>
      <c r="H40" s="287">
        <f t="shared" si="3"/>
        <v>0</v>
      </c>
      <c r="I40" s="288"/>
      <c r="J40" s="166"/>
      <c r="K40" s="289">
        <f t="shared" si="4"/>
        <v>0</v>
      </c>
      <c r="L40" s="290"/>
      <c r="M40" s="290"/>
      <c r="N40" s="306"/>
    </row>
    <row r="41" spans="1:28" ht="31.5" customHeight="1" x14ac:dyDescent="0.3">
      <c r="A41" s="558"/>
      <c r="B41" s="293" t="s">
        <v>313</v>
      </c>
      <c r="C41" s="299"/>
      <c r="D41" s="299">
        <v>2</v>
      </c>
      <c r="E41" s="299"/>
      <c r="F41" s="286"/>
      <c r="G41" s="286"/>
      <c r="H41" s="287">
        <f t="shared" si="3"/>
        <v>0</v>
      </c>
      <c r="I41" s="288"/>
      <c r="J41" s="166"/>
      <c r="K41" s="289">
        <f t="shared" si="4"/>
        <v>0</v>
      </c>
      <c r="L41" s="290"/>
      <c r="M41" s="290"/>
      <c r="N41" s="306"/>
    </row>
    <row r="42" spans="1:28" ht="31.5" customHeight="1" x14ac:dyDescent="0.3">
      <c r="A42" s="558"/>
      <c r="B42" s="293" t="s">
        <v>314</v>
      </c>
      <c r="C42" s="299"/>
      <c r="D42" s="299">
        <v>2</v>
      </c>
      <c r="E42" s="299"/>
      <c r="F42" s="286"/>
      <c r="G42" s="286"/>
      <c r="H42" s="287">
        <f t="shared" si="3"/>
        <v>0</v>
      </c>
      <c r="I42" s="288"/>
      <c r="J42" s="166"/>
      <c r="K42" s="289">
        <f t="shared" si="4"/>
        <v>0</v>
      </c>
      <c r="L42" s="290"/>
      <c r="M42" s="290"/>
      <c r="N42" s="306"/>
    </row>
    <row r="43" spans="1:28" ht="31.5" customHeight="1" x14ac:dyDescent="0.3">
      <c r="A43" s="558"/>
      <c r="B43" s="294" t="s">
        <v>333</v>
      </c>
      <c r="C43" s="299"/>
      <c r="D43" s="299">
        <v>2</v>
      </c>
      <c r="E43" s="299"/>
      <c r="F43" s="286"/>
      <c r="G43" s="286"/>
      <c r="H43" s="287">
        <f t="shared" si="3"/>
        <v>0</v>
      </c>
      <c r="I43" s="288"/>
      <c r="J43" s="166"/>
      <c r="K43" s="289">
        <f t="shared" si="4"/>
        <v>0</v>
      </c>
      <c r="L43" s="290"/>
      <c r="M43" s="290"/>
      <c r="N43" s="306"/>
    </row>
    <row r="44" spans="1:28" ht="31.5" customHeight="1" x14ac:dyDescent="0.3">
      <c r="A44" s="558"/>
      <c r="B44" s="293" t="s">
        <v>313</v>
      </c>
      <c r="C44" s="299"/>
      <c r="D44" s="299"/>
      <c r="E44" s="299">
        <v>3</v>
      </c>
      <c r="F44" s="286"/>
      <c r="G44" s="286"/>
      <c r="H44" s="287">
        <f t="shared" si="3"/>
        <v>0</v>
      </c>
      <c r="I44" s="288"/>
      <c r="J44" s="166"/>
      <c r="K44" s="289">
        <f t="shared" si="4"/>
        <v>0</v>
      </c>
      <c r="L44" s="290"/>
      <c r="M44" s="290"/>
      <c r="N44" s="306"/>
    </row>
    <row r="45" spans="1:28" ht="31.5" customHeight="1" x14ac:dyDescent="0.3">
      <c r="A45" s="558"/>
      <c r="B45" s="293" t="s">
        <v>314</v>
      </c>
      <c r="C45" s="299"/>
      <c r="D45" s="299"/>
      <c r="E45" s="299">
        <v>3</v>
      </c>
      <c r="F45" s="286"/>
      <c r="G45" s="286"/>
      <c r="H45" s="287">
        <f t="shared" si="3"/>
        <v>0</v>
      </c>
      <c r="I45" s="288"/>
      <c r="J45" s="166"/>
      <c r="K45" s="289">
        <f t="shared" si="4"/>
        <v>0</v>
      </c>
      <c r="L45" s="290"/>
      <c r="M45" s="290"/>
      <c r="N45" s="306"/>
    </row>
    <row r="46" spans="1:28" ht="31.5" customHeight="1" x14ac:dyDescent="0.3">
      <c r="A46" s="559"/>
      <c r="B46" s="294" t="s">
        <v>333</v>
      </c>
      <c r="C46" s="299"/>
      <c r="D46" s="299"/>
      <c r="E46" s="299">
        <v>3</v>
      </c>
      <c r="F46" s="286"/>
      <c r="G46" s="286"/>
      <c r="H46" s="287">
        <f t="shared" si="3"/>
        <v>0</v>
      </c>
      <c r="I46" s="288"/>
      <c r="J46" s="166"/>
      <c r="K46" s="289">
        <f t="shared" si="4"/>
        <v>0</v>
      </c>
      <c r="L46" s="290"/>
      <c r="M46" s="290"/>
      <c r="N46" s="306"/>
    </row>
    <row r="47" spans="1:28" ht="31.5" customHeight="1" x14ac:dyDescent="0.3">
      <c r="A47" s="553" t="s">
        <v>189</v>
      </c>
      <c r="B47" s="285" t="s">
        <v>196</v>
      </c>
      <c r="C47" s="299">
        <v>1</v>
      </c>
      <c r="D47" s="299"/>
      <c r="E47" s="299">
        <v>3</v>
      </c>
      <c r="F47" s="286"/>
      <c r="G47" s="286"/>
      <c r="H47" s="287">
        <f t="shared" si="3"/>
        <v>0</v>
      </c>
      <c r="I47" s="288"/>
      <c r="J47" s="166"/>
      <c r="K47" s="289">
        <f t="shared" si="4"/>
        <v>0</v>
      </c>
      <c r="L47" s="290"/>
      <c r="M47" s="290"/>
      <c r="N47" s="306"/>
    </row>
    <row r="48" spans="1:28" ht="31.5" customHeight="1" x14ac:dyDescent="0.3">
      <c r="A48" s="553"/>
      <c r="B48" s="285" t="s">
        <v>196</v>
      </c>
      <c r="C48" s="299"/>
      <c r="D48" s="299">
        <v>2</v>
      </c>
      <c r="E48" s="299"/>
      <c r="F48" s="286"/>
      <c r="G48" s="286"/>
      <c r="H48" s="287">
        <f t="shared" si="3"/>
        <v>0</v>
      </c>
      <c r="I48" s="288"/>
      <c r="J48" s="166"/>
      <c r="K48" s="289">
        <f t="shared" si="4"/>
        <v>0</v>
      </c>
      <c r="L48" s="290"/>
      <c r="M48" s="290"/>
      <c r="N48" s="306"/>
    </row>
    <row r="49" spans="1:14" ht="31.5" customHeight="1" x14ac:dyDescent="0.3">
      <c r="A49" s="518" t="s">
        <v>193</v>
      </c>
      <c r="B49" s="295" t="s">
        <v>128</v>
      </c>
      <c r="C49" s="299">
        <v>1</v>
      </c>
      <c r="D49" s="299"/>
      <c r="E49" s="299"/>
      <c r="F49" s="286"/>
      <c r="G49" s="286"/>
      <c r="H49" s="287">
        <f t="shared" si="3"/>
        <v>0</v>
      </c>
      <c r="I49" s="288"/>
      <c r="J49" s="166"/>
      <c r="K49" s="289">
        <f t="shared" si="4"/>
        <v>0</v>
      </c>
      <c r="L49" s="290"/>
      <c r="M49" s="290"/>
      <c r="N49" s="306"/>
    </row>
    <row r="50" spans="1:14" ht="31.5" customHeight="1" x14ac:dyDescent="0.3">
      <c r="A50" s="552"/>
      <c r="B50" s="295" t="s">
        <v>128</v>
      </c>
      <c r="C50" s="299"/>
      <c r="D50" s="299">
        <v>2</v>
      </c>
      <c r="E50" s="299"/>
      <c r="F50" s="286"/>
      <c r="G50" s="286"/>
      <c r="H50" s="287">
        <f t="shared" si="3"/>
        <v>0</v>
      </c>
      <c r="I50" s="288"/>
      <c r="J50" s="166"/>
      <c r="K50" s="289">
        <f t="shared" si="4"/>
        <v>0</v>
      </c>
      <c r="L50" s="290"/>
      <c r="M50" s="290"/>
      <c r="N50" s="306"/>
    </row>
    <row r="51" spans="1:14" ht="31.5" customHeight="1" x14ac:dyDescent="0.3">
      <c r="A51" s="519"/>
      <c r="B51" s="295" t="s">
        <v>128</v>
      </c>
      <c r="C51" s="299"/>
      <c r="D51" s="299"/>
      <c r="E51" s="299">
        <v>3</v>
      </c>
      <c r="F51" s="286"/>
      <c r="G51" s="286"/>
      <c r="H51" s="287">
        <f t="shared" si="3"/>
        <v>0</v>
      </c>
      <c r="I51" s="288"/>
      <c r="J51" s="166"/>
      <c r="K51" s="289">
        <f t="shared" si="4"/>
        <v>0</v>
      </c>
      <c r="L51" s="290"/>
      <c r="M51" s="290"/>
      <c r="N51" s="306"/>
    </row>
    <row r="52" spans="1:14" ht="31.5" customHeight="1" x14ac:dyDescent="0.3">
      <c r="A52" s="518" t="s">
        <v>251</v>
      </c>
      <c r="B52" s="295" t="s">
        <v>249</v>
      </c>
      <c r="C52" s="299">
        <v>1</v>
      </c>
      <c r="D52" s="299">
        <v>2</v>
      </c>
      <c r="E52" s="299">
        <v>3</v>
      </c>
      <c r="F52" s="286"/>
      <c r="G52" s="286"/>
      <c r="H52" s="287">
        <f t="shared" si="3"/>
        <v>0</v>
      </c>
      <c r="I52" s="288"/>
      <c r="J52" s="166"/>
      <c r="K52" s="289">
        <f t="shared" si="4"/>
        <v>0</v>
      </c>
      <c r="L52" s="290"/>
      <c r="M52" s="290"/>
      <c r="N52" s="306"/>
    </row>
    <row r="53" spans="1:14" ht="31.5" customHeight="1" x14ac:dyDescent="0.3">
      <c r="A53" s="519"/>
      <c r="B53" s="296" t="s">
        <v>315</v>
      </c>
      <c r="C53" s="299">
        <v>1</v>
      </c>
      <c r="D53" s="299">
        <v>2</v>
      </c>
      <c r="E53" s="299">
        <v>3</v>
      </c>
      <c r="F53" s="286"/>
      <c r="G53" s="286"/>
      <c r="H53" s="287">
        <f t="shared" si="3"/>
        <v>0</v>
      </c>
      <c r="I53" s="288"/>
      <c r="J53" s="166"/>
      <c r="K53" s="289">
        <f t="shared" si="4"/>
        <v>0</v>
      </c>
      <c r="L53" s="290"/>
      <c r="M53" s="290"/>
      <c r="N53" s="306"/>
    </row>
    <row r="54" spans="1:14" ht="31.5" customHeight="1" x14ac:dyDescent="0.3">
      <c r="A54" s="550" t="s">
        <v>148</v>
      </c>
      <c r="B54" s="551"/>
      <c r="C54" s="551"/>
      <c r="D54" s="551"/>
      <c r="E54" s="551"/>
      <c r="F54" s="292">
        <f>SUM(F38:F53)</f>
        <v>0</v>
      </c>
      <c r="G54" s="292">
        <f t="shared" ref="G54:N54" si="5">SUM(G38:G53)</f>
        <v>0</v>
      </c>
      <c r="H54" s="292">
        <f t="shared" si="5"/>
        <v>0</v>
      </c>
      <c r="I54" s="292">
        <f t="shared" si="5"/>
        <v>0</v>
      </c>
      <c r="J54" s="292">
        <f t="shared" si="5"/>
        <v>0</v>
      </c>
      <c r="K54" s="292">
        <f t="shared" si="5"/>
        <v>0</v>
      </c>
      <c r="L54" s="292">
        <f t="shared" si="5"/>
        <v>0</v>
      </c>
      <c r="M54" s="292">
        <f t="shared" si="5"/>
        <v>0</v>
      </c>
      <c r="N54" s="308">
        <f t="shared" si="5"/>
        <v>0</v>
      </c>
    </row>
    <row r="55" spans="1:14" ht="31.5" customHeight="1" thickBot="1" x14ac:dyDescent="0.35">
      <c r="A55" s="548" t="s">
        <v>149</v>
      </c>
      <c r="B55" s="549"/>
      <c r="C55" s="549"/>
      <c r="D55" s="549"/>
      <c r="E55" s="549"/>
      <c r="F55" s="309">
        <f>F36+F54</f>
        <v>0</v>
      </c>
      <c r="G55" s="309">
        <f t="shared" ref="G55:N55" si="6">G36+G54</f>
        <v>0</v>
      </c>
      <c r="H55" s="309">
        <f t="shared" si="6"/>
        <v>0</v>
      </c>
      <c r="I55" s="309">
        <f t="shared" si="6"/>
        <v>0</v>
      </c>
      <c r="J55" s="309">
        <f t="shared" si="6"/>
        <v>0</v>
      </c>
      <c r="K55" s="309">
        <f t="shared" si="6"/>
        <v>0</v>
      </c>
      <c r="L55" s="309">
        <f t="shared" si="6"/>
        <v>0</v>
      </c>
      <c r="M55" s="309">
        <f t="shared" si="6"/>
        <v>0</v>
      </c>
      <c r="N55" s="310">
        <f t="shared" si="6"/>
        <v>0</v>
      </c>
    </row>
    <row r="56" spans="1:14" x14ac:dyDescent="0.3">
      <c r="A56" s="259"/>
      <c r="B56" s="259"/>
      <c r="C56" s="301"/>
      <c r="D56" s="301"/>
      <c r="E56" s="301"/>
      <c r="F56" s="259"/>
      <c r="G56" s="259"/>
      <c r="H56" s="259"/>
      <c r="I56" s="259"/>
      <c r="J56" s="259"/>
      <c r="K56" s="259"/>
      <c r="L56" s="259"/>
      <c r="M56" s="259"/>
      <c r="N56" s="259"/>
    </row>
    <row r="57" spans="1:14" x14ac:dyDescent="0.3">
      <c r="A57" s="259"/>
      <c r="B57" s="259"/>
      <c r="C57" s="301"/>
      <c r="D57" s="301"/>
      <c r="E57" s="301"/>
      <c r="F57" s="259"/>
      <c r="G57" s="259"/>
      <c r="H57" s="259"/>
      <c r="I57" s="259"/>
      <c r="J57" s="259"/>
      <c r="K57" s="259"/>
      <c r="L57" s="259"/>
      <c r="M57" s="259"/>
      <c r="N57" s="259"/>
    </row>
    <row r="58" spans="1:14" x14ac:dyDescent="0.3">
      <c r="A58" s="259"/>
      <c r="B58" s="259"/>
      <c r="C58" s="301"/>
      <c r="D58" s="301"/>
      <c r="E58" s="301"/>
      <c r="F58" s="259"/>
      <c r="G58" s="259"/>
      <c r="H58" s="259"/>
      <c r="I58" s="259"/>
      <c r="J58" s="259"/>
      <c r="K58" s="259"/>
      <c r="L58" s="259"/>
      <c r="M58" s="259"/>
      <c r="N58" s="259"/>
    </row>
    <row r="59" spans="1:14" x14ac:dyDescent="0.3">
      <c r="A59" s="259"/>
      <c r="B59" s="259"/>
      <c r="C59" s="302"/>
      <c r="D59" s="302"/>
      <c r="E59" s="302"/>
      <c r="F59" s="297"/>
      <c r="G59" s="297"/>
      <c r="H59" s="259"/>
      <c r="I59" s="259"/>
      <c r="J59" s="267"/>
      <c r="K59" s="267"/>
      <c r="L59" s="267"/>
      <c r="M59" s="267"/>
      <c r="N59" s="267"/>
    </row>
    <row r="60" spans="1:14" x14ac:dyDescent="0.3">
      <c r="A60" s="259"/>
      <c r="B60" s="259"/>
      <c r="C60" s="547" t="s">
        <v>190</v>
      </c>
      <c r="D60" s="547"/>
      <c r="E60" s="547"/>
      <c r="F60" s="547"/>
      <c r="G60" s="547"/>
      <c r="H60" s="259"/>
      <c r="I60" s="259"/>
      <c r="J60" s="546" t="s">
        <v>168</v>
      </c>
      <c r="K60" s="546"/>
      <c r="L60" s="546"/>
      <c r="M60" s="546"/>
      <c r="N60" s="546"/>
    </row>
    <row r="61" spans="1:14" ht="15" thickBot="1" x14ac:dyDescent="0.35">
      <c r="A61" s="259"/>
      <c r="B61" s="259"/>
      <c r="C61" s="301"/>
      <c r="D61" s="301"/>
      <c r="E61" s="301"/>
      <c r="F61" s="259"/>
      <c r="G61" s="259"/>
      <c r="H61" s="259"/>
      <c r="I61" s="259"/>
      <c r="J61" s="259"/>
      <c r="K61" s="259"/>
      <c r="L61" s="259"/>
      <c r="M61" s="259"/>
      <c r="N61" s="259"/>
    </row>
    <row r="62" spans="1:14" ht="16.8" x14ac:dyDescent="0.3">
      <c r="A62" s="483" t="s">
        <v>338</v>
      </c>
      <c r="B62" s="484"/>
      <c r="C62" s="484"/>
      <c r="D62" s="484"/>
      <c r="E62" s="484"/>
      <c r="F62" s="484"/>
      <c r="G62" s="484"/>
      <c r="H62" s="484"/>
      <c r="I62" s="484"/>
      <c r="J62" s="484"/>
      <c r="K62" s="484"/>
      <c r="L62" s="484"/>
      <c r="M62" s="484"/>
      <c r="N62" s="485"/>
    </row>
    <row r="63" spans="1:14" x14ac:dyDescent="0.3">
      <c r="A63" s="486" t="s">
        <v>282</v>
      </c>
      <c r="B63" s="487"/>
      <c r="C63" s="487"/>
      <c r="D63" s="487"/>
      <c r="E63" s="487"/>
      <c r="F63" s="487"/>
      <c r="G63" s="487"/>
      <c r="H63" s="487"/>
      <c r="I63" s="487"/>
      <c r="J63" s="487"/>
      <c r="K63" s="487"/>
      <c r="L63" s="487"/>
      <c r="M63" s="487"/>
      <c r="N63" s="488"/>
    </row>
    <row r="64" spans="1:14" ht="15" thickBot="1" x14ac:dyDescent="0.35">
      <c r="A64" s="489" t="s">
        <v>283</v>
      </c>
      <c r="B64" s="490"/>
      <c r="C64" s="490"/>
      <c r="D64" s="490"/>
      <c r="E64" s="490"/>
      <c r="F64" s="490"/>
      <c r="G64" s="490"/>
      <c r="H64" s="490"/>
      <c r="I64" s="490"/>
      <c r="J64" s="490"/>
      <c r="K64" s="490"/>
      <c r="L64" s="490"/>
      <c r="M64" s="490"/>
      <c r="N64" s="491"/>
    </row>
  </sheetData>
  <sheetProtection algorithmName="SHA-512" hashValue="TZXUGJKzTTm2bGSBvpuVLTe0N/l85SCFDDIaKrD0zrvmeLmImkBkyvt4FOT44gZCWLfkflzjnGIIGSR55HlzDA==" saltValue="tPuBnhozN3YPpCOWKxmTIA==" spinCount="100000" sheet="1" formatCells="0" formatColumns="0" formatRows="0" insertRows="0" autoFilter="0" pivotTables="0"/>
  <mergeCells count="30">
    <mergeCell ref="C7:E7"/>
    <mergeCell ref="A8:N8"/>
    <mergeCell ref="C6:E6"/>
    <mergeCell ref="G6:H6"/>
    <mergeCell ref="I6:J6"/>
    <mergeCell ref="K6:L6"/>
    <mergeCell ref="M6:N6"/>
    <mergeCell ref="A64:N64"/>
    <mergeCell ref="J60:N60"/>
    <mergeCell ref="A9:A30"/>
    <mergeCell ref="C60:G60"/>
    <mergeCell ref="A55:E55"/>
    <mergeCell ref="A32:A34"/>
    <mergeCell ref="A52:A53"/>
    <mergeCell ref="A36:E36"/>
    <mergeCell ref="A54:E54"/>
    <mergeCell ref="A49:A51"/>
    <mergeCell ref="A47:A48"/>
    <mergeCell ref="A37:N37"/>
    <mergeCell ref="A38:A46"/>
    <mergeCell ref="A62:N62"/>
    <mergeCell ref="A63:N63"/>
    <mergeCell ref="A5:N5"/>
    <mergeCell ref="A1:A3"/>
    <mergeCell ref="K1:L1"/>
    <mergeCell ref="M1:N1"/>
    <mergeCell ref="K2:L2"/>
    <mergeCell ref="M2:N2"/>
    <mergeCell ref="K3:N3"/>
    <mergeCell ref="B1:J3"/>
  </mergeCells>
  <pageMargins left="0.7" right="0.7" top="0.75" bottom="0.75" header="0.3" footer="0.3"/>
  <pageSetup scale="27"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CANASTA V1 MOD PROP VF25042 (2</vt:lpstr>
      <vt:lpstr>CANASTA V1 MOD PROP VF25042016</vt:lpstr>
      <vt:lpstr>Hoja2</vt:lpstr>
      <vt:lpstr>CANASTA V1 MOD PROP VF</vt:lpstr>
      <vt:lpstr>CANASTA V1 MOD PROP</vt:lpstr>
      <vt:lpstr>1. PRESUPUESTO CANASTA1</vt:lpstr>
      <vt:lpstr>2. PRESUPUESTO CANASTA2</vt:lpstr>
      <vt:lpstr>3. PRESUPUESTO CANASTA3</vt:lpstr>
      <vt:lpstr>4. REC. PAGADOS Y POR PAGAR</vt:lpstr>
      <vt:lpstr>5. SEGUIM. AL USO DE LOS AP</vt:lpstr>
      <vt:lpstr>6. CONTRAPARTIDA</vt:lpstr>
      <vt:lpstr>7. CONCILIACION BANCARIA</vt:lpstr>
      <vt:lpstr>DETALLE DE COMPRAS DEL PERIODO</vt:lpstr>
      <vt:lpstr>INSTRUCTIVO DE DILIGENCIAMIENTO</vt:lpstr>
      <vt:lpstr>Hoja1 (2)</vt:lpstr>
      <vt:lpstr>Hoja1</vt:lpstr>
      <vt:lpstr>Calculos_SF</vt:lpstr>
      <vt:lpstr>'5. SEGUIM. AL USO DE LOS AP'!Área_de_impresión</vt:lpstr>
      <vt:lpstr>'7. CONCILIACION BANCARIA'!Área_de_impresión</vt:lpstr>
      <vt:lpstr>'7. CONCILIACION BANCARIA'!Títulos_a_imprimir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Augusto Moreno Romero</dc:creator>
  <cp:lastModifiedBy>Mariluz Quintero Catro</cp:lastModifiedBy>
  <cp:lastPrinted>2021-04-12T22:09:13Z</cp:lastPrinted>
  <dcterms:created xsi:type="dcterms:W3CDTF">2016-04-14T16:23:00Z</dcterms:created>
  <dcterms:modified xsi:type="dcterms:W3CDTF">2021-04-15T19:40:33Z</dcterms:modified>
</cp:coreProperties>
</file>