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1" documentId="8_{C13E7C8D-024A-4C72-8E6B-06D63A835F09}" xr6:coauthVersionLast="47" xr6:coauthVersionMax="47" xr10:uidLastSave="{9BDB495E-0481-4945-B847-202E20F396F6}"/>
  <workbookProtection workbookAlgorithmName="SHA-512" workbookHashValue="pt/HF3c760QtNjek9kmDyyU2dpH2lRA//XAQu5GLoGYREVYhDyhrKEsvkFxKBbBEOfzcSpAgnqSu2DmS0Ehc9Q==" workbookSaltValue="RXQtOf5HV6UtN/CBbzfvxA==" workbookSpinCount="100000" lockStructure="1"/>
  <bookViews>
    <workbookView xWindow="-120" yWindow="-120" windowWidth="29040" windowHeight="15720" activeTab="1" xr2:uid="{F21D677F-F5FF-4603-9667-FE544BD7FF9D}"/>
  </bookViews>
  <sheets>
    <sheet name="Instructivo" sheetId="5" r:id="rId1"/>
    <sheet name="Formato" sheetId="4" r:id="rId2"/>
    <sheet name="datos" sheetId="2" state="hidden" r:id="rId3"/>
  </sheets>
  <definedNames>
    <definedName name="_xlnm.Print_Area" localSheetId="1">Formato!$B$1:$L$108</definedName>
    <definedName name="_xlnm.Print_Titles" localSheetId="1">Formato!$1:$4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4" l="1"/>
  <c r="H61" i="4"/>
  <c r="I4" i="4" l="1"/>
  <c r="J61" i="4"/>
  <c r="AL5" i="2"/>
  <c r="AF24" i="2" l="1"/>
  <c r="J66" i="4" l="1"/>
  <c r="J67" i="4"/>
  <c r="B104" i="4" l="1"/>
  <c r="G9" i="4" l="1"/>
  <c r="J69" i="4"/>
  <c r="J68" i="4"/>
  <c r="J71" i="4"/>
  <c r="J70" i="4"/>
  <c r="AQ27" i="2" l="1"/>
  <c r="AP27" i="2"/>
  <c r="AQ26" i="2"/>
  <c r="AP26" i="2"/>
  <c r="AQ25" i="2"/>
  <c r="AP25" i="2"/>
  <c r="AQ24" i="2"/>
  <c r="AP24" i="2"/>
  <c r="AQ23" i="2"/>
  <c r="AP23" i="2"/>
  <c r="AQ22" i="2"/>
  <c r="AP22" i="2"/>
  <c r="AQ21" i="2"/>
  <c r="AP21" i="2"/>
  <c r="AQ20" i="2"/>
  <c r="AP20" i="2"/>
  <c r="AQ19" i="2"/>
  <c r="AP19" i="2"/>
  <c r="AQ18" i="2"/>
  <c r="AP18" i="2"/>
  <c r="AQ17" i="2"/>
  <c r="AP17" i="2"/>
  <c r="AO15" i="2"/>
  <c r="AN15" i="2"/>
  <c r="AO14" i="2"/>
  <c r="AN14" i="2"/>
  <c r="AO13" i="2"/>
  <c r="AN13" i="2"/>
  <c r="AO12" i="2"/>
  <c r="AN12" i="2"/>
  <c r="AO11" i="2"/>
  <c r="AN11" i="2"/>
  <c r="AO10" i="2"/>
  <c r="AN10" i="2"/>
  <c r="AO9" i="2"/>
  <c r="AN9" i="2"/>
  <c r="AO8" i="2"/>
  <c r="AN8" i="2"/>
  <c r="AO7" i="2"/>
  <c r="AN7" i="2"/>
  <c r="AO6" i="2"/>
  <c r="AN6" i="2"/>
  <c r="AO5" i="2"/>
  <c r="AN5" i="2"/>
  <c r="AL6" i="2"/>
  <c r="AM6" i="2"/>
  <c r="AL7" i="2"/>
  <c r="AM7" i="2"/>
  <c r="AL8" i="2"/>
  <c r="AM8" i="2"/>
  <c r="AL9" i="2"/>
  <c r="AM9" i="2"/>
  <c r="AL10" i="2"/>
  <c r="AM10" i="2"/>
  <c r="AL11" i="2"/>
  <c r="AM11" i="2"/>
  <c r="AL12" i="2"/>
  <c r="AM12" i="2"/>
  <c r="AL13" i="2"/>
  <c r="AM13" i="2"/>
  <c r="AL14" i="2"/>
  <c r="AM14" i="2"/>
  <c r="AL15" i="2"/>
  <c r="AM15" i="2"/>
  <c r="AM5" i="2"/>
  <c r="J95" i="4"/>
  <c r="J85" i="4"/>
  <c r="J86" i="4" s="1"/>
  <c r="AL20" i="2" l="1"/>
  <c r="AL24" i="2"/>
  <c r="AN19" i="2"/>
  <c r="AN23" i="2"/>
  <c r="AN27" i="2"/>
  <c r="AL18" i="2"/>
  <c r="AL22" i="2"/>
  <c r="AL26" i="2"/>
  <c r="AN17" i="2"/>
  <c r="AN21" i="2"/>
  <c r="AN25" i="2"/>
  <c r="AO17" i="2"/>
  <c r="AM18" i="2"/>
  <c r="AO19" i="2"/>
  <c r="AM20" i="2"/>
  <c r="AO21" i="2"/>
  <c r="AM22" i="2"/>
  <c r="AO23" i="2"/>
  <c r="AM24" i="2"/>
  <c r="AO25" i="2"/>
  <c r="AM26" i="2"/>
  <c r="AO27" i="2"/>
  <c r="AL17" i="2"/>
  <c r="AN18" i="2"/>
  <c r="AL19" i="2"/>
  <c r="AN20" i="2"/>
  <c r="AL21" i="2"/>
  <c r="AN22" i="2"/>
  <c r="AL23" i="2"/>
  <c r="AN24" i="2"/>
  <c r="AL25" i="2"/>
  <c r="AN26" i="2"/>
  <c r="AL27" i="2"/>
  <c r="AM17" i="2"/>
  <c r="AO18" i="2"/>
  <c r="AM19" i="2"/>
  <c r="AO20" i="2"/>
  <c r="AM21" i="2"/>
  <c r="AO22" i="2"/>
  <c r="AM23" i="2"/>
  <c r="AO24" i="2"/>
  <c r="AM25" i="2"/>
  <c r="AO26" i="2"/>
  <c r="AM27" i="2"/>
  <c r="J96" i="4"/>
  <c r="J62" i="4" l="1"/>
  <c r="J63" i="4" l="1"/>
  <c r="J99" i="4" s="1"/>
  <c r="D102" i="4" l="1"/>
  <c r="B105" i="4" l="1"/>
  <c r="H18" i="4" l="1"/>
  <c r="L18" i="4" s="1"/>
  <c r="J72" i="4" l="1"/>
  <c r="J101" i="4" s="1"/>
  <c r="J73" i="4" s="1"/>
  <c r="D2" i="2" l="1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 Gaitan Galarza</author>
  </authors>
  <commentList>
    <comment ref="K4" authorId="0" shapeId="0" xr:uid="{8183685D-6113-4A3F-A965-FF600012BE69}">
      <text>
        <r>
          <rPr>
            <b/>
            <sz val="6"/>
            <color indexed="81"/>
            <rFont val="Tahoma"/>
            <family val="2"/>
          </rPr>
          <t>E</t>
        </r>
        <r>
          <rPr>
            <b/>
            <sz val="8"/>
            <color indexed="81"/>
            <rFont val="Tahoma"/>
            <family val="2"/>
          </rPr>
          <t>ste campo deberá diligenciarse por el Gestor Administrativo de viaticos con el número que emite SIIF</t>
        </r>
      </text>
    </comment>
  </commentList>
</comments>
</file>

<file path=xl/sharedStrings.xml><?xml version="1.0" encoding="utf-8"?>
<sst xmlns="http://schemas.openxmlformats.org/spreadsheetml/2006/main" count="585" uniqueCount="401">
  <si>
    <t>Página 1 de 1</t>
  </si>
  <si>
    <t>Clasificación de la información:
Clasificada</t>
  </si>
  <si>
    <t>Tipo de Vinculación</t>
  </si>
  <si>
    <t>Contratista</t>
  </si>
  <si>
    <t>Correo electronico</t>
  </si>
  <si>
    <t>Entidad Bancaria</t>
  </si>
  <si>
    <t>Bancolombia</t>
  </si>
  <si>
    <t>Davivienda</t>
  </si>
  <si>
    <t>Banco de Bogotá</t>
  </si>
  <si>
    <t>Banco Popular</t>
  </si>
  <si>
    <t>Banco de Occidente</t>
  </si>
  <si>
    <t>Banco Caja Social</t>
  </si>
  <si>
    <t>Scotiabank</t>
  </si>
  <si>
    <t>Banco Falabella</t>
  </si>
  <si>
    <t>Banco Agrario</t>
  </si>
  <si>
    <t>Banco Finandina</t>
  </si>
  <si>
    <t>Banco Gnb Sudameris</t>
  </si>
  <si>
    <t>Av Villas</t>
  </si>
  <si>
    <t>Banco BBVA</t>
  </si>
  <si>
    <t>Banco Coopcentral</t>
  </si>
  <si>
    <t>Banco Itau</t>
  </si>
  <si>
    <t>Banco Pichincha</t>
  </si>
  <si>
    <t>Banco Mundo Mujer</t>
  </si>
  <si>
    <t>Banco Procredit</t>
  </si>
  <si>
    <t>BanCoomeva</t>
  </si>
  <si>
    <t>Tipo</t>
  </si>
  <si>
    <t>Ahorros</t>
  </si>
  <si>
    <t>Corriente</t>
  </si>
  <si>
    <t>Número</t>
  </si>
  <si>
    <t>Datos Personales</t>
  </si>
  <si>
    <t>Datos del viaje</t>
  </si>
  <si>
    <t>Departamento</t>
  </si>
  <si>
    <t>Días de antelación</t>
  </si>
  <si>
    <t>Tipo Solicitud</t>
  </si>
  <si>
    <t>Ordinaria</t>
  </si>
  <si>
    <t>Extraordinaria</t>
  </si>
  <si>
    <t>Justificación de la comisión/antecedentes</t>
  </si>
  <si>
    <t>Justificación de gastos de transporte, terminales y otros gastos</t>
  </si>
  <si>
    <t>Agenda</t>
  </si>
  <si>
    <t>Actividad</t>
  </si>
  <si>
    <t>Participantes</t>
  </si>
  <si>
    <t>Valor Total</t>
  </si>
  <si>
    <t>Pernoctados</t>
  </si>
  <si>
    <t>No Pernoctados</t>
  </si>
  <si>
    <t>Cantidad</t>
  </si>
  <si>
    <t>Concepto</t>
  </si>
  <si>
    <t xml:space="preserve">Subtotal </t>
  </si>
  <si>
    <t>Valor</t>
  </si>
  <si>
    <t>Intermunicipal</t>
  </si>
  <si>
    <t>Fluvial</t>
  </si>
  <si>
    <t>Mototaxi</t>
  </si>
  <si>
    <t>Expresso</t>
  </si>
  <si>
    <t>Otro</t>
  </si>
  <si>
    <t>Lugar</t>
  </si>
  <si>
    <t>Director Regional</t>
  </si>
  <si>
    <t>Director Gestion Humana</t>
  </si>
  <si>
    <t>Secretario General</t>
  </si>
  <si>
    <t>Nombre Completo</t>
  </si>
  <si>
    <t>Tarifa Diaria</t>
  </si>
  <si>
    <t>Aeropuerto / Terminal</t>
  </si>
  <si>
    <t>Total Liquidación</t>
  </si>
  <si>
    <t>Objeto de la comisión (max. 250 caracteres)</t>
  </si>
  <si>
    <t>Teléfono Celular</t>
  </si>
  <si>
    <t>No. Cédula Ciudadania</t>
  </si>
  <si>
    <t>Fecha (DD/MM/AAAA)</t>
  </si>
  <si>
    <t>Justificación  Solicitud Extraordinaria</t>
  </si>
  <si>
    <t>Dependencia/Regional</t>
  </si>
  <si>
    <t>Amazonas</t>
  </si>
  <si>
    <t>Antioquia</t>
  </si>
  <si>
    <t>Arauca</t>
  </si>
  <si>
    <t>Atlántico</t>
  </si>
  <si>
    <t>Bogotá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</si>
  <si>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</si>
  <si>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</si>
  <si>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</si>
  <si>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</si>
  <si>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</si>
  <si>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</si>
  <si>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</si>
  <si>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</si>
  <si>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</si>
  <si>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</si>
  <si>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</si>
  <si>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</si>
  <si>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</si>
  <si>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</si>
  <si>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</si>
  <si>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</si>
  <si>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</si>
  <si>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</si>
  <si>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</si>
  <si>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</si>
  <si>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</si>
  <si>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</si>
  <si>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</si>
  <si>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</si>
  <si>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</si>
  <si>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</si>
  <si>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Vaupés</t>
  </si>
  <si>
    <t>Vichada</t>
  </si>
  <si>
    <t>No</t>
  </si>
  <si>
    <t>Si</t>
  </si>
  <si>
    <t>Duración comisión (días)</t>
  </si>
  <si>
    <t>Hora inicio</t>
  </si>
  <si>
    <t>Hora final</t>
  </si>
  <si>
    <t>Pernoctados otros</t>
  </si>
  <si>
    <t>No Pernoctados otros</t>
  </si>
  <si>
    <t>Liquidación Gastos Terminales ( Si aplica)</t>
  </si>
  <si>
    <t>Liquidación Gastos Transportes (si aplica)</t>
  </si>
  <si>
    <t>Prórroga</t>
  </si>
  <si>
    <t>Interrupción</t>
  </si>
  <si>
    <t>Solicitud Comisión</t>
  </si>
  <si>
    <t>Fecha de Inicio  (DD/MM/AAAA)</t>
  </si>
  <si>
    <t>Fecha Finalización (DD/MM/AAAA)</t>
  </si>
  <si>
    <t xml:space="preserve">Ciudad o municipio de inicio </t>
  </si>
  <si>
    <t>Ciudad o municipio de Destino 1</t>
  </si>
  <si>
    <t>Ciudad o municipio de Destino 2</t>
  </si>
  <si>
    <t>Ciudad o municipio de Destino 3</t>
  </si>
  <si>
    <t>Ciudad o municipio de Destino 4</t>
  </si>
  <si>
    <t>Ciudad o municipio de inicio</t>
  </si>
  <si>
    <t>Ciudad o municipio de destino</t>
  </si>
  <si>
    <t>Aeropuerto</t>
  </si>
  <si>
    <t>Terminal Terrestre</t>
  </si>
  <si>
    <t>Tipo de Tarifa</t>
  </si>
  <si>
    <t>A</t>
  </si>
  <si>
    <t>B</t>
  </si>
  <si>
    <t>C</t>
  </si>
  <si>
    <t>D</t>
  </si>
  <si>
    <t xml:space="preserve"> DIRECCIÓN REGIONAL AMAZONAS</t>
  </si>
  <si>
    <t xml:space="preserve"> DIRECCIÓN REGIONAL ANTIOQUIA</t>
  </si>
  <si>
    <t xml:space="preserve"> DIRECCIÓN REGIONAL ARAUCA</t>
  </si>
  <si>
    <t xml:space="preserve"> DIRECCIÓN REGIONAL ATLANTICO</t>
  </si>
  <si>
    <t xml:space="preserve"> DIRECCIÓN REGIONAL BOGOTA</t>
  </si>
  <si>
    <t xml:space="preserve"> DIRECCIÓN REGIONAL BOLIVAR</t>
  </si>
  <si>
    <t xml:space="preserve"> DIRECCIÓN REGIONAL BOYACÁ</t>
  </si>
  <si>
    <t xml:space="preserve"> DIRECCIÓN REGIONAL CALDAS</t>
  </si>
  <si>
    <t xml:space="preserve"> DIRECCIÓN REGIONAL CAQUETÁ</t>
  </si>
  <si>
    <t xml:space="preserve"> DIRECCIÓN REGIONAL CASANARE</t>
  </si>
  <si>
    <t xml:space="preserve"> DIRECCIÓN REGIONAL CAUCA</t>
  </si>
  <si>
    <t xml:space="preserve"> DIRECCIÓN REGIONAL CESAR</t>
  </si>
  <si>
    <t xml:space="preserve"> DIRECCIÓN REGIONAL CHOCÓ</t>
  </si>
  <si>
    <t xml:space="preserve"> DIRECCIÓN REGIONAL CÓRDOBA</t>
  </si>
  <si>
    <t xml:space="preserve"> DIRECCIÓN REGIONAL CUNDINAMARCA</t>
  </si>
  <si>
    <t xml:space="preserve"> DIRECCIÓN REGIONAL GUAINIA</t>
  </si>
  <si>
    <t xml:space="preserve"> DIRECCIÓN REGIONAL GUAJIRA</t>
  </si>
  <si>
    <t xml:space="preserve"> DIRECCIÓN REGIONAL GUAVIARE</t>
  </si>
  <si>
    <t xml:space="preserve"> DIRECCIÓN REGIONAL HUILA</t>
  </si>
  <si>
    <t xml:space="preserve"> DIRECCIÓN REGIONAL MAGDALENA</t>
  </si>
  <si>
    <t xml:space="preserve"> DIRECCIÓN REGIONAL META</t>
  </si>
  <si>
    <t xml:space="preserve"> DIRECCIÓN REGIONAL NARIÑO</t>
  </si>
  <si>
    <t xml:space="preserve"> DIRECCIÓN REGIONAL NORTE DE SANTANDER</t>
  </si>
  <si>
    <t xml:space="preserve"> DIRECCIÓN REGIONAL PUTUMAYO</t>
  </si>
  <si>
    <t xml:space="preserve"> DIRECCIÓN REGIONAL QUINDIO</t>
  </si>
  <si>
    <t xml:space="preserve"> DIRECCIÓN REGIONAL RISARALDA</t>
  </si>
  <si>
    <t xml:space="preserve"> DIRECCIÓN REGIONAL SAN ANDRES</t>
  </si>
  <si>
    <t xml:space="preserve"> DIRECCIÓN REGIONAL SANTANDER</t>
  </si>
  <si>
    <t xml:space="preserve"> DIRECCIÓN REGIONAL SUCRE</t>
  </si>
  <si>
    <t xml:space="preserve"> DIRECCIÓN REGIONAL TOLIMA</t>
  </si>
  <si>
    <t xml:space="preserve"> DIRECCIÓN REGIONAL VALLE</t>
  </si>
  <si>
    <t xml:space="preserve"> DIRECCIÓN REGIONAL VAUPÉS</t>
  </si>
  <si>
    <t xml:space="preserve"> DIRECCIÓN REGIONAL VICHADA</t>
  </si>
  <si>
    <t>DIRECCIÓN ADMINISTRATIVA</t>
  </si>
  <si>
    <t>DIRECCIÓN DE ABASTECIMIENTO</t>
  </si>
  <si>
    <t>DIRECCIÓN DE ADOLESCENCIA Y JUVENTUD</t>
  </si>
  <si>
    <t>DIRECCIÓN DE CONTRATACIÓN</t>
  </si>
  <si>
    <t>DIRECCIÓN DE GESTIÓN HUMANA</t>
  </si>
  <si>
    <t>DIRECCIÓN DE INFANCIA</t>
  </si>
  <si>
    <t>DIRECCION DE INFORMACION Y TECNOLOGIA</t>
  </si>
  <si>
    <t>DIRECCIÓN DE NUTRICIÓN</t>
  </si>
  <si>
    <t>DIRECCIÓN DE PLANEACIÓN Y CONTROL DE GESTIÓN</t>
  </si>
  <si>
    <t>DIRECCIÓN DE PRIMERA INFANCIA</t>
  </si>
  <si>
    <t>DIRECCIÓN DE PROTECCIÓN</t>
  </si>
  <si>
    <t xml:space="preserve">DIRECCIÓN DE SERVICIOS Y ATENCIÓN </t>
  </si>
  <si>
    <t>DIRECCIÓN DEL SISTEMA NACIONAL DE BIENESTAR FAMILIAR</t>
  </si>
  <si>
    <t>DIRECCIÓN FINANCIERA</t>
  </si>
  <si>
    <t>DIRECCIÓN GENERAL</t>
  </si>
  <si>
    <t>OFICINA ASESORA DE COMUNICACIONES</t>
  </si>
  <si>
    <t>OFICINA ASESORA JURÍDICA</t>
  </si>
  <si>
    <t>OFICINA DE ASEGURAMIENTO DE LA CALIDAD</t>
  </si>
  <si>
    <t xml:space="preserve">OFICINA DE CONTROL INTERNO </t>
  </si>
  <si>
    <t>OFICINA DE CONTROL INTERNO DISCIPLINARIO</t>
  </si>
  <si>
    <t>OFICINA DE COOPERACION Y CONVENIOS</t>
  </si>
  <si>
    <t>OFICINA DE GESTIÓN REGIONAL</t>
  </si>
  <si>
    <t>SECRETARÍA GENERAL</t>
  </si>
  <si>
    <t xml:space="preserve">SUBDIRECCIÓN DE ADOPCIONES </t>
  </si>
  <si>
    <t>SUBDIRECCIÓN DE ARTICULACIÓN NACIONAL</t>
  </si>
  <si>
    <t>SUBDIRECCIÓN DE ARTICULACIÓN TERRITORIAL</t>
  </si>
  <si>
    <t xml:space="preserve">SUBDIRECCIÓN DE GESTIÓN TECNICA PARA LA ATENCION A LA PRIMERA INFANCIA </t>
  </si>
  <si>
    <t>SUBDIRECCIÓN DE OPERACIÓN DE PROGRAMAS PARA LA ADOLESCENCIA Y LA JUVENTUD</t>
  </si>
  <si>
    <t xml:space="preserve">SUBDIRECCIÓN DE OPERACIONES DE LA ATENCION A LA PRIMERA INFANCIA </t>
  </si>
  <si>
    <t>SUBDIRECCIÓN DE PROGRAMACIÓN</t>
  </si>
  <si>
    <t>SUBDIRECCIÓN DE PROMOCIÓN Y FORTALECIMIENTO A LA INFANCIA</t>
  </si>
  <si>
    <t>SUBDIRECCIÓN DE RECURSOS TECNOLÓGICOS</t>
  </si>
  <si>
    <t>SUBDIRECCIÓN DE RESPONSABILIDAD PENAL</t>
  </si>
  <si>
    <t>SUBDIRECCIÓN DE RESTABLECIMIENTO DE DERECHOS</t>
  </si>
  <si>
    <t>SUBDIRECCIÓN DE SISTEMAS INTEGRADOS DE INFORMACIÓN</t>
  </si>
  <si>
    <t xml:space="preserve">SUBDIRECCIÓN GENERAL </t>
  </si>
  <si>
    <t>SUBDIRECCIÓN MEJORAMIENTO ORGANIZACIONAL</t>
  </si>
  <si>
    <t>SUBDIRECCIÓN MONITOREO Y EVALUACIÓN</t>
  </si>
  <si>
    <t>SUBDIRECCIÓN TECNICA PARA LA ADOLESCENCIA Y LA JUVENTUD</t>
  </si>
  <si>
    <t>Ruta ida:</t>
  </si>
  <si>
    <t>Ruta regreso</t>
  </si>
  <si>
    <t>Ciudad o municipio de Destino 5</t>
  </si>
  <si>
    <t>Semoviente</t>
  </si>
  <si>
    <t xml:space="preserve">En caso de comisiones liquidadas a tarifas mixtas el valor liquidado en SIIF podrá ser inferior  ya que no permite liquidar con centavos por ende se debe rendondear al  entero inferior. </t>
  </si>
  <si>
    <t>Servidor Público</t>
  </si>
  <si>
    <t>Nombre del Comisionado</t>
  </si>
  <si>
    <t>Firma del Comsionado</t>
  </si>
  <si>
    <t>TARIFA A      100%</t>
  </si>
  <si>
    <t>TARIFA B      85%</t>
  </si>
  <si>
    <t>TARIFA C     50%</t>
  </si>
  <si>
    <t>BASE DE LIQUIDACION</t>
  </si>
  <si>
    <t>CAPITALES DE DEPARTAMENTO, CIUDADES, MUNICIPIOS O CORREGIMIENTOS FRONTERIZOS</t>
  </si>
  <si>
    <t>MUNICIPIOS RESTANTES</t>
  </si>
  <si>
    <t>50% de Tarifa B pernoctando</t>
  </si>
  <si>
    <t>DISTANCIAS INFERIORES O IGUALES A 50 KM DE LA SEDE HABITUAL DE TRABAJO</t>
  </si>
  <si>
    <t>37% de Tarifa B pernoctando</t>
  </si>
  <si>
    <t>PERNOCTADO</t>
  </si>
  <si>
    <t>NO PERNOCTADO</t>
  </si>
  <si>
    <t>De</t>
  </si>
  <si>
    <t>a</t>
  </si>
  <si>
    <t>Hasta</t>
  </si>
  <si>
    <t>En adelante</t>
  </si>
  <si>
    <t>Suledo</t>
  </si>
  <si>
    <t>sueldo</t>
  </si>
  <si>
    <t>comision</t>
  </si>
  <si>
    <t>TARIFA</t>
  </si>
  <si>
    <t>pernoctado</t>
  </si>
  <si>
    <t>sin pernoctado</t>
  </si>
  <si>
    <t>c</t>
  </si>
  <si>
    <t>Manutención</t>
  </si>
  <si>
    <t>Hospedaje nna</t>
  </si>
  <si>
    <t>Instructivo</t>
  </si>
  <si>
    <t>Registrar el nombre completo del comisionado.</t>
  </si>
  <si>
    <t>Registrar el número del celular del comisionado.</t>
  </si>
  <si>
    <t>Registrar el número del cédula del comisionado.</t>
  </si>
  <si>
    <t>Registrar el correo electrónico del comisionado.</t>
  </si>
  <si>
    <t>Seleccionar el tipo de vinculación conforme a lista desplegable.</t>
  </si>
  <si>
    <t>Seleccionar el tipo de solicitud conforme a lista desplegable.</t>
  </si>
  <si>
    <t>Honorarios Mensual/Sueldo</t>
  </si>
  <si>
    <t>Registrar el valor de los honorarios o del sueldo del comisionado</t>
  </si>
  <si>
    <t>Registrar el cargo o el numero y objeto  del comisionado según corresponda.</t>
  </si>
  <si>
    <t>Seleccionar la entidad bancaria conforme a la lista desplegable.</t>
  </si>
  <si>
    <t>Seleccionar el tipo de cuenta bancaria conforme a la lista desplegable.</t>
  </si>
  <si>
    <t>Registrar el numero de la cuenta bancaria del comisionado.</t>
  </si>
  <si>
    <t>Registrar la fecha de inicio del viaje del comisionado.</t>
  </si>
  <si>
    <t>Registrar la fecha de terminación del viaje del comisionado.</t>
  </si>
  <si>
    <t>Registrar la duración de la comisión en días.</t>
  </si>
  <si>
    <t>Registrar la fecha de solicitud de  la comisión.</t>
  </si>
  <si>
    <t>No registrar, el sistema calculara automáticamente el tipo de comisión.</t>
  </si>
  <si>
    <t>Registrar la ciudad o municipio inicio de la comisión.</t>
  </si>
  <si>
    <t xml:space="preserve">Ciudad o municipio de Destino </t>
  </si>
  <si>
    <t>Registrar la ciudad o municipio de destino de la comisión.</t>
  </si>
  <si>
    <t>Seleccionar el departamento de la ciudad o municipio de inicio conforme a la lista desplegable.</t>
  </si>
  <si>
    <t>Requiere Tiquete Aéreo</t>
  </si>
  <si>
    <t>Seleccionar conforme a la lista desplegable.</t>
  </si>
  <si>
    <t>Ruta de ida</t>
  </si>
  <si>
    <t>Ruta de regreso</t>
  </si>
  <si>
    <t>Datos personales</t>
  </si>
  <si>
    <t>Registrar fecha de la actividad a realizar conforme a la agenda.</t>
  </si>
  <si>
    <t>Registrar hora de inicio de la actividad</t>
  </si>
  <si>
    <t>Registrar hora de finalización de la actividad</t>
  </si>
  <si>
    <t>Registrar detalladamente la actividad a realizar.</t>
  </si>
  <si>
    <t>Registrar los participantes de la actividad mencionada.</t>
  </si>
  <si>
    <t>Liquidación de viaticos</t>
  </si>
  <si>
    <t>Registrar entre pernoctados, sin pernoctar, otros pernoctados o otros sin pernoctar</t>
  </si>
  <si>
    <t>Registrar la cantidad de días conforme al concepto.</t>
  </si>
  <si>
    <t>Esta celda se genera automáticamente conforme a datos anteriormente registrados</t>
  </si>
  <si>
    <t>Subtotal</t>
  </si>
  <si>
    <t>Resulta de la suma de los valores totales</t>
  </si>
  <si>
    <t>Registrar la cantidad de días conforme al concepto y a la tarifa correspondiente.</t>
  </si>
  <si>
    <t>Registrar el valor manualmente de la tarifa conforme al concepto y al tipo de tarifa.</t>
  </si>
  <si>
    <t>Registrar la ciudad o Municipio donde se toma el transporte.</t>
  </si>
  <si>
    <t>Registrar la ciudad o Municipio donde se requiere transportar.</t>
  </si>
  <si>
    <t>Registrar el valor a cobrar.</t>
  </si>
  <si>
    <t>Resulta de la suma de los valores de los gastos de transporte incurridos.</t>
  </si>
  <si>
    <t>Liquidación gastos de transporte (si aplica)</t>
  </si>
  <si>
    <t>Seleccionar el tipo de terminal a requerirse.</t>
  </si>
  <si>
    <t>Resulta de la suma de los valores de los gastos de terminales incurridos.</t>
  </si>
  <si>
    <t>Nombre del supervisor o Jefe inmediato</t>
  </si>
  <si>
    <t>El comisionado debe registrar su firma.</t>
  </si>
  <si>
    <t>Registrar el nombre del supervisor o jefe inmediato del comisionado según corresponda.</t>
  </si>
  <si>
    <t>Firma del supervisor o Jefe inmediato</t>
  </si>
  <si>
    <t>El jefe inmediato o supervisor debe registrar su firma según corresponda.</t>
  </si>
  <si>
    <t>Colaborador Convenio Interadministrativo</t>
  </si>
  <si>
    <t>IVA (SI APLICA)</t>
  </si>
  <si>
    <t>TARIFA MIXTA O CONTRATISTAS RESPONSABLES DE IVA</t>
  </si>
  <si>
    <t>Valor a digitar en SIIF para liquidar con tarifa mixta o con iva conforme con la duración de la comisión.</t>
  </si>
  <si>
    <t>MIXTA O CON IVA</t>
  </si>
  <si>
    <t>Seleccionar en la lista si la comisión tiene autorización comisión de servicios de avance del Secretario General.</t>
  </si>
  <si>
    <t>Adjunta Formato de autorización  comisión  de servicios con avance firmado por el Secretario General</t>
  </si>
  <si>
    <t>Fecha de Nacimiento</t>
  </si>
  <si>
    <t>Fecha de nacimiento</t>
  </si>
  <si>
    <t>Registrar la fecha de nacimiento dd/mm/año</t>
  </si>
  <si>
    <t>Rubro por el cual está contratado el contratista (aplica solo para contratistas)</t>
  </si>
  <si>
    <t>Registrar el rubro por el cuál fue contratado el contratista.</t>
  </si>
  <si>
    <t>TARIFA A      90%</t>
  </si>
  <si>
    <t>TARIFA B      75%</t>
  </si>
  <si>
    <t>Comisión con  Cargo al  Rubro:</t>
  </si>
  <si>
    <t>Comision con cargo al rubro</t>
  </si>
  <si>
    <t>Nombre</t>
  </si>
  <si>
    <t>Codigo Rubro </t>
  </si>
  <si>
    <t>SNBF</t>
  </si>
  <si>
    <t>Seleccionar el número del rubro al cual se va a cargar la comisión</t>
  </si>
  <si>
    <t>Pernonctados otros</t>
  </si>
  <si>
    <t>No pernoctados otros</t>
  </si>
  <si>
    <t>Número y objeto del contrato</t>
  </si>
  <si>
    <r>
      <t>Denominación</t>
    </r>
    <r>
      <rPr>
        <b/>
        <sz val="9"/>
        <color rgb="FF000000"/>
        <rFont val="Arial"/>
        <family val="2"/>
      </rPr>
      <t xml:space="preserve"> del Cargo</t>
    </r>
  </si>
  <si>
    <t>Código</t>
  </si>
  <si>
    <t>Grado</t>
  </si>
  <si>
    <t>DIRECTOR GENERAL</t>
  </si>
  <si>
    <t xml:space="preserve">SECRETARIO GENERAL </t>
  </si>
  <si>
    <t>SUBDIRECTOR GENERAL</t>
  </si>
  <si>
    <t>DIRECTOR TECNICO</t>
  </si>
  <si>
    <t>SUBDIRECTOR TECNICO</t>
  </si>
  <si>
    <t>JEFE DE OFICINA</t>
  </si>
  <si>
    <t>DIRECTOR REGIONAL</t>
  </si>
  <si>
    <t>ASESOR</t>
  </si>
  <si>
    <t>JEFE DE OFICINA ASESORA DE JURIDICA Y DE COMUNICACIONES</t>
  </si>
  <si>
    <t>PROFESIONAL ESPECIALIZADO</t>
  </si>
  <si>
    <t>PROFESIONAL UNIVERSITARIO</t>
  </si>
  <si>
    <t>DEFENSOR DE FAMILIA</t>
  </si>
  <si>
    <t>TECNICO ADMINISTRATIVO</t>
  </si>
  <si>
    <t>SECRETARIO EJECUTIVO</t>
  </si>
  <si>
    <t>AUXILIAR ADMINISTRATIVO</t>
  </si>
  <si>
    <t>SECRETARIO</t>
  </si>
  <si>
    <t>CONDUCTOR MECANICO</t>
  </si>
  <si>
    <t>Denominación del cargo</t>
  </si>
  <si>
    <t>Rubro por el cual está contratado (aplica solo para contratistas)</t>
  </si>
  <si>
    <t>Número y objeto Contrato</t>
  </si>
  <si>
    <t>Seleccionar el tipo de cargo conforme a lista desplegable.</t>
  </si>
  <si>
    <t>Seleccionar el tipo grado conforme a lista desplegable.</t>
  </si>
  <si>
    <t>Responsable de IVA?</t>
  </si>
  <si>
    <t>Subtotal redondeado al sistema SIIF</t>
  </si>
  <si>
    <r>
      <rPr>
        <b/>
        <sz val="12"/>
        <rFont val="Arial"/>
        <family val="2"/>
      </rPr>
      <t xml:space="preserve">PROCESO GESTIÓN DEL TALENTO HUMANO
</t>
    </r>
    <r>
      <rPr>
        <sz val="12"/>
        <rFont val="Arial"/>
        <family val="2"/>
      </rPr>
      <t xml:space="preserve">
FORMATO DE SOLICITUD  DE COMISIÓN, PRÓRROGA, O INTERRUPCIÓN  </t>
    </r>
  </si>
  <si>
    <t>F14.P5.GTH</t>
  </si>
  <si>
    <t>Fecha y # CDP</t>
  </si>
  <si>
    <t>DIRECCIÓN DE FAMILIAS Y COMUNIDADES</t>
  </si>
  <si>
    <t>SUBDIRECCIÓN DE GESTIÓN TÉCNICA PARA LA ATENCIÓN A LA FAMILIA Y COMUNIDADES</t>
  </si>
  <si>
    <t>SUBDIRECCIÓN DE OPERACIÓN PARA LA ATENCIÓN A LA FAMILIA Y COMUNIDADES</t>
  </si>
  <si>
    <t>Fecha de Solicitud  (DD/MM/AAAA)</t>
  </si>
  <si>
    <t>C-4602-1500-10-704040-4602013-02</t>
  </si>
  <si>
    <t>C-4602-1500-3-704050-4102040-02</t>
  </si>
  <si>
    <t>C-4602-1500-10-704040-4602011-02</t>
  </si>
  <si>
    <t>Registrar la justificación de los gastos de transporte, terminales y otros gastos</t>
  </si>
  <si>
    <t>Registrar la ruta de ida si aplica tiquete aéreo.</t>
  </si>
  <si>
    <t>Registrar la ruta de regreso si aplica tiquete aéreo.</t>
  </si>
  <si>
    <t>Valor resultante de la suma de sus montos.</t>
  </si>
  <si>
    <t>Liquidación de viáticos</t>
  </si>
  <si>
    <t>Seleccionar el tipo de tarifa conforme a lo estipulado en la Resolución de viáticos.</t>
  </si>
  <si>
    <t>Resulta el valor de multiplicar la cantidad por la tarifa se genera automáticamente.</t>
  </si>
  <si>
    <t>Tarifa Mixta o con IVA</t>
  </si>
  <si>
    <t>Registrar entre pernoctados, sin pernoctar, otros pernoctados o otros sin pernoctar solo si la comisión aplica diferentes tipos de destino. Por lo cual se debe diligenciar manual y dejar en blanco el cuadro anterior de tarifas.</t>
  </si>
  <si>
    <t>Registrar la fecha en la cual se esta tomando el transporte registrado.</t>
  </si>
  <si>
    <t>Registrar la fecha en la cual se requiere  el transporte registrado.</t>
  </si>
  <si>
    <t>Registrar el lugar en el cual se requiere  el transporte registrado.</t>
  </si>
  <si>
    <t>Registrar el valor  en el cual se tomo  el transporte registrado.</t>
  </si>
  <si>
    <t>Se registra automáticamente el nombre del comisionado.</t>
  </si>
  <si>
    <t>Firma del Comisionado</t>
  </si>
  <si>
    <t>Número comisión inicial</t>
  </si>
  <si>
    <t>Esta celda debe registrar únicamente cuando se va a realizar un prórroga, interrupción o modificación si es solicitud nueva se debe dejar en blanco.</t>
  </si>
  <si>
    <t>Seleccionar la dependencia o regional según corresponda a la cuál pertenece el comisionado.</t>
  </si>
  <si>
    <t>No. Cédula Ciudadanía</t>
  </si>
  <si>
    <t>Correo electrónico</t>
  </si>
  <si>
    <t>Relacionar la fecha de expedición y el número de cpd establecido para viáticos y gastos de transporte.</t>
  </si>
  <si>
    <t>Responsable de IVA</t>
  </si>
  <si>
    <t>Seleccionar si el contratista comisionado es responsable de IVA. Si es funcionario seleccionar No.</t>
  </si>
  <si>
    <t>No registrar, el sistema calculara automáticamente el valor de la celda.</t>
  </si>
  <si>
    <t>Registrar  la justificación extemporánea de la comisión cuando aplique.</t>
  </si>
  <si>
    <t>Objeto de la comisión (Max. 250 caracteres)</t>
  </si>
  <si>
    <t>Registrar el objeto de la comisión tener en cuenta que debe ser concisa e incluir el destino si es un corregimiento, vereda o resguardo.</t>
  </si>
  <si>
    <t>Registrar la justificación de la comisión esta difiera de la justificación de la excepcionalidad.</t>
  </si>
  <si>
    <t xml:space="preserve">C-4699-1500-3-53105B-4699018-02 </t>
  </si>
  <si>
    <t xml:space="preserve">A-02-02-02-010 </t>
  </si>
  <si>
    <t xml:space="preserve">C-4602-1500-10-704040-4602014-02 </t>
  </si>
  <si>
    <t xml:space="preserve">C-4602-1500-10-704040-4602015-02 </t>
  </si>
  <si>
    <t xml:space="preserve">C-4602-1500-10-704040-4602017-02 </t>
  </si>
  <si>
    <t xml:space="preserve">C-4602-1500-3-704050-4102024-02 </t>
  </si>
  <si>
    <t xml:space="preserve">C-4602-1500-3-704050-4102035-02 </t>
  </si>
  <si>
    <t xml:space="preserve">C-4602-1500-5-30205B-4102003-02 </t>
  </si>
  <si>
    <t xml:space="preserve">C-4602-1500-5-30205B-4102014-02 </t>
  </si>
  <si>
    <t xml:space="preserve">C-4602-1500-5-30205B-4102016-02 </t>
  </si>
  <si>
    <t xml:space="preserve">C-4602-1500-9-704020-4602020-02 </t>
  </si>
  <si>
    <t xml:space="preserve">C-4602-1500-9-704080-4602021-02 </t>
  </si>
  <si>
    <t xml:space="preserve">C-4602-1500-9-704080-4602022-02 </t>
  </si>
  <si>
    <t xml:space="preserve">C-4699-1500-1-704080-4199062-02 </t>
  </si>
  <si>
    <t xml:space="preserve">C-4699-1500-3-53105B-4699004-02 </t>
  </si>
  <si>
    <t>Funcionamiento</t>
  </si>
  <si>
    <t xml:space="preserve">Protección </t>
  </si>
  <si>
    <t>Protección - Administración</t>
  </si>
  <si>
    <t xml:space="preserve">Nutrición </t>
  </si>
  <si>
    <t xml:space="preserve">Primera Infancia </t>
  </si>
  <si>
    <t xml:space="preserve">Adolescencia - Infancia </t>
  </si>
  <si>
    <t xml:space="preserve">Familia y Comunidades </t>
  </si>
  <si>
    <t>DIT</t>
  </si>
  <si>
    <t xml:space="preserve">Cooperación y Convenios </t>
  </si>
  <si>
    <t>DGH</t>
  </si>
  <si>
    <t>Ciudad o municipio de Destino 6</t>
  </si>
  <si>
    <t>C-4602-1500-9-704080-4602020-02</t>
  </si>
  <si>
    <t>"CLÁUSULA DE AUTORIZACIÓN DE DESCUENTO: Con la suscripción del presente documento, AUTORIZO al Instituto Colombiano de Bienestar Familiar a aplicar el descuento del valor total de la penalización o del pasaje aéreo no utilizado que deba asumir la entidad, cuando se revoque la comisión por la pérdida del tiquete aéreo y todas las demás causas que conlleve a pagos adicionales por haber sido penalizada la entidad. Lo expuesto, solo en caso de que se presenten causas diferentes a la fuerza mayor, caso fortuito o decisiones institucionales [justificadas y documentadas].
Este monto se deducirá de los honorarios del contratista en el periodo siguiente a la causación de la penalización, mientras que al servidor público se le descontará el correspondiente a través de su nómina. En ambos casos, también se podrá autorizar el descuento de los viáticos penalizados de una comisión posterior.
El contratista o funcionario deberá informar a la Dirección de Gestión Humana sobre la pérdida del tiquete aéreo el mismo día del vuelo o al día siguiente".</t>
  </si>
  <si>
    <t>Versión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</si>
</sst>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d/mm/yyyy;@"/>
    <numFmt numFmtId="165" formatCode="_-&quot;$&quot;\ * #,##0_-;\-&quot;$&quot;\ * #,##0_-;_-&quot;$&quot;\ * &quot;-&quot;??_-;_-@_-"/>
    <numFmt numFmtId="166" formatCode="\(###\)\ ###\-####"/>
    <numFmt numFmtId="167" formatCode="#,##0_ ;\-#,##0\ "/>
    <numFmt numFmtId="168" formatCode="[$-240A]d&quot; de &quot;mmmm&quot; de &quot;yyyy;@"/>
    <numFmt numFmtId="169" formatCode="&quot;$&quot;\ #,##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Arial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4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4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b/>
      <sz val="6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26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u/>
      <sz val="14"/>
      <color theme="10"/>
      <name val="Calibri"/>
      <family val="2"/>
      <scheme val="minor"/>
    </font>
    <font>
      <sz val="18"/>
      <color theme="1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b/>
      <sz val="12"/>
      <color theme="0"/>
      <name val="Arial"/>
      <family val="2"/>
    </font>
    <font>
      <sz val="10"/>
      <name val="Arial"/>
      <family val="5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9B20E"/>
        <bgColor indexed="64"/>
      </patternFill>
    </fill>
    <fill>
      <patternFill patternType="solid">
        <fgColor rgb="FFDDFBC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FCE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theme="0" tint="-0.24994659260841701"/>
      </patternFill>
    </fill>
    <fill>
      <patternFill patternType="mediumGray">
        <bgColor theme="2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96">
    <xf numFmtId="0" fontId="0" fillId="0" borderId="0" xfId="0"/>
    <xf numFmtId="0" fontId="4" fillId="0" borderId="0" xfId="0" applyFont="1"/>
    <xf numFmtId="0" fontId="0" fillId="0" borderId="0" xfId="0" applyAlignment="1">
      <alignment horizontal="left" indent="1"/>
    </xf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0" fillId="0" borderId="0" xfId="0" applyNumberFormat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165" fontId="0" fillId="0" borderId="0" xfId="1" applyNumberFormat="1" applyFont="1"/>
    <xf numFmtId="0" fontId="0" fillId="0" borderId="10" xfId="0" applyBorder="1"/>
    <xf numFmtId="165" fontId="6" fillId="0" borderId="0" xfId="1" applyNumberFormat="1" applyFont="1" applyAlignment="1">
      <alignment vertical="center"/>
    </xf>
    <xf numFmtId="165" fontId="7" fillId="0" borderId="0" xfId="1" applyNumberFormat="1" applyFont="1" applyAlignment="1">
      <alignment horizontal="left" vertical="center" indent="1"/>
    </xf>
    <xf numFmtId="0" fontId="28" fillId="4" borderId="10" xfId="0" applyFont="1" applyFill="1" applyBorder="1" applyAlignment="1">
      <alignment vertical="center" wrapText="1"/>
    </xf>
    <xf numFmtId="0" fontId="28" fillId="4" borderId="22" xfId="0" applyFont="1" applyFill="1" applyBorder="1" applyAlignment="1">
      <alignment vertical="center" wrapText="1"/>
    </xf>
    <xf numFmtId="0" fontId="28" fillId="4" borderId="5" xfId="0" applyFont="1" applyFill="1" applyBorder="1" applyAlignment="1">
      <alignment vertical="center" wrapText="1"/>
    </xf>
    <xf numFmtId="165" fontId="16" fillId="0" borderId="0" xfId="1" applyNumberFormat="1" applyFont="1"/>
    <xf numFmtId="44" fontId="0" fillId="0" borderId="0" xfId="1" applyFont="1"/>
    <xf numFmtId="165" fontId="0" fillId="0" borderId="0" xfId="0" applyNumberFormat="1"/>
    <xf numFmtId="0" fontId="29" fillId="12" borderId="31" xfId="0" applyFont="1" applyFill="1" applyBorder="1" applyAlignment="1">
      <alignment horizontal="center" vertical="center" wrapText="1"/>
    </xf>
    <xf numFmtId="0" fontId="29" fillId="12" borderId="16" xfId="0" applyFont="1" applyFill="1" applyBorder="1" applyAlignment="1">
      <alignment horizontal="center" vertical="center" wrapText="1"/>
    </xf>
    <xf numFmtId="0" fontId="31" fillId="11" borderId="31" xfId="0" applyFont="1" applyFill="1" applyBorder="1" applyAlignment="1">
      <alignment horizontal="center" vertical="center" wrapText="1"/>
    </xf>
    <xf numFmtId="0" fontId="32" fillId="11" borderId="16" xfId="0" applyFont="1" applyFill="1" applyBorder="1" applyAlignment="1">
      <alignment horizontal="center" vertical="center" wrapText="1"/>
    </xf>
    <xf numFmtId="0" fontId="33" fillId="0" borderId="32" xfId="0" applyFont="1" applyBorder="1" applyAlignment="1">
      <alignment vertical="center"/>
    </xf>
    <xf numFmtId="0" fontId="7" fillId="0" borderId="2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3" fillId="4" borderId="33" xfId="0" applyFont="1" applyFill="1" applyBorder="1" applyAlignment="1" applyProtection="1">
      <alignment horizontal="center" vertical="center" wrapText="1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2" fontId="14" fillId="4" borderId="10" xfId="0" applyNumberFormat="1" applyFont="1" applyFill="1" applyBorder="1" applyAlignment="1" applyProtection="1">
      <alignment horizontal="center" vertical="center" wrapText="1"/>
      <protection locked="0"/>
    </xf>
    <xf numFmtId="18" fontId="3" fillId="2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7" fillId="8" borderId="5" xfId="0" applyFont="1" applyFill="1" applyBorder="1" applyAlignment="1" applyProtection="1">
      <alignment horizontal="center"/>
      <protection locked="0"/>
    </xf>
    <xf numFmtId="0" fontId="7" fillId="8" borderId="6" xfId="0" applyFont="1" applyFill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0" fontId="10" fillId="6" borderId="13" xfId="0" applyFont="1" applyFill="1" applyBorder="1" applyAlignment="1">
      <alignment horizontal="left" vertical="center" indent="1"/>
    </xf>
    <xf numFmtId="0" fontId="10" fillId="6" borderId="10" xfId="0" applyFont="1" applyFill="1" applyBorder="1" applyAlignment="1">
      <alignment horizontal="left" vertical="center" indent="1"/>
    </xf>
    <xf numFmtId="0" fontId="10" fillId="3" borderId="1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65" fontId="7" fillId="0" borderId="5" xfId="1" applyNumberFormat="1" applyFont="1" applyBorder="1" applyAlignment="1" applyProtection="1">
      <alignment horizontal="right"/>
      <protection locked="0"/>
    </xf>
    <xf numFmtId="165" fontId="7" fillId="0" borderId="8" xfId="1" applyNumberFormat="1" applyFont="1" applyBorder="1" applyAlignment="1" applyProtection="1">
      <alignment horizontal="right"/>
      <protection locked="0"/>
    </xf>
    <xf numFmtId="165" fontId="7" fillId="0" borderId="6" xfId="1" applyNumberFormat="1" applyFont="1" applyBorder="1" applyAlignment="1" applyProtection="1">
      <alignment horizontal="right"/>
      <protection locked="0"/>
    </xf>
    <xf numFmtId="0" fontId="37" fillId="0" borderId="0" xfId="0" applyFont="1" applyAlignment="1">
      <alignment horizontal="left" vertical="center" indent="1"/>
    </xf>
    <xf numFmtId="0" fontId="0" fillId="17" borderId="0" xfId="0" applyFill="1"/>
    <xf numFmtId="165" fontId="0" fillId="17" borderId="0" xfId="1" applyNumberFormat="1" applyFont="1" applyFill="1"/>
    <xf numFmtId="0" fontId="0" fillId="5" borderId="0" xfId="0" applyFill="1"/>
    <xf numFmtId="165" fontId="0" fillId="5" borderId="0" xfId="1" applyNumberFormat="1" applyFont="1" applyFill="1"/>
    <xf numFmtId="165" fontId="0" fillId="4" borderId="0" xfId="1" applyNumberFormat="1" applyFont="1" applyFill="1"/>
    <xf numFmtId="0" fontId="30" fillId="17" borderId="32" xfId="0" applyFont="1" applyFill="1" applyBorder="1" applyAlignment="1">
      <alignment vertical="center" wrapText="1"/>
    </xf>
    <xf numFmtId="0" fontId="38" fillId="11" borderId="27" xfId="0" applyFont="1" applyFill="1" applyBorder="1" applyAlignment="1">
      <alignment vertical="center" wrapText="1"/>
    </xf>
    <xf numFmtId="0" fontId="38" fillId="17" borderId="27" xfId="0" applyFont="1" applyFill="1" applyBorder="1" applyAlignment="1">
      <alignment vertical="center" wrapText="1"/>
    </xf>
    <xf numFmtId="0" fontId="10" fillId="6" borderId="24" xfId="0" applyFont="1" applyFill="1" applyBorder="1" applyAlignment="1">
      <alignment horizontal="left" vertical="center" indent="1"/>
    </xf>
    <xf numFmtId="0" fontId="7" fillId="0" borderId="5" xfId="0" applyFont="1" applyBorder="1" applyAlignment="1" applyProtection="1">
      <alignment horizontal="left" vertical="center" indent="2"/>
      <protection locked="0"/>
    </xf>
    <xf numFmtId="0" fontId="7" fillId="0" borderId="8" xfId="0" applyFont="1" applyBorder="1" applyAlignment="1" applyProtection="1">
      <alignment horizontal="left" vertical="center" indent="2"/>
      <protection locked="0"/>
    </xf>
    <xf numFmtId="0" fontId="7" fillId="0" borderId="6" xfId="0" applyFont="1" applyBorder="1" applyAlignment="1" applyProtection="1">
      <alignment horizontal="left" vertical="center" indent="2"/>
      <protection locked="0"/>
    </xf>
    <xf numFmtId="0" fontId="28" fillId="4" borderId="5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indent="1"/>
    </xf>
    <xf numFmtId="0" fontId="10" fillId="6" borderId="6" xfId="0" applyFont="1" applyFill="1" applyBorder="1" applyAlignment="1">
      <alignment horizontal="left" vertical="center" indent="1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7" fillId="8" borderId="10" xfId="0" applyFont="1" applyFill="1" applyBorder="1" applyAlignment="1" applyProtection="1">
      <alignment horizontal="left" vertical="center" indent="2"/>
      <protection locked="0"/>
    </xf>
    <xf numFmtId="0" fontId="21" fillId="0" borderId="5" xfId="0" applyFont="1" applyBorder="1" applyAlignment="1">
      <alignment vertical="center" wrapText="1"/>
    </xf>
    <xf numFmtId="0" fontId="21" fillId="0" borderId="8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justify"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16" fillId="0" borderId="11" xfId="0" applyFont="1" applyBorder="1" applyAlignment="1" applyProtection="1">
      <alignment horizontal="justify" vertical="center" wrapText="1"/>
      <protection locked="0"/>
    </xf>
    <xf numFmtId="0" fontId="16" fillId="0" borderId="9" xfId="0" applyFont="1" applyBorder="1" applyAlignment="1" applyProtection="1">
      <alignment horizontal="justify" vertical="center" wrapText="1"/>
      <protection locked="0"/>
    </xf>
    <xf numFmtId="0" fontId="16" fillId="0" borderId="12" xfId="0" applyFont="1" applyBorder="1" applyAlignment="1" applyProtection="1">
      <alignment horizontal="justify" vertical="center" wrapText="1"/>
      <protection locked="0"/>
    </xf>
    <xf numFmtId="0" fontId="21" fillId="6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169" fontId="7" fillId="2" borderId="5" xfId="1" applyNumberFormat="1" applyFont="1" applyFill="1" applyBorder="1" applyAlignment="1" applyProtection="1">
      <alignment horizontal="right" vertical="center"/>
    </xf>
    <xf numFmtId="169" fontId="7" fillId="2" borderId="8" xfId="1" applyNumberFormat="1" applyFont="1" applyFill="1" applyBorder="1" applyAlignment="1" applyProtection="1">
      <alignment horizontal="right" vertical="center"/>
    </xf>
    <xf numFmtId="169" fontId="7" fillId="2" borderId="6" xfId="1" applyNumberFormat="1" applyFont="1" applyFill="1" applyBorder="1" applyAlignment="1" applyProtection="1">
      <alignment horizontal="right" vertical="center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8" fillId="4" borderId="13" xfId="0" applyFont="1" applyFill="1" applyBorder="1" applyAlignment="1" applyProtection="1">
      <alignment horizontal="right" vertical="center" wrapText="1"/>
      <protection locked="0"/>
    </xf>
    <xf numFmtId="0" fontId="22" fillId="8" borderId="3" xfId="0" applyFont="1" applyFill="1" applyBorder="1" applyAlignment="1" applyProtection="1">
      <alignment horizontal="center" vertical="center" wrapText="1"/>
      <protection locked="0"/>
    </xf>
    <xf numFmtId="0" fontId="22" fillId="8" borderId="28" xfId="0" applyFont="1" applyFill="1" applyBorder="1" applyAlignment="1" applyProtection="1">
      <alignment horizontal="center" vertical="center" wrapText="1"/>
      <protection locked="0"/>
    </xf>
    <xf numFmtId="0" fontId="22" fillId="8" borderId="4" xfId="0" applyFont="1" applyFill="1" applyBorder="1" applyAlignment="1" applyProtection="1">
      <alignment horizontal="center" vertical="center" wrapText="1"/>
      <protection locked="0"/>
    </xf>
    <xf numFmtId="169" fontId="7" fillId="2" borderId="10" xfId="0" applyNumberFormat="1" applyFont="1" applyFill="1" applyBorder="1" applyAlignment="1" applyProtection="1">
      <alignment horizontal="center" vertical="center"/>
      <protection locked="0"/>
    </xf>
    <xf numFmtId="165" fontId="12" fillId="15" borderId="5" xfId="1" applyNumberFormat="1" applyFont="1" applyFill="1" applyBorder="1" applyAlignment="1" applyProtection="1">
      <alignment horizontal="center" vertical="center" wrapText="1"/>
    </xf>
    <xf numFmtId="165" fontId="12" fillId="15" borderId="6" xfId="1" applyNumberFormat="1" applyFont="1" applyFill="1" applyBorder="1" applyAlignment="1" applyProtection="1">
      <alignment horizontal="center" vertical="center" wrapText="1"/>
    </xf>
    <xf numFmtId="0" fontId="7" fillId="15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69" fontId="15" fillId="9" borderId="23" xfId="0" applyNumberFormat="1" applyFont="1" applyFill="1" applyBorder="1" applyAlignment="1">
      <alignment horizontal="right" vertical="center"/>
    </xf>
    <xf numFmtId="169" fontId="15" fillId="9" borderId="26" xfId="0" applyNumberFormat="1" applyFont="1" applyFill="1" applyBorder="1" applyAlignment="1">
      <alignment horizontal="right" vertical="center"/>
    </xf>
    <xf numFmtId="169" fontId="15" fillId="9" borderId="27" xfId="0" applyNumberFormat="1" applyFont="1" applyFill="1" applyBorder="1" applyAlignment="1">
      <alignment horizontal="right" vertical="center"/>
    </xf>
    <xf numFmtId="169" fontId="12" fillId="15" borderId="5" xfId="1" applyNumberFormat="1" applyFont="1" applyFill="1" applyBorder="1" applyAlignment="1" applyProtection="1">
      <alignment horizontal="right" vertical="center" wrapText="1"/>
    </xf>
    <xf numFmtId="169" fontId="12" fillId="15" borderId="8" xfId="1" applyNumberFormat="1" applyFont="1" applyFill="1" applyBorder="1" applyAlignment="1" applyProtection="1">
      <alignment horizontal="right" vertical="center" wrapText="1"/>
    </xf>
    <xf numFmtId="169" fontId="12" fillId="15" borderId="6" xfId="1" applyNumberFormat="1" applyFont="1" applyFill="1" applyBorder="1" applyAlignment="1" applyProtection="1">
      <alignment horizontal="right" vertical="center" wrapText="1"/>
    </xf>
    <xf numFmtId="0" fontId="7" fillId="0" borderId="5" xfId="0" applyFont="1" applyBorder="1" applyAlignment="1" applyProtection="1">
      <alignment horizontal="left" vertical="center" indent="2"/>
      <protection locked="0"/>
    </xf>
    <xf numFmtId="0" fontId="7" fillId="0" borderId="8" xfId="0" applyFont="1" applyBorder="1" applyAlignment="1" applyProtection="1">
      <alignment horizontal="left" vertical="center" indent="2"/>
      <protection locked="0"/>
    </xf>
    <xf numFmtId="0" fontId="7" fillId="0" borderId="6" xfId="0" applyFont="1" applyBorder="1" applyAlignment="1" applyProtection="1">
      <alignment horizontal="left" vertical="center" indent="2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40" fillId="0" borderId="9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horizontal="left" vertical="center" wrapText="1" indent="1"/>
    </xf>
    <xf numFmtId="0" fontId="10" fillId="6" borderId="6" xfId="0" applyFont="1" applyFill="1" applyBorder="1" applyAlignment="1">
      <alignment horizontal="left" vertical="center" wrapText="1" indent="1"/>
    </xf>
    <xf numFmtId="0" fontId="7" fillId="0" borderId="11" xfId="0" applyFont="1" applyBorder="1" applyAlignment="1" applyProtection="1">
      <alignment horizontal="justify" vertical="center" wrapText="1"/>
      <protection locked="0"/>
    </xf>
    <xf numFmtId="0" fontId="7" fillId="0" borderId="9" xfId="0" applyFont="1" applyBorder="1" applyAlignment="1" applyProtection="1">
      <alignment horizontal="justify" vertical="center" wrapText="1"/>
      <protection locked="0"/>
    </xf>
    <xf numFmtId="0" fontId="7" fillId="0" borderId="12" xfId="0" applyFont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7" fillId="0" borderId="28" xfId="0" applyFont="1" applyBorder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18" fillId="4" borderId="23" xfId="0" applyFont="1" applyFill="1" applyBorder="1" applyAlignment="1" applyProtection="1">
      <alignment horizontal="center" vertical="center" wrapText="1"/>
      <protection locked="0"/>
    </xf>
    <xf numFmtId="0" fontId="18" fillId="4" borderId="26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>
      <alignment horizontal="center" vertical="center"/>
    </xf>
    <xf numFmtId="0" fontId="10" fillId="8" borderId="12" xfId="0" applyFont="1" applyFill="1" applyBorder="1" applyAlignment="1" applyProtection="1">
      <alignment horizontal="center" vertical="center"/>
      <protection locked="0"/>
    </xf>
    <xf numFmtId="0" fontId="10" fillId="8" borderId="29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justify" vertical="center" wrapText="1"/>
      <protection locked="0"/>
    </xf>
    <xf numFmtId="0" fontId="10" fillId="8" borderId="5" xfId="0" applyFont="1" applyFill="1" applyBorder="1" applyAlignment="1" applyProtection="1">
      <alignment horizontal="center"/>
      <protection locked="0"/>
    </xf>
    <xf numFmtId="0" fontId="10" fillId="8" borderId="8" xfId="0" applyFont="1" applyFill="1" applyBorder="1" applyAlignment="1" applyProtection="1">
      <alignment horizontal="center"/>
      <protection locked="0"/>
    </xf>
    <xf numFmtId="165" fontId="7" fillId="0" borderId="5" xfId="1" applyNumberFormat="1" applyFont="1" applyBorder="1" applyAlignment="1" applyProtection="1">
      <alignment horizontal="right"/>
    </xf>
    <xf numFmtId="165" fontId="7" fillId="0" borderId="8" xfId="1" applyNumberFormat="1" applyFont="1" applyBorder="1" applyAlignment="1" applyProtection="1">
      <alignment horizontal="right"/>
    </xf>
    <xf numFmtId="165" fontId="7" fillId="0" borderId="6" xfId="1" applyNumberFormat="1" applyFont="1" applyBorder="1" applyAlignment="1" applyProtection="1">
      <alignment horizontal="right"/>
    </xf>
    <xf numFmtId="0" fontId="10" fillId="6" borderId="17" xfId="0" applyFont="1" applyFill="1" applyBorder="1" applyAlignment="1" applyProtection="1">
      <alignment horizontal="center" vertical="center"/>
      <protection locked="0"/>
    </xf>
    <xf numFmtId="0" fontId="10" fillId="6" borderId="19" xfId="0" applyFont="1" applyFill="1" applyBorder="1" applyAlignment="1" applyProtection="1">
      <alignment horizontal="center" vertical="center"/>
      <protection locked="0"/>
    </xf>
    <xf numFmtId="0" fontId="10" fillId="6" borderId="18" xfId="0" applyFont="1" applyFill="1" applyBorder="1" applyAlignment="1" applyProtection="1">
      <alignment horizontal="center" vertical="center"/>
      <protection locked="0"/>
    </xf>
    <xf numFmtId="164" fontId="7" fillId="0" borderId="5" xfId="0" applyNumberFormat="1" applyFont="1" applyBorder="1" applyAlignment="1" applyProtection="1">
      <alignment horizontal="center" vertical="center"/>
      <protection locked="0"/>
    </xf>
    <xf numFmtId="164" fontId="7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0" fillId="6" borderId="8" xfId="0" applyFont="1" applyFill="1" applyBorder="1" applyAlignment="1">
      <alignment horizontal="left" vertical="center" indent="1"/>
    </xf>
    <xf numFmtId="0" fontId="16" fillId="8" borderId="5" xfId="0" applyFont="1" applyFill="1" applyBorder="1" applyAlignment="1" applyProtection="1">
      <alignment horizontal="center" vertical="center" wrapText="1"/>
      <protection locked="0"/>
    </xf>
    <xf numFmtId="0" fontId="16" fillId="8" borderId="8" xfId="0" applyFont="1" applyFill="1" applyBorder="1" applyAlignment="1" applyProtection="1">
      <alignment horizontal="center" vertical="center" wrapText="1"/>
      <protection locked="0"/>
    </xf>
    <xf numFmtId="0" fontId="16" fillId="8" borderId="6" xfId="0" applyFont="1" applyFill="1" applyBorder="1" applyAlignment="1" applyProtection="1">
      <alignment horizontal="center" vertical="center" wrapText="1"/>
      <protection locked="0"/>
    </xf>
    <xf numFmtId="0" fontId="34" fillId="0" borderId="5" xfId="2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3" fontId="16" fillId="0" borderId="5" xfId="0" applyNumberFormat="1" applyFont="1" applyBorder="1" applyAlignment="1" applyProtection="1">
      <alignment horizontal="center" vertical="center"/>
      <protection locked="0"/>
    </xf>
    <xf numFmtId="3" fontId="16" fillId="0" borderId="8" xfId="0" applyNumberFormat="1" applyFont="1" applyBorder="1" applyAlignment="1" applyProtection="1">
      <alignment horizontal="center" vertical="center"/>
      <protection locked="0"/>
    </xf>
    <xf numFmtId="3" fontId="16" fillId="0" borderId="6" xfId="0" applyNumberFormat="1" applyFont="1" applyBorder="1" applyAlignment="1" applyProtection="1">
      <alignment horizontal="center" vertical="center"/>
      <protection locked="0"/>
    </xf>
    <xf numFmtId="166" fontId="16" fillId="2" borderId="5" xfId="0" applyNumberFormat="1" applyFont="1" applyFill="1" applyBorder="1" applyAlignment="1" applyProtection="1">
      <alignment horizontal="center" vertical="center"/>
      <protection locked="0"/>
    </xf>
    <xf numFmtId="166" fontId="16" fillId="2" borderId="8" xfId="0" applyNumberFormat="1" applyFont="1" applyFill="1" applyBorder="1" applyAlignment="1" applyProtection="1">
      <alignment horizontal="center" vertical="center"/>
      <protection locked="0"/>
    </xf>
    <xf numFmtId="166" fontId="16" fillId="2" borderId="6" xfId="0" applyNumberFormat="1" applyFont="1" applyFill="1" applyBorder="1" applyAlignment="1" applyProtection="1">
      <alignment horizontal="center" vertical="center"/>
      <protection locked="0"/>
    </xf>
    <xf numFmtId="0" fontId="36" fillId="8" borderId="34" xfId="0" applyFont="1" applyFill="1" applyBorder="1" applyAlignment="1" applyProtection="1">
      <alignment horizontal="center" vertical="center" wrapText="1"/>
      <protection locked="0"/>
    </xf>
    <xf numFmtId="0" fontId="39" fillId="4" borderId="34" xfId="0" applyFont="1" applyFill="1" applyBorder="1" applyAlignment="1" applyProtection="1">
      <alignment horizontal="center" vertical="center" wrapText="1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5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wrapText="1"/>
    </xf>
    <xf numFmtId="0" fontId="14" fillId="2" borderId="25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5" fillId="2" borderId="17" xfId="0" applyFont="1" applyFill="1" applyBorder="1" applyAlignment="1" applyProtection="1">
      <alignment horizontal="center" vertical="center"/>
      <protection locked="0"/>
    </xf>
    <xf numFmtId="0" fontId="35" fillId="2" borderId="19" xfId="0" applyFont="1" applyFill="1" applyBorder="1" applyAlignment="1" applyProtection="1">
      <alignment horizontal="center" vertical="center"/>
      <protection locked="0"/>
    </xf>
    <xf numFmtId="0" fontId="35" fillId="2" borderId="18" xfId="0" applyFont="1" applyFill="1" applyBorder="1" applyAlignment="1" applyProtection="1">
      <alignment horizontal="center" vertical="center"/>
      <protection locked="0"/>
    </xf>
    <xf numFmtId="0" fontId="18" fillId="4" borderId="27" xfId="0" applyFont="1" applyFill="1" applyBorder="1" applyAlignment="1" applyProtection="1">
      <alignment horizontal="center" vertical="center" wrapText="1"/>
      <protection locked="0"/>
    </xf>
    <xf numFmtId="165" fontId="16" fillId="0" borderId="5" xfId="1" applyNumberFormat="1" applyFont="1" applyBorder="1" applyAlignment="1" applyProtection="1">
      <alignment vertical="center"/>
      <protection locked="0"/>
    </xf>
    <xf numFmtId="165" fontId="16" fillId="0" borderId="8" xfId="1" applyNumberFormat="1" applyFont="1" applyBorder="1" applyAlignment="1" applyProtection="1">
      <alignment vertical="center"/>
      <protection locked="0"/>
    </xf>
    <xf numFmtId="165" fontId="16" fillId="0" borderId="6" xfId="1" applyNumberFormat="1" applyFont="1" applyBorder="1" applyAlignment="1" applyProtection="1">
      <alignment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8" borderId="8" xfId="0" applyFont="1" applyFill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164" fontId="10" fillId="6" borderId="3" xfId="0" applyNumberFormat="1" applyFont="1" applyFill="1" applyBorder="1" applyAlignment="1">
      <alignment horizontal="left" vertical="center" wrapText="1" indent="1"/>
    </xf>
    <xf numFmtId="164" fontId="10" fillId="6" borderId="4" xfId="0" applyNumberFormat="1" applyFont="1" applyFill="1" applyBorder="1" applyAlignment="1">
      <alignment horizontal="left" vertical="center" wrapText="1" indent="1"/>
    </xf>
    <xf numFmtId="0" fontId="10" fillId="6" borderId="8" xfId="0" applyFont="1" applyFill="1" applyBorder="1" applyAlignment="1">
      <alignment horizontal="left" vertical="center" wrapText="1" indent="1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0" fontId="20" fillId="0" borderId="5" xfId="2" applyBorder="1" applyAlignment="1" applyProtection="1">
      <alignment horizontal="center" vertical="center"/>
      <protection locked="0"/>
    </xf>
    <xf numFmtId="0" fontId="20" fillId="0" borderId="8" xfId="2" applyBorder="1" applyAlignment="1" applyProtection="1">
      <alignment horizontal="center" vertical="center"/>
      <protection locked="0"/>
    </xf>
    <xf numFmtId="168" fontId="20" fillId="0" borderId="5" xfId="2" applyNumberFormat="1" applyBorder="1" applyAlignment="1" applyProtection="1">
      <alignment horizontal="center" vertical="center"/>
      <protection locked="0"/>
    </xf>
    <xf numFmtId="168" fontId="20" fillId="0" borderId="8" xfId="2" applyNumberFormat="1" applyBorder="1" applyAlignment="1" applyProtection="1">
      <alignment horizontal="center" vertical="center"/>
      <protection locked="0"/>
    </xf>
    <xf numFmtId="0" fontId="10" fillId="6" borderId="10" xfId="0" applyFont="1" applyFill="1" applyBorder="1" applyAlignment="1">
      <alignment horizontal="left" vertical="center" wrapText="1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6" borderId="5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indent="1"/>
    </xf>
    <xf numFmtId="0" fontId="10" fillId="6" borderId="4" xfId="0" applyFont="1" applyFill="1" applyBorder="1" applyAlignment="1">
      <alignment horizontal="left" vertical="center" indent="1"/>
    </xf>
    <xf numFmtId="0" fontId="10" fillId="13" borderId="5" xfId="0" applyFont="1" applyFill="1" applyBorder="1" applyAlignment="1">
      <alignment horizontal="left" vertical="center" indent="1"/>
    </xf>
    <xf numFmtId="0" fontId="10" fillId="13" borderId="6" xfId="0" applyFont="1" applyFill="1" applyBorder="1" applyAlignment="1">
      <alignment horizontal="left" vertical="center" indent="1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14" fontId="7" fillId="8" borderId="5" xfId="0" applyNumberFormat="1" applyFont="1" applyFill="1" applyBorder="1" applyAlignment="1" applyProtection="1">
      <alignment horizontal="center" vertical="center"/>
      <protection locked="0"/>
    </xf>
    <xf numFmtId="14" fontId="7" fillId="8" borderId="6" xfId="0" applyNumberFormat="1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/>
      <protection locked="0"/>
    </xf>
    <xf numFmtId="0" fontId="9" fillId="8" borderId="12" xfId="0" applyFont="1" applyFill="1" applyBorder="1" applyAlignment="1" applyProtection="1">
      <alignment horizontal="center"/>
      <protection locked="0"/>
    </xf>
    <xf numFmtId="0" fontId="7" fillId="16" borderId="10" xfId="0" applyFont="1" applyFill="1" applyBorder="1" applyAlignment="1" applyProtection="1">
      <alignment horizontal="left" vertical="center" wrapText="1"/>
      <protection locked="0"/>
    </xf>
    <xf numFmtId="0" fontId="7" fillId="14" borderId="5" xfId="0" applyFont="1" applyFill="1" applyBorder="1" applyAlignment="1" applyProtection="1">
      <alignment horizontal="center" vertical="center" wrapText="1"/>
      <protection locked="0"/>
    </xf>
    <xf numFmtId="0" fontId="7" fillId="14" borderId="6" xfId="0" applyFont="1" applyFill="1" applyBorder="1" applyAlignment="1" applyProtection="1">
      <alignment horizontal="center" vertical="center" wrapText="1"/>
      <protection locked="0"/>
    </xf>
    <xf numFmtId="0" fontId="12" fillId="14" borderId="5" xfId="0" applyFont="1" applyFill="1" applyBorder="1" applyAlignment="1" applyProtection="1">
      <alignment horizontal="center" vertical="center" wrapText="1"/>
      <protection locked="0"/>
    </xf>
    <xf numFmtId="0" fontId="12" fillId="14" borderId="8" xfId="0" applyFont="1" applyFill="1" applyBorder="1" applyAlignment="1" applyProtection="1">
      <alignment horizontal="center" vertical="center" wrapText="1"/>
      <protection locked="0"/>
    </xf>
    <xf numFmtId="0" fontId="12" fillId="14" borderId="6" xfId="0" applyFont="1" applyFill="1" applyBorder="1" applyAlignment="1" applyProtection="1">
      <alignment horizontal="center" vertical="center" wrapText="1"/>
      <protection locked="0"/>
    </xf>
    <xf numFmtId="165" fontId="7" fillId="0" borderId="5" xfId="1" applyNumberFormat="1" applyFont="1" applyBorder="1" applyAlignment="1" applyProtection="1">
      <alignment horizontal="right"/>
      <protection locked="0"/>
    </xf>
    <xf numFmtId="165" fontId="7" fillId="0" borderId="8" xfId="1" applyNumberFormat="1" applyFont="1" applyBorder="1" applyAlignment="1" applyProtection="1">
      <alignment horizontal="right"/>
      <protection locked="0"/>
    </xf>
    <xf numFmtId="165" fontId="7" fillId="0" borderId="6" xfId="1" applyNumberFormat="1" applyFont="1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/>
      <protection locked="0"/>
    </xf>
    <xf numFmtId="0" fontId="7" fillId="8" borderId="6" xfId="0" applyFont="1" applyFill="1" applyBorder="1" applyAlignment="1" applyProtection="1">
      <alignment horizontal="center"/>
      <protection locked="0"/>
    </xf>
    <xf numFmtId="0" fontId="10" fillId="6" borderId="13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5" fillId="7" borderId="10" xfId="0" applyFont="1" applyFill="1" applyBorder="1" applyAlignment="1" applyProtection="1">
      <alignment horizontal="right" vertical="center" indent="3"/>
      <protection locked="0"/>
    </xf>
    <xf numFmtId="0" fontId="15" fillId="7" borderId="5" xfId="0" applyFont="1" applyFill="1" applyBorder="1" applyAlignment="1" applyProtection="1">
      <alignment horizontal="right" vertical="center" indent="3"/>
      <protection locked="0"/>
    </xf>
    <xf numFmtId="165" fontId="15" fillId="7" borderId="23" xfId="1" applyNumberFormat="1" applyFont="1" applyFill="1" applyBorder="1" applyAlignment="1" applyProtection="1">
      <alignment horizontal="right" vertical="center"/>
    </xf>
    <xf numFmtId="165" fontId="15" fillId="7" borderId="26" xfId="1" applyNumberFormat="1" applyFont="1" applyFill="1" applyBorder="1" applyAlignment="1" applyProtection="1">
      <alignment horizontal="right" vertical="center"/>
    </xf>
    <xf numFmtId="165" fontId="15" fillId="7" borderId="27" xfId="1" applyNumberFormat="1" applyFont="1" applyFill="1" applyBorder="1" applyAlignment="1" applyProtection="1">
      <alignment horizontal="right" vertical="center"/>
    </xf>
    <xf numFmtId="165" fontId="15" fillId="7" borderId="14" xfId="1" applyNumberFormat="1" applyFont="1" applyFill="1" applyBorder="1" applyAlignment="1" applyProtection="1">
      <alignment horizontal="right" vertical="center"/>
    </xf>
    <xf numFmtId="165" fontId="15" fillId="7" borderId="15" xfId="1" applyNumberFormat="1" applyFont="1" applyFill="1" applyBorder="1" applyAlignment="1" applyProtection="1">
      <alignment horizontal="right" vertical="center"/>
    </xf>
    <xf numFmtId="165" fontId="15" fillId="7" borderId="16" xfId="1" applyNumberFormat="1" applyFont="1" applyFill="1" applyBorder="1" applyAlignment="1" applyProtection="1">
      <alignment horizontal="right" vertical="center"/>
    </xf>
    <xf numFmtId="0" fontId="15" fillId="5" borderId="10" xfId="0" applyFont="1" applyFill="1" applyBorder="1" applyAlignment="1" applyProtection="1">
      <alignment horizontal="right" vertical="center" indent="3"/>
      <protection locked="0"/>
    </xf>
    <xf numFmtId="0" fontId="15" fillId="5" borderId="5" xfId="0" applyFont="1" applyFill="1" applyBorder="1" applyAlignment="1" applyProtection="1">
      <alignment horizontal="right" vertical="center" indent="3"/>
      <protection locked="0"/>
    </xf>
    <xf numFmtId="3" fontId="15" fillId="9" borderId="14" xfId="0" applyNumberFormat="1" applyFont="1" applyFill="1" applyBorder="1" applyAlignment="1">
      <alignment horizontal="right" vertical="center"/>
    </xf>
    <xf numFmtId="3" fontId="15" fillId="9" borderId="15" xfId="0" applyNumberFormat="1" applyFont="1" applyFill="1" applyBorder="1" applyAlignment="1">
      <alignment horizontal="right" vertical="center"/>
    </xf>
    <xf numFmtId="3" fontId="15" fillId="9" borderId="16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left" vertical="center" indent="2"/>
      <protection locked="0"/>
    </xf>
    <xf numFmtId="0" fontId="10" fillId="3" borderId="10" xfId="0" applyFont="1" applyFill="1" applyBorder="1" applyAlignment="1">
      <alignment horizontal="left" vertical="center" wrapText="1" indent="1"/>
    </xf>
    <xf numFmtId="0" fontId="19" fillId="8" borderId="10" xfId="0" applyFont="1" applyFill="1" applyBorder="1" applyAlignment="1">
      <alignment horizontal="left" vertical="center" wrapText="1"/>
    </xf>
    <xf numFmtId="167" fontId="21" fillId="2" borderId="10" xfId="1" applyNumberFormat="1" applyFont="1" applyFill="1" applyBorder="1" applyAlignment="1" applyProtection="1">
      <alignment horizontal="center" vertical="center" wrapText="1"/>
    </xf>
    <xf numFmtId="0" fontId="19" fillId="7" borderId="10" xfId="0" applyFont="1" applyFill="1" applyBorder="1" applyAlignment="1" applyProtection="1">
      <alignment horizontal="right" vertical="center" indent="3"/>
      <protection locked="0"/>
    </xf>
    <xf numFmtId="165" fontId="19" fillId="7" borderId="10" xfId="1" applyNumberFormat="1" applyFont="1" applyFill="1" applyBorder="1" applyAlignment="1" applyProtection="1">
      <alignment horizontal="right" vertical="center"/>
    </xf>
    <xf numFmtId="0" fontId="10" fillId="10" borderId="36" xfId="0" applyFont="1" applyFill="1" applyBorder="1" applyAlignment="1">
      <alignment horizontal="center" wrapText="1"/>
    </xf>
    <xf numFmtId="0" fontId="10" fillId="10" borderId="37" xfId="0" applyFont="1" applyFill="1" applyBorder="1" applyAlignment="1">
      <alignment horizontal="center" wrapText="1"/>
    </xf>
    <xf numFmtId="0" fontId="10" fillId="10" borderId="38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vertical="center"/>
    </xf>
    <xf numFmtId="167" fontId="12" fillId="15" borderId="5" xfId="1" applyNumberFormat="1" applyFont="1" applyFill="1" applyBorder="1" applyAlignment="1" applyProtection="1">
      <alignment horizontal="center" vertical="center" wrapText="1"/>
      <protection locked="0"/>
    </xf>
    <xf numFmtId="167" fontId="12" fillId="15" borderId="6" xfId="1" applyNumberFormat="1" applyFont="1" applyFill="1" applyBorder="1" applyAlignment="1" applyProtection="1">
      <alignment horizontal="center" vertical="center" wrapText="1"/>
      <protection locked="0"/>
    </xf>
    <xf numFmtId="165" fontId="15" fillId="9" borderId="23" xfId="1" applyNumberFormat="1" applyFont="1" applyFill="1" applyBorder="1" applyAlignment="1" applyProtection="1">
      <alignment horizontal="right" vertical="center"/>
    </xf>
    <xf numFmtId="165" fontId="15" fillId="9" borderId="26" xfId="1" applyNumberFormat="1" applyFont="1" applyFill="1" applyBorder="1" applyAlignment="1" applyProtection="1">
      <alignment horizontal="right" vertical="center"/>
    </xf>
    <xf numFmtId="165" fontId="15" fillId="9" borderId="27" xfId="1" applyNumberFormat="1" applyFont="1" applyFill="1" applyBorder="1" applyAlignment="1" applyProtection="1">
      <alignment horizontal="right" vertical="center"/>
    </xf>
    <xf numFmtId="0" fontId="15" fillId="5" borderId="13" xfId="0" applyFont="1" applyFill="1" applyBorder="1" applyAlignment="1" applyProtection="1">
      <alignment horizontal="right" vertical="center" indent="3"/>
      <protection locked="0"/>
    </xf>
    <xf numFmtId="0" fontId="15" fillId="5" borderId="3" xfId="0" applyFont="1" applyFill="1" applyBorder="1" applyAlignment="1" applyProtection="1">
      <alignment horizontal="right" vertical="center" indent="3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1" fillId="7" borderId="9" xfId="0" applyFont="1" applyFill="1" applyBorder="1" applyAlignment="1">
      <alignment horizontal="left" vertical="center" wrapText="1"/>
    </xf>
    <xf numFmtId="0" fontId="21" fillId="7" borderId="0" xfId="0" applyFont="1" applyFill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12">
    <dxf>
      <fill>
        <patternFill patternType="darkGray"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darkGray">
          <bgColor theme="2" tint="-9.9948118533890809E-2"/>
        </patternFill>
      </fill>
    </dxf>
    <dxf>
      <fill>
        <patternFill patternType="darkGray">
          <bgColor theme="2" tint="-9.9948118533890809E-2"/>
        </patternFill>
      </fill>
    </dxf>
    <dxf>
      <fill>
        <patternFill patternType="mediumGray"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1"/>
        </patternFill>
      </fill>
    </dxf>
  </dxfs>
  <tableStyles count="0" defaultTableStyle="TableStyleMedium2" defaultPivotStyle="PivotStyleLight16"/>
  <colors>
    <mruColors>
      <color rgb="FF49B20E"/>
      <color rgb="FFDDFBCD"/>
      <color rgb="FFDDDDDD"/>
      <color rgb="FF969696"/>
      <color rgb="FFEAFCE0"/>
      <color rgb="FF43A30D"/>
      <color rgb="FF000066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766040</xdr:colOff>
      <xdr:row>0</xdr:row>
      <xdr:rowOff>17362</xdr:rowOff>
    </xdr:from>
    <xdr:to>
      <xdr:col>1</xdr:col>
      <xdr:colOff>1803961</xdr:colOff>
      <xdr:row>2</xdr:row>
      <xdr:rowOff>336637</xdr:rowOff>
    </xdr:to>
    <xdr:pic>
      <xdr:nvPicPr>
        <xdr:cNvPr id="3" name="Picture 44" descr="ICBFNEW">
          <a:extLst>
            <a:ext uri="{FF2B5EF4-FFF2-40B4-BE49-F238E27FC236}">
              <a16:creationId xmlns:a16="http://schemas.microsoft.com/office/drawing/2014/main" id="{95894856-FB62-4DA5-8480-678D90093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511" y="17362"/>
          <a:ext cx="1037921" cy="1103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BE40-F3F0-42B9-90C1-B41D761A0E72}">
  <sheetPr codeName="Hoja1"/>
  <dimension ref="A2:B77"/>
  <sheetViews>
    <sheetView workbookViewId="0">
      <selection activeCell="A24" sqref="A24"/>
    </sheetView>
  </sheetViews>
  <sheetFormatPr baseColWidth="10" defaultRowHeight="15" x14ac:dyDescent="0.25"/>
  <cols>
    <col min="1" max="1" width="27.140625" style="49" customWidth="1"/>
    <col min="2" max="2" width="114.5703125" style="49" customWidth="1"/>
    <col min="3" max="16384" width="11.42578125" style="49"/>
  </cols>
  <sheetData>
    <row r="2" spans="1:2" ht="33.75" x14ac:dyDescent="0.25">
      <c r="A2" s="73" t="s">
        <v>232</v>
      </c>
      <c r="B2" s="74"/>
    </row>
    <row r="3" spans="1:2" x14ac:dyDescent="0.25">
      <c r="A3" s="70" t="s">
        <v>258</v>
      </c>
      <c r="B3" s="71"/>
    </row>
    <row r="4" spans="1:2" x14ac:dyDescent="0.25">
      <c r="A4" s="19" t="s">
        <v>33</v>
      </c>
      <c r="B4" s="50" t="s">
        <v>238</v>
      </c>
    </row>
    <row r="5" spans="1:2" ht="30" x14ac:dyDescent="0.25">
      <c r="A5" s="19" t="s">
        <v>359</v>
      </c>
      <c r="B5" s="51" t="s">
        <v>360</v>
      </c>
    </row>
    <row r="6" spans="1:2" x14ac:dyDescent="0.25">
      <c r="A6" s="19" t="s">
        <v>57</v>
      </c>
      <c r="B6" s="51" t="s">
        <v>233</v>
      </c>
    </row>
    <row r="7" spans="1:2" x14ac:dyDescent="0.25">
      <c r="A7" s="19" t="s">
        <v>62</v>
      </c>
      <c r="B7" s="51" t="s">
        <v>234</v>
      </c>
    </row>
    <row r="8" spans="1:2" x14ac:dyDescent="0.25">
      <c r="A8" s="19" t="s">
        <v>66</v>
      </c>
      <c r="B8" s="51" t="s">
        <v>361</v>
      </c>
    </row>
    <row r="9" spans="1:2" x14ac:dyDescent="0.25">
      <c r="A9" s="19" t="s">
        <v>362</v>
      </c>
      <c r="B9" s="51" t="s">
        <v>235</v>
      </c>
    </row>
    <row r="10" spans="1:2" x14ac:dyDescent="0.25">
      <c r="A10" s="19" t="s">
        <v>363</v>
      </c>
      <c r="B10" s="51" t="s">
        <v>236</v>
      </c>
    </row>
    <row r="11" spans="1:2" x14ac:dyDescent="0.25">
      <c r="A11" s="19" t="s">
        <v>2</v>
      </c>
      <c r="B11" s="51" t="s">
        <v>237</v>
      </c>
    </row>
    <row r="12" spans="1:2" ht="30" x14ac:dyDescent="0.25">
      <c r="A12" s="19" t="s">
        <v>239</v>
      </c>
      <c r="B12" s="51" t="s">
        <v>240</v>
      </c>
    </row>
    <row r="13" spans="1:2" ht="30" x14ac:dyDescent="0.25">
      <c r="A13" s="19" t="s">
        <v>329</v>
      </c>
      <c r="B13" s="51" t="s">
        <v>241</v>
      </c>
    </row>
    <row r="14" spans="1:2" x14ac:dyDescent="0.25">
      <c r="A14" s="19" t="s">
        <v>327</v>
      </c>
      <c r="B14" s="51" t="s">
        <v>330</v>
      </c>
    </row>
    <row r="15" spans="1:2" x14ac:dyDescent="0.25">
      <c r="A15" s="19" t="s">
        <v>309</v>
      </c>
      <c r="B15" s="51" t="s">
        <v>331</v>
      </c>
    </row>
    <row r="16" spans="1:2" x14ac:dyDescent="0.25">
      <c r="A16" s="19" t="s">
        <v>5</v>
      </c>
      <c r="B16" s="51" t="s">
        <v>242</v>
      </c>
    </row>
    <row r="17" spans="1:2" x14ac:dyDescent="0.25">
      <c r="A17" s="19" t="s">
        <v>25</v>
      </c>
      <c r="B17" s="51" t="s">
        <v>243</v>
      </c>
    </row>
    <row r="18" spans="1:2" x14ac:dyDescent="0.25">
      <c r="A18" s="19" t="s">
        <v>28</v>
      </c>
      <c r="B18" s="51" t="s">
        <v>244</v>
      </c>
    </row>
    <row r="19" spans="1:2" x14ac:dyDescent="0.25">
      <c r="A19" s="21" t="s">
        <v>292</v>
      </c>
      <c r="B19" s="52" t="s">
        <v>293</v>
      </c>
    </row>
    <row r="20" spans="1:2" ht="60" x14ac:dyDescent="0.25">
      <c r="A20" s="21" t="s">
        <v>294</v>
      </c>
      <c r="B20" s="52" t="s">
        <v>295</v>
      </c>
    </row>
    <row r="21" spans="1:2" x14ac:dyDescent="0.25">
      <c r="A21" s="21" t="s">
        <v>336</v>
      </c>
      <c r="B21" s="52" t="s">
        <v>364</v>
      </c>
    </row>
    <row r="22" spans="1:2" ht="30" x14ac:dyDescent="0.25">
      <c r="A22" s="21" t="s">
        <v>299</v>
      </c>
      <c r="B22" s="52" t="s">
        <v>303</v>
      </c>
    </row>
    <row r="23" spans="1:2" x14ac:dyDescent="0.25">
      <c r="A23" s="21" t="s">
        <v>365</v>
      </c>
      <c r="B23" s="52" t="s">
        <v>366</v>
      </c>
    </row>
    <row r="24" spans="1:2" ht="75" x14ac:dyDescent="0.25">
      <c r="A24" s="21" t="s">
        <v>290</v>
      </c>
      <c r="B24" s="52" t="s">
        <v>289</v>
      </c>
    </row>
    <row r="25" spans="1:2" x14ac:dyDescent="0.25">
      <c r="A25" s="70" t="s">
        <v>30</v>
      </c>
      <c r="B25" s="71"/>
    </row>
    <row r="26" spans="1:2" ht="30" x14ac:dyDescent="0.25">
      <c r="A26" s="19" t="s">
        <v>112</v>
      </c>
      <c r="B26" s="51" t="s">
        <v>245</v>
      </c>
    </row>
    <row r="27" spans="1:2" ht="15" customHeight="1" x14ac:dyDescent="0.25">
      <c r="A27" s="19" t="s">
        <v>113</v>
      </c>
      <c r="B27" s="51" t="s">
        <v>246</v>
      </c>
    </row>
    <row r="28" spans="1:2" ht="15" customHeight="1" x14ac:dyDescent="0.25">
      <c r="A28" s="19" t="s">
        <v>102</v>
      </c>
      <c r="B28" s="51" t="s">
        <v>247</v>
      </c>
    </row>
    <row r="29" spans="1:2" ht="30" x14ac:dyDescent="0.25">
      <c r="A29" s="19" t="s">
        <v>340</v>
      </c>
      <c r="B29" s="51" t="s">
        <v>248</v>
      </c>
    </row>
    <row r="30" spans="1:2" x14ac:dyDescent="0.25">
      <c r="A30" s="19" t="s">
        <v>32</v>
      </c>
      <c r="B30" s="51" t="s">
        <v>367</v>
      </c>
    </row>
    <row r="31" spans="1:2" x14ac:dyDescent="0.25">
      <c r="A31" s="19" t="s">
        <v>33</v>
      </c>
      <c r="B31" s="51" t="s">
        <v>249</v>
      </c>
    </row>
    <row r="32" spans="1:2" ht="30" x14ac:dyDescent="0.25">
      <c r="A32" s="19" t="s">
        <v>65</v>
      </c>
      <c r="B32" s="51" t="s">
        <v>368</v>
      </c>
    </row>
    <row r="33" spans="1:2" ht="30" x14ac:dyDescent="0.25">
      <c r="A33" s="19" t="s">
        <v>114</v>
      </c>
      <c r="B33" s="51" t="s">
        <v>250</v>
      </c>
    </row>
    <row r="34" spans="1:2" x14ac:dyDescent="0.25">
      <c r="A34" s="19" t="s">
        <v>31</v>
      </c>
      <c r="B34" s="51" t="s">
        <v>253</v>
      </c>
    </row>
    <row r="35" spans="1:2" ht="30" x14ac:dyDescent="0.25">
      <c r="A35" s="19" t="s">
        <v>251</v>
      </c>
      <c r="B35" s="51" t="s">
        <v>252</v>
      </c>
    </row>
    <row r="36" spans="1:2" ht="30" x14ac:dyDescent="0.25">
      <c r="A36" s="19" t="s">
        <v>369</v>
      </c>
      <c r="B36" s="51" t="s">
        <v>370</v>
      </c>
    </row>
    <row r="37" spans="1:2" ht="30" x14ac:dyDescent="0.25">
      <c r="A37" s="19" t="s">
        <v>36</v>
      </c>
      <c r="B37" s="51" t="s">
        <v>371</v>
      </c>
    </row>
    <row r="38" spans="1:2" ht="45" x14ac:dyDescent="0.25">
      <c r="A38" s="19" t="s">
        <v>37</v>
      </c>
      <c r="B38" s="51" t="s">
        <v>344</v>
      </c>
    </row>
    <row r="39" spans="1:2" x14ac:dyDescent="0.25">
      <c r="A39" s="19" t="s">
        <v>254</v>
      </c>
      <c r="B39" s="51" t="s">
        <v>255</v>
      </c>
    </row>
    <row r="40" spans="1:2" x14ac:dyDescent="0.25">
      <c r="A40" s="19" t="s">
        <v>256</v>
      </c>
      <c r="B40" s="51" t="s">
        <v>345</v>
      </c>
    </row>
    <row r="41" spans="1:2" x14ac:dyDescent="0.25">
      <c r="A41" s="20" t="s">
        <v>257</v>
      </c>
      <c r="B41" s="53" t="s">
        <v>346</v>
      </c>
    </row>
    <row r="42" spans="1:2" x14ac:dyDescent="0.25">
      <c r="A42" s="72" t="s">
        <v>38</v>
      </c>
      <c r="B42" s="72"/>
    </row>
    <row r="43" spans="1:2" x14ac:dyDescent="0.25">
      <c r="A43" s="19" t="s">
        <v>64</v>
      </c>
      <c r="B43" s="51" t="s">
        <v>259</v>
      </c>
    </row>
    <row r="44" spans="1:2" x14ac:dyDescent="0.25">
      <c r="A44" s="19" t="s">
        <v>103</v>
      </c>
      <c r="B44" s="51" t="s">
        <v>260</v>
      </c>
    </row>
    <row r="45" spans="1:2" x14ac:dyDescent="0.25">
      <c r="A45" s="19" t="s">
        <v>104</v>
      </c>
      <c r="B45" s="51" t="s">
        <v>261</v>
      </c>
    </row>
    <row r="46" spans="1:2" x14ac:dyDescent="0.25">
      <c r="A46" s="19" t="s">
        <v>39</v>
      </c>
      <c r="B46" s="51" t="s">
        <v>262</v>
      </c>
    </row>
    <row r="47" spans="1:2" x14ac:dyDescent="0.25">
      <c r="A47" s="19" t="s">
        <v>40</v>
      </c>
      <c r="B47" s="51" t="s">
        <v>263</v>
      </c>
    </row>
    <row r="48" spans="1:2" x14ac:dyDescent="0.25">
      <c r="A48" s="72" t="s">
        <v>348</v>
      </c>
      <c r="B48" s="72"/>
    </row>
    <row r="49" spans="1:2" x14ac:dyDescent="0.25">
      <c r="A49" s="19" t="s">
        <v>123</v>
      </c>
      <c r="B49" s="51" t="s">
        <v>349</v>
      </c>
    </row>
    <row r="50" spans="1:2" x14ac:dyDescent="0.25">
      <c r="A50" s="19" t="s">
        <v>45</v>
      </c>
      <c r="B50" s="51" t="s">
        <v>265</v>
      </c>
    </row>
    <row r="51" spans="1:2" x14ac:dyDescent="0.25">
      <c r="A51" s="19" t="s">
        <v>44</v>
      </c>
      <c r="B51" s="51" t="s">
        <v>266</v>
      </c>
    </row>
    <row r="52" spans="1:2" x14ac:dyDescent="0.25">
      <c r="A52" s="19" t="s">
        <v>58</v>
      </c>
      <c r="B52" s="51" t="s">
        <v>267</v>
      </c>
    </row>
    <row r="53" spans="1:2" x14ac:dyDescent="0.25">
      <c r="A53" s="19" t="s">
        <v>41</v>
      </c>
      <c r="B53" s="51" t="s">
        <v>350</v>
      </c>
    </row>
    <row r="54" spans="1:2" x14ac:dyDescent="0.25">
      <c r="A54" s="20" t="s">
        <v>268</v>
      </c>
      <c r="B54" s="51" t="s">
        <v>269</v>
      </c>
    </row>
    <row r="55" spans="1:2" x14ac:dyDescent="0.25">
      <c r="A55" s="77" t="s">
        <v>351</v>
      </c>
      <c r="B55" s="78"/>
    </row>
    <row r="56" spans="1:2" ht="30" x14ac:dyDescent="0.25">
      <c r="A56" s="19" t="s">
        <v>45</v>
      </c>
      <c r="B56" s="51" t="s">
        <v>352</v>
      </c>
    </row>
    <row r="57" spans="1:2" x14ac:dyDescent="0.25">
      <c r="A57" s="19" t="s">
        <v>44</v>
      </c>
      <c r="B57" s="51" t="s">
        <v>270</v>
      </c>
    </row>
    <row r="58" spans="1:2" x14ac:dyDescent="0.25">
      <c r="A58" s="19" t="s">
        <v>58</v>
      </c>
      <c r="B58" s="51" t="s">
        <v>271</v>
      </c>
    </row>
    <row r="59" spans="1:2" x14ac:dyDescent="0.25">
      <c r="A59" s="19" t="s">
        <v>41</v>
      </c>
      <c r="B59" s="51" t="s">
        <v>269</v>
      </c>
    </row>
    <row r="60" spans="1:2" ht="30" customHeight="1" x14ac:dyDescent="0.25">
      <c r="A60" s="72" t="s">
        <v>276</v>
      </c>
      <c r="B60" s="72"/>
    </row>
    <row r="61" spans="1:2" x14ac:dyDescent="0.25">
      <c r="A61" s="19" t="s">
        <v>25</v>
      </c>
      <c r="B61" s="51" t="s">
        <v>255</v>
      </c>
    </row>
    <row r="62" spans="1:2" x14ac:dyDescent="0.25">
      <c r="A62" s="19" t="s">
        <v>64</v>
      </c>
      <c r="B62" s="51" t="s">
        <v>353</v>
      </c>
    </row>
    <row r="63" spans="1:2" ht="30" x14ac:dyDescent="0.25">
      <c r="A63" s="19" t="s">
        <v>119</v>
      </c>
      <c r="B63" s="51" t="s">
        <v>272</v>
      </c>
    </row>
    <row r="64" spans="1:2" ht="30" x14ac:dyDescent="0.25">
      <c r="A64" s="19" t="s">
        <v>120</v>
      </c>
      <c r="B64" s="51" t="s">
        <v>273</v>
      </c>
    </row>
    <row r="65" spans="1:2" x14ac:dyDescent="0.25">
      <c r="A65" s="19" t="s">
        <v>47</v>
      </c>
      <c r="B65" s="51" t="s">
        <v>274</v>
      </c>
    </row>
    <row r="66" spans="1:2" x14ac:dyDescent="0.25">
      <c r="A66" s="19" t="s">
        <v>268</v>
      </c>
      <c r="B66" s="51" t="s">
        <v>275</v>
      </c>
    </row>
    <row r="67" spans="1:2" ht="21" customHeight="1" x14ac:dyDescent="0.25">
      <c r="A67" s="75" t="s">
        <v>107</v>
      </c>
      <c r="B67" s="76"/>
    </row>
    <row r="68" spans="1:2" x14ac:dyDescent="0.25">
      <c r="A68" s="19" t="s">
        <v>59</v>
      </c>
      <c r="B68" s="51" t="s">
        <v>277</v>
      </c>
    </row>
    <row r="69" spans="1:2" x14ac:dyDescent="0.25">
      <c r="A69" s="19" t="s">
        <v>64</v>
      </c>
      <c r="B69" s="51" t="s">
        <v>354</v>
      </c>
    </row>
    <row r="70" spans="1:2" x14ac:dyDescent="0.25">
      <c r="A70" s="19" t="s">
        <v>53</v>
      </c>
      <c r="B70" s="51" t="s">
        <v>355</v>
      </c>
    </row>
    <row r="71" spans="1:2" x14ac:dyDescent="0.25">
      <c r="A71" s="19" t="s">
        <v>47</v>
      </c>
      <c r="B71" s="51" t="s">
        <v>356</v>
      </c>
    </row>
    <row r="72" spans="1:2" x14ac:dyDescent="0.25">
      <c r="A72" s="19" t="s">
        <v>268</v>
      </c>
      <c r="B72" s="51" t="s">
        <v>278</v>
      </c>
    </row>
    <row r="73" spans="1:2" x14ac:dyDescent="0.25">
      <c r="A73" s="19" t="s">
        <v>60</v>
      </c>
      <c r="B73" s="51" t="s">
        <v>347</v>
      </c>
    </row>
    <row r="74" spans="1:2" x14ac:dyDescent="0.25">
      <c r="A74" s="19" t="s">
        <v>206</v>
      </c>
      <c r="B74" s="51" t="s">
        <v>357</v>
      </c>
    </row>
    <row r="75" spans="1:2" x14ac:dyDescent="0.25">
      <c r="A75" s="19" t="s">
        <v>358</v>
      </c>
      <c r="B75" s="51" t="s">
        <v>280</v>
      </c>
    </row>
    <row r="76" spans="1:2" ht="30" x14ac:dyDescent="0.25">
      <c r="A76" s="19" t="s">
        <v>279</v>
      </c>
      <c r="B76" s="51" t="s">
        <v>281</v>
      </c>
    </row>
    <row r="77" spans="1:2" ht="30" x14ac:dyDescent="0.25">
      <c r="A77" s="19" t="s">
        <v>282</v>
      </c>
      <c r="B77" s="51" t="s">
        <v>283</v>
      </c>
    </row>
  </sheetData>
  <mergeCells count="8">
    <mergeCell ref="A3:B3"/>
    <mergeCell ref="A48:B48"/>
    <mergeCell ref="A42:B42"/>
    <mergeCell ref="A2:B2"/>
    <mergeCell ref="A67:B67"/>
    <mergeCell ref="A60:B60"/>
    <mergeCell ref="A55:B55"/>
    <mergeCell ref="A25:B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7CD1D-1E8A-4447-9DF7-E1DC7F1B46DD}">
  <sheetPr codeName="Hoja2"/>
  <dimension ref="B1:AB108"/>
  <sheetViews>
    <sheetView showGridLines="0" tabSelected="1" view="pageBreakPreview" zoomScale="85" zoomScaleNormal="85" zoomScaleSheetLayoutView="85" workbookViewId="0">
      <selection activeCell="C6" sqref="C6:L6"/>
    </sheetView>
  </sheetViews>
  <sheetFormatPr baseColWidth="10" defaultColWidth="10.85546875" defaultRowHeight="15" x14ac:dyDescent="0.25"/>
  <cols>
    <col min="1" max="1" width="2" customWidth="1"/>
    <col min="2" max="2" width="40.42578125" style="2" customWidth="1"/>
    <col min="3" max="3" width="13.140625" style="2" customWidth="1"/>
    <col min="4" max="9" width="11.7109375" customWidth="1"/>
    <col min="10" max="10" width="8.5703125" customWidth="1"/>
    <col min="11" max="11" width="11.7109375" customWidth="1"/>
    <col min="12" max="12" width="24.42578125" customWidth="1"/>
    <col min="13" max="13" width="3.42578125" customWidth="1"/>
    <col min="14" max="36" width="10.85546875" customWidth="1"/>
  </cols>
  <sheetData>
    <row r="1" spans="2:13" s="1" customFormat="1" ht="30.95" customHeight="1" x14ac:dyDescent="0.2">
      <c r="B1" s="172"/>
      <c r="C1" s="191" t="s">
        <v>334</v>
      </c>
      <c r="D1" s="191"/>
      <c r="E1" s="191"/>
      <c r="F1" s="191"/>
      <c r="G1" s="191"/>
      <c r="H1" s="191"/>
      <c r="I1" s="194" t="s">
        <v>335</v>
      </c>
      <c r="J1" s="194"/>
      <c r="K1" s="195">
        <v>45813</v>
      </c>
      <c r="L1" s="196"/>
    </row>
    <row r="2" spans="2:13" s="1" customFormat="1" ht="30.95" customHeight="1" x14ac:dyDescent="0.2">
      <c r="B2" s="173"/>
      <c r="C2" s="192"/>
      <c r="D2" s="192"/>
      <c r="E2" s="192"/>
      <c r="F2" s="192"/>
      <c r="G2" s="192"/>
      <c r="H2" s="192"/>
      <c r="I2" s="197" t="s">
        <v>400</v>
      </c>
      <c r="J2" s="197"/>
      <c r="K2" s="200" t="s">
        <v>0</v>
      </c>
      <c r="L2" s="201"/>
    </row>
    <row r="3" spans="2:13" s="1" customFormat="1" ht="30.95" customHeight="1" thickBot="1" x14ac:dyDescent="0.3">
      <c r="B3" s="173"/>
      <c r="C3" s="193"/>
      <c r="D3" s="193"/>
      <c r="E3" s="193"/>
      <c r="F3" s="193"/>
      <c r="G3" s="193"/>
      <c r="H3" s="193"/>
      <c r="I3" s="198" t="s">
        <v>1</v>
      </c>
      <c r="J3" s="198"/>
      <c r="K3" s="198"/>
      <c r="L3" s="199"/>
    </row>
    <row r="4" spans="2:13" s="4" customFormat="1" ht="39.75" customHeight="1" thickBot="1" x14ac:dyDescent="0.25">
      <c r="B4" s="32" t="s">
        <v>33</v>
      </c>
      <c r="C4" s="187"/>
      <c r="D4" s="187"/>
      <c r="E4" s="187"/>
      <c r="F4" s="187"/>
      <c r="G4" s="187"/>
      <c r="H4" s="187"/>
      <c r="I4" s="188" t="str">
        <f>IF(C4="Solicitud Comisión","Comisión #","Número comision inicial")</f>
        <v>Número comision inicial</v>
      </c>
      <c r="J4" s="188"/>
      <c r="K4" s="189"/>
      <c r="L4" s="190"/>
    </row>
    <row r="5" spans="2:13" s="5" customFormat="1" ht="30.95" customHeight="1" thickBot="1" x14ac:dyDescent="0.3">
      <c r="B5" s="156" t="s">
        <v>29</v>
      </c>
      <c r="C5" s="157"/>
      <c r="D5" s="157"/>
      <c r="E5" s="157"/>
      <c r="F5" s="157"/>
      <c r="G5" s="157"/>
      <c r="H5" s="157"/>
      <c r="I5" s="157"/>
      <c r="J5" s="157"/>
      <c r="K5" s="157"/>
      <c r="L5" s="205"/>
      <c r="M5" s="10"/>
    </row>
    <row r="6" spans="2:13" s="6" customFormat="1" ht="27" customHeight="1" x14ac:dyDescent="0.25">
      <c r="B6" s="41" t="s">
        <v>57</v>
      </c>
      <c r="C6" s="202"/>
      <c r="D6" s="203"/>
      <c r="E6" s="203"/>
      <c r="F6" s="203"/>
      <c r="G6" s="203"/>
      <c r="H6" s="203"/>
      <c r="I6" s="203"/>
      <c r="J6" s="203"/>
      <c r="K6" s="203"/>
      <c r="L6" s="204"/>
      <c r="M6" s="7"/>
    </row>
    <row r="7" spans="2:13" s="6" customFormat="1" ht="21.75" customHeight="1" x14ac:dyDescent="0.25">
      <c r="B7" s="42" t="s">
        <v>62</v>
      </c>
      <c r="C7" s="184"/>
      <c r="D7" s="185"/>
      <c r="E7" s="185"/>
      <c r="F7" s="186"/>
      <c r="G7" s="79" t="s">
        <v>66</v>
      </c>
      <c r="H7" s="174"/>
      <c r="I7" s="80"/>
      <c r="J7" s="175"/>
      <c r="K7" s="176"/>
      <c r="L7" s="177"/>
      <c r="M7" s="7"/>
    </row>
    <row r="8" spans="2:13" s="6" customFormat="1" ht="21.75" customHeight="1" x14ac:dyDescent="0.25">
      <c r="B8" s="42" t="s">
        <v>63</v>
      </c>
      <c r="C8" s="181"/>
      <c r="D8" s="182"/>
      <c r="E8" s="182"/>
      <c r="F8" s="183"/>
      <c r="G8" s="79" t="s">
        <v>4</v>
      </c>
      <c r="H8" s="174"/>
      <c r="I8" s="80"/>
      <c r="J8" s="178"/>
      <c r="K8" s="179"/>
      <c r="L8" s="180"/>
      <c r="M8" s="7"/>
    </row>
    <row r="9" spans="2:13" s="6" customFormat="1" ht="27.75" customHeight="1" x14ac:dyDescent="0.25">
      <c r="B9" s="42" t="s">
        <v>2</v>
      </c>
      <c r="C9" s="213"/>
      <c r="D9" s="214"/>
      <c r="E9" s="214"/>
      <c r="F9" s="215"/>
      <c r="G9" s="148" t="str">
        <f>IF(C9="Servidor Público","Asignación básica salarial Mensual","Honorario Mensual")</f>
        <v>Honorario Mensual</v>
      </c>
      <c r="H9" s="219"/>
      <c r="I9" s="149"/>
      <c r="J9" s="206"/>
      <c r="K9" s="207"/>
      <c r="L9" s="208"/>
      <c r="M9" s="18"/>
    </row>
    <row r="10" spans="2:13" s="6" customFormat="1" ht="39" customHeight="1" x14ac:dyDescent="0.25">
      <c r="B10" s="42" t="s">
        <v>306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7"/>
    </row>
    <row r="11" spans="2:13" s="6" customFormat="1" ht="21.75" customHeight="1" x14ac:dyDescent="0.25">
      <c r="B11" s="42" t="s">
        <v>327</v>
      </c>
      <c r="C11" s="243"/>
      <c r="D11" s="244"/>
      <c r="E11" s="244"/>
      <c r="F11" s="244"/>
      <c r="G11" s="244"/>
      <c r="H11" s="244"/>
      <c r="I11" s="245"/>
      <c r="J11" s="43" t="s">
        <v>309</v>
      </c>
      <c r="K11" s="241"/>
      <c r="L11" s="242"/>
      <c r="M11" s="7"/>
    </row>
    <row r="12" spans="2:13" s="6" customFormat="1" ht="21.75" customHeight="1" x14ac:dyDescent="0.25">
      <c r="B12" s="42" t="s">
        <v>5</v>
      </c>
      <c r="C12" s="210"/>
      <c r="D12" s="211"/>
      <c r="E12" s="211"/>
      <c r="F12" s="212"/>
      <c r="G12" s="44" t="s">
        <v>25</v>
      </c>
      <c r="H12" s="216"/>
      <c r="I12" s="216"/>
      <c r="J12" s="44" t="s">
        <v>28</v>
      </c>
      <c r="K12" s="209"/>
      <c r="L12" s="209"/>
      <c r="M12" s="7"/>
    </row>
    <row r="13" spans="2:13" s="6" customFormat="1" ht="30.75" customHeight="1" x14ac:dyDescent="0.25">
      <c r="B13" s="42" t="s">
        <v>291</v>
      </c>
      <c r="C13" s="223"/>
      <c r="D13" s="224"/>
      <c r="E13" s="224"/>
      <c r="F13" s="224"/>
      <c r="G13" s="225" t="s">
        <v>328</v>
      </c>
      <c r="H13" s="225"/>
      <c r="I13" s="225"/>
      <c r="J13" s="225"/>
      <c r="K13" s="226"/>
      <c r="L13" s="226"/>
      <c r="M13" s="7"/>
    </row>
    <row r="14" spans="2:13" s="6" customFormat="1" ht="21.75" customHeight="1" x14ac:dyDescent="0.25">
      <c r="B14" s="42" t="s">
        <v>336</v>
      </c>
      <c r="C14" s="221"/>
      <c r="D14" s="222"/>
      <c r="E14" s="222"/>
      <c r="F14" s="222"/>
      <c r="G14" s="227" t="s">
        <v>298</v>
      </c>
      <c r="H14" s="228"/>
      <c r="I14" s="228"/>
      <c r="J14" s="229"/>
      <c r="K14" s="236"/>
      <c r="L14" s="237"/>
      <c r="M14" s="7"/>
    </row>
    <row r="15" spans="2:13" s="4" customFormat="1" ht="30.75" customHeight="1" thickBot="1" x14ac:dyDescent="0.3">
      <c r="B15" s="66" t="s">
        <v>332</v>
      </c>
      <c r="C15" s="238"/>
      <c r="D15" s="239"/>
      <c r="E15" s="279"/>
      <c r="F15" s="280"/>
      <c r="G15" s="280"/>
      <c r="H15" s="280"/>
      <c r="I15" s="280"/>
      <c r="J15" s="280"/>
      <c r="K15" s="280"/>
      <c r="L15" s="281"/>
    </row>
    <row r="16" spans="2:13" s="5" customFormat="1" ht="30.95" customHeight="1" thickBot="1" x14ac:dyDescent="0.3">
      <c r="B16" s="111" t="s">
        <v>30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3"/>
      <c r="M16" s="10"/>
    </row>
    <row r="17" spans="2:28" s="6" customFormat="1" ht="27" customHeight="1" x14ac:dyDescent="0.25">
      <c r="B17" s="230" t="s">
        <v>112</v>
      </c>
      <c r="C17" s="231"/>
      <c r="D17" s="220"/>
      <c r="E17" s="220"/>
      <c r="F17" s="217" t="s">
        <v>113</v>
      </c>
      <c r="G17" s="218"/>
      <c r="H17" s="220"/>
      <c r="I17" s="220"/>
      <c r="J17" s="217" t="s">
        <v>102</v>
      </c>
      <c r="K17" s="218"/>
      <c r="L17" s="33"/>
      <c r="M17" s="11"/>
      <c r="N17" s="12"/>
    </row>
    <row r="18" spans="2:28" s="14" customFormat="1" ht="27.75" customHeight="1" x14ac:dyDescent="0.25">
      <c r="B18" s="230" t="s">
        <v>340</v>
      </c>
      <c r="C18" s="231"/>
      <c r="D18" s="220"/>
      <c r="E18" s="220"/>
      <c r="F18" s="232" t="s">
        <v>32</v>
      </c>
      <c r="G18" s="233"/>
      <c r="H18" s="234">
        <f>VALUE(NETWORKDAYS(D18,D17))</f>
        <v>0</v>
      </c>
      <c r="I18" s="235"/>
      <c r="J18" s="232" t="s">
        <v>33</v>
      </c>
      <c r="K18" s="233"/>
      <c r="L18" s="34" t="str">
        <f>IF(H18&gt;5,"Ordinaria","Extraordinaria")</f>
        <v>Extraordinaria</v>
      </c>
      <c r="M18" s="13"/>
    </row>
    <row r="19" spans="2:28" s="6" customFormat="1" ht="58.5" customHeight="1" x14ac:dyDescent="0.25">
      <c r="B19" s="79" t="s">
        <v>65</v>
      </c>
      <c r="C19" s="80"/>
      <c r="D19" s="142"/>
      <c r="E19" s="143"/>
      <c r="F19" s="143"/>
      <c r="G19" s="143"/>
      <c r="H19" s="143"/>
      <c r="I19" s="143"/>
      <c r="J19" s="143"/>
      <c r="K19" s="143"/>
      <c r="L19" s="144"/>
      <c r="M19" s="7"/>
      <c r="AB19" s="57"/>
    </row>
    <row r="20" spans="2:28" s="6" customFormat="1" ht="21.95" customHeight="1" x14ac:dyDescent="0.25">
      <c r="B20" s="79" t="s">
        <v>114</v>
      </c>
      <c r="C20" s="80"/>
      <c r="D20" s="139"/>
      <c r="E20" s="140"/>
      <c r="F20" s="140"/>
      <c r="G20" s="141"/>
      <c r="H20" s="81" t="s">
        <v>31</v>
      </c>
      <c r="I20" s="82"/>
      <c r="J20" s="83"/>
      <c r="K20" s="83"/>
      <c r="L20" s="83"/>
      <c r="M20" s="7"/>
    </row>
    <row r="21" spans="2:28" s="6" customFormat="1" ht="21.95" customHeight="1" x14ac:dyDescent="0.25">
      <c r="B21" s="79" t="s">
        <v>115</v>
      </c>
      <c r="C21" s="80"/>
      <c r="D21" s="139"/>
      <c r="E21" s="140"/>
      <c r="F21" s="140"/>
      <c r="G21" s="141"/>
      <c r="H21" s="81" t="s">
        <v>31</v>
      </c>
      <c r="I21" s="82"/>
      <c r="J21" s="83"/>
      <c r="K21" s="83"/>
      <c r="L21" s="83"/>
      <c r="M21" s="7"/>
    </row>
    <row r="22" spans="2:28" s="6" customFormat="1" ht="21.95" customHeight="1" x14ac:dyDescent="0.25">
      <c r="B22" s="79" t="s">
        <v>116</v>
      </c>
      <c r="C22" s="80"/>
      <c r="D22" s="139"/>
      <c r="E22" s="140"/>
      <c r="F22" s="140"/>
      <c r="G22" s="141"/>
      <c r="H22" s="81" t="s">
        <v>31</v>
      </c>
      <c r="I22" s="82"/>
      <c r="J22" s="83"/>
      <c r="K22" s="83"/>
      <c r="L22" s="83"/>
      <c r="M22" s="7"/>
    </row>
    <row r="23" spans="2:28" s="6" customFormat="1" ht="21.95" customHeight="1" x14ac:dyDescent="0.25">
      <c r="B23" s="79" t="s">
        <v>117</v>
      </c>
      <c r="C23" s="80"/>
      <c r="D23" s="139"/>
      <c r="E23" s="140"/>
      <c r="F23" s="140"/>
      <c r="G23" s="141"/>
      <c r="H23" s="81" t="s">
        <v>31</v>
      </c>
      <c r="I23" s="82"/>
      <c r="J23" s="83"/>
      <c r="K23" s="83"/>
      <c r="L23" s="83"/>
      <c r="M23" s="7"/>
    </row>
    <row r="24" spans="2:28" s="6" customFormat="1" ht="21.95" customHeight="1" x14ac:dyDescent="0.25">
      <c r="B24" s="79" t="s">
        <v>118</v>
      </c>
      <c r="C24" s="80"/>
      <c r="D24" s="139"/>
      <c r="E24" s="140"/>
      <c r="F24" s="140"/>
      <c r="G24" s="141"/>
      <c r="H24" s="81" t="s">
        <v>31</v>
      </c>
      <c r="I24" s="82"/>
      <c r="J24" s="83"/>
      <c r="K24" s="83"/>
      <c r="L24" s="83"/>
      <c r="M24" s="7"/>
    </row>
    <row r="25" spans="2:28" s="6" customFormat="1" ht="21.95" customHeight="1" x14ac:dyDescent="0.25">
      <c r="B25" s="79" t="s">
        <v>202</v>
      </c>
      <c r="C25" s="80"/>
      <c r="D25" s="67"/>
      <c r="E25" s="68"/>
      <c r="F25" s="68"/>
      <c r="G25" s="69"/>
      <c r="H25" s="81" t="s">
        <v>31</v>
      </c>
      <c r="I25" s="82"/>
      <c r="J25" s="83"/>
      <c r="K25" s="83"/>
      <c r="L25" s="83"/>
      <c r="M25" s="7"/>
    </row>
    <row r="26" spans="2:28" s="6" customFormat="1" ht="21.95" customHeight="1" x14ac:dyDescent="0.25">
      <c r="B26" s="79" t="s">
        <v>397</v>
      </c>
      <c r="C26" s="80"/>
      <c r="D26" s="139"/>
      <c r="E26" s="140"/>
      <c r="F26" s="140"/>
      <c r="G26" s="141"/>
      <c r="H26" s="81" t="s">
        <v>31</v>
      </c>
      <c r="I26" s="82"/>
      <c r="J26" s="83"/>
      <c r="K26" s="83"/>
      <c r="L26" s="83"/>
      <c r="M26" s="7"/>
    </row>
    <row r="27" spans="2:28" ht="66" customHeight="1" x14ac:dyDescent="0.25">
      <c r="B27" s="79" t="s">
        <v>61</v>
      </c>
      <c r="C27" s="80"/>
      <c r="D27" s="92"/>
      <c r="E27" s="93"/>
      <c r="F27" s="93"/>
      <c r="G27" s="93"/>
      <c r="H27" s="93"/>
      <c r="I27" s="93"/>
      <c r="J27" s="93"/>
      <c r="K27" s="93"/>
      <c r="L27" s="94"/>
      <c r="M27" s="3"/>
    </row>
    <row r="28" spans="2:28" ht="171" customHeight="1" x14ac:dyDescent="0.25">
      <c r="B28" s="99" t="s">
        <v>36</v>
      </c>
      <c r="C28" s="100"/>
      <c r="D28" s="150"/>
      <c r="E28" s="151"/>
      <c r="F28" s="151"/>
      <c r="G28" s="151"/>
      <c r="H28" s="151"/>
      <c r="I28" s="151"/>
      <c r="J28" s="151"/>
      <c r="K28" s="151"/>
      <c r="L28" s="152"/>
      <c r="M28" s="3"/>
    </row>
    <row r="29" spans="2:28" ht="240" customHeight="1" x14ac:dyDescent="0.25">
      <c r="B29" s="101"/>
      <c r="C29" s="102"/>
      <c r="D29" s="153"/>
      <c r="E29" s="154"/>
      <c r="F29" s="154"/>
      <c r="G29" s="154"/>
      <c r="H29" s="154"/>
      <c r="I29" s="154"/>
      <c r="J29" s="154"/>
      <c r="K29" s="154"/>
      <c r="L29" s="155"/>
      <c r="M29" s="3"/>
    </row>
    <row r="30" spans="2:28" ht="117.75" customHeight="1" x14ac:dyDescent="0.25">
      <c r="B30" s="148" t="s">
        <v>37</v>
      </c>
      <c r="C30" s="149"/>
      <c r="D30" s="161"/>
      <c r="E30" s="161"/>
      <c r="F30" s="161"/>
      <c r="G30" s="161"/>
      <c r="H30" s="161"/>
      <c r="I30" s="161"/>
      <c r="J30" s="161"/>
      <c r="K30" s="161"/>
      <c r="L30" s="161"/>
      <c r="M30" s="3"/>
    </row>
    <row r="31" spans="2:28" s="4" customFormat="1" ht="26.25" customHeight="1" x14ac:dyDescent="0.2">
      <c r="B31" s="158" t="s">
        <v>254</v>
      </c>
      <c r="C31" s="159"/>
      <c r="D31" s="95" t="s">
        <v>200</v>
      </c>
      <c r="E31" s="95"/>
      <c r="F31" s="96"/>
      <c r="G31" s="97"/>
      <c r="H31" s="97"/>
      <c r="I31" s="97"/>
      <c r="J31" s="97"/>
      <c r="K31" s="97"/>
      <c r="L31" s="98"/>
    </row>
    <row r="32" spans="2:28" s="4" customFormat="1" ht="26.25" customHeight="1" thickBot="1" x14ac:dyDescent="0.25">
      <c r="B32" s="158"/>
      <c r="C32" s="160"/>
      <c r="D32" s="95" t="s">
        <v>201</v>
      </c>
      <c r="E32" s="95"/>
      <c r="F32" s="96"/>
      <c r="G32" s="97"/>
      <c r="H32" s="97"/>
      <c r="I32" s="97"/>
      <c r="J32" s="97"/>
      <c r="K32" s="97"/>
      <c r="L32" s="98"/>
    </row>
    <row r="33" spans="2:13" s="5" customFormat="1" ht="30.95" customHeight="1" thickBot="1" x14ac:dyDescent="0.3">
      <c r="B33" s="156" t="s">
        <v>38</v>
      </c>
      <c r="C33" s="112"/>
      <c r="D33" s="157"/>
      <c r="E33" s="157"/>
      <c r="F33" s="112"/>
      <c r="G33" s="112"/>
      <c r="H33" s="112"/>
      <c r="I33" s="112"/>
      <c r="J33" s="112"/>
      <c r="K33" s="112"/>
      <c r="L33" s="113"/>
      <c r="M33" s="10"/>
    </row>
    <row r="34" spans="2:13" ht="27" customHeight="1" x14ac:dyDescent="0.25">
      <c r="B34" s="45" t="s">
        <v>64</v>
      </c>
      <c r="C34" s="46" t="s">
        <v>103</v>
      </c>
      <c r="D34" s="46" t="s">
        <v>104</v>
      </c>
      <c r="E34" s="103" t="s">
        <v>39</v>
      </c>
      <c r="F34" s="104"/>
      <c r="G34" s="104"/>
      <c r="H34" s="104"/>
      <c r="I34" s="104"/>
      <c r="J34" s="105"/>
      <c r="K34" s="103" t="s">
        <v>40</v>
      </c>
      <c r="L34" s="105"/>
      <c r="M34" s="3"/>
    </row>
    <row r="35" spans="2:13" ht="24.75" customHeight="1" x14ac:dyDescent="0.25">
      <c r="B35" s="47"/>
      <c r="C35" s="35"/>
      <c r="D35" s="35"/>
      <c r="E35" s="89"/>
      <c r="F35" s="89"/>
      <c r="G35" s="89"/>
      <c r="H35" s="89"/>
      <c r="I35" s="89"/>
      <c r="J35" s="89"/>
      <c r="K35" s="90"/>
      <c r="L35" s="91"/>
      <c r="M35" s="3"/>
    </row>
    <row r="36" spans="2:13" ht="24.75" customHeight="1" x14ac:dyDescent="0.25">
      <c r="B36" s="47"/>
      <c r="C36" s="35"/>
      <c r="D36" s="35"/>
      <c r="E36" s="89"/>
      <c r="F36" s="89"/>
      <c r="G36" s="89"/>
      <c r="H36" s="89"/>
      <c r="I36" s="89"/>
      <c r="J36" s="89"/>
      <c r="K36" s="87"/>
      <c r="L36" s="88"/>
      <c r="M36" s="3"/>
    </row>
    <row r="37" spans="2:13" ht="24.75" customHeight="1" x14ac:dyDescent="0.25">
      <c r="B37" s="47"/>
      <c r="C37" s="35"/>
      <c r="D37" s="35"/>
      <c r="E37" s="89"/>
      <c r="F37" s="89"/>
      <c r="G37" s="89"/>
      <c r="H37" s="89"/>
      <c r="I37" s="89"/>
      <c r="J37" s="89"/>
      <c r="K37" s="87"/>
      <c r="L37" s="88"/>
      <c r="M37" s="3"/>
    </row>
    <row r="38" spans="2:13" ht="24.75" customHeight="1" x14ac:dyDescent="0.25">
      <c r="B38" s="47"/>
      <c r="C38" s="35"/>
      <c r="D38" s="35"/>
      <c r="E38" s="89"/>
      <c r="F38" s="89"/>
      <c r="G38" s="89"/>
      <c r="H38" s="89"/>
      <c r="I38" s="89"/>
      <c r="J38" s="89"/>
      <c r="K38" s="87"/>
      <c r="L38" s="88"/>
      <c r="M38" s="3"/>
    </row>
    <row r="39" spans="2:13" ht="24.75" customHeight="1" x14ac:dyDescent="0.25">
      <c r="B39" s="47"/>
      <c r="C39" s="35"/>
      <c r="D39" s="35"/>
      <c r="E39" s="89"/>
      <c r="F39" s="89"/>
      <c r="G39" s="89"/>
      <c r="H39" s="89"/>
      <c r="I39" s="89"/>
      <c r="J39" s="89"/>
      <c r="K39" s="87"/>
      <c r="L39" s="88"/>
      <c r="M39" s="3"/>
    </row>
    <row r="40" spans="2:13" ht="24.75" customHeight="1" x14ac:dyDescent="0.25">
      <c r="B40" s="47"/>
      <c r="C40" s="35"/>
      <c r="D40" s="35"/>
      <c r="E40" s="89"/>
      <c r="F40" s="89"/>
      <c r="G40" s="89"/>
      <c r="H40" s="89"/>
      <c r="I40" s="89"/>
      <c r="J40" s="89"/>
      <c r="K40" s="87"/>
      <c r="L40" s="88"/>
      <c r="M40" s="3"/>
    </row>
    <row r="41" spans="2:13" ht="24.75" customHeight="1" x14ac:dyDescent="0.25">
      <c r="B41" s="47"/>
      <c r="C41" s="35"/>
      <c r="D41" s="35"/>
      <c r="E41" s="89"/>
      <c r="F41" s="89"/>
      <c r="G41" s="89"/>
      <c r="H41" s="89"/>
      <c r="I41" s="89"/>
      <c r="J41" s="89"/>
      <c r="K41" s="87"/>
      <c r="L41" s="88"/>
      <c r="M41" s="3"/>
    </row>
    <row r="42" spans="2:13" ht="24.75" customHeight="1" x14ac:dyDescent="0.25">
      <c r="B42" s="47"/>
      <c r="C42" s="35"/>
      <c r="D42" s="35"/>
      <c r="E42" s="89"/>
      <c r="F42" s="89"/>
      <c r="G42" s="89"/>
      <c r="H42" s="89"/>
      <c r="I42" s="89"/>
      <c r="J42" s="89"/>
      <c r="K42" s="87"/>
      <c r="L42" s="88"/>
      <c r="M42" s="3"/>
    </row>
    <row r="43" spans="2:13" ht="24.75" customHeight="1" x14ac:dyDescent="0.25">
      <c r="B43" s="47"/>
      <c r="C43" s="35"/>
      <c r="D43" s="35"/>
      <c r="E43" s="89"/>
      <c r="F43" s="89"/>
      <c r="G43" s="89"/>
      <c r="H43" s="89"/>
      <c r="I43" s="89"/>
      <c r="J43" s="89"/>
      <c r="K43" s="87"/>
      <c r="L43" s="88"/>
      <c r="M43" s="3"/>
    </row>
    <row r="44" spans="2:13" ht="24.75" customHeight="1" x14ac:dyDescent="0.25">
      <c r="B44" s="47"/>
      <c r="C44" s="35"/>
      <c r="D44" s="35"/>
      <c r="E44" s="89"/>
      <c r="F44" s="89"/>
      <c r="G44" s="89"/>
      <c r="H44" s="89"/>
      <c r="I44" s="89"/>
      <c r="J44" s="89"/>
      <c r="K44" s="87"/>
      <c r="L44" s="88"/>
      <c r="M44" s="3"/>
    </row>
    <row r="45" spans="2:13" ht="24.75" customHeight="1" x14ac:dyDescent="0.25">
      <c r="B45" s="47"/>
      <c r="C45" s="35"/>
      <c r="D45" s="35"/>
      <c r="E45" s="89"/>
      <c r="F45" s="89"/>
      <c r="G45" s="89"/>
      <c r="H45" s="89"/>
      <c r="I45" s="89"/>
      <c r="J45" s="89"/>
      <c r="K45" s="87"/>
      <c r="L45" s="88"/>
      <c r="M45" s="3"/>
    </row>
    <row r="46" spans="2:13" ht="24.75" customHeight="1" x14ac:dyDescent="0.25">
      <c r="B46" s="47"/>
      <c r="C46" s="35"/>
      <c r="D46" s="35"/>
      <c r="E46" s="89"/>
      <c r="F46" s="89"/>
      <c r="G46" s="89"/>
      <c r="H46" s="89"/>
      <c r="I46" s="89"/>
      <c r="J46" s="89"/>
      <c r="K46" s="87"/>
      <c r="L46" s="88"/>
      <c r="M46" s="3"/>
    </row>
    <row r="47" spans="2:13" ht="24.75" customHeight="1" x14ac:dyDescent="0.25">
      <c r="B47" s="47"/>
      <c r="C47" s="35"/>
      <c r="D47" s="35"/>
      <c r="E47" s="89"/>
      <c r="F47" s="89"/>
      <c r="G47" s="89"/>
      <c r="H47" s="89"/>
      <c r="I47" s="89"/>
      <c r="J47" s="89"/>
      <c r="K47" s="87"/>
      <c r="L47" s="88"/>
      <c r="M47" s="3"/>
    </row>
    <row r="48" spans="2:13" ht="24.75" customHeight="1" x14ac:dyDescent="0.25">
      <c r="B48" s="47"/>
      <c r="C48" s="35"/>
      <c r="D48" s="35"/>
      <c r="E48" s="89"/>
      <c r="F48" s="89"/>
      <c r="G48" s="89"/>
      <c r="H48" s="89"/>
      <c r="I48" s="89"/>
      <c r="J48" s="89"/>
      <c r="K48" s="87"/>
      <c r="L48" s="88"/>
      <c r="M48" s="3"/>
    </row>
    <row r="49" spans="2:13" ht="24.75" customHeight="1" x14ac:dyDescent="0.25">
      <c r="B49" s="47"/>
      <c r="C49" s="35"/>
      <c r="D49" s="35"/>
      <c r="E49" s="89"/>
      <c r="F49" s="89"/>
      <c r="G49" s="89"/>
      <c r="H49" s="89"/>
      <c r="I49" s="89"/>
      <c r="J49" s="89"/>
      <c r="K49" s="87"/>
      <c r="L49" s="88"/>
      <c r="M49" s="3"/>
    </row>
    <row r="50" spans="2:13" ht="24.75" customHeight="1" x14ac:dyDescent="0.25">
      <c r="B50" s="47"/>
      <c r="C50" s="35"/>
      <c r="D50" s="35"/>
      <c r="E50" s="89"/>
      <c r="F50" s="89"/>
      <c r="G50" s="89"/>
      <c r="H50" s="89"/>
      <c r="I50" s="89"/>
      <c r="J50" s="89"/>
      <c r="K50" s="87"/>
      <c r="L50" s="88"/>
      <c r="M50" s="3"/>
    </row>
    <row r="51" spans="2:13" ht="24.75" customHeight="1" x14ac:dyDescent="0.25">
      <c r="B51" s="47"/>
      <c r="C51" s="35"/>
      <c r="D51" s="35"/>
      <c r="E51" s="89"/>
      <c r="F51" s="89"/>
      <c r="G51" s="89"/>
      <c r="H51" s="89"/>
      <c r="I51" s="89"/>
      <c r="J51" s="89"/>
      <c r="K51" s="87"/>
      <c r="L51" s="88"/>
      <c r="M51" s="3"/>
    </row>
    <row r="52" spans="2:13" ht="24.75" customHeight="1" x14ac:dyDescent="0.25">
      <c r="B52" s="47"/>
      <c r="C52" s="35"/>
      <c r="D52" s="35"/>
      <c r="E52" s="89"/>
      <c r="F52" s="89"/>
      <c r="G52" s="89"/>
      <c r="H52" s="89"/>
      <c r="I52" s="89"/>
      <c r="J52" s="89"/>
      <c r="K52" s="87"/>
      <c r="L52" s="88"/>
      <c r="M52" s="3"/>
    </row>
    <row r="53" spans="2:13" ht="24.75" customHeight="1" x14ac:dyDescent="0.25">
      <c r="B53" s="47"/>
      <c r="C53" s="35"/>
      <c r="D53" s="35"/>
      <c r="E53" s="89"/>
      <c r="F53" s="89"/>
      <c r="G53" s="89"/>
      <c r="H53" s="89"/>
      <c r="I53" s="89"/>
      <c r="J53" s="89"/>
      <c r="K53" s="87"/>
      <c r="L53" s="88"/>
      <c r="M53" s="3"/>
    </row>
    <row r="54" spans="2:13" ht="24.75" customHeight="1" x14ac:dyDescent="0.25">
      <c r="B54" s="47"/>
      <c r="C54" s="35"/>
      <c r="D54" s="35"/>
      <c r="E54" s="89"/>
      <c r="F54" s="89"/>
      <c r="G54" s="89"/>
      <c r="H54" s="89"/>
      <c r="I54" s="89"/>
      <c r="J54" s="89"/>
      <c r="K54" s="87"/>
      <c r="L54" s="88"/>
      <c r="M54" s="3"/>
    </row>
    <row r="55" spans="2:13" ht="24.75" customHeight="1" x14ac:dyDescent="0.25">
      <c r="B55" s="47"/>
      <c r="C55" s="35"/>
      <c r="D55" s="35"/>
      <c r="E55" s="89"/>
      <c r="F55" s="89"/>
      <c r="G55" s="89"/>
      <c r="H55" s="89"/>
      <c r="I55" s="89"/>
      <c r="J55" s="89"/>
      <c r="K55" s="87"/>
      <c r="L55" s="88"/>
      <c r="M55" s="3"/>
    </row>
    <row r="56" spans="2:13" ht="24.75" customHeight="1" x14ac:dyDescent="0.25">
      <c r="B56" s="47"/>
      <c r="C56" s="35"/>
      <c r="D56" s="35"/>
      <c r="E56" s="89"/>
      <c r="F56" s="89"/>
      <c r="G56" s="89"/>
      <c r="H56" s="89"/>
      <c r="I56" s="89"/>
      <c r="J56" s="89"/>
      <c r="K56" s="131"/>
      <c r="L56" s="132"/>
      <c r="M56" s="3"/>
    </row>
    <row r="57" spans="2:13" s="4" customFormat="1" ht="5.25" customHeight="1" thickBot="1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2:13" s="5" customFormat="1" ht="30.95" customHeight="1" thickBot="1" x14ac:dyDescent="0.3">
      <c r="B58" s="111" t="s">
        <v>264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3"/>
      <c r="M58" s="10"/>
    </row>
    <row r="59" spans="2:13" s="5" customFormat="1" ht="24" customHeight="1" x14ac:dyDescent="0.25">
      <c r="B59" s="117" t="s">
        <v>123</v>
      </c>
      <c r="C59" s="117"/>
      <c r="D59" s="117"/>
      <c r="E59" s="117"/>
      <c r="F59" s="117"/>
      <c r="G59" s="117"/>
      <c r="H59" s="117"/>
      <c r="I59" s="117"/>
      <c r="J59" s="118"/>
      <c r="K59" s="119"/>
      <c r="L59" s="120"/>
      <c r="M59" s="10"/>
    </row>
    <row r="60" spans="2:13" s="5" customFormat="1" ht="20.25" customHeight="1" x14ac:dyDescent="0.25">
      <c r="B60" s="114" t="s">
        <v>45</v>
      </c>
      <c r="C60" s="115"/>
      <c r="D60" s="115"/>
      <c r="E60" s="116"/>
      <c r="F60" s="114" t="s">
        <v>44</v>
      </c>
      <c r="G60" s="116"/>
      <c r="H60" s="114" t="s">
        <v>58</v>
      </c>
      <c r="I60" s="116"/>
      <c r="J60" s="114" t="s">
        <v>41</v>
      </c>
      <c r="K60" s="115"/>
      <c r="L60" s="116"/>
      <c r="M60" s="10"/>
    </row>
    <row r="61" spans="2:13" s="5" customFormat="1" ht="25.5" customHeight="1" x14ac:dyDescent="0.25">
      <c r="B61" s="124" t="s">
        <v>42</v>
      </c>
      <c r="C61" s="124"/>
      <c r="D61" s="124"/>
      <c r="E61" s="124"/>
      <c r="F61" s="283"/>
      <c r="G61" s="284"/>
      <c r="H61" s="122">
        <f>IF($C$9="Servidor público",IF($J$59="A",    VLOOKUP($J$9,datos!$AB$19:$AC$29,2,1),
                                                           IF($J$59="B",    VLOOKUP($J$9,datos!$AB$32:$AC$42,2,1),
                                                           IF($J$59="C",    VLOOKUP($J$9,datos!$AB$45:$AC$55,2.1),31550))),
IF($J$59="A",    VLOOKUP($J$9,datos!$AB$19:$AC$26,2,1),
IF($J$59="B",     VLOOKUP($J$9,datos!$AB$32:$AC$39,2,1),
IF($J$59="C",     VLOOKUP($J$9,datos!$AB$45:$AC$52,2.1),31550))))</f>
        <v>31550</v>
      </c>
      <c r="I61" s="123"/>
      <c r="J61" s="136">
        <f>+H61*F61</f>
        <v>0</v>
      </c>
      <c r="K61" s="137"/>
      <c r="L61" s="138"/>
      <c r="M61" s="17"/>
    </row>
    <row r="62" spans="2:13" s="5" customFormat="1" ht="23.25" customHeight="1" x14ac:dyDescent="0.25">
      <c r="B62" s="124" t="s">
        <v>43</v>
      </c>
      <c r="C62" s="124"/>
      <c r="D62" s="124"/>
      <c r="E62" s="124"/>
      <c r="F62" s="283"/>
      <c r="G62" s="284"/>
      <c r="H62" s="122">
        <f>IF($C$9="Servidor público",IF($J$59="A",
VLOOKUP($J$9,datos!$AG$19:$AH$29,2,1),IF($J$59="B",
VLOOKUP($J$9,datos!$AG$32:$AH$42,2,1),IF($J$59="C",
VLOOKUP($J$9,datos!$AG$45:$AH$55,2,1),31550))),
IF($J$59="A",
VLOOKUP($J$9,datos!$AG$19:$AH$26,2,1),IF($J$59="B",
VLOOKUP($J$9,datos!$AG$32:$AH$39,2,1),IF($J$59="C",
VLOOKUP($J$9,datos!$AG$45:$AH$52,2,1),31550))))</f>
        <v>31550</v>
      </c>
      <c r="I62" s="123"/>
      <c r="J62" s="136">
        <f>+H62*F62</f>
        <v>0</v>
      </c>
      <c r="K62" s="137"/>
      <c r="L62" s="138"/>
      <c r="M62" s="10"/>
    </row>
    <row r="63" spans="2:13" s="5" customFormat="1" ht="30.95" customHeight="1" thickBot="1" x14ac:dyDescent="0.3">
      <c r="B63" s="267" t="s">
        <v>46</v>
      </c>
      <c r="C63" s="267"/>
      <c r="D63" s="267"/>
      <c r="E63" s="267"/>
      <c r="F63" s="267"/>
      <c r="G63" s="267"/>
      <c r="H63" s="268"/>
      <c r="I63" s="268"/>
      <c r="J63" s="133">
        <f>SUM(J61:L62)</f>
        <v>0</v>
      </c>
      <c r="K63" s="134"/>
      <c r="L63" s="135"/>
      <c r="M63" s="10"/>
    </row>
    <row r="64" spans="2:13" s="5" customFormat="1" ht="30.95" customHeight="1" thickBot="1" x14ac:dyDescent="0.3">
      <c r="B64" s="111" t="s">
        <v>286</v>
      </c>
      <c r="C64" s="112"/>
      <c r="D64" s="112"/>
      <c r="E64" s="112"/>
      <c r="F64" s="112"/>
      <c r="G64" s="112"/>
      <c r="H64" s="112"/>
      <c r="I64" s="112"/>
      <c r="J64" s="112"/>
      <c r="K64" s="112"/>
      <c r="L64" s="113"/>
      <c r="M64" s="10"/>
    </row>
    <row r="65" spans="2:13" ht="21" customHeight="1" x14ac:dyDescent="0.25">
      <c r="B65" s="125" t="s">
        <v>45</v>
      </c>
      <c r="C65" s="127"/>
      <c r="D65" s="127"/>
      <c r="E65" s="126"/>
      <c r="F65" s="125" t="s">
        <v>44</v>
      </c>
      <c r="G65" s="126"/>
      <c r="H65" s="125" t="s">
        <v>58</v>
      </c>
      <c r="I65" s="126"/>
      <c r="J65" s="125" t="s">
        <v>41</v>
      </c>
      <c r="K65" s="127"/>
      <c r="L65" s="126"/>
      <c r="M65" s="3"/>
    </row>
    <row r="66" spans="2:13" ht="21" customHeight="1" x14ac:dyDescent="0.25">
      <c r="B66" s="107" t="s">
        <v>42</v>
      </c>
      <c r="C66" s="107"/>
      <c r="D66" s="107"/>
      <c r="E66" s="107"/>
      <c r="F66" s="106"/>
      <c r="G66" s="106"/>
      <c r="H66" s="121"/>
      <c r="I66" s="121"/>
      <c r="J66" s="108">
        <f>+H66*F66</f>
        <v>0</v>
      </c>
      <c r="K66" s="109"/>
      <c r="L66" s="110"/>
      <c r="M66" s="23"/>
    </row>
    <row r="67" spans="2:13" ht="21" customHeight="1" x14ac:dyDescent="0.25">
      <c r="B67" s="107" t="s">
        <v>43</v>
      </c>
      <c r="C67" s="107"/>
      <c r="D67" s="107"/>
      <c r="E67" s="107"/>
      <c r="F67" s="106"/>
      <c r="G67" s="106"/>
      <c r="H67" s="121"/>
      <c r="I67" s="121"/>
      <c r="J67" s="108">
        <f t="shared" ref="J67:J71" si="0">+H67*F67</f>
        <v>0</v>
      </c>
      <c r="K67" s="109"/>
      <c r="L67" s="110"/>
      <c r="M67" s="3"/>
    </row>
    <row r="68" spans="2:13" ht="21" customHeight="1" x14ac:dyDescent="0.25">
      <c r="B68" s="107" t="s">
        <v>105</v>
      </c>
      <c r="C68" s="107"/>
      <c r="D68" s="107"/>
      <c r="E68" s="107"/>
      <c r="F68" s="106"/>
      <c r="G68" s="106"/>
      <c r="H68" s="121"/>
      <c r="I68" s="121"/>
      <c r="J68" s="108">
        <f>+H68*F68</f>
        <v>0</v>
      </c>
      <c r="K68" s="109"/>
      <c r="L68" s="110"/>
      <c r="M68" s="3"/>
    </row>
    <row r="69" spans="2:13" ht="21" customHeight="1" x14ac:dyDescent="0.25">
      <c r="B69" s="107" t="s">
        <v>106</v>
      </c>
      <c r="C69" s="107"/>
      <c r="D69" s="107"/>
      <c r="E69" s="107"/>
      <c r="F69" s="106"/>
      <c r="G69" s="106"/>
      <c r="H69" s="121"/>
      <c r="I69" s="121"/>
      <c r="J69" s="108">
        <f t="shared" ref="J69" si="1">+H69*F69</f>
        <v>0</v>
      </c>
      <c r="K69" s="109"/>
      <c r="L69" s="110"/>
      <c r="M69" s="3"/>
    </row>
    <row r="70" spans="2:13" ht="21" customHeight="1" x14ac:dyDescent="0.25">
      <c r="B70" s="128" t="s">
        <v>304</v>
      </c>
      <c r="C70" s="129"/>
      <c r="D70" s="129"/>
      <c r="E70" s="130"/>
      <c r="F70" s="106"/>
      <c r="G70" s="106"/>
      <c r="H70" s="121"/>
      <c r="I70" s="121"/>
      <c r="J70" s="108">
        <f t="shared" si="0"/>
        <v>0</v>
      </c>
      <c r="K70" s="109"/>
      <c r="L70" s="110"/>
      <c r="M70" s="3"/>
    </row>
    <row r="71" spans="2:13" ht="21" customHeight="1" x14ac:dyDescent="0.25">
      <c r="B71" s="128" t="s">
        <v>305</v>
      </c>
      <c r="C71" s="129"/>
      <c r="D71" s="129"/>
      <c r="E71" s="130"/>
      <c r="F71" s="106"/>
      <c r="G71" s="106"/>
      <c r="H71" s="121"/>
      <c r="I71" s="121"/>
      <c r="J71" s="108">
        <f t="shared" si="0"/>
        <v>0</v>
      </c>
      <c r="K71" s="109"/>
      <c r="L71" s="110"/>
      <c r="M71" s="3"/>
    </row>
    <row r="72" spans="2:13" s="9" customFormat="1" ht="21" customHeight="1" thickBot="1" x14ac:dyDescent="0.35">
      <c r="B72" s="267" t="s">
        <v>46</v>
      </c>
      <c r="C72" s="267"/>
      <c r="D72" s="267"/>
      <c r="E72" s="267"/>
      <c r="F72" s="288"/>
      <c r="G72" s="288"/>
      <c r="H72" s="289"/>
      <c r="I72" s="289"/>
      <c r="J72" s="285">
        <f>SUM(J65:L71)</f>
        <v>0</v>
      </c>
      <c r="K72" s="286"/>
      <c r="L72" s="287"/>
      <c r="M72" s="8"/>
    </row>
    <row r="73" spans="2:13" s="4" customFormat="1" ht="18" customHeight="1" thickBot="1" x14ac:dyDescent="0.25">
      <c r="B73" s="267" t="s">
        <v>333</v>
      </c>
      <c r="C73" s="267"/>
      <c r="D73" s="267"/>
      <c r="E73" s="267"/>
      <c r="F73" s="267"/>
      <c r="G73" s="267"/>
      <c r="H73" s="268"/>
      <c r="I73" s="268"/>
      <c r="J73" s="269" t="e">
        <f>+J101*L17</f>
        <v>#DIV/0!</v>
      </c>
      <c r="K73" s="270"/>
      <c r="L73" s="271"/>
    </row>
    <row r="74" spans="2:13" s="5" customFormat="1" ht="30.95" customHeight="1" thickBot="1" x14ac:dyDescent="0.3">
      <c r="B74" s="111" t="s">
        <v>108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3"/>
      <c r="M74" s="10"/>
    </row>
    <row r="75" spans="2:13" ht="29.25" customHeight="1" x14ac:dyDescent="0.25">
      <c r="B75" s="256" t="s">
        <v>25</v>
      </c>
      <c r="C75" s="257"/>
      <c r="D75" s="255" t="s">
        <v>64</v>
      </c>
      <c r="E75" s="255"/>
      <c r="F75" s="251" t="s">
        <v>119</v>
      </c>
      <c r="G75" s="252"/>
      <c r="H75" s="251" t="s">
        <v>120</v>
      </c>
      <c r="I75" s="252"/>
      <c r="J75" s="256" t="s">
        <v>47</v>
      </c>
      <c r="K75" s="290"/>
      <c r="L75" s="257"/>
      <c r="M75" s="3"/>
    </row>
    <row r="76" spans="2:13" ht="21" customHeight="1" x14ac:dyDescent="0.25">
      <c r="B76" s="253"/>
      <c r="C76" s="254"/>
      <c r="D76" s="170"/>
      <c r="E76" s="171"/>
      <c r="F76" s="249"/>
      <c r="G76" s="250"/>
      <c r="H76" s="249"/>
      <c r="I76" s="250"/>
      <c r="J76" s="246"/>
      <c r="K76" s="247"/>
      <c r="L76" s="248"/>
      <c r="M76" s="3"/>
    </row>
    <row r="77" spans="2:13" ht="21" customHeight="1" x14ac:dyDescent="0.25">
      <c r="B77" s="253"/>
      <c r="C77" s="254"/>
      <c r="D77" s="170"/>
      <c r="E77" s="171"/>
      <c r="F77" s="249"/>
      <c r="G77" s="250"/>
      <c r="H77" s="249"/>
      <c r="I77" s="250"/>
      <c r="J77" s="246"/>
      <c r="K77" s="247"/>
      <c r="L77" s="248"/>
      <c r="M77" s="3"/>
    </row>
    <row r="78" spans="2:13" ht="21" customHeight="1" x14ac:dyDescent="0.25">
      <c r="B78" s="253"/>
      <c r="C78" s="254"/>
      <c r="D78" s="170"/>
      <c r="E78" s="171"/>
      <c r="F78" s="249"/>
      <c r="G78" s="250"/>
      <c r="H78" s="249"/>
      <c r="I78" s="250"/>
      <c r="J78" s="246"/>
      <c r="K78" s="247"/>
      <c r="L78" s="248"/>
      <c r="M78" s="3"/>
    </row>
    <row r="79" spans="2:13" ht="21" customHeight="1" x14ac:dyDescent="0.25">
      <c r="B79" s="253"/>
      <c r="C79" s="254"/>
      <c r="D79" s="170"/>
      <c r="E79" s="171"/>
      <c r="F79" s="249"/>
      <c r="G79" s="250"/>
      <c r="H79" s="249"/>
      <c r="I79" s="250"/>
      <c r="J79" s="246"/>
      <c r="K79" s="247"/>
      <c r="L79" s="248"/>
      <c r="M79" s="3"/>
    </row>
    <row r="80" spans="2:13" ht="21" customHeight="1" x14ac:dyDescent="0.25">
      <c r="B80" s="253"/>
      <c r="C80" s="254"/>
      <c r="D80" s="170"/>
      <c r="E80" s="171"/>
      <c r="F80" s="249"/>
      <c r="G80" s="250"/>
      <c r="H80" s="249"/>
      <c r="I80" s="250"/>
      <c r="J80" s="246"/>
      <c r="K80" s="247"/>
      <c r="L80" s="248"/>
      <c r="M80" s="3"/>
    </row>
    <row r="81" spans="2:13" ht="21" customHeight="1" x14ac:dyDescent="0.25">
      <c r="B81" s="253"/>
      <c r="C81" s="254"/>
      <c r="D81" s="170"/>
      <c r="E81" s="171"/>
      <c r="F81" s="249"/>
      <c r="G81" s="250"/>
      <c r="H81" s="249"/>
      <c r="I81" s="250"/>
      <c r="J81" s="246"/>
      <c r="K81" s="247"/>
      <c r="L81" s="248"/>
      <c r="M81" s="3"/>
    </row>
    <row r="82" spans="2:13" ht="21" customHeight="1" x14ac:dyDescent="0.25">
      <c r="B82" s="37"/>
      <c r="C82" s="38"/>
      <c r="D82" s="39"/>
      <c r="E82" s="40"/>
      <c r="F82" s="249"/>
      <c r="G82" s="250"/>
      <c r="H82" s="249"/>
      <c r="I82" s="250"/>
      <c r="J82" s="54"/>
      <c r="K82" s="55"/>
      <c r="L82" s="56"/>
      <c r="M82" s="3"/>
    </row>
    <row r="83" spans="2:13" ht="21" customHeight="1" x14ac:dyDescent="0.25">
      <c r="B83" s="37"/>
      <c r="C83" s="38"/>
      <c r="D83" s="39"/>
      <c r="E83" s="40"/>
      <c r="F83" s="249"/>
      <c r="G83" s="250"/>
      <c r="H83" s="249"/>
      <c r="I83" s="250"/>
      <c r="J83" s="54"/>
      <c r="K83" s="55"/>
      <c r="L83" s="56"/>
      <c r="M83" s="3"/>
    </row>
    <row r="84" spans="2:13" ht="21" customHeight="1" x14ac:dyDescent="0.25">
      <c r="B84" s="253"/>
      <c r="C84" s="254"/>
      <c r="D84" s="170"/>
      <c r="E84" s="171"/>
      <c r="F84" s="249"/>
      <c r="G84" s="250"/>
      <c r="H84" s="249"/>
      <c r="I84" s="250"/>
      <c r="J84" s="246"/>
      <c r="K84" s="247"/>
      <c r="L84" s="248"/>
      <c r="M84" s="3"/>
    </row>
    <row r="85" spans="2:13" ht="21" customHeight="1" x14ac:dyDescent="0.25">
      <c r="B85" s="162" t="s">
        <v>285</v>
      </c>
      <c r="C85" s="163"/>
      <c r="D85" s="163"/>
      <c r="E85" s="163"/>
      <c r="F85" s="163"/>
      <c r="G85" s="163"/>
      <c r="H85" s="163"/>
      <c r="I85" s="163"/>
      <c r="J85" s="164">
        <f>IF(C15="Si",SUM(J79:L84)*0.19,SUM(J79:L84)*0)</f>
        <v>0</v>
      </c>
      <c r="K85" s="165"/>
      <c r="L85" s="166"/>
      <c r="M85" s="3"/>
    </row>
    <row r="86" spans="2:13" s="9" customFormat="1" ht="21" customHeight="1" thickBot="1" x14ac:dyDescent="0.35">
      <c r="B86" s="259" t="s">
        <v>46</v>
      </c>
      <c r="C86" s="259"/>
      <c r="D86" s="259"/>
      <c r="E86" s="259"/>
      <c r="F86" s="259"/>
      <c r="G86" s="259"/>
      <c r="H86" s="260"/>
      <c r="I86" s="260"/>
      <c r="J86" s="261">
        <f>SUM(J76:L85)</f>
        <v>0</v>
      </c>
      <c r="K86" s="262"/>
      <c r="L86" s="263"/>
      <c r="M86" s="8"/>
    </row>
    <row r="87" spans="2:13" s="4" customFormat="1" ht="4.5" customHeight="1" thickBot="1" x14ac:dyDescent="0.25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</row>
    <row r="88" spans="2:13" s="5" customFormat="1" ht="30.95" customHeight="1" thickBot="1" x14ac:dyDescent="0.3">
      <c r="B88" s="111" t="s">
        <v>107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3"/>
      <c r="M88" s="10"/>
    </row>
    <row r="89" spans="2:13" ht="21" customHeight="1" x14ac:dyDescent="0.25">
      <c r="B89" s="167" t="s">
        <v>59</v>
      </c>
      <c r="C89" s="169"/>
      <c r="D89" s="255" t="s">
        <v>64</v>
      </c>
      <c r="E89" s="255"/>
      <c r="F89" s="167" t="s">
        <v>53</v>
      </c>
      <c r="G89" s="168"/>
      <c r="H89" s="168"/>
      <c r="I89" s="169"/>
      <c r="J89" s="167" t="s">
        <v>47</v>
      </c>
      <c r="K89" s="168"/>
      <c r="L89" s="169"/>
      <c r="M89" s="3"/>
    </row>
    <row r="90" spans="2:13" ht="21" customHeight="1" x14ac:dyDescent="0.25">
      <c r="B90" s="210"/>
      <c r="C90" s="212"/>
      <c r="D90" s="170"/>
      <c r="E90" s="171"/>
      <c r="F90" s="249"/>
      <c r="G90" s="258"/>
      <c r="H90" s="258"/>
      <c r="I90" s="250"/>
      <c r="J90" s="246"/>
      <c r="K90" s="247"/>
      <c r="L90" s="248"/>
      <c r="M90" s="3"/>
    </row>
    <row r="91" spans="2:13" ht="21" customHeight="1" x14ac:dyDescent="0.25">
      <c r="B91" s="210"/>
      <c r="C91" s="212"/>
      <c r="D91" s="170"/>
      <c r="E91" s="171"/>
      <c r="F91" s="249"/>
      <c r="G91" s="258"/>
      <c r="H91" s="258"/>
      <c r="I91" s="250"/>
      <c r="J91" s="246"/>
      <c r="K91" s="247"/>
      <c r="L91" s="248"/>
      <c r="M91" s="3"/>
    </row>
    <row r="92" spans="2:13" ht="21" customHeight="1" x14ac:dyDescent="0.25">
      <c r="B92" s="210"/>
      <c r="C92" s="212"/>
      <c r="D92" s="170"/>
      <c r="E92" s="171"/>
      <c r="F92" s="249"/>
      <c r="G92" s="258"/>
      <c r="H92" s="258"/>
      <c r="I92" s="250"/>
      <c r="J92" s="246"/>
      <c r="K92" s="247"/>
      <c r="L92" s="248"/>
      <c r="M92" s="3"/>
    </row>
    <row r="93" spans="2:13" ht="21" customHeight="1" x14ac:dyDescent="0.25">
      <c r="B93" s="210"/>
      <c r="C93" s="212"/>
      <c r="D93" s="170"/>
      <c r="E93" s="171"/>
      <c r="F93" s="249"/>
      <c r="G93" s="258"/>
      <c r="H93" s="258"/>
      <c r="I93" s="250"/>
      <c r="J93" s="246"/>
      <c r="K93" s="247"/>
      <c r="L93" s="248"/>
      <c r="M93" s="3"/>
    </row>
    <row r="94" spans="2:13" ht="21" customHeight="1" x14ac:dyDescent="0.25">
      <c r="B94" s="210"/>
      <c r="C94" s="212"/>
      <c r="D94" s="170"/>
      <c r="E94" s="171"/>
      <c r="F94" s="249"/>
      <c r="G94" s="258"/>
      <c r="H94" s="258"/>
      <c r="I94" s="250"/>
      <c r="J94" s="246"/>
      <c r="K94" s="247"/>
      <c r="L94" s="248"/>
      <c r="M94" s="3"/>
    </row>
    <row r="95" spans="2:13" ht="21" customHeight="1" thickBot="1" x14ac:dyDescent="0.3">
      <c r="B95" s="162" t="s">
        <v>285</v>
      </c>
      <c r="C95" s="163"/>
      <c r="D95" s="163"/>
      <c r="E95" s="163"/>
      <c r="F95" s="163"/>
      <c r="G95" s="163"/>
      <c r="H95" s="163"/>
      <c r="I95" s="163"/>
      <c r="J95" s="164">
        <f>IF(C24="Si",SUM(J90:L94)*0.19,SUM(J90:L94)*0)</f>
        <v>0</v>
      </c>
      <c r="K95" s="165"/>
      <c r="L95" s="166"/>
      <c r="M95" s="3"/>
    </row>
    <row r="96" spans="2:13" s="9" customFormat="1" ht="21" customHeight="1" thickBot="1" x14ac:dyDescent="0.35">
      <c r="B96" s="259" t="s">
        <v>46</v>
      </c>
      <c r="C96" s="259"/>
      <c r="D96" s="259"/>
      <c r="E96" s="259"/>
      <c r="F96" s="259"/>
      <c r="G96" s="259"/>
      <c r="H96" s="260"/>
      <c r="I96" s="260"/>
      <c r="J96" s="264">
        <f>SUM(J90:L95)</f>
        <v>0</v>
      </c>
      <c r="K96" s="265"/>
      <c r="L96" s="266"/>
      <c r="M96" s="8"/>
    </row>
    <row r="97" spans="2:13" s="4" customFormat="1" ht="9" customHeight="1" x14ac:dyDescent="0.2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</row>
    <row r="98" spans="2:13" s="4" customFormat="1" ht="5.25" customHeight="1" x14ac:dyDescent="0.2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</row>
    <row r="99" spans="2:13" s="9" customFormat="1" ht="30.75" customHeight="1" x14ac:dyDescent="0.3">
      <c r="B99" s="277" t="s">
        <v>60</v>
      </c>
      <c r="C99" s="277"/>
      <c r="D99" s="277"/>
      <c r="E99" s="277"/>
      <c r="F99" s="277"/>
      <c r="G99" s="277"/>
      <c r="H99" s="277"/>
      <c r="I99" s="277"/>
      <c r="J99" s="278">
        <f>IF(J59="MIXTA O CON IVA",J73+J86+J96,J63+J86+J96)</f>
        <v>0</v>
      </c>
      <c r="K99" s="278"/>
      <c r="L99" s="278"/>
      <c r="M99" s="22"/>
    </row>
    <row r="100" spans="2:13" s="9" customFormat="1" ht="199.5" customHeight="1" x14ac:dyDescent="0.3">
      <c r="B100" s="84" t="s">
        <v>399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6"/>
      <c r="M100" s="8"/>
    </row>
    <row r="101" spans="2:13" s="9" customFormat="1" ht="45.75" customHeight="1" x14ac:dyDescent="0.3">
      <c r="B101" s="275" t="s">
        <v>287</v>
      </c>
      <c r="C101" s="275"/>
      <c r="D101" s="275"/>
      <c r="E101" s="275"/>
      <c r="F101" s="275"/>
      <c r="G101" s="275"/>
      <c r="H101" s="275"/>
      <c r="I101" s="275"/>
      <c r="J101" s="276" t="e">
        <f>ROUNDDOWN(J72/L17,0)</f>
        <v>#DIV/0!</v>
      </c>
      <c r="K101" s="276"/>
      <c r="L101" s="276"/>
      <c r="M101" s="8"/>
    </row>
    <row r="102" spans="2:13" s="9" customFormat="1" ht="25.5" customHeight="1" x14ac:dyDescent="0.3">
      <c r="B102" s="274" t="s">
        <v>206</v>
      </c>
      <c r="C102" s="274"/>
      <c r="D102" s="282">
        <f>+C6</f>
        <v>0</v>
      </c>
      <c r="E102" s="282"/>
      <c r="F102" s="282"/>
      <c r="G102" s="282"/>
      <c r="H102" s="282"/>
      <c r="I102" s="282"/>
      <c r="J102" s="282"/>
      <c r="K102" s="282"/>
      <c r="L102" s="282"/>
      <c r="M102" s="8"/>
    </row>
    <row r="103" spans="2:13" s="9" customFormat="1" ht="60" customHeight="1" x14ac:dyDescent="0.3">
      <c r="B103" s="274" t="s">
        <v>207</v>
      </c>
      <c r="C103" s="274"/>
      <c r="D103" s="273"/>
      <c r="E103" s="273"/>
      <c r="F103" s="273"/>
      <c r="G103" s="273"/>
      <c r="H103" s="273"/>
      <c r="I103" s="273"/>
      <c r="J103" s="273"/>
      <c r="K103" s="273"/>
      <c r="L103" s="273"/>
      <c r="M103" s="8"/>
    </row>
    <row r="104" spans="2:13" ht="21" customHeight="1" x14ac:dyDescent="0.25">
      <c r="B104" s="274" t="str">
        <f>IF(C9="Servidor Público","Nombre del Jefe Inmediato","Nombre del Supervisor")</f>
        <v>Nombre del Supervisor</v>
      </c>
      <c r="C104" s="274"/>
      <c r="D104" s="272"/>
      <c r="E104" s="272"/>
      <c r="F104" s="272"/>
      <c r="G104" s="272"/>
      <c r="H104" s="272"/>
      <c r="I104" s="272"/>
      <c r="J104" s="272"/>
      <c r="K104" s="272"/>
      <c r="L104" s="272"/>
    </row>
    <row r="105" spans="2:13" ht="58.5" customHeight="1" x14ac:dyDescent="0.25">
      <c r="B105" s="274" t="str">
        <f>IF(C9="Servidor Público","Firma del Jefe Inmediato","Firma del Supervisor")</f>
        <v>Firma del Supervisor</v>
      </c>
      <c r="C105" s="274"/>
      <c r="D105" s="273"/>
      <c r="E105" s="273"/>
      <c r="F105" s="273"/>
      <c r="G105" s="273"/>
      <c r="H105" s="273"/>
      <c r="I105" s="273"/>
      <c r="J105" s="273"/>
      <c r="K105" s="273"/>
      <c r="L105" s="273"/>
    </row>
    <row r="106" spans="2:13" ht="16.5" customHeight="1" x14ac:dyDescent="0.25">
      <c r="B106" s="145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</row>
    <row r="107" spans="2:13" ht="15" customHeight="1" x14ac:dyDescent="0.25"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</row>
    <row r="108" spans="2:13" x14ac:dyDescent="0.25"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</row>
  </sheetData>
  <sheetProtection algorithmName="SHA-512" hashValue="gdX6WtgQdQFHDZhgTVvGqwZ2TMajcAUo7uZ/rz7Kc7bHFuqNjd4ToT+Zm0uDRMoe9Za7cOV+zpLvIwFsYKxogg==" saltValue="RBalZaR9zW2qPOhk0b2RcA==" spinCount="100000" sheet="1" formatCells="0" formatColumns="0" formatRows="0" insertColumns="0" deleteColumns="0" deleteRows="0" selectLockedCells="1" sort="0" autoFilter="0" pivotTables="0"/>
  <protectedRanges>
    <protectedRange algorithmName="SHA-512" hashValue="oWY6U8xNI4SbDXS+l84YeIXFY4m/pr1DBDaihZgil4FB88eUy5TCqfo4kCHdSg3/lbyjRY1jykC8ohhQUckjqg==" saltValue="TdVgMa8ouuMVpPdnQv517g==" spinCount="100000" sqref="H18:I18" name="Formula"/>
    <protectedRange algorithmName="SHA-512" hashValue="lWxh+W6FAZQMPSOPx0DTt1JVam1kz3+3HWh+Vj7UeWMxvlacM68DpP4/mhwD8ap4aRZzq6fBVKYRtXw00jK2ig==" saltValue="p4vpVAZxMtT3Lmb0HakzLg==" spinCount="100000" sqref="H18:I18" name="Rango2"/>
  </protectedRanges>
  <mergeCells count="276">
    <mergeCell ref="E15:L15"/>
    <mergeCell ref="B58:L58"/>
    <mergeCell ref="H60:I60"/>
    <mergeCell ref="B104:C104"/>
    <mergeCell ref="B105:C105"/>
    <mergeCell ref="B102:C102"/>
    <mergeCell ref="D102:L102"/>
    <mergeCell ref="B70:E70"/>
    <mergeCell ref="F70:G70"/>
    <mergeCell ref="H70:I70"/>
    <mergeCell ref="J70:L70"/>
    <mergeCell ref="J60:L60"/>
    <mergeCell ref="B61:E61"/>
    <mergeCell ref="F61:G61"/>
    <mergeCell ref="B66:E66"/>
    <mergeCell ref="J66:L66"/>
    <mergeCell ref="F65:G65"/>
    <mergeCell ref="B63:I63"/>
    <mergeCell ref="F62:G62"/>
    <mergeCell ref="H62:I62"/>
    <mergeCell ref="J62:L62"/>
    <mergeCell ref="J72:L72"/>
    <mergeCell ref="B72:I72"/>
    <mergeCell ref="J75:L75"/>
    <mergeCell ref="F79:G79"/>
    <mergeCell ref="F80:G80"/>
    <mergeCell ref="B76:C76"/>
    <mergeCell ref="B89:C89"/>
    <mergeCell ref="B90:C90"/>
    <mergeCell ref="D76:E76"/>
    <mergeCell ref="F83:G83"/>
    <mergeCell ref="H83:I83"/>
    <mergeCell ref="J85:L85"/>
    <mergeCell ref="B88:L88"/>
    <mergeCell ref="F84:G84"/>
    <mergeCell ref="B85:I85"/>
    <mergeCell ref="H84:I84"/>
    <mergeCell ref="J96:L96"/>
    <mergeCell ref="B96:I96"/>
    <mergeCell ref="B73:I73"/>
    <mergeCell ref="J73:L73"/>
    <mergeCell ref="D104:L104"/>
    <mergeCell ref="D105:L105"/>
    <mergeCell ref="B74:L74"/>
    <mergeCell ref="B103:C103"/>
    <mergeCell ref="D103:L103"/>
    <mergeCell ref="B101:I101"/>
    <mergeCell ref="J101:L101"/>
    <mergeCell ref="B99:I99"/>
    <mergeCell ref="J99:L99"/>
    <mergeCell ref="F89:I89"/>
    <mergeCell ref="H82:I82"/>
    <mergeCell ref="D91:E91"/>
    <mergeCell ref="D92:E92"/>
    <mergeCell ref="D94:E94"/>
    <mergeCell ref="B91:C91"/>
    <mergeCell ref="J94:L94"/>
    <mergeCell ref="F92:I92"/>
    <mergeCell ref="F94:I94"/>
    <mergeCell ref="J92:L92"/>
    <mergeCell ref="H75:I75"/>
    <mergeCell ref="B94:C94"/>
    <mergeCell ref="B75:C75"/>
    <mergeCell ref="F91:I91"/>
    <mergeCell ref="J90:L90"/>
    <mergeCell ref="J91:L91"/>
    <mergeCell ref="D90:E90"/>
    <mergeCell ref="B92:C92"/>
    <mergeCell ref="F82:G82"/>
    <mergeCell ref="B93:C93"/>
    <mergeCell ref="D93:E93"/>
    <mergeCell ref="F93:I93"/>
    <mergeCell ref="J93:L93"/>
    <mergeCell ref="J79:L79"/>
    <mergeCell ref="J80:L80"/>
    <mergeCell ref="D80:E80"/>
    <mergeCell ref="D79:E79"/>
    <mergeCell ref="B81:C81"/>
    <mergeCell ref="F90:I90"/>
    <mergeCell ref="J84:L84"/>
    <mergeCell ref="D89:E89"/>
    <mergeCell ref="B86:I86"/>
    <mergeCell ref="J86:L86"/>
    <mergeCell ref="D84:E84"/>
    <mergeCell ref="B84:C84"/>
    <mergeCell ref="F71:G71"/>
    <mergeCell ref="J81:L81"/>
    <mergeCell ref="H80:I80"/>
    <mergeCell ref="H71:I71"/>
    <mergeCell ref="F81:G81"/>
    <mergeCell ref="F75:G75"/>
    <mergeCell ref="J77:L77"/>
    <mergeCell ref="J76:L76"/>
    <mergeCell ref="B78:C78"/>
    <mergeCell ref="F76:G76"/>
    <mergeCell ref="H76:I76"/>
    <mergeCell ref="H81:I81"/>
    <mergeCell ref="B79:C79"/>
    <mergeCell ref="B80:C80"/>
    <mergeCell ref="D78:E78"/>
    <mergeCell ref="F78:G78"/>
    <mergeCell ref="H78:I78"/>
    <mergeCell ref="J78:L78"/>
    <mergeCell ref="H79:I79"/>
    <mergeCell ref="B77:C77"/>
    <mergeCell ref="D77:E77"/>
    <mergeCell ref="F77:G77"/>
    <mergeCell ref="H77:I77"/>
    <mergeCell ref="D75:E75"/>
    <mergeCell ref="B22:C22"/>
    <mergeCell ref="B21:C21"/>
    <mergeCell ref="J18:K18"/>
    <mergeCell ref="J17:K17"/>
    <mergeCell ref="J22:L22"/>
    <mergeCell ref="D22:G22"/>
    <mergeCell ref="H17:I17"/>
    <mergeCell ref="D20:G20"/>
    <mergeCell ref="J20:L20"/>
    <mergeCell ref="J21:L21"/>
    <mergeCell ref="H20:I20"/>
    <mergeCell ref="H21:I21"/>
    <mergeCell ref="H22:I22"/>
    <mergeCell ref="C12:F12"/>
    <mergeCell ref="C9:F9"/>
    <mergeCell ref="H12:I12"/>
    <mergeCell ref="F17:G17"/>
    <mergeCell ref="D21:G21"/>
    <mergeCell ref="G9:I9"/>
    <mergeCell ref="B16:L16"/>
    <mergeCell ref="D17:E17"/>
    <mergeCell ref="C14:F14"/>
    <mergeCell ref="C13:F13"/>
    <mergeCell ref="G13:J13"/>
    <mergeCell ref="K13:L13"/>
    <mergeCell ref="G14:J14"/>
    <mergeCell ref="B17:C17"/>
    <mergeCell ref="D18:E18"/>
    <mergeCell ref="F18:G18"/>
    <mergeCell ref="B18:C18"/>
    <mergeCell ref="H18:I18"/>
    <mergeCell ref="K14:L14"/>
    <mergeCell ref="B20:C20"/>
    <mergeCell ref="C15:D15"/>
    <mergeCell ref="C10:L10"/>
    <mergeCell ref="K11:L11"/>
    <mergeCell ref="C11:I11"/>
    <mergeCell ref="B23:C23"/>
    <mergeCell ref="B24:C24"/>
    <mergeCell ref="D23:G23"/>
    <mergeCell ref="B19:C19"/>
    <mergeCell ref="B1:B3"/>
    <mergeCell ref="G7:I7"/>
    <mergeCell ref="J7:L7"/>
    <mergeCell ref="G8:I8"/>
    <mergeCell ref="J8:L8"/>
    <mergeCell ref="C8:F8"/>
    <mergeCell ref="C7:F7"/>
    <mergeCell ref="C4:H4"/>
    <mergeCell ref="I4:J4"/>
    <mergeCell ref="K4:L4"/>
    <mergeCell ref="C1:H3"/>
    <mergeCell ref="I1:J1"/>
    <mergeCell ref="K1:L1"/>
    <mergeCell ref="I2:J2"/>
    <mergeCell ref="I3:L3"/>
    <mergeCell ref="K2:L2"/>
    <mergeCell ref="C6:L6"/>
    <mergeCell ref="B5:L5"/>
    <mergeCell ref="J9:L9"/>
    <mergeCell ref="K12:L12"/>
    <mergeCell ref="D24:G24"/>
    <mergeCell ref="D19:L19"/>
    <mergeCell ref="H26:I26"/>
    <mergeCell ref="J23:L23"/>
    <mergeCell ref="D26:G26"/>
    <mergeCell ref="J26:L26"/>
    <mergeCell ref="H23:I23"/>
    <mergeCell ref="H24:I24"/>
    <mergeCell ref="B106:L108"/>
    <mergeCell ref="B30:C30"/>
    <mergeCell ref="D28:L29"/>
    <mergeCell ref="B33:L33"/>
    <mergeCell ref="F32:L32"/>
    <mergeCell ref="B31:B32"/>
    <mergeCell ref="C31:C32"/>
    <mergeCell ref="D30:L30"/>
    <mergeCell ref="J24:L24"/>
    <mergeCell ref="B26:C26"/>
    <mergeCell ref="B95:I95"/>
    <mergeCell ref="J95:L95"/>
    <mergeCell ref="J89:L89"/>
    <mergeCell ref="D81:E81"/>
    <mergeCell ref="B68:E68"/>
    <mergeCell ref="F68:G68"/>
    <mergeCell ref="E53:J53"/>
    <mergeCell ref="E54:J54"/>
    <mergeCell ref="E55:J55"/>
    <mergeCell ref="E56:J56"/>
    <mergeCell ref="K53:L53"/>
    <mergeCell ref="K54:L54"/>
    <mergeCell ref="K55:L55"/>
    <mergeCell ref="K56:L56"/>
    <mergeCell ref="J63:L63"/>
    <mergeCell ref="J61:L61"/>
    <mergeCell ref="F66:G66"/>
    <mergeCell ref="F67:G67"/>
    <mergeCell ref="B67:E67"/>
    <mergeCell ref="J71:L71"/>
    <mergeCell ref="B64:L64"/>
    <mergeCell ref="B60:E60"/>
    <mergeCell ref="F60:G60"/>
    <mergeCell ref="B59:I59"/>
    <mergeCell ref="J59:L59"/>
    <mergeCell ref="H68:I68"/>
    <mergeCell ref="J68:L68"/>
    <mergeCell ref="H61:I61"/>
    <mergeCell ref="B62:E62"/>
    <mergeCell ref="B69:E69"/>
    <mergeCell ref="F69:G69"/>
    <mergeCell ref="H69:I69"/>
    <mergeCell ref="J69:L69"/>
    <mergeCell ref="H66:I66"/>
    <mergeCell ref="H67:I67"/>
    <mergeCell ref="H65:I65"/>
    <mergeCell ref="J67:L67"/>
    <mergeCell ref="B65:E65"/>
    <mergeCell ref="J65:L65"/>
    <mergeCell ref="B71:E71"/>
    <mergeCell ref="D27:L27"/>
    <mergeCell ref="D31:E31"/>
    <mergeCell ref="D32:E32"/>
    <mergeCell ref="F31:L31"/>
    <mergeCell ref="B27:C27"/>
    <mergeCell ref="B28:C29"/>
    <mergeCell ref="E34:J34"/>
    <mergeCell ref="K34:L34"/>
    <mergeCell ref="E35:J35"/>
    <mergeCell ref="K47:L47"/>
    <mergeCell ref="K48:L48"/>
    <mergeCell ref="K49:L49"/>
    <mergeCell ref="K50:L50"/>
    <mergeCell ref="E36:J36"/>
    <mergeCell ref="K51:L51"/>
    <mergeCell ref="E37:J37"/>
    <mergeCell ref="E38:J38"/>
    <mergeCell ref="E39:J39"/>
    <mergeCell ref="E40:J40"/>
    <mergeCell ref="E41:J41"/>
    <mergeCell ref="E42:J42"/>
    <mergeCell ref="E43:J43"/>
    <mergeCell ref="E44:J44"/>
    <mergeCell ref="E45:J45"/>
    <mergeCell ref="B25:C25"/>
    <mergeCell ref="H25:I25"/>
    <mergeCell ref="J25:L25"/>
    <mergeCell ref="B100:L100"/>
    <mergeCell ref="K52:L52"/>
    <mergeCell ref="E46:J46"/>
    <mergeCell ref="E47:J47"/>
    <mergeCell ref="E48:J48"/>
    <mergeCell ref="E49:J49"/>
    <mergeCell ref="E50:J50"/>
    <mergeCell ref="E51:J51"/>
    <mergeCell ref="E52:J52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</mergeCells>
  <conditionalFormatting sqref="B61:L62">
    <cfRule type="expression" dxfId="11" priority="43">
      <formula>$J$59="MIXTA O CON IVA"</formula>
    </cfRule>
  </conditionalFormatting>
  <conditionalFormatting sqref="B66:L71">
    <cfRule type="expression" dxfId="10" priority="12">
      <formula>$J$59="D"</formula>
    </cfRule>
    <cfRule type="expression" dxfId="9" priority="13">
      <formula>$J$59="C"</formula>
    </cfRule>
    <cfRule type="expression" dxfId="8" priority="14">
      <formula>$J$59="B"</formula>
    </cfRule>
    <cfRule type="expression" dxfId="7" priority="15">
      <formula>$J$59="A"</formula>
    </cfRule>
  </conditionalFormatting>
  <conditionalFormatting sqref="C11:I11">
    <cfRule type="expression" dxfId="6" priority="3">
      <formula>$C$9="Servidor Público"</formula>
    </cfRule>
  </conditionalFormatting>
  <conditionalFormatting sqref="C10:L10">
    <cfRule type="expression" dxfId="5" priority="4">
      <formula>$C$9="Contratista"</formula>
    </cfRule>
  </conditionalFormatting>
  <conditionalFormatting sqref="D19:L19">
    <cfRule type="expression" dxfId="4" priority="77">
      <formula>$L$18="Ordinaria"</formula>
    </cfRule>
  </conditionalFormatting>
  <conditionalFormatting sqref="F31:L31">
    <cfRule type="expression" dxfId="3" priority="48">
      <formula>$C$31="No"</formula>
    </cfRule>
  </conditionalFormatting>
  <conditionalFormatting sqref="F32:L32">
    <cfRule type="expression" dxfId="2" priority="47">
      <formula>$C$31="no"</formula>
    </cfRule>
  </conditionalFormatting>
  <conditionalFormatting sqref="K11:L11">
    <cfRule type="expression" dxfId="1" priority="1">
      <formula>$C$9="Servidor Público"</formula>
    </cfRule>
  </conditionalFormatting>
  <conditionalFormatting sqref="K13:L13">
    <cfRule type="expression" dxfId="0" priority="46">
      <formula>$C$9="Servidor Público"</formula>
    </cfRule>
  </conditionalFormatting>
  <dataValidations xWindow="479" yWindow="587" count="6">
    <dataValidation type="textLength" showInputMessage="1" showErrorMessage="1" sqref="D27:L27" xr:uid="{C9B49E38-54DF-4E85-9EB8-5588E1392A28}">
      <formula1>10</formula1>
      <formula2>250</formula2>
    </dataValidation>
    <dataValidation allowBlank="1" showInputMessage="1" showErrorMessage="1" prompt="Solo se requiere diligenciar, cuando es una comision EXTRAORDINARIA" sqref="D19:L19" xr:uid="{2DA610AF-1948-4770-8FD9-D5E1AE56DC6A}"/>
    <dataValidation type="whole" allowBlank="1" showInputMessage="1" showErrorMessage="1" error="Escribir el número del documento sin comas, ni puntos" prompt="Escribir el número del documento sin comas, ni puntos" sqref="C8:F8" xr:uid="{1C931DE5-3296-4FC0-8B0A-C51BEFEC5D64}">
      <formula1>1000000</formula1>
      <formula2>9900000000</formula2>
    </dataValidation>
    <dataValidation allowBlank="1" showInputMessage="1" showErrorMessage="1" prompt="Digite el valor de los honorios menusales o el valor del sueldo mensual" sqref="J9:L9" xr:uid="{560336C1-F8C8-48A0-93DA-E78DD666F3E7}"/>
    <dataValidation type="whole" operator="greaterThan" allowBlank="1" showInputMessage="1" showErrorMessage="1" sqref="J76:L84" xr:uid="{14BC1342-C11B-4500-836D-65A985C8E3F1}">
      <formula1>1</formula1>
    </dataValidation>
    <dataValidation type="whole" operator="greaterThan" allowBlank="1" showInputMessage="1" showErrorMessage="1" sqref="F66:G71 F61:G62" xr:uid="{A05F3523-C5E0-4A56-AEAC-EDDBEBEE8326}">
      <formula1>0</formula1>
    </dataValidation>
  </dataValidations>
  <printOptions horizontalCentered="1"/>
  <pageMargins left="0.43307086614173229" right="0.23622047244094491" top="0.82677165354330717" bottom="0.23622047244094491" header="0" footer="0"/>
  <pageSetup scale="50" fitToHeight="2" orientation="portrait" r:id="rId1"/>
  <rowBreaks count="2" manualBreakCount="2">
    <brk id="32" min="1" max="11" man="1"/>
    <brk id="87" min="1" max="11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479" yWindow="587" count="13">
        <x14:dataValidation type="list" allowBlank="1" showInputMessage="1" showErrorMessage="1" xr:uid="{CB4E6BAA-C6B6-458D-B488-ECF4E57D3183}">
          <x14:formula1>
            <xm:f>datos!$F$1:$F$6</xm:f>
          </x14:formula1>
          <xm:sqref>B76:B84</xm:sqref>
        </x14:dataValidation>
        <x14:dataValidation type="list" allowBlank="1" showInputMessage="1" showErrorMessage="1" xr:uid="{81858F17-6C09-421E-AB78-FD94E1046DE2}">
          <x14:formula1>
            <xm:f>datos!$C$1:$C$2</xm:f>
          </x14:formula1>
          <xm:sqref>H12</xm:sqref>
        </x14:dataValidation>
        <x14:dataValidation type="list" allowBlank="1" showInputMessage="1" showErrorMessage="1" xr:uid="{D3732591-10EB-4FB7-941E-7589C1B30528}">
          <x14:formula1>
            <xm:f>datos!$B$1:$B$19</xm:f>
          </x14:formula1>
          <xm:sqref>C12</xm:sqref>
        </x14:dataValidation>
        <x14:dataValidation type="list" allowBlank="1" showInputMessage="1" showErrorMessage="1" xr:uid="{E3FFADCB-7F19-4E10-9B2F-C77E0E36D172}">
          <x14:formula1>
            <xm:f>datos!$K$1:$K$33</xm:f>
          </x14:formula1>
          <xm:sqref>J20:L26</xm:sqref>
        </x14:dataValidation>
        <x14:dataValidation type="list" allowBlank="1" showInputMessage="1" showErrorMessage="1" xr:uid="{FF5F669A-9920-49E2-849F-BB19E63A8A25}">
          <x14:formula1>
            <xm:f>datos!$J$1:$J$2</xm:f>
          </x14:formula1>
          <xm:sqref>C31 C15:D15</xm:sqref>
        </x14:dataValidation>
        <x14:dataValidation type="list" allowBlank="1" showInputMessage="1" showErrorMessage="1" xr:uid="{A2E54FF0-0D8D-4EBF-B5EF-30AC5DA6524B}">
          <x14:formula1>
            <xm:f>datos!$P$1:$P$2</xm:f>
          </x14:formula1>
          <xm:sqref>B90:C94</xm:sqref>
        </x14:dataValidation>
        <x14:dataValidation type="list" allowBlank="1" showInputMessage="1" showErrorMessage="1" xr:uid="{8A9D3CAE-2C7E-48BC-8BC9-FF408487CA53}">
          <x14:formula1>
            <xm:f>datos!$Q$1:$Q$5</xm:f>
          </x14:formula1>
          <xm:sqref>J59:L59</xm:sqref>
        </x14:dataValidation>
        <x14:dataValidation type="list" allowBlank="1" showInputMessage="1" showErrorMessage="1" xr:uid="{BA9F1A49-30B7-4AAE-8663-EC45D4B4E77E}">
          <x14:formula1>
            <xm:f>datos!$BC$2:$BC$21</xm:f>
          </x14:formula1>
          <xm:sqref>K11:L11</xm:sqref>
        </x14:dataValidation>
        <x14:dataValidation type="list" allowBlank="1" showInputMessage="1" showErrorMessage="1" xr:uid="{136F5235-65D7-4979-A3E8-424C60F62F53}">
          <x14:formula1>
            <xm:f>datos!$O$1:$O$3</xm:f>
          </x14:formula1>
          <xm:sqref>C4:H4</xm:sqref>
        </x14:dataValidation>
        <x14:dataValidation type="list" allowBlank="1" showInputMessage="1" showErrorMessage="1" xr:uid="{2106BFCD-2821-4B77-B74C-589CBC8AED92}">
          <x14:formula1>
            <xm:f>datos!$X$1:$X$75</xm:f>
          </x14:formula1>
          <xm:sqref>J7:L7</xm:sqref>
        </x14:dataValidation>
        <x14:dataValidation type="list" allowBlank="1" showInputMessage="1" showErrorMessage="1" xr:uid="{5F73504C-2929-4956-8281-4BE3F6800CE2}">
          <x14:formula1>
            <xm:f>datos!$A$1:$A$4</xm:f>
          </x14:formula1>
          <xm:sqref>C9:F9</xm:sqref>
        </x14:dataValidation>
        <x14:dataValidation type="list" allowBlank="1" showInputMessage="1" showErrorMessage="1" xr:uid="{72C702C3-9488-4042-803A-11B9E18DAAF4}">
          <x14:formula1>
            <xm:f>datos!$AY$2:$AY$55</xm:f>
          </x14:formula1>
          <xm:sqref>C11</xm:sqref>
        </x14:dataValidation>
        <x14:dataValidation type="list" allowBlank="1" showInputMessage="1" showErrorMessage="1" xr:uid="{42D7CF34-0BD8-4732-B721-48F4636749F7}">
          <x14:formula1>
            <xm:f>datos!$AV$2:$AV$22</xm:f>
          </x14:formula1>
          <xm:sqref>K13:L14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0DC7-0F67-4089-977D-30D4F63A471E}">
  <sheetPr codeName="Hoja3"/>
  <dimension ref="A1:BC75"/>
  <sheetViews>
    <sheetView topLeftCell="AA15" zoomScaleNormal="100" workbookViewId="0">
      <selection activeCell="AH19" sqref="AH19"/>
    </sheetView>
  </sheetViews>
  <sheetFormatPr baseColWidth="10" defaultColWidth="10.85546875" defaultRowHeight="15" x14ac:dyDescent="0.25"/>
  <cols>
    <col min="2" max="2" width="20.85546875" customWidth="1"/>
    <col min="5" max="5" width="13.7109375" customWidth="1"/>
    <col min="11" max="11" width="12.7109375" customWidth="1"/>
    <col min="14" max="14" width="20.140625" bestFit="1" customWidth="1"/>
    <col min="15" max="15" width="18.42578125" customWidth="1"/>
    <col min="16" max="16" width="16.85546875" customWidth="1"/>
    <col min="24" max="24" width="80" bestFit="1" customWidth="1"/>
    <col min="26" max="26" width="15.5703125" bestFit="1" customWidth="1"/>
    <col min="28" max="28" width="15.5703125" bestFit="1" customWidth="1"/>
    <col min="29" max="29" width="12" bestFit="1" customWidth="1"/>
    <col min="30" max="30" width="13" bestFit="1" customWidth="1"/>
    <col min="31" max="31" width="14.5703125" bestFit="1" customWidth="1"/>
    <col min="32" max="32" width="13.140625" bestFit="1" customWidth="1"/>
    <col min="33" max="35" width="13" bestFit="1" customWidth="1"/>
    <col min="37" max="37" width="14.140625" bestFit="1" customWidth="1"/>
    <col min="38" max="38" width="15.7109375" customWidth="1"/>
    <col min="39" max="39" width="16" customWidth="1"/>
    <col min="40" max="40" width="13.5703125" customWidth="1"/>
    <col min="41" max="41" width="14.5703125" customWidth="1"/>
    <col min="42" max="42" width="13.28515625" customWidth="1"/>
    <col min="43" max="43" width="16.7109375" customWidth="1"/>
    <col min="47" max="47" width="20.42578125" customWidth="1"/>
    <col min="48" max="48" width="31.85546875" customWidth="1"/>
    <col min="51" max="51" width="47.85546875" bestFit="1" customWidth="1"/>
  </cols>
  <sheetData>
    <row r="1" spans="1:55" ht="15.75" customHeight="1" thickBot="1" x14ac:dyDescent="0.3">
      <c r="B1" t="s">
        <v>6</v>
      </c>
      <c r="C1" t="s">
        <v>26</v>
      </c>
      <c r="D1" s="31">
        <v>0.5</v>
      </c>
      <c r="E1" t="s">
        <v>34</v>
      </c>
      <c r="F1" t="s">
        <v>48</v>
      </c>
      <c r="G1">
        <v>0</v>
      </c>
      <c r="H1" t="s">
        <v>54</v>
      </c>
      <c r="J1" s="31" t="s">
        <v>101</v>
      </c>
      <c r="K1" t="s">
        <v>67</v>
      </c>
      <c r="N1" t="s">
        <v>42</v>
      </c>
      <c r="O1" t="s">
        <v>111</v>
      </c>
      <c r="P1" t="s">
        <v>121</v>
      </c>
      <c r="Q1" s="31" t="s">
        <v>124</v>
      </c>
      <c r="S1" s="292" t="s">
        <v>204</v>
      </c>
      <c r="T1" s="292"/>
      <c r="U1" s="292"/>
      <c r="V1" s="292"/>
      <c r="W1" s="292"/>
      <c r="X1" t="s">
        <v>128</v>
      </c>
      <c r="AD1" s="294" t="s">
        <v>208</v>
      </c>
      <c r="AE1" s="295"/>
      <c r="AF1" s="294" t="s">
        <v>209</v>
      </c>
      <c r="AG1" s="295"/>
      <c r="AH1" s="294" t="s">
        <v>210</v>
      </c>
      <c r="AI1" s="295"/>
      <c r="AK1" t="s">
        <v>230</v>
      </c>
      <c r="AL1" s="294" t="s">
        <v>296</v>
      </c>
      <c r="AM1" s="295"/>
      <c r="AN1" s="294" t="s">
        <v>297</v>
      </c>
      <c r="AO1" s="295"/>
      <c r="AP1" s="294" t="s">
        <v>210</v>
      </c>
      <c r="AQ1" s="295"/>
      <c r="AU1" s="25" t="s">
        <v>300</v>
      </c>
      <c r="AV1" s="26" t="s">
        <v>301</v>
      </c>
      <c r="AY1" s="27" t="s">
        <v>307</v>
      </c>
      <c r="AZ1" s="28" t="s">
        <v>308</v>
      </c>
      <c r="BA1" s="28" t="s">
        <v>309</v>
      </c>
    </row>
    <row r="2" spans="1:55" ht="15" customHeight="1" thickBot="1" x14ac:dyDescent="0.3">
      <c r="A2" t="s">
        <v>205</v>
      </c>
      <c r="B2" t="s">
        <v>7</v>
      </c>
      <c r="C2" t="s">
        <v>27</v>
      </c>
      <c r="D2" s="31">
        <f>1+D1</f>
        <v>1.5</v>
      </c>
      <c r="E2" t="s">
        <v>35</v>
      </c>
      <c r="F2" t="s">
        <v>49</v>
      </c>
      <c r="G2">
        <v>1</v>
      </c>
      <c r="H2" t="s">
        <v>55</v>
      </c>
      <c r="J2" s="31" t="s">
        <v>100</v>
      </c>
      <c r="K2" t="s">
        <v>68</v>
      </c>
      <c r="N2" t="s">
        <v>43</v>
      </c>
      <c r="O2" t="s">
        <v>109</v>
      </c>
      <c r="P2" t="s">
        <v>122</v>
      </c>
      <c r="Q2" s="31" t="s">
        <v>125</v>
      </c>
      <c r="S2" s="293"/>
      <c r="T2" s="293"/>
      <c r="U2" s="293"/>
      <c r="V2" s="293"/>
      <c r="W2" s="293"/>
      <c r="X2" t="s">
        <v>129</v>
      </c>
      <c r="Y2" t="s">
        <v>211</v>
      </c>
      <c r="AD2" s="16" t="s">
        <v>212</v>
      </c>
      <c r="AE2" s="16"/>
      <c r="AF2" s="16" t="s">
        <v>213</v>
      </c>
      <c r="AG2" s="16" t="s">
        <v>214</v>
      </c>
      <c r="AH2" s="16" t="s">
        <v>215</v>
      </c>
      <c r="AI2" s="16" t="s">
        <v>216</v>
      </c>
      <c r="AK2" t="s">
        <v>231</v>
      </c>
      <c r="AL2" s="16" t="s">
        <v>212</v>
      </c>
      <c r="AM2" s="16"/>
      <c r="AN2" s="16" t="s">
        <v>213</v>
      </c>
      <c r="AO2" s="16" t="s">
        <v>214</v>
      </c>
      <c r="AP2" s="16" t="s">
        <v>215</v>
      </c>
      <c r="AQ2" s="16" t="s">
        <v>216</v>
      </c>
      <c r="AU2" s="63" t="s">
        <v>387</v>
      </c>
      <c r="AV2" s="65" t="s">
        <v>373</v>
      </c>
      <c r="AY2" s="29" t="s">
        <v>310</v>
      </c>
      <c r="AZ2" s="30">
        <v>15</v>
      </c>
      <c r="BA2" s="30">
        <v>25</v>
      </c>
      <c r="BC2" s="30"/>
    </row>
    <row r="3" spans="1:55" ht="15" customHeight="1" thickBot="1" x14ac:dyDescent="0.3">
      <c r="A3" t="s">
        <v>3</v>
      </c>
      <c r="B3" t="s">
        <v>17</v>
      </c>
      <c r="D3" s="31">
        <f t="shared" ref="D3:D43" si="0">1+D2</f>
        <v>2.5</v>
      </c>
      <c r="F3" t="s">
        <v>50</v>
      </c>
      <c r="G3">
        <v>2</v>
      </c>
      <c r="H3" t="s">
        <v>56</v>
      </c>
      <c r="K3" t="s">
        <v>69</v>
      </c>
      <c r="N3" t="s">
        <v>105</v>
      </c>
      <c r="O3" t="s">
        <v>110</v>
      </c>
      <c r="Q3" s="31" t="s">
        <v>126</v>
      </c>
      <c r="S3" s="293"/>
      <c r="T3" s="293"/>
      <c r="U3" s="293"/>
      <c r="V3" s="293"/>
      <c r="W3" s="293"/>
      <c r="X3" t="s">
        <v>130</v>
      </c>
      <c r="AD3" s="16"/>
      <c r="AE3" s="16"/>
      <c r="AF3" s="16"/>
      <c r="AG3" s="16"/>
      <c r="AH3" s="16"/>
      <c r="AI3" s="16"/>
      <c r="AL3" s="16"/>
      <c r="AM3" s="16"/>
      <c r="AN3" s="16"/>
      <c r="AO3" s="16"/>
      <c r="AP3" s="16"/>
      <c r="AQ3" s="16"/>
      <c r="AU3" s="63" t="s">
        <v>388</v>
      </c>
      <c r="AV3" s="65" t="s">
        <v>343</v>
      </c>
      <c r="AY3" s="29" t="s">
        <v>311</v>
      </c>
      <c r="AZ3" s="30">
        <v>37</v>
      </c>
      <c r="BA3" s="30">
        <v>24</v>
      </c>
      <c r="BC3" s="30"/>
    </row>
    <row r="4" spans="1:55" ht="15.75" thickBot="1" x14ac:dyDescent="0.3">
      <c r="A4" t="s">
        <v>284</v>
      </c>
      <c r="B4" t="s">
        <v>8</v>
      </c>
      <c r="D4" s="31">
        <f t="shared" si="0"/>
        <v>3.5</v>
      </c>
      <c r="F4" t="s">
        <v>203</v>
      </c>
      <c r="G4">
        <v>3</v>
      </c>
      <c r="K4" t="s">
        <v>70</v>
      </c>
      <c r="N4" t="s">
        <v>106</v>
      </c>
      <c r="Q4" s="31" t="s">
        <v>127</v>
      </c>
      <c r="S4" s="293"/>
      <c r="T4" s="293"/>
      <c r="U4" s="293"/>
      <c r="V4" s="293"/>
      <c r="W4" s="293"/>
      <c r="X4" t="s">
        <v>131</v>
      </c>
      <c r="AD4" s="16" t="s">
        <v>217</v>
      </c>
      <c r="AE4" s="16" t="s">
        <v>218</v>
      </c>
      <c r="AF4" s="16" t="s">
        <v>217</v>
      </c>
      <c r="AG4" s="16" t="s">
        <v>218</v>
      </c>
      <c r="AH4" s="16" t="s">
        <v>217</v>
      </c>
      <c r="AI4" s="16" t="s">
        <v>218</v>
      </c>
      <c r="AL4" s="16" t="s">
        <v>217</v>
      </c>
      <c r="AM4" s="16" t="s">
        <v>218</v>
      </c>
      <c r="AN4" s="16" t="s">
        <v>217</v>
      </c>
      <c r="AO4" s="16" t="s">
        <v>218</v>
      </c>
      <c r="AP4" s="16" t="s">
        <v>217</v>
      </c>
      <c r="AQ4" s="16" t="s">
        <v>218</v>
      </c>
      <c r="AU4" s="63" t="s">
        <v>388</v>
      </c>
      <c r="AV4" s="65" t="s">
        <v>341</v>
      </c>
      <c r="AY4" s="29" t="s">
        <v>312</v>
      </c>
      <c r="AZ4" s="30">
        <v>40</v>
      </c>
      <c r="BA4" s="30">
        <v>24</v>
      </c>
      <c r="BC4" s="30">
        <v>3</v>
      </c>
    </row>
    <row r="5" spans="1:55" ht="15.75" thickBot="1" x14ac:dyDescent="0.3">
      <c r="B5" t="s">
        <v>9</v>
      </c>
      <c r="D5" s="31">
        <f t="shared" si="0"/>
        <v>4.5</v>
      </c>
      <c r="F5" t="s">
        <v>51</v>
      </c>
      <c r="G5">
        <v>4</v>
      </c>
      <c r="K5" t="s">
        <v>71</v>
      </c>
      <c r="Q5" s="31" t="s">
        <v>288</v>
      </c>
      <c r="X5" t="s">
        <v>132</v>
      </c>
      <c r="Y5" s="60" t="s">
        <v>219</v>
      </c>
      <c r="Z5" s="61">
        <v>0</v>
      </c>
      <c r="AA5" s="61" t="s">
        <v>220</v>
      </c>
      <c r="AB5" s="61">
        <v>1228413</v>
      </c>
      <c r="AC5" s="61" t="s">
        <v>221</v>
      </c>
      <c r="AD5" s="61">
        <v>111413.93799999999</v>
      </c>
      <c r="AE5" s="61">
        <v>55706.968999999997</v>
      </c>
      <c r="AF5" s="61">
        <v>94701.847299999994</v>
      </c>
      <c r="AG5" s="61">
        <v>47350.923649999997</v>
      </c>
      <c r="AH5" s="61">
        <v>55706.968999999997</v>
      </c>
      <c r="AI5" s="61">
        <v>27853.484499999999</v>
      </c>
      <c r="AL5" s="23">
        <f>ROUND((AD5*0.9),0)</f>
        <v>100273</v>
      </c>
      <c r="AM5" s="23">
        <f>+AE5*0.9</f>
        <v>50136.272100000002</v>
      </c>
      <c r="AN5" s="15">
        <f>+AD5*0.75</f>
        <v>83560.453500000003</v>
      </c>
      <c r="AO5" s="15">
        <f>+AE5*0.75</f>
        <v>41780.226750000002</v>
      </c>
      <c r="AP5" s="15">
        <v>55706.968999999997</v>
      </c>
      <c r="AQ5" s="15">
        <v>27853.484499999999</v>
      </c>
      <c r="AU5" s="63" t="s">
        <v>388</v>
      </c>
      <c r="AV5" s="65" t="s">
        <v>374</v>
      </c>
      <c r="AY5" s="29" t="s">
        <v>313</v>
      </c>
      <c r="AZ5" s="30">
        <v>100</v>
      </c>
      <c r="BA5" s="30">
        <v>23</v>
      </c>
      <c r="BC5" s="30">
        <v>9</v>
      </c>
    </row>
    <row r="6" spans="1:55" ht="15.75" thickBot="1" x14ac:dyDescent="0.3">
      <c r="B6" t="s">
        <v>10</v>
      </c>
      <c r="D6" s="31">
        <f t="shared" si="0"/>
        <v>5.5</v>
      </c>
      <c r="F6" t="s">
        <v>52</v>
      </c>
      <c r="G6">
        <v>5</v>
      </c>
      <c r="K6" t="s">
        <v>72</v>
      </c>
      <c r="X6" t="s">
        <v>133</v>
      </c>
      <c r="Y6" s="60" t="s">
        <v>219</v>
      </c>
      <c r="Z6" s="61">
        <v>1228414</v>
      </c>
      <c r="AA6" s="61" t="s">
        <v>220</v>
      </c>
      <c r="AB6" s="61">
        <v>1939333</v>
      </c>
      <c r="AC6" s="61" t="s">
        <v>221</v>
      </c>
      <c r="AD6" s="61">
        <v>152268</v>
      </c>
      <c r="AE6" s="61">
        <v>76134</v>
      </c>
      <c r="AF6" s="61">
        <v>129427.8</v>
      </c>
      <c r="AG6" s="61">
        <v>64713.9</v>
      </c>
      <c r="AH6" s="61">
        <v>76134</v>
      </c>
      <c r="AI6" s="61">
        <v>38067</v>
      </c>
      <c r="AL6" s="23">
        <f t="shared" ref="AL6:AL15" si="1">+AD6*0.9</f>
        <v>137041.20000000001</v>
      </c>
      <c r="AM6" s="15">
        <f t="shared" ref="AM6:AM15" si="2">+AE6*0.9</f>
        <v>68520.600000000006</v>
      </c>
      <c r="AN6" s="15">
        <f t="shared" ref="AN6:AN15" si="3">+AD6*0.75</f>
        <v>114201</v>
      </c>
      <c r="AO6" s="15">
        <f t="shared" ref="AO6:AO15" si="4">+AE6*0.75</f>
        <v>57100.5</v>
      </c>
      <c r="AP6" s="15">
        <v>76134</v>
      </c>
      <c r="AQ6" s="15">
        <v>38067</v>
      </c>
      <c r="AU6" s="63" t="s">
        <v>388</v>
      </c>
      <c r="AV6" s="65" t="s">
        <v>375</v>
      </c>
      <c r="AY6" s="29" t="s">
        <v>313</v>
      </c>
      <c r="AZ6" s="30">
        <v>100</v>
      </c>
      <c r="BA6" s="30">
        <v>22</v>
      </c>
      <c r="BC6" s="30">
        <v>10</v>
      </c>
    </row>
    <row r="7" spans="1:55" ht="30.75" thickBot="1" x14ac:dyDescent="0.3">
      <c r="B7" t="s">
        <v>11</v>
      </c>
      <c r="D7" s="31">
        <f t="shared" si="0"/>
        <v>6.5</v>
      </c>
      <c r="G7">
        <v>6</v>
      </c>
      <c r="K7" t="s">
        <v>73</v>
      </c>
      <c r="X7" t="s">
        <v>134</v>
      </c>
      <c r="Y7" s="60" t="s">
        <v>219</v>
      </c>
      <c r="Z7" s="61">
        <v>1939334</v>
      </c>
      <c r="AA7" s="61" t="s">
        <v>220</v>
      </c>
      <c r="AB7" s="61">
        <v>2577679</v>
      </c>
      <c r="AC7" s="61" t="s">
        <v>221</v>
      </c>
      <c r="AD7" s="61">
        <v>184753</v>
      </c>
      <c r="AE7" s="61">
        <v>92376.5</v>
      </c>
      <c r="AF7" s="61">
        <v>157040.04999999999</v>
      </c>
      <c r="AG7" s="61">
        <v>78520.024999999994</v>
      </c>
      <c r="AH7" s="61">
        <v>92376.5</v>
      </c>
      <c r="AI7" s="61">
        <v>46188.25</v>
      </c>
      <c r="AL7" s="23">
        <f t="shared" si="1"/>
        <v>166277.70000000001</v>
      </c>
      <c r="AM7" s="15">
        <f t="shared" si="2"/>
        <v>83138.850000000006</v>
      </c>
      <c r="AN7" s="15">
        <f t="shared" si="3"/>
        <v>138564.75</v>
      </c>
      <c r="AO7" s="15">
        <f t="shared" si="4"/>
        <v>69282.375</v>
      </c>
      <c r="AP7" s="15">
        <v>92376.5</v>
      </c>
      <c r="AQ7" s="15">
        <v>46188.25</v>
      </c>
      <c r="AU7" s="63" t="s">
        <v>389</v>
      </c>
      <c r="AV7" s="65" t="s">
        <v>376</v>
      </c>
      <c r="AY7" s="29" t="s">
        <v>314</v>
      </c>
      <c r="AZ7" s="30">
        <v>150</v>
      </c>
      <c r="BA7" s="30">
        <v>21</v>
      </c>
      <c r="BC7" s="30">
        <v>11</v>
      </c>
    </row>
    <row r="8" spans="1:55" ht="15.75" thickBot="1" x14ac:dyDescent="0.3">
      <c r="B8" t="s">
        <v>12</v>
      </c>
      <c r="D8" s="31">
        <f t="shared" si="0"/>
        <v>7.5</v>
      </c>
      <c r="G8">
        <v>7</v>
      </c>
      <c r="K8" t="s">
        <v>74</v>
      </c>
      <c r="X8" t="s">
        <v>135</v>
      </c>
      <c r="Y8" s="60" t="s">
        <v>219</v>
      </c>
      <c r="Z8" s="61">
        <v>2577680</v>
      </c>
      <c r="AA8" s="61" t="s">
        <v>220</v>
      </c>
      <c r="AB8" s="61">
        <v>3269437</v>
      </c>
      <c r="AC8" s="61" t="s">
        <v>221</v>
      </c>
      <c r="AD8" s="61">
        <v>214980</v>
      </c>
      <c r="AE8" s="61">
        <v>107490</v>
      </c>
      <c r="AF8" s="61">
        <v>182733</v>
      </c>
      <c r="AG8" s="61">
        <v>91366.5</v>
      </c>
      <c r="AH8" s="61">
        <v>107490</v>
      </c>
      <c r="AI8" s="61">
        <v>53745</v>
      </c>
      <c r="AL8" s="23">
        <f t="shared" si="1"/>
        <v>193482</v>
      </c>
      <c r="AM8" s="15">
        <f t="shared" si="2"/>
        <v>96741</v>
      </c>
      <c r="AN8" s="15">
        <f t="shared" si="3"/>
        <v>161235</v>
      </c>
      <c r="AO8" s="15">
        <f t="shared" si="4"/>
        <v>80617.5</v>
      </c>
      <c r="AP8" s="15">
        <v>107490</v>
      </c>
      <c r="AQ8" s="15">
        <v>53745</v>
      </c>
      <c r="AU8" s="63" t="s">
        <v>302</v>
      </c>
      <c r="AV8" s="65" t="s">
        <v>377</v>
      </c>
      <c r="AY8" s="29" t="s">
        <v>315</v>
      </c>
      <c r="AZ8" s="30">
        <v>137</v>
      </c>
      <c r="BA8" s="30">
        <v>22</v>
      </c>
      <c r="BC8" s="30">
        <v>12</v>
      </c>
    </row>
    <row r="9" spans="1:55" ht="15.75" thickBot="1" x14ac:dyDescent="0.3">
      <c r="B9" t="s">
        <v>13</v>
      </c>
      <c r="D9" s="31">
        <f t="shared" si="0"/>
        <v>8.5</v>
      </c>
      <c r="G9">
        <v>8</v>
      </c>
      <c r="K9" t="s">
        <v>75</v>
      </c>
      <c r="X9" t="s">
        <v>136</v>
      </c>
      <c r="Y9" s="60" t="s">
        <v>219</v>
      </c>
      <c r="Z9" s="61">
        <v>3269438</v>
      </c>
      <c r="AA9" s="61" t="s">
        <v>220</v>
      </c>
      <c r="AB9" s="61">
        <v>3948523</v>
      </c>
      <c r="AC9" s="61" t="s">
        <v>221</v>
      </c>
      <c r="AD9" s="61">
        <v>246864</v>
      </c>
      <c r="AE9" s="61">
        <v>123432</v>
      </c>
      <c r="AF9" s="61">
        <v>209834.4</v>
      </c>
      <c r="AG9" s="61">
        <v>104917.2</v>
      </c>
      <c r="AH9" s="61">
        <v>123432</v>
      </c>
      <c r="AI9" s="61">
        <v>61716</v>
      </c>
      <c r="AL9" s="23">
        <f t="shared" si="1"/>
        <v>222177.6</v>
      </c>
      <c r="AM9" s="15">
        <f t="shared" si="2"/>
        <v>111088.8</v>
      </c>
      <c r="AN9" s="15">
        <f t="shared" si="3"/>
        <v>185148</v>
      </c>
      <c r="AO9" s="15">
        <f t="shared" si="4"/>
        <v>92574</v>
      </c>
      <c r="AP9" s="15">
        <v>123432</v>
      </c>
      <c r="AQ9" s="15">
        <v>61716</v>
      </c>
      <c r="AU9" s="63" t="s">
        <v>302</v>
      </c>
      <c r="AV9" s="65" t="s">
        <v>378</v>
      </c>
      <c r="AY9" s="29" t="s">
        <v>316</v>
      </c>
      <c r="AZ9" s="30">
        <v>42</v>
      </c>
      <c r="BA9" s="30">
        <v>19</v>
      </c>
      <c r="BC9" s="30">
        <v>13</v>
      </c>
    </row>
    <row r="10" spans="1:55" ht="15.75" thickBot="1" x14ac:dyDescent="0.3">
      <c r="B10" t="s">
        <v>14</v>
      </c>
      <c r="D10" s="31">
        <f t="shared" si="0"/>
        <v>9.5</v>
      </c>
      <c r="G10">
        <v>9</v>
      </c>
      <c r="K10" t="s">
        <v>76</v>
      </c>
      <c r="X10" t="s">
        <v>137</v>
      </c>
      <c r="Y10" s="60" t="s">
        <v>219</v>
      </c>
      <c r="Z10" s="61">
        <v>3948524</v>
      </c>
      <c r="AA10" s="61" t="s">
        <v>220</v>
      </c>
      <c r="AB10" s="61">
        <v>5954970</v>
      </c>
      <c r="AC10" s="61" t="s">
        <v>221</v>
      </c>
      <c r="AD10" s="61">
        <v>278634</v>
      </c>
      <c r="AE10" s="61">
        <v>139317</v>
      </c>
      <c r="AF10" s="61">
        <v>236838.9</v>
      </c>
      <c r="AG10" s="61">
        <v>118419.45</v>
      </c>
      <c r="AH10" s="61">
        <v>139317</v>
      </c>
      <c r="AI10" s="61">
        <v>69658.5</v>
      </c>
      <c r="AL10" s="23">
        <f t="shared" si="1"/>
        <v>250770.6</v>
      </c>
      <c r="AM10" s="15">
        <f t="shared" si="2"/>
        <v>125385.3</v>
      </c>
      <c r="AN10" s="15">
        <f t="shared" si="3"/>
        <v>208975.5</v>
      </c>
      <c r="AO10" s="15">
        <f t="shared" si="4"/>
        <v>104487.75</v>
      </c>
      <c r="AP10" s="15">
        <v>139317</v>
      </c>
      <c r="AQ10" s="15">
        <v>69658.5</v>
      </c>
      <c r="AU10" s="63" t="s">
        <v>302</v>
      </c>
      <c r="AV10" s="65" t="s">
        <v>342</v>
      </c>
      <c r="AY10" s="29" t="s">
        <v>316</v>
      </c>
      <c r="AZ10" s="30">
        <v>42</v>
      </c>
      <c r="BA10" s="30">
        <v>18</v>
      </c>
      <c r="BC10" s="30">
        <v>14</v>
      </c>
    </row>
    <row r="11" spans="1:55" ht="15.75" thickBot="1" x14ac:dyDescent="0.3">
      <c r="B11" t="s">
        <v>15</v>
      </c>
      <c r="D11" s="31">
        <f t="shared" si="0"/>
        <v>10.5</v>
      </c>
      <c r="G11">
        <v>10</v>
      </c>
      <c r="K11" t="s">
        <v>77</v>
      </c>
      <c r="X11" t="s">
        <v>138</v>
      </c>
      <c r="Y11" s="60" t="s">
        <v>219</v>
      </c>
      <c r="Z11" s="61">
        <v>5954971</v>
      </c>
      <c r="AA11" s="61" t="s">
        <v>220</v>
      </c>
      <c r="AB11" s="61">
        <v>8322997</v>
      </c>
      <c r="AC11" s="61" t="s">
        <v>221</v>
      </c>
      <c r="AD11" s="61">
        <v>338443</v>
      </c>
      <c r="AE11" s="61">
        <v>169221.5</v>
      </c>
      <c r="AF11" s="61">
        <v>287676.55</v>
      </c>
      <c r="AG11" s="61">
        <v>143838.27499999999</v>
      </c>
      <c r="AH11" s="61">
        <v>169221.5</v>
      </c>
      <c r="AI11" s="61">
        <v>84610.75</v>
      </c>
      <c r="AL11" s="23">
        <f t="shared" si="1"/>
        <v>304598.7</v>
      </c>
      <c r="AM11" s="15">
        <f t="shared" si="2"/>
        <v>152299.35</v>
      </c>
      <c r="AN11" s="15">
        <f t="shared" si="3"/>
        <v>253832.25</v>
      </c>
      <c r="AO11" s="15">
        <f t="shared" si="4"/>
        <v>126916.125</v>
      </c>
      <c r="AP11" s="15">
        <v>169221.5</v>
      </c>
      <c r="AQ11" s="15">
        <v>84610.75</v>
      </c>
      <c r="AU11" s="63" t="s">
        <v>390</v>
      </c>
      <c r="AV11" s="65" t="s">
        <v>379</v>
      </c>
      <c r="AY11" s="29" t="s">
        <v>316</v>
      </c>
      <c r="AZ11" s="30">
        <v>42</v>
      </c>
      <c r="BA11" s="30">
        <v>9</v>
      </c>
      <c r="BC11" s="30">
        <v>15</v>
      </c>
    </row>
    <row r="12" spans="1:55" ht="15.75" thickBot="1" x14ac:dyDescent="0.3">
      <c r="B12" t="s">
        <v>16</v>
      </c>
      <c r="D12" s="31">
        <f t="shared" si="0"/>
        <v>11.5</v>
      </c>
      <c r="G12">
        <v>11</v>
      </c>
      <c r="K12" t="s">
        <v>78</v>
      </c>
      <c r="X12" t="s">
        <v>139</v>
      </c>
      <c r="Y12" s="60" t="s">
        <v>219</v>
      </c>
      <c r="Z12" s="61">
        <v>8322998</v>
      </c>
      <c r="AA12" s="61" t="s">
        <v>220</v>
      </c>
      <c r="AB12" s="61">
        <v>9882403</v>
      </c>
      <c r="AC12" s="61" t="s">
        <v>221</v>
      </c>
      <c r="AD12" s="61">
        <v>456561</v>
      </c>
      <c r="AE12" s="61">
        <v>228280.5</v>
      </c>
      <c r="AF12" s="61">
        <v>388076.85</v>
      </c>
      <c r="AG12" s="61">
        <v>194038.42499999999</v>
      </c>
      <c r="AH12" s="61">
        <v>228280.5</v>
      </c>
      <c r="AI12" s="61">
        <v>114140.25</v>
      </c>
      <c r="AL12" s="23">
        <f t="shared" si="1"/>
        <v>410904.9</v>
      </c>
      <c r="AM12" s="15">
        <f t="shared" si="2"/>
        <v>205452.45</v>
      </c>
      <c r="AN12" s="15">
        <f t="shared" si="3"/>
        <v>342420.75</v>
      </c>
      <c r="AO12" s="15">
        <f t="shared" si="4"/>
        <v>171210.375</v>
      </c>
      <c r="AP12" s="15">
        <v>228280.5</v>
      </c>
      <c r="AQ12" s="15">
        <v>114140.25</v>
      </c>
      <c r="AU12" s="63" t="s">
        <v>390</v>
      </c>
      <c r="AV12" s="65" t="s">
        <v>380</v>
      </c>
      <c r="AY12" s="29" t="s">
        <v>317</v>
      </c>
      <c r="AZ12" s="30">
        <v>1020</v>
      </c>
      <c r="BA12" s="30">
        <v>18</v>
      </c>
      <c r="BC12" s="30">
        <v>16</v>
      </c>
    </row>
    <row r="13" spans="1:55" ht="15.75" thickBot="1" x14ac:dyDescent="0.3">
      <c r="B13" t="s">
        <v>18</v>
      </c>
      <c r="D13" s="31">
        <f t="shared" si="0"/>
        <v>12.5</v>
      </c>
      <c r="G13">
        <v>12</v>
      </c>
      <c r="K13" t="s">
        <v>79</v>
      </c>
      <c r="X13" t="s">
        <v>140</v>
      </c>
      <c r="Y13" s="60" t="s">
        <v>219</v>
      </c>
      <c r="Z13" s="61">
        <v>9882404</v>
      </c>
      <c r="AA13" s="61" t="s">
        <v>220</v>
      </c>
      <c r="AB13" s="61">
        <v>12165606</v>
      </c>
      <c r="AC13" s="61" t="s">
        <v>221</v>
      </c>
      <c r="AD13" s="61">
        <v>593522</v>
      </c>
      <c r="AE13" s="61">
        <v>296761</v>
      </c>
      <c r="AF13" s="61">
        <v>504493.7</v>
      </c>
      <c r="AG13" s="61">
        <v>252246.85</v>
      </c>
      <c r="AH13" s="61">
        <v>296761</v>
      </c>
      <c r="AI13" s="61">
        <v>148380.5</v>
      </c>
      <c r="AL13" s="23">
        <f t="shared" si="1"/>
        <v>534169.80000000005</v>
      </c>
      <c r="AM13" s="15">
        <f t="shared" si="2"/>
        <v>267084.90000000002</v>
      </c>
      <c r="AN13" s="15">
        <f t="shared" si="3"/>
        <v>445141.5</v>
      </c>
      <c r="AO13" s="15">
        <f t="shared" si="4"/>
        <v>222570.75</v>
      </c>
      <c r="AP13" s="15">
        <v>296761</v>
      </c>
      <c r="AQ13" s="15">
        <v>148380.5</v>
      </c>
      <c r="AU13" s="63" t="s">
        <v>390</v>
      </c>
      <c r="AV13" s="65" t="s">
        <v>381</v>
      </c>
      <c r="AY13" s="29" t="s">
        <v>317</v>
      </c>
      <c r="AZ13" s="30">
        <v>1020</v>
      </c>
      <c r="BA13" s="30">
        <v>16</v>
      </c>
      <c r="BC13" s="30">
        <v>17</v>
      </c>
    </row>
    <row r="14" spans="1:55" ht="15.75" thickBot="1" x14ac:dyDescent="0.3">
      <c r="B14" t="s">
        <v>19</v>
      </c>
      <c r="D14" s="31">
        <f t="shared" si="0"/>
        <v>13.5</v>
      </c>
      <c r="G14">
        <v>13</v>
      </c>
      <c r="K14" t="s">
        <v>80</v>
      </c>
      <c r="X14" t="s">
        <v>141</v>
      </c>
      <c r="Y14" s="60" t="s">
        <v>219</v>
      </c>
      <c r="Z14" s="61">
        <v>12165607</v>
      </c>
      <c r="AA14" s="61" t="s">
        <v>220</v>
      </c>
      <c r="AB14" s="61">
        <v>14710550</v>
      </c>
      <c r="AC14" s="61" t="s">
        <v>221</v>
      </c>
      <c r="AD14" s="61">
        <v>717923</v>
      </c>
      <c r="AE14" s="61">
        <v>358961.5</v>
      </c>
      <c r="AF14" s="61">
        <v>610234.54999999993</v>
      </c>
      <c r="AG14" s="61">
        <v>305117.27499999997</v>
      </c>
      <c r="AH14" s="61">
        <v>358961.5</v>
      </c>
      <c r="AI14" s="61">
        <v>179480.75</v>
      </c>
      <c r="AL14" s="23">
        <f t="shared" si="1"/>
        <v>646130.70000000007</v>
      </c>
      <c r="AM14" s="15">
        <f t="shared" si="2"/>
        <v>323065.35000000003</v>
      </c>
      <c r="AN14" s="15">
        <f t="shared" si="3"/>
        <v>538442.25</v>
      </c>
      <c r="AO14" s="15">
        <f t="shared" si="4"/>
        <v>269221.125</v>
      </c>
      <c r="AP14" s="15">
        <v>358961.5</v>
      </c>
      <c r="AQ14" s="15">
        <v>179480.75</v>
      </c>
      <c r="AU14" s="63" t="s">
        <v>391</v>
      </c>
      <c r="AV14" s="65" t="s">
        <v>382</v>
      </c>
      <c r="AY14" s="29" t="s">
        <v>317</v>
      </c>
      <c r="AZ14" s="30">
        <v>1020</v>
      </c>
      <c r="BA14" s="30">
        <v>15</v>
      </c>
      <c r="BC14" s="30">
        <v>18</v>
      </c>
    </row>
    <row r="15" spans="1:55" ht="15.75" thickBot="1" x14ac:dyDescent="0.3">
      <c r="B15" t="s">
        <v>20</v>
      </c>
      <c r="D15" s="31">
        <f t="shared" si="0"/>
        <v>14.5</v>
      </c>
      <c r="G15">
        <v>14</v>
      </c>
      <c r="K15" t="s">
        <v>81</v>
      </c>
      <c r="X15" t="s">
        <v>142</v>
      </c>
      <c r="Y15" s="60" t="s">
        <v>219</v>
      </c>
      <c r="Z15" s="61">
        <v>14710551</v>
      </c>
      <c r="AA15" s="61" t="s">
        <v>222</v>
      </c>
      <c r="AB15" s="61"/>
      <c r="AC15" s="61" t="s">
        <v>221</v>
      </c>
      <c r="AD15" s="61">
        <v>845463</v>
      </c>
      <c r="AE15" s="61">
        <v>422731.5</v>
      </c>
      <c r="AF15" s="61">
        <v>718643.54999999993</v>
      </c>
      <c r="AG15" s="61">
        <v>359321.77499999997</v>
      </c>
      <c r="AH15" s="61">
        <v>422731.5</v>
      </c>
      <c r="AI15" s="61">
        <v>211365.75</v>
      </c>
      <c r="AL15" s="23">
        <f t="shared" si="1"/>
        <v>760916.70000000007</v>
      </c>
      <c r="AM15" s="15">
        <f t="shared" si="2"/>
        <v>380458.35000000003</v>
      </c>
      <c r="AN15" s="15">
        <f t="shared" si="3"/>
        <v>634097.25</v>
      </c>
      <c r="AO15" s="15">
        <f t="shared" si="4"/>
        <v>317048.625</v>
      </c>
      <c r="AP15" s="15">
        <v>422731.5</v>
      </c>
      <c r="AQ15" s="15">
        <v>211365.75</v>
      </c>
      <c r="AU15" s="63"/>
      <c r="AV15" s="65" t="s">
        <v>398</v>
      </c>
      <c r="AY15" s="29" t="s">
        <v>318</v>
      </c>
      <c r="AZ15" s="30">
        <v>1045</v>
      </c>
      <c r="BA15" s="30">
        <v>16</v>
      </c>
      <c r="BC15" s="30">
        <v>19</v>
      </c>
    </row>
    <row r="16" spans="1:55" ht="30.75" thickBot="1" x14ac:dyDescent="0.3">
      <c r="B16" t="s">
        <v>21</v>
      </c>
      <c r="D16" s="31">
        <f t="shared" si="0"/>
        <v>15.5</v>
      </c>
      <c r="G16">
        <v>15</v>
      </c>
      <c r="K16" t="s">
        <v>82</v>
      </c>
      <c r="X16" t="s">
        <v>143</v>
      </c>
      <c r="Z16" s="15"/>
      <c r="AA16" s="15"/>
      <c r="AL16" s="291" t="s">
        <v>124</v>
      </c>
      <c r="AM16" s="291"/>
      <c r="AN16" s="291" t="s">
        <v>125</v>
      </c>
      <c r="AO16" s="291"/>
      <c r="AP16" s="291" t="s">
        <v>126</v>
      </c>
      <c r="AQ16" s="291"/>
      <c r="AU16" s="63" t="s">
        <v>392</v>
      </c>
      <c r="AV16" s="65" t="s">
        <v>383</v>
      </c>
      <c r="AY16" s="29" t="s">
        <v>319</v>
      </c>
      <c r="AZ16" s="30">
        <v>2028</v>
      </c>
      <c r="BA16" s="30">
        <v>24</v>
      </c>
      <c r="BC16" s="30">
        <v>20</v>
      </c>
    </row>
    <row r="17" spans="2:55" ht="30.75" thickBot="1" x14ac:dyDescent="0.3">
      <c r="B17" t="s">
        <v>22</v>
      </c>
      <c r="D17" s="31">
        <f t="shared" si="0"/>
        <v>16.5</v>
      </c>
      <c r="G17">
        <v>16</v>
      </c>
      <c r="K17" t="s">
        <v>83</v>
      </c>
      <c r="X17" t="s">
        <v>144</v>
      </c>
      <c r="AB17" s="291" t="s">
        <v>227</v>
      </c>
      <c r="AC17" s="291"/>
      <c r="AG17" s="291" t="s">
        <v>228</v>
      </c>
      <c r="AH17" s="291"/>
      <c r="AL17" s="24">
        <f>ROUND(AL5,0)</f>
        <v>100273</v>
      </c>
      <c r="AM17" s="24">
        <f t="shared" ref="AM17:AQ17" si="5">ROUND(AM5,0)</f>
        <v>50136</v>
      </c>
      <c r="AN17" s="24">
        <f t="shared" si="5"/>
        <v>83560</v>
      </c>
      <c r="AO17" s="24">
        <f t="shared" si="5"/>
        <v>41780</v>
      </c>
      <c r="AP17" s="24">
        <f t="shared" si="5"/>
        <v>55707</v>
      </c>
      <c r="AQ17" s="24">
        <f t="shared" si="5"/>
        <v>27853</v>
      </c>
      <c r="AU17" s="63" t="s">
        <v>393</v>
      </c>
      <c r="AV17" s="65" t="s">
        <v>384</v>
      </c>
      <c r="AY17" s="29" t="s">
        <v>319</v>
      </c>
      <c r="AZ17" s="30">
        <v>2028</v>
      </c>
      <c r="BA17" s="30">
        <v>23</v>
      </c>
      <c r="BC17" s="30">
        <v>21</v>
      </c>
    </row>
    <row r="18" spans="2:55" ht="15.75" thickBot="1" x14ac:dyDescent="0.3">
      <c r="B18" t="s">
        <v>23</v>
      </c>
      <c r="D18" s="31">
        <f t="shared" si="0"/>
        <v>17.5</v>
      </c>
      <c r="G18">
        <v>17</v>
      </c>
      <c r="K18" t="s">
        <v>84</v>
      </c>
      <c r="X18" t="s">
        <v>145</v>
      </c>
      <c r="AB18" s="58" t="s">
        <v>223</v>
      </c>
      <c r="AC18" s="59" t="s">
        <v>124</v>
      </c>
      <c r="AG18" t="s">
        <v>223</v>
      </c>
      <c r="AH18" s="15" t="s">
        <v>124</v>
      </c>
      <c r="AL18" s="24">
        <f t="shared" ref="AL18:AQ18" si="6">ROUND(AL6,0)</f>
        <v>137041</v>
      </c>
      <c r="AM18" s="24">
        <f t="shared" si="6"/>
        <v>68521</v>
      </c>
      <c r="AN18" s="24">
        <f t="shared" si="6"/>
        <v>114201</v>
      </c>
      <c r="AO18" s="24">
        <f t="shared" si="6"/>
        <v>57101</v>
      </c>
      <c r="AP18" s="24">
        <f t="shared" si="6"/>
        <v>76134</v>
      </c>
      <c r="AQ18" s="24">
        <f t="shared" si="6"/>
        <v>38067</v>
      </c>
      <c r="AU18" s="63" t="s">
        <v>394</v>
      </c>
      <c r="AV18" s="65" t="s">
        <v>385</v>
      </c>
      <c r="AY18" s="29" t="s">
        <v>319</v>
      </c>
      <c r="AZ18" s="30">
        <v>2028</v>
      </c>
      <c r="BA18" s="30">
        <v>21</v>
      </c>
      <c r="BC18" s="30">
        <v>22</v>
      </c>
    </row>
    <row r="19" spans="2:55" ht="30.75" thickBot="1" x14ac:dyDescent="0.3">
      <c r="B19" t="s">
        <v>24</v>
      </c>
      <c r="D19" s="31">
        <f t="shared" si="0"/>
        <v>18.5</v>
      </c>
      <c r="G19">
        <v>18</v>
      </c>
      <c r="K19" t="s">
        <v>85</v>
      </c>
      <c r="X19" t="s">
        <v>146</v>
      </c>
      <c r="AB19" s="59">
        <v>0</v>
      </c>
      <c r="AC19" s="59">
        <v>146259</v>
      </c>
      <c r="AE19" t="s">
        <v>226</v>
      </c>
      <c r="AG19" s="59">
        <v>0</v>
      </c>
      <c r="AH19" s="59">
        <v>73130</v>
      </c>
      <c r="AL19" s="24">
        <f t="shared" ref="AL19:AQ19" si="7">ROUND(AL7,0)</f>
        <v>166278</v>
      </c>
      <c r="AM19" s="24">
        <f t="shared" si="7"/>
        <v>83139</v>
      </c>
      <c r="AN19" s="24">
        <f t="shared" si="7"/>
        <v>138565</v>
      </c>
      <c r="AO19" s="24">
        <f t="shared" si="7"/>
        <v>69282</v>
      </c>
      <c r="AP19" s="24">
        <f t="shared" si="7"/>
        <v>92377</v>
      </c>
      <c r="AQ19" s="24">
        <f t="shared" si="7"/>
        <v>46188</v>
      </c>
      <c r="AU19" s="63" t="s">
        <v>395</v>
      </c>
      <c r="AV19" s="65" t="s">
        <v>386</v>
      </c>
      <c r="AY19" s="29" t="s">
        <v>319</v>
      </c>
      <c r="AZ19" s="30">
        <v>2028</v>
      </c>
      <c r="BA19" s="30">
        <v>19</v>
      </c>
      <c r="BC19" s="30">
        <v>23</v>
      </c>
    </row>
    <row r="20" spans="2:55" ht="31.5" customHeight="1" thickBot="1" x14ac:dyDescent="0.3">
      <c r="D20" s="31">
        <f t="shared" si="0"/>
        <v>19.5</v>
      </c>
      <c r="G20">
        <v>19</v>
      </c>
      <c r="K20" t="s">
        <v>86</v>
      </c>
      <c r="X20" t="s">
        <v>147</v>
      </c>
      <c r="AB20" s="59">
        <v>1791761</v>
      </c>
      <c r="AC20" s="59">
        <v>199889</v>
      </c>
      <c r="AE20" s="31" t="s">
        <v>124</v>
      </c>
      <c r="AG20" s="59">
        <v>1791761</v>
      </c>
      <c r="AH20" s="59">
        <v>99945</v>
      </c>
      <c r="AL20" s="24">
        <f t="shared" ref="AL20:AQ20" si="8">ROUND(AL8,0)</f>
        <v>193482</v>
      </c>
      <c r="AM20" s="24">
        <f t="shared" si="8"/>
        <v>96741</v>
      </c>
      <c r="AN20" s="24">
        <f t="shared" si="8"/>
        <v>161235</v>
      </c>
      <c r="AO20" s="24">
        <f t="shared" si="8"/>
        <v>80618</v>
      </c>
      <c r="AP20" s="24">
        <f t="shared" si="8"/>
        <v>107490</v>
      </c>
      <c r="AQ20" s="24">
        <f t="shared" si="8"/>
        <v>53745</v>
      </c>
      <c r="AU20" s="63" t="s">
        <v>396</v>
      </c>
      <c r="AV20" s="65" t="s">
        <v>372</v>
      </c>
      <c r="AY20" s="29" t="s">
        <v>319</v>
      </c>
      <c r="AZ20" s="30">
        <v>2028</v>
      </c>
      <c r="BA20" s="30">
        <v>18</v>
      </c>
      <c r="BC20" s="30">
        <v>24</v>
      </c>
    </row>
    <row r="21" spans="2:55" ht="15.75" thickBot="1" x14ac:dyDescent="0.3">
      <c r="D21" s="31">
        <f t="shared" si="0"/>
        <v>20.5</v>
      </c>
      <c r="G21">
        <v>20</v>
      </c>
      <c r="K21" t="s">
        <v>87</v>
      </c>
      <c r="X21" t="s">
        <v>148</v>
      </c>
      <c r="AB21" s="59">
        <v>2815580</v>
      </c>
      <c r="AC21" s="59">
        <v>242535</v>
      </c>
      <c r="AE21" t="s">
        <v>224</v>
      </c>
      <c r="AG21" s="59">
        <v>2815580</v>
      </c>
      <c r="AH21" s="59">
        <v>121267</v>
      </c>
      <c r="AL21" s="24">
        <f t="shared" ref="AL21:AQ21" si="9">ROUND(AL9,0)</f>
        <v>222178</v>
      </c>
      <c r="AM21" s="24">
        <f t="shared" si="9"/>
        <v>111089</v>
      </c>
      <c r="AN21" s="24">
        <f t="shared" si="9"/>
        <v>185148</v>
      </c>
      <c r="AO21" s="24">
        <f t="shared" si="9"/>
        <v>92574</v>
      </c>
      <c r="AP21" s="24">
        <f t="shared" si="9"/>
        <v>123432</v>
      </c>
      <c r="AQ21" s="24">
        <f t="shared" si="9"/>
        <v>61716</v>
      </c>
      <c r="AU21" s="63"/>
      <c r="AV21" s="65"/>
      <c r="AY21" s="29" t="s">
        <v>319</v>
      </c>
      <c r="AZ21" s="30">
        <v>2028</v>
      </c>
      <c r="BA21" s="30">
        <v>17</v>
      </c>
      <c r="BC21" s="30">
        <v>25</v>
      </c>
    </row>
    <row r="22" spans="2:55" ht="15.75" thickBot="1" x14ac:dyDescent="0.3">
      <c r="D22" s="31">
        <f t="shared" si="0"/>
        <v>21.5</v>
      </c>
      <c r="G22">
        <v>21</v>
      </c>
      <c r="K22" t="s">
        <v>88</v>
      </c>
      <c r="X22" t="s">
        <v>149</v>
      </c>
      <c r="AB22" s="59">
        <v>3759797</v>
      </c>
      <c r="AC22" s="59">
        <v>282213</v>
      </c>
      <c r="AE22" s="15">
        <v>18000000</v>
      </c>
      <c r="AG22" s="59">
        <v>3759797</v>
      </c>
      <c r="AH22" s="59">
        <v>141107</v>
      </c>
      <c r="AL22" s="24">
        <f t="shared" ref="AL22:AQ22" si="10">ROUND(AL10,0)</f>
        <v>250771</v>
      </c>
      <c r="AM22" s="24">
        <f t="shared" si="10"/>
        <v>125385</v>
      </c>
      <c r="AN22" s="24">
        <f t="shared" si="10"/>
        <v>208976</v>
      </c>
      <c r="AO22" s="24">
        <f t="shared" si="10"/>
        <v>104488</v>
      </c>
      <c r="AP22" s="24">
        <f t="shared" si="10"/>
        <v>139317</v>
      </c>
      <c r="AQ22" s="24">
        <f t="shared" si="10"/>
        <v>69659</v>
      </c>
      <c r="AU22" s="63"/>
      <c r="AV22" s="64"/>
      <c r="AY22" s="29" t="s">
        <v>319</v>
      </c>
      <c r="AZ22" s="30">
        <v>2028</v>
      </c>
      <c r="BA22" s="30">
        <v>16</v>
      </c>
    </row>
    <row r="23" spans="2:55" ht="15.75" thickBot="1" x14ac:dyDescent="0.3">
      <c r="D23" s="31">
        <f t="shared" si="0"/>
        <v>22.5</v>
      </c>
      <c r="G23">
        <v>22</v>
      </c>
      <c r="K23" t="s">
        <v>89</v>
      </c>
      <c r="X23" t="s">
        <v>150</v>
      </c>
      <c r="AB23" s="59">
        <v>4768794</v>
      </c>
      <c r="AC23" s="59">
        <v>324069</v>
      </c>
      <c r="AF23" t="s">
        <v>225</v>
      </c>
      <c r="AG23" s="59">
        <v>4768794</v>
      </c>
      <c r="AH23" s="59">
        <v>162035</v>
      </c>
      <c r="AL23" s="24">
        <f t="shared" ref="AL23:AQ23" si="11">ROUND(AL11,0)</f>
        <v>304599</v>
      </c>
      <c r="AM23" s="48">
        <f t="shared" si="11"/>
        <v>152299</v>
      </c>
      <c r="AN23" s="24">
        <f t="shared" si="11"/>
        <v>253832</v>
      </c>
      <c r="AO23" s="24">
        <f t="shared" si="11"/>
        <v>126916</v>
      </c>
      <c r="AP23" s="24">
        <f t="shared" si="11"/>
        <v>169222</v>
      </c>
      <c r="AQ23" s="24">
        <f t="shared" si="11"/>
        <v>84611</v>
      </c>
      <c r="AY23" s="29" t="s">
        <v>319</v>
      </c>
      <c r="AZ23" s="30">
        <v>2028</v>
      </c>
      <c r="BA23" s="30">
        <v>15</v>
      </c>
    </row>
    <row r="24" spans="2:55" ht="15.75" thickBot="1" x14ac:dyDescent="0.3">
      <c r="D24" s="31">
        <f t="shared" si="0"/>
        <v>23.5</v>
      </c>
      <c r="G24">
        <v>23</v>
      </c>
      <c r="K24" t="s">
        <v>90</v>
      </c>
      <c r="X24" t="s">
        <v>151</v>
      </c>
      <c r="AB24" s="59">
        <v>5759305</v>
      </c>
      <c r="AC24" s="59">
        <v>365774</v>
      </c>
      <c r="AF24" s="15">
        <f>IF(AE20="A",VLOOKUP(AE22,$AB$19:$AC$29,2,1),IF(AE20="B",VLOOKUP(AE22,$AB$32:$AC$42,2,1),IF(AE20="C",VLOOKUP(AE22,$AB$45:$AC$55,2.1),IF(AE20="D",28000,0))))</f>
        <v>942446</v>
      </c>
      <c r="AG24" s="59">
        <v>5759305</v>
      </c>
      <c r="AH24" s="59">
        <v>182887</v>
      </c>
      <c r="AL24" s="24">
        <f t="shared" ref="AL24:AQ24" si="12">ROUND(AL12,0)</f>
        <v>410905</v>
      </c>
      <c r="AM24" s="24">
        <f t="shared" si="12"/>
        <v>205452</v>
      </c>
      <c r="AN24" s="24">
        <f t="shared" si="12"/>
        <v>342421</v>
      </c>
      <c r="AO24" s="24">
        <f t="shared" si="12"/>
        <v>171210</v>
      </c>
      <c r="AP24" s="24">
        <f t="shared" si="12"/>
        <v>228281</v>
      </c>
      <c r="AQ24" s="24">
        <f t="shared" si="12"/>
        <v>114140</v>
      </c>
      <c r="AY24" s="29" t="s">
        <v>320</v>
      </c>
      <c r="AZ24" s="30">
        <v>2044</v>
      </c>
      <c r="BA24" s="30">
        <v>11</v>
      </c>
    </row>
    <row r="25" spans="2:55" ht="15.75" thickBot="1" x14ac:dyDescent="0.3">
      <c r="D25" s="31">
        <f t="shared" si="0"/>
        <v>24.5</v>
      </c>
      <c r="G25">
        <v>24</v>
      </c>
      <c r="K25" t="s">
        <v>91</v>
      </c>
      <c r="X25" t="s">
        <v>152</v>
      </c>
      <c r="AB25" s="59">
        <v>8685902</v>
      </c>
      <c r="AC25" s="59">
        <v>444289</v>
      </c>
      <c r="AG25" s="59">
        <v>8685902</v>
      </c>
      <c r="AH25" s="59">
        <v>222144</v>
      </c>
      <c r="AL25" s="24">
        <f t="shared" ref="AL25:AQ25" si="13">ROUND(AL13,0)</f>
        <v>534170</v>
      </c>
      <c r="AM25" s="24">
        <f t="shared" si="13"/>
        <v>267085</v>
      </c>
      <c r="AN25" s="24">
        <f t="shared" si="13"/>
        <v>445142</v>
      </c>
      <c r="AO25" s="24">
        <f t="shared" si="13"/>
        <v>222571</v>
      </c>
      <c r="AP25" s="24">
        <f t="shared" si="13"/>
        <v>296761</v>
      </c>
      <c r="AQ25" s="24">
        <f t="shared" si="13"/>
        <v>148381</v>
      </c>
      <c r="AY25" s="29" t="s">
        <v>320</v>
      </c>
      <c r="AZ25" s="30">
        <v>2044</v>
      </c>
      <c r="BA25" s="30">
        <v>10</v>
      </c>
    </row>
    <row r="26" spans="2:55" ht="15.75" thickBot="1" x14ac:dyDescent="0.3">
      <c r="D26" s="31">
        <f t="shared" si="0"/>
        <v>25.5</v>
      </c>
      <c r="G26">
        <v>25</v>
      </c>
      <c r="K26" t="s">
        <v>92</v>
      </c>
      <c r="X26" t="s">
        <v>153</v>
      </c>
      <c r="AB26" s="59">
        <v>12139898</v>
      </c>
      <c r="AC26" s="62">
        <v>599347</v>
      </c>
      <c r="AG26" s="59">
        <v>12139898</v>
      </c>
      <c r="AH26" s="62">
        <v>299673</v>
      </c>
      <c r="AL26" s="24">
        <f t="shared" ref="AL26:AQ26" si="14">ROUND(AL14,0)</f>
        <v>646131</v>
      </c>
      <c r="AM26" s="24">
        <f t="shared" si="14"/>
        <v>323065</v>
      </c>
      <c r="AN26" s="24">
        <f t="shared" si="14"/>
        <v>538442</v>
      </c>
      <c r="AO26" s="24">
        <f t="shared" si="14"/>
        <v>269221</v>
      </c>
      <c r="AP26" s="24">
        <f t="shared" si="14"/>
        <v>358962</v>
      </c>
      <c r="AQ26" s="24">
        <f t="shared" si="14"/>
        <v>179481</v>
      </c>
      <c r="AY26" s="29" t="s">
        <v>320</v>
      </c>
      <c r="AZ26" s="30">
        <v>2044</v>
      </c>
      <c r="BA26" s="30">
        <v>9</v>
      </c>
    </row>
    <row r="27" spans="2:55" ht="15.75" thickBot="1" x14ac:dyDescent="0.3">
      <c r="D27" s="31">
        <f t="shared" si="0"/>
        <v>26.5</v>
      </c>
      <c r="G27">
        <v>26</v>
      </c>
      <c r="K27" t="s">
        <v>93</v>
      </c>
      <c r="X27" t="s">
        <v>154</v>
      </c>
      <c r="AB27" s="59">
        <v>14414442</v>
      </c>
      <c r="AC27" s="59">
        <v>779140</v>
      </c>
      <c r="AG27" s="59">
        <v>14414442</v>
      </c>
      <c r="AH27" s="59">
        <v>389570</v>
      </c>
      <c r="AL27" s="24">
        <f t="shared" ref="AL27:AQ27" si="15">ROUND(AL15,0)</f>
        <v>760917</v>
      </c>
      <c r="AM27" s="24">
        <f t="shared" si="15"/>
        <v>380458</v>
      </c>
      <c r="AN27" s="24">
        <f t="shared" si="15"/>
        <v>634097</v>
      </c>
      <c r="AO27" s="24">
        <f t="shared" si="15"/>
        <v>317049</v>
      </c>
      <c r="AP27" s="24">
        <f t="shared" si="15"/>
        <v>422732</v>
      </c>
      <c r="AQ27" s="24">
        <f t="shared" si="15"/>
        <v>211366</v>
      </c>
      <c r="AY27" s="29" t="s">
        <v>320</v>
      </c>
      <c r="AZ27" s="30">
        <v>2044</v>
      </c>
      <c r="BA27" s="30">
        <v>3</v>
      </c>
    </row>
    <row r="28" spans="2:55" ht="15.75" thickBot="1" x14ac:dyDescent="0.3">
      <c r="D28" s="31">
        <f t="shared" si="0"/>
        <v>27.5</v>
      </c>
      <c r="G28">
        <v>27</v>
      </c>
      <c r="K28" t="s">
        <v>94</v>
      </c>
      <c r="X28" t="s">
        <v>155</v>
      </c>
      <c r="AB28" s="59">
        <v>17744714</v>
      </c>
      <c r="AC28" s="59">
        <v>942446</v>
      </c>
      <c r="AG28" s="59">
        <v>17744714</v>
      </c>
      <c r="AH28" s="59">
        <v>471223</v>
      </c>
      <c r="AL28" s="24"/>
      <c r="AM28" s="24"/>
      <c r="AN28" s="24"/>
      <c r="AO28" s="24"/>
      <c r="AP28" s="24"/>
      <c r="AQ28" s="24"/>
      <c r="AY28" s="29" t="s">
        <v>321</v>
      </c>
      <c r="AZ28" s="30">
        <v>2125</v>
      </c>
      <c r="BA28" s="30">
        <v>19</v>
      </c>
    </row>
    <row r="29" spans="2:55" ht="15.75" thickBot="1" x14ac:dyDescent="0.3">
      <c r="D29" s="31">
        <f t="shared" si="0"/>
        <v>28.5</v>
      </c>
      <c r="G29">
        <v>28</v>
      </c>
      <c r="K29" t="s">
        <v>95</v>
      </c>
      <c r="X29" t="s">
        <v>156</v>
      </c>
      <c r="AB29" s="59">
        <v>21456760</v>
      </c>
      <c r="AC29" s="59">
        <v>1109873</v>
      </c>
      <c r="AG29" s="59">
        <v>21456760</v>
      </c>
      <c r="AH29" s="59">
        <v>554936</v>
      </c>
      <c r="AL29" s="24"/>
      <c r="AM29" s="24"/>
      <c r="AN29" s="24"/>
      <c r="AO29" s="24"/>
      <c r="AP29" s="24"/>
      <c r="AQ29" s="24"/>
      <c r="AY29" s="29" t="s">
        <v>322</v>
      </c>
      <c r="AZ29" s="30">
        <v>3124</v>
      </c>
      <c r="BA29" s="30">
        <v>18</v>
      </c>
    </row>
    <row r="30" spans="2:55" ht="15.75" thickBot="1" x14ac:dyDescent="0.3">
      <c r="D30" s="31">
        <f t="shared" si="0"/>
        <v>29.5</v>
      </c>
      <c r="G30">
        <v>29</v>
      </c>
      <c r="K30" t="s">
        <v>96</v>
      </c>
      <c r="X30" t="s">
        <v>157</v>
      </c>
      <c r="AY30" s="29" t="s">
        <v>322</v>
      </c>
      <c r="AZ30" s="30">
        <v>3124</v>
      </c>
      <c r="BA30" s="30">
        <v>17</v>
      </c>
    </row>
    <row r="31" spans="2:55" ht="15.75" thickBot="1" x14ac:dyDescent="0.3">
      <c r="D31" s="31">
        <f t="shared" si="0"/>
        <v>30.5</v>
      </c>
      <c r="G31">
        <v>30</v>
      </c>
      <c r="K31" t="s">
        <v>97</v>
      </c>
      <c r="X31" t="s">
        <v>158</v>
      </c>
      <c r="AB31" t="s">
        <v>223</v>
      </c>
      <c r="AC31" s="15" t="s">
        <v>125</v>
      </c>
      <c r="AG31" t="s">
        <v>223</v>
      </c>
      <c r="AH31" s="15" t="s">
        <v>125</v>
      </c>
      <c r="AY31" s="29" t="s">
        <v>322</v>
      </c>
      <c r="AZ31" s="30">
        <v>3124</v>
      </c>
      <c r="BA31" s="30">
        <v>16</v>
      </c>
    </row>
    <row r="32" spans="2:55" ht="15.75" thickBot="1" x14ac:dyDescent="0.3">
      <c r="D32" s="31">
        <f t="shared" si="0"/>
        <v>31.5</v>
      </c>
      <c r="G32">
        <v>31</v>
      </c>
      <c r="K32" t="s">
        <v>98</v>
      </c>
      <c r="X32" t="s">
        <v>159</v>
      </c>
      <c r="AB32" s="59">
        <v>0</v>
      </c>
      <c r="AC32" s="59">
        <v>121883</v>
      </c>
      <c r="AG32" s="59">
        <v>0</v>
      </c>
      <c r="AH32" s="59">
        <v>60941</v>
      </c>
      <c r="AY32" s="29" t="s">
        <v>322</v>
      </c>
      <c r="AZ32" s="30">
        <v>3124</v>
      </c>
      <c r="BA32" s="30">
        <v>15</v>
      </c>
    </row>
    <row r="33" spans="4:53" ht="15.75" thickBot="1" x14ac:dyDescent="0.3">
      <c r="D33" s="31">
        <f t="shared" si="0"/>
        <v>32.5</v>
      </c>
      <c r="G33">
        <v>32</v>
      </c>
      <c r="K33" t="s">
        <v>99</v>
      </c>
      <c r="X33" t="s">
        <v>160</v>
      </c>
      <c r="AB33" s="59">
        <v>1791761</v>
      </c>
      <c r="AC33" s="59">
        <v>166574</v>
      </c>
      <c r="AG33" s="59">
        <v>1791761</v>
      </c>
      <c r="AH33" s="59">
        <v>83287</v>
      </c>
      <c r="AY33" s="29" t="s">
        <v>322</v>
      </c>
      <c r="AZ33" s="30">
        <v>3124</v>
      </c>
      <c r="BA33" s="30">
        <v>14</v>
      </c>
    </row>
    <row r="34" spans="4:53" ht="15.75" thickBot="1" x14ac:dyDescent="0.3">
      <c r="D34" s="31">
        <f t="shared" si="0"/>
        <v>33.5</v>
      </c>
      <c r="G34">
        <v>33</v>
      </c>
      <c r="X34" t="s">
        <v>161</v>
      </c>
      <c r="AB34" s="59">
        <v>2815580</v>
      </c>
      <c r="AC34" s="59">
        <v>202112</v>
      </c>
      <c r="AG34" s="59">
        <v>2815580</v>
      </c>
      <c r="AH34" s="59">
        <v>101056</v>
      </c>
      <c r="AY34" s="29" t="s">
        <v>322</v>
      </c>
      <c r="AZ34" s="30">
        <v>3124</v>
      </c>
      <c r="BA34" s="30">
        <v>13</v>
      </c>
    </row>
    <row r="35" spans="4:53" ht="15.75" thickBot="1" x14ac:dyDescent="0.3">
      <c r="D35" s="31">
        <f t="shared" si="0"/>
        <v>34.5</v>
      </c>
      <c r="G35">
        <v>34</v>
      </c>
      <c r="X35" t="s">
        <v>162</v>
      </c>
      <c r="AB35" s="59">
        <v>3759797</v>
      </c>
      <c r="AC35" s="59">
        <v>235178</v>
      </c>
      <c r="AG35" s="59">
        <v>3759797</v>
      </c>
      <c r="AH35" s="59">
        <v>117589</v>
      </c>
      <c r="AY35" s="29" t="s">
        <v>322</v>
      </c>
      <c r="AZ35" s="30">
        <v>3124</v>
      </c>
      <c r="BA35" s="30">
        <v>12</v>
      </c>
    </row>
    <row r="36" spans="4:53" ht="15.75" thickBot="1" x14ac:dyDescent="0.3">
      <c r="D36" s="31">
        <f t="shared" si="0"/>
        <v>35.5</v>
      </c>
      <c r="G36">
        <v>35</v>
      </c>
      <c r="X36" t="s">
        <v>163</v>
      </c>
      <c r="AB36" s="59">
        <v>4768794</v>
      </c>
      <c r="AC36" s="59">
        <v>270058</v>
      </c>
      <c r="AG36" s="59">
        <v>4768794</v>
      </c>
      <c r="AH36" s="59">
        <v>135029</v>
      </c>
      <c r="AY36" s="29" t="s">
        <v>325</v>
      </c>
      <c r="AZ36" s="30">
        <v>4178</v>
      </c>
      <c r="BA36" s="30">
        <v>14</v>
      </c>
    </row>
    <row r="37" spans="4:53" ht="15.75" thickBot="1" x14ac:dyDescent="0.3">
      <c r="D37" s="31">
        <f t="shared" si="0"/>
        <v>36.5</v>
      </c>
      <c r="G37">
        <v>36</v>
      </c>
      <c r="X37" t="s">
        <v>164</v>
      </c>
      <c r="AB37" s="59">
        <v>5759305</v>
      </c>
      <c r="AC37" s="59">
        <v>304812</v>
      </c>
      <c r="AG37" s="59">
        <v>5759305</v>
      </c>
      <c r="AH37" s="59">
        <v>152406</v>
      </c>
      <c r="AY37" s="29" t="s">
        <v>323</v>
      </c>
      <c r="AZ37" s="30">
        <v>4210</v>
      </c>
      <c r="BA37" s="30">
        <v>24</v>
      </c>
    </row>
    <row r="38" spans="4:53" ht="15.75" thickBot="1" x14ac:dyDescent="0.3">
      <c r="D38" s="31">
        <f t="shared" si="0"/>
        <v>37.5</v>
      </c>
      <c r="G38">
        <v>37</v>
      </c>
      <c r="X38" t="s">
        <v>165</v>
      </c>
      <c r="AB38" s="59">
        <v>8685902</v>
      </c>
      <c r="AC38" s="59">
        <v>370241</v>
      </c>
      <c r="AG38" s="59">
        <v>8685902</v>
      </c>
      <c r="AH38" s="59">
        <v>185120</v>
      </c>
      <c r="AY38" s="29" t="s">
        <v>323</v>
      </c>
      <c r="AZ38" s="30">
        <v>4210</v>
      </c>
      <c r="BA38" s="30">
        <v>22</v>
      </c>
    </row>
    <row r="39" spans="4:53" ht="15.75" thickBot="1" x14ac:dyDescent="0.3">
      <c r="D39" s="31">
        <f t="shared" si="0"/>
        <v>38.5</v>
      </c>
      <c r="G39">
        <v>38</v>
      </c>
      <c r="X39" t="s">
        <v>166</v>
      </c>
      <c r="AB39" s="59">
        <v>12139898</v>
      </c>
      <c r="AC39" s="62">
        <v>499456</v>
      </c>
      <c r="AG39" s="59">
        <v>12139898</v>
      </c>
      <c r="AH39" s="62">
        <v>249728</v>
      </c>
      <c r="AY39" s="29" t="s">
        <v>323</v>
      </c>
      <c r="AZ39" s="30">
        <v>4210</v>
      </c>
      <c r="BA39" s="30">
        <v>21</v>
      </c>
    </row>
    <row r="40" spans="4:53" ht="15.75" thickBot="1" x14ac:dyDescent="0.3">
      <c r="D40" s="31">
        <f t="shared" si="0"/>
        <v>39.5</v>
      </c>
      <c r="G40">
        <v>39</v>
      </c>
      <c r="X40" t="s">
        <v>167</v>
      </c>
      <c r="AB40" s="59">
        <v>14414442</v>
      </c>
      <c r="AC40" s="59">
        <v>649283</v>
      </c>
      <c r="AG40" s="59">
        <v>14414442</v>
      </c>
      <c r="AH40" s="59">
        <v>324642</v>
      </c>
      <c r="AY40" s="29" t="s">
        <v>323</v>
      </c>
      <c r="AZ40" s="30">
        <v>4210</v>
      </c>
      <c r="BA40" s="30">
        <v>19</v>
      </c>
    </row>
    <row r="41" spans="4:53" ht="15.75" thickBot="1" x14ac:dyDescent="0.3">
      <c r="D41" s="31">
        <f t="shared" si="0"/>
        <v>40.5</v>
      </c>
      <c r="G41">
        <v>40</v>
      </c>
      <c r="X41" t="s">
        <v>168</v>
      </c>
      <c r="AB41" s="59">
        <v>17744714</v>
      </c>
      <c r="AC41" s="59">
        <v>785372</v>
      </c>
      <c r="AG41" s="59">
        <v>17744714</v>
      </c>
      <c r="AH41" s="59">
        <v>392686</v>
      </c>
      <c r="AY41" s="29" t="s">
        <v>323</v>
      </c>
      <c r="AZ41" s="30">
        <v>4210</v>
      </c>
      <c r="BA41" s="30">
        <v>18</v>
      </c>
    </row>
    <row r="42" spans="4:53" ht="15.75" thickBot="1" x14ac:dyDescent="0.3">
      <c r="D42" s="31">
        <f t="shared" si="0"/>
        <v>41.5</v>
      </c>
      <c r="X42" t="s">
        <v>169</v>
      </c>
      <c r="AB42" s="59">
        <v>21456760</v>
      </c>
      <c r="AC42" s="59">
        <v>924894</v>
      </c>
      <c r="AG42" s="59">
        <v>21456760</v>
      </c>
      <c r="AH42" s="59">
        <v>462447</v>
      </c>
      <c r="AY42" s="29" t="s">
        <v>323</v>
      </c>
      <c r="AZ42" s="30">
        <v>4210</v>
      </c>
      <c r="BA42" s="30">
        <v>16</v>
      </c>
    </row>
    <row r="43" spans="4:53" ht="15.75" thickBot="1" x14ac:dyDescent="0.3">
      <c r="D43" s="31">
        <f t="shared" si="0"/>
        <v>42.5</v>
      </c>
      <c r="X43" t="s">
        <v>170</v>
      </c>
      <c r="AY43" s="29" t="s">
        <v>324</v>
      </c>
      <c r="AZ43" s="30">
        <v>4044</v>
      </c>
      <c r="BA43" s="30">
        <v>23</v>
      </c>
    </row>
    <row r="44" spans="4:53" ht="15.75" thickBot="1" x14ac:dyDescent="0.3">
      <c r="X44" t="s">
        <v>171</v>
      </c>
      <c r="AB44" t="s">
        <v>223</v>
      </c>
      <c r="AC44" t="s">
        <v>126</v>
      </c>
      <c r="AG44" t="s">
        <v>223</v>
      </c>
      <c r="AH44" s="15" t="s">
        <v>229</v>
      </c>
      <c r="AY44" s="29" t="s">
        <v>324</v>
      </c>
      <c r="AZ44" s="30">
        <v>4044</v>
      </c>
      <c r="BA44" s="30">
        <v>20</v>
      </c>
    </row>
    <row r="45" spans="4:53" ht="15.75" thickBot="1" x14ac:dyDescent="0.3">
      <c r="X45" t="s">
        <v>172</v>
      </c>
      <c r="AB45" s="59">
        <v>0</v>
      </c>
      <c r="AC45" s="59">
        <v>81255</v>
      </c>
      <c r="AG45" s="59">
        <v>0</v>
      </c>
      <c r="AH45" s="59">
        <v>40628</v>
      </c>
      <c r="AY45" s="29" t="s">
        <v>324</v>
      </c>
      <c r="AZ45" s="30">
        <v>4044</v>
      </c>
      <c r="BA45" s="30">
        <v>19</v>
      </c>
    </row>
    <row r="46" spans="4:53" ht="15.75" thickBot="1" x14ac:dyDescent="0.3">
      <c r="X46" t="s">
        <v>173</v>
      </c>
      <c r="AB46" s="59">
        <v>1791761</v>
      </c>
      <c r="AC46" s="59">
        <v>111050</v>
      </c>
      <c r="AG46" s="59">
        <v>1791761</v>
      </c>
      <c r="AH46" s="59">
        <v>55525</v>
      </c>
      <c r="AY46" s="29" t="s">
        <v>324</v>
      </c>
      <c r="AZ46" s="30">
        <v>4044</v>
      </c>
      <c r="BA46" s="30">
        <v>18</v>
      </c>
    </row>
    <row r="47" spans="4:53" ht="15.75" thickBot="1" x14ac:dyDescent="0.3">
      <c r="X47" t="s">
        <v>174</v>
      </c>
      <c r="AB47" s="59">
        <v>2815580</v>
      </c>
      <c r="AC47" s="59">
        <v>134742</v>
      </c>
      <c r="AG47" s="59">
        <v>2815580</v>
      </c>
      <c r="AH47" s="59">
        <v>67371</v>
      </c>
      <c r="AY47" s="29" t="s">
        <v>324</v>
      </c>
      <c r="AZ47" s="30">
        <v>4044</v>
      </c>
      <c r="BA47" s="30">
        <v>17</v>
      </c>
    </row>
    <row r="48" spans="4:53" ht="15.75" thickBot="1" x14ac:dyDescent="0.3">
      <c r="X48" t="s">
        <v>175</v>
      </c>
      <c r="AB48" s="59">
        <v>3759797</v>
      </c>
      <c r="AC48" s="59">
        <v>156785</v>
      </c>
      <c r="AG48" s="59">
        <v>3759797</v>
      </c>
      <c r="AH48" s="59">
        <v>78393</v>
      </c>
      <c r="AY48" s="29" t="s">
        <v>324</v>
      </c>
      <c r="AZ48" s="30">
        <v>4044</v>
      </c>
      <c r="BA48" s="30">
        <v>16</v>
      </c>
    </row>
    <row r="49" spans="24:53" ht="15.75" thickBot="1" x14ac:dyDescent="0.3">
      <c r="X49" t="s">
        <v>337</v>
      </c>
      <c r="AB49" s="59">
        <v>4768794</v>
      </c>
      <c r="AC49" s="59">
        <v>180039</v>
      </c>
      <c r="AG49" s="59">
        <v>4768794</v>
      </c>
      <c r="AH49" s="59">
        <v>90019</v>
      </c>
      <c r="AY49" s="29" t="s">
        <v>324</v>
      </c>
      <c r="AZ49" s="30">
        <v>4044</v>
      </c>
      <c r="BA49" s="30">
        <v>15</v>
      </c>
    </row>
    <row r="50" spans="24:53" ht="15.75" thickBot="1" x14ac:dyDescent="0.3">
      <c r="X50" t="s">
        <v>176</v>
      </c>
      <c r="AB50" s="59">
        <v>5759305</v>
      </c>
      <c r="AC50" s="59">
        <v>203208</v>
      </c>
      <c r="AG50" s="59">
        <v>5759305</v>
      </c>
      <c r="AH50" s="59">
        <v>101604</v>
      </c>
      <c r="AY50" s="29" t="s">
        <v>324</v>
      </c>
      <c r="AZ50" s="30">
        <v>4044</v>
      </c>
      <c r="BA50" s="30">
        <v>13</v>
      </c>
    </row>
    <row r="51" spans="24:53" ht="15.75" thickBot="1" x14ac:dyDescent="0.3">
      <c r="X51" t="s">
        <v>177</v>
      </c>
      <c r="AB51" s="59">
        <v>8685902</v>
      </c>
      <c r="AC51" s="59">
        <v>246827</v>
      </c>
      <c r="AG51" s="59">
        <v>8685902</v>
      </c>
      <c r="AH51" s="59">
        <v>123414</v>
      </c>
      <c r="AY51" s="29" t="s">
        <v>324</v>
      </c>
      <c r="AZ51" s="30">
        <v>4044</v>
      </c>
      <c r="BA51" s="30">
        <v>11</v>
      </c>
    </row>
    <row r="52" spans="24:53" ht="15.75" thickBot="1" x14ac:dyDescent="0.3">
      <c r="X52" t="s">
        <v>178</v>
      </c>
      <c r="AB52" s="59">
        <v>12139898</v>
      </c>
      <c r="AC52" s="62">
        <v>332971</v>
      </c>
      <c r="AG52" s="59">
        <v>12139898</v>
      </c>
      <c r="AH52" s="62">
        <v>166485</v>
      </c>
      <c r="AY52" s="29" t="s">
        <v>326</v>
      </c>
      <c r="AZ52" s="30">
        <v>4103</v>
      </c>
      <c r="BA52" s="30">
        <v>19</v>
      </c>
    </row>
    <row r="53" spans="24:53" ht="15.75" thickBot="1" x14ac:dyDescent="0.3">
      <c r="X53" t="s">
        <v>179</v>
      </c>
      <c r="AB53" s="59">
        <v>14414442</v>
      </c>
      <c r="AC53" s="59">
        <v>432856</v>
      </c>
      <c r="AG53" s="59">
        <v>14414442</v>
      </c>
      <c r="AH53" s="59">
        <v>216428</v>
      </c>
      <c r="AY53" s="29" t="s">
        <v>326</v>
      </c>
      <c r="AZ53" s="30">
        <v>4103</v>
      </c>
      <c r="BA53" s="30">
        <v>17</v>
      </c>
    </row>
    <row r="54" spans="24:53" ht="15.75" thickBot="1" x14ac:dyDescent="0.3">
      <c r="X54" t="s">
        <v>180</v>
      </c>
      <c r="AB54" s="59">
        <v>17744714</v>
      </c>
      <c r="AC54" s="59">
        <v>523581</v>
      </c>
      <c r="AG54" s="59">
        <v>17744714</v>
      </c>
      <c r="AH54" s="59">
        <v>261791</v>
      </c>
      <c r="AY54" s="29" t="s">
        <v>326</v>
      </c>
      <c r="AZ54" s="30">
        <v>4103</v>
      </c>
      <c r="BA54" s="30">
        <v>15</v>
      </c>
    </row>
    <row r="55" spans="24:53" ht="15.75" thickBot="1" x14ac:dyDescent="0.3">
      <c r="X55" t="s">
        <v>181</v>
      </c>
      <c r="AB55" s="59">
        <v>21456760</v>
      </c>
      <c r="AC55" s="59">
        <v>616596</v>
      </c>
      <c r="AG55" s="59">
        <v>21456760</v>
      </c>
      <c r="AH55" s="59">
        <v>308298</v>
      </c>
      <c r="AY55" s="29" t="s">
        <v>326</v>
      </c>
      <c r="AZ55" s="30">
        <v>4103</v>
      </c>
      <c r="BA55" s="30">
        <v>13</v>
      </c>
    </row>
    <row r="56" spans="24:53" x14ac:dyDescent="0.25">
      <c r="X56" t="s">
        <v>182</v>
      </c>
    </row>
    <row r="57" spans="24:53" x14ac:dyDescent="0.25">
      <c r="X57" t="s">
        <v>183</v>
      </c>
    </row>
    <row r="58" spans="24:53" x14ac:dyDescent="0.25">
      <c r="X58" t="s">
        <v>184</v>
      </c>
    </row>
    <row r="59" spans="24:53" x14ac:dyDescent="0.25">
      <c r="X59" t="s">
        <v>185</v>
      </c>
    </row>
    <row r="60" spans="24:53" x14ac:dyDescent="0.25">
      <c r="X60" t="s">
        <v>186</v>
      </c>
    </row>
    <row r="61" spans="24:53" x14ac:dyDescent="0.25">
      <c r="X61" t="s">
        <v>187</v>
      </c>
    </row>
    <row r="62" spans="24:53" x14ac:dyDescent="0.25">
      <c r="X62" t="s">
        <v>188</v>
      </c>
    </row>
    <row r="63" spans="24:53" x14ac:dyDescent="0.25">
      <c r="X63" t="s">
        <v>189</v>
      </c>
    </row>
    <row r="64" spans="24:53" x14ac:dyDescent="0.25">
      <c r="X64" t="s">
        <v>190</v>
      </c>
    </row>
    <row r="65" spans="24:24" x14ac:dyDescent="0.25">
      <c r="X65" t="s">
        <v>191</v>
      </c>
    </row>
    <row r="66" spans="24:24" x14ac:dyDescent="0.25">
      <c r="X66" t="s">
        <v>192</v>
      </c>
    </row>
    <row r="67" spans="24:24" x14ac:dyDescent="0.25">
      <c r="X67" t="s">
        <v>193</v>
      </c>
    </row>
    <row r="68" spans="24:24" x14ac:dyDescent="0.25">
      <c r="X68" t="s">
        <v>194</v>
      </c>
    </row>
    <row r="69" spans="24:24" x14ac:dyDescent="0.25">
      <c r="X69" t="s">
        <v>195</v>
      </c>
    </row>
    <row r="70" spans="24:24" x14ac:dyDescent="0.25">
      <c r="X70" t="s">
        <v>196</v>
      </c>
    </row>
    <row r="71" spans="24:24" x14ac:dyDescent="0.25">
      <c r="X71" t="s">
        <v>197</v>
      </c>
    </row>
    <row r="72" spans="24:24" x14ac:dyDescent="0.25">
      <c r="X72" t="s">
        <v>198</v>
      </c>
    </row>
    <row r="73" spans="24:24" x14ac:dyDescent="0.25">
      <c r="X73" t="s">
        <v>199</v>
      </c>
    </row>
    <row r="74" spans="24:24" x14ac:dyDescent="0.25">
      <c r="X74" t="s">
        <v>339</v>
      </c>
    </row>
    <row r="75" spans="24:24" x14ac:dyDescent="0.25">
      <c r="X75" t="s">
        <v>338</v>
      </c>
    </row>
  </sheetData>
  <sortState xmlns:xlrd2="http://schemas.microsoft.com/office/spreadsheetml/2017/richdata2" ref="BC2:BC60">
    <sortCondition ref="BC2:BC60"/>
  </sortState>
  <mergeCells count="12">
    <mergeCell ref="AL1:AM1"/>
    <mergeCell ref="AN1:AO1"/>
    <mergeCell ref="AP1:AQ1"/>
    <mergeCell ref="AL16:AM16"/>
    <mergeCell ref="AN16:AO16"/>
    <mergeCell ref="AP16:AQ16"/>
    <mergeCell ref="AB17:AC17"/>
    <mergeCell ref="AG17:AH17"/>
    <mergeCell ref="S1:W4"/>
    <mergeCell ref="AD1:AE1"/>
    <mergeCell ref="AF1:AG1"/>
    <mergeCell ref="AH1:AI1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48b1f8e-1312-4512-a886-2787397b68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7A5CDF9B9F3A4DA20CDDCDADF09CA1" ma:contentTypeVersion="17" ma:contentTypeDescription="Crear nuevo documento." ma:contentTypeScope="" ma:versionID="2a14b453ee7c6dbccc589500eca9a6e6">
  <xsd:schema xmlns:xsd="http://www.w3.org/2001/XMLSchema" xmlns:xs="http://www.w3.org/2001/XMLSchema" xmlns:p="http://schemas.microsoft.com/office/2006/metadata/properties" xmlns:ns3="948b1f8e-1312-4512-a886-2787397b6883" xmlns:ns4="f6a1c538-5ca7-4128-a798-2e7d9ede4ccd" targetNamespace="http://schemas.microsoft.com/office/2006/metadata/properties" ma:root="true" ma:fieldsID="45a4a74a997e68c972e18d6e51126397" ns3:_="" ns4:_="">
    <xsd:import namespace="948b1f8e-1312-4512-a886-2787397b6883"/>
    <xsd:import namespace="f6a1c538-5ca7-4128-a798-2e7d9ede4c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b1f8e-1312-4512-a886-2787397b6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1c538-5ca7-4128-a798-2e7d9ede4c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5D1569-EA81-4DD1-9F04-D9ECD628B2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BD206A-C4F3-450F-BFBC-43EB8F28CA32}">
  <ds:schemaRefs>
    <ds:schemaRef ds:uri="948b1f8e-1312-4512-a886-2787397b6883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6a1c538-5ca7-4128-a798-2e7d9ede4cc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79C08B-D92A-4020-8836-5C52BD87C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b1f8e-1312-4512-a886-2787397b6883"/>
    <ds:schemaRef ds:uri="f6a1c538-5ca7-4128-a798-2e7d9ede4c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Instructivo</vt:lpstr>
      <vt:lpstr>Formato</vt:lpstr>
      <vt:lpstr>datos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Gaitan Galarza</dc:creator>
  <cp:lastModifiedBy>Cesar Augusto Rodriguez Chaparro</cp:lastModifiedBy>
  <cp:lastPrinted>2025-04-02T15:34:56Z</cp:lastPrinted>
  <dcterms:created xsi:type="dcterms:W3CDTF">2021-05-20T12:53:00Z</dcterms:created>
  <dcterms:modified xsi:type="dcterms:W3CDTF">2025-06-05T19:26:31Z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c77bae-9cad-4b1a-aac3-2a4ad557d70b_Enabled">
    <vt:lpwstr>true</vt:lpwstr>
  </property>
  <property fmtid="{D5CDD505-2E9C-101B-9397-08002B2CF9AE}" pid="3" name="MSIP_Label_a7c77bae-9cad-4b1a-aac3-2a4ad557d70b_SetDate">
    <vt:lpwstr>2021-05-21T01:52:29Z</vt:lpwstr>
  </property>
  <property fmtid="{D5CDD505-2E9C-101B-9397-08002B2CF9AE}" pid="4" name="MSIP_Label_a7c77bae-9cad-4b1a-aac3-2a4ad557d70b_Method">
    <vt:lpwstr>Privileged</vt:lpwstr>
  </property>
  <property fmtid="{D5CDD505-2E9C-101B-9397-08002B2CF9AE}" pid="5" name="MSIP_Label_a7c77bae-9cad-4b1a-aac3-2a4ad557d70b_Name">
    <vt:lpwstr>General</vt:lpwstr>
  </property>
  <property fmtid="{D5CDD505-2E9C-101B-9397-08002B2CF9AE}" pid="6" name="MSIP_Label_a7c77bae-9cad-4b1a-aac3-2a4ad557d70b_SiteId">
    <vt:lpwstr>88ed286b-88d8-4faf-918f-883d693321ae</vt:lpwstr>
  </property>
  <property fmtid="{D5CDD505-2E9C-101B-9397-08002B2CF9AE}" pid="7" name="MSIP_Label_a7c77bae-9cad-4b1a-aac3-2a4ad557d70b_ActionId">
    <vt:lpwstr>684a3500-adc0-49c2-9411-d93cf88d4a86</vt:lpwstr>
  </property>
  <property fmtid="{D5CDD505-2E9C-101B-9397-08002B2CF9AE}" pid="8" name="MSIP_Label_a7c77bae-9cad-4b1a-aac3-2a4ad557d70b_ContentBits">
    <vt:lpwstr>0</vt:lpwstr>
  </property>
  <property fmtid="{D5CDD505-2E9C-101B-9397-08002B2CF9AE}" pid="9" name="ContentTypeId">
    <vt:lpwstr>0x010100A07A5CDF9B9F3A4DA20CDDCDADF09CA1</vt:lpwstr>
  </property>
  <property fmtid="{D5CDD505-2E9C-101B-9397-08002B2CF9AE}" pid="10" name="Order">
    <vt:r8>56303200</vt:r8>
  </property>
</Properties>
</file>