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AD749887-90B1-DC4F-B118-9B6505542947}" xr6:coauthVersionLast="47" xr6:coauthVersionMax="47" xr10:uidLastSave="{6220DA68-1096-4F8F-8E37-28C85A92C91D}"/>
  <bookViews>
    <workbookView xWindow="-120" yWindow="-120" windowWidth="29040" windowHeight="15720" tabRatio="829" activeTab="1" xr2:uid="{00000000-000D-0000-FFFF-FFFF00000000}"/>
  </bookViews>
  <sheets>
    <sheet name="LISTAS" sheetId="2" state="hidden" r:id="rId1"/>
    <sheet name="PORTADA" sheetId="37" r:id="rId2"/>
    <sheet name="INSTRUCTIVO " sheetId="46" r:id="rId3"/>
    <sheet name="1. Información General" sheetId="1" r:id="rId4"/>
    <sheet name="2.Ambientes Adecuados y Seg" sheetId="55" r:id="rId5"/>
    <sheet name="3. Alimentacion y Nutrición " sheetId="58" r:id="rId6"/>
    <sheet name="4. Mod. Atención Interv Apoyo" sheetId="41" r:id="rId7"/>
    <sheet name="4. Mod. Atención IntPsicológ" sheetId="42" r:id="rId8"/>
    <sheet name="5. Situaciones especiales " sheetId="59" r:id="rId9"/>
    <sheet name="6. Código Ético" sheetId="44" r:id="rId10"/>
    <sheet name="7. Talento Humano" sheetId="48" r:id="rId11"/>
    <sheet name="8. Financiero" sheetId="60" r:id="rId12"/>
    <sheet name="9. Dotación" sheetId="56" r:id="rId13"/>
    <sheet name="Tabla 1 Amb Adec y Seg - Áreas" sheetId="57" r:id="rId14"/>
    <sheet name="Tabla 2. Talento Humano " sheetId="51" r:id="rId15"/>
    <sheet name="Tabla 3. Evid. No_Cumplimiento" sheetId="45" r:id="rId16"/>
    <sheet name="Tabla 4. Registro Talento Human" sheetId="53" r:id="rId17"/>
    <sheet name="TEMP" sheetId="38" state="hidden" r:id="rId18"/>
    <sheet name="Condiciones NO cumplimiento" sheetId="32" r:id="rId19"/>
    <sheet name="Acta_Cierre" sheetId="14" r:id="rId20"/>
    <sheet name="Oculto " sheetId="61" state="hidden" r:id="rId21"/>
  </sheets>
  <externalReferences>
    <externalReference r:id="rId22"/>
    <externalReference r:id="rId23"/>
    <externalReference r:id="rId24"/>
  </externalReferences>
  <definedNames>
    <definedName name="_xlnm._FilterDatabase" localSheetId="4" hidden="1">'2.Ambientes Adecuados y Seg'!$A$2:$G$66</definedName>
    <definedName name="_xlnm._FilterDatabase" localSheetId="5" hidden="1">'3. Alimentacion y Nutrición '!$A$2:$G$2</definedName>
    <definedName name="_xlnm._FilterDatabase" localSheetId="10" hidden="1">'7. Talento Humano'!$A$2:$J$2</definedName>
    <definedName name="_xlnm._FilterDatabase" localSheetId="11" hidden="1">'8. Financiero'!$A$2:$F$2</definedName>
    <definedName name="_xlnm._FilterDatabase" localSheetId="12" hidden="1">'9. Dotación'!$A$2:$G$4</definedName>
    <definedName name="_xlnm._FilterDatabase" localSheetId="18" hidden="1">'Condiciones NO cumplimiento'!$A$2:$G$2</definedName>
    <definedName name="_xlnm.Print_Area" localSheetId="4">'2.Ambientes Adecuados y Seg'!$B$1:$E$66</definedName>
    <definedName name="_xlnm.Print_Area" localSheetId="5">'3. Alimentacion y Nutrición '!$B$1:$E$22</definedName>
    <definedName name="_xlnm.Print_Area" localSheetId="8">'5. Situaciones especiales '!$B$1:$E$72</definedName>
    <definedName name="_xlnm.Print_Area" localSheetId="10">'7. Talento Humano'!$B$1:$E$19</definedName>
    <definedName name="_xlnm.Print_Area" localSheetId="11">'8. Financiero'!$B$1:$E$13</definedName>
    <definedName name="_xlnm.Print_Area" localSheetId="12">'9. Dotación'!$B$1:$E$4</definedName>
    <definedName name="_xlnm.Print_Area" localSheetId="19">Acta_Cierre!$A$1:$F$47</definedName>
    <definedName name="_xlnm.Print_Area" localSheetId="18">'Condiciones NO cumplimiento'!$A$2:$G$40</definedName>
    <definedName name="_xlnm.Print_Area" localSheetId="1">PORTADA!$A$1:$E$39</definedName>
    <definedName name="_xlnm.Print_Area" localSheetId="13">'Tabla 1 Amb Adec y Seg - Áreas'!$A$1:$H$48</definedName>
    <definedName name="_xlnm.Print_Area" localSheetId="14">'Tabla 2. Talento Humano '!$A$1:$B$11</definedName>
    <definedName name="_xlnm.Print_Area" localSheetId="17">TEMP!#REF!</definedName>
    <definedName name="Auditoría" localSheetId="2">#REF!</definedName>
    <definedName name="Auditoría">[1]!Acciones[Auditoría]</definedName>
    <definedName name="b" localSheetId="8">'[1]Verificables Comp. Legal'!$D$40</definedName>
    <definedName name="b" localSheetId="2">#REF!</definedName>
    <definedName name="b" localSheetId="20">'[1]Verificables Comp. Legal'!$D$40</definedName>
    <definedName name="b" localSheetId="13">'[1]Verificables Comp. Legal'!$D$40</definedName>
    <definedName name="b">'[1]Verificables Comp. Legal'!$D$40</definedName>
    <definedName name="ca" localSheetId="8">'[1]Verificables Comp. Legal'!$K$19</definedName>
    <definedName name="ca" localSheetId="2">#REF!</definedName>
    <definedName name="ca" localSheetId="20">'[1]Verificables Comp. Legal'!$K$19</definedName>
    <definedName name="ca" localSheetId="13">'[1]Verificables Comp. Legal'!$K$19</definedName>
    <definedName name="ca">'[1]Verificables Comp. Legal'!$K$19</definedName>
    <definedName name="camp" localSheetId="8">'[1]Verificables Comp. Legal'!$U$16</definedName>
    <definedName name="camp" localSheetId="2">#REF!</definedName>
    <definedName name="camp" localSheetId="20">'[1]Verificables Comp. Legal'!$U$16</definedName>
    <definedName name="camp" localSheetId="13">'[1]Verificables Comp. Legal'!$U$16</definedName>
    <definedName name="camp">'[1]Verificables Comp. Legal'!$U$16</definedName>
    <definedName name="cap" localSheetId="8">'[1]Verificables Comp. Legal'!$O$29</definedName>
    <definedName name="cap" localSheetId="2">#REF!</definedName>
    <definedName name="cap" localSheetId="20">'[1]Verificables Comp. Legal'!$O$29</definedName>
    <definedName name="cap" localSheetId="13">'[1]Verificables Comp. Legal'!$O$29</definedName>
    <definedName name="cap">'[1]Verificables Comp. Legal'!$O$29</definedName>
    <definedName name="car" localSheetId="8">'[1]Verificables Comp. Legal'!$K$16</definedName>
    <definedName name="car" localSheetId="2">#REF!</definedName>
    <definedName name="car" localSheetId="20">'[1]Verificables Comp. Legal'!$K$16</definedName>
    <definedName name="car" localSheetId="13">'[1]Verificables Comp. Legal'!$K$16</definedName>
    <definedName name="car">'[1]Verificables Comp. Legal'!$K$16</definedName>
    <definedName name="carg" localSheetId="8">'[1]Verificables Comp. Legal'!$K$17</definedName>
    <definedName name="carg" localSheetId="2">#REF!</definedName>
    <definedName name="carg" localSheetId="20">'[1]Verificables Comp. Legal'!$K$17</definedName>
    <definedName name="carg" localSheetId="13">'[1]Verificables Comp. Legal'!$K$17</definedName>
    <definedName name="carg">'[1]Verificables Comp. Legal'!$K$17</definedName>
    <definedName name="cargo" localSheetId="8">'[1]Verificables Comp. Legal'!$K$18</definedName>
    <definedName name="cargo" localSheetId="2">#REF!</definedName>
    <definedName name="cargo" localSheetId="20">'[1]Verificables Comp. Legal'!$K$18</definedName>
    <definedName name="cargo" localSheetId="13">'[1]Verificables Comp. Legal'!$K$18</definedName>
    <definedName name="cargo">'[1]Verificables Comp. Legal'!$K$18</definedName>
    <definedName name="cargoo" localSheetId="8">'[1]Verificables Comp. Legal'!$J$38</definedName>
    <definedName name="cargoo" localSheetId="2">#REF!</definedName>
    <definedName name="cargoo" localSheetId="20">'[1]Verificables Comp. Legal'!$J$38</definedName>
    <definedName name="cargoo" localSheetId="13">'[1]Verificables Comp. Legal'!$J$38</definedName>
    <definedName name="cargoo">'[1]Verificables Comp. Legal'!$J$38</definedName>
    <definedName name="cargooo" localSheetId="8">'[1]Verificables Comp. Legal'!$J$37</definedName>
    <definedName name="cargooo" localSheetId="2">#REF!</definedName>
    <definedName name="cargooo" localSheetId="20">'[1]Verificables Comp. Legal'!$J$37</definedName>
    <definedName name="cargooo" localSheetId="13">'[1]Verificables Comp. Legal'!$J$37</definedName>
    <definedName name="cargooo">'[1]Verificables Comp. Legal'!$J$37</definedName>
    <definedName name="carrr" localSheetId="8">'[1]Verificables Comp. Legal'!$J$39</definedName>
    <definedName name="carrr" localSheetId="2">#REF!</definedName>
    <definedName name="carrr" localSheetId="20">'[1]Verificables Comp. Legal'!$J$39</definedName>
    <definedName name="carrr" localSheetId="13">'[1]Verificables Comp. Legal'!$J$39</definedName>
    <definedName name="carrr">'[1]Verificables Comp. Legal'!$J$39</definedName>
    <definedName name="carrrr" localSheetId="8">'[1]Verificables Comp. Legal'!$J$40</definedName>
    <definedName name="carrrr" localSheetId="2">#REF!</definedName>
    <definedName name="carrrr" localSheetId="20">'[1]Verificables Comp. Legal'!$J$40</definedName>
    <definedName name="carrrr" localSheetId="13">'[1]Verificables Comp. Legal'!$J$40</definedName>
    <definedName name="carrrr">'[1]Verificables Comp. Legal'!$J$40</definedName>
    <definedName name="codpo" localSheetId="8">'[1]Verificables Comp. Legal'!$B$34</definedName>
    <definedName name="codpo" localSheetId="2">#REF!</definedName>
    <definedName name="codpo" localSheetId="20">'[1]Verificables Comp. Legal'!$B$34</definedName>
    <definedName name="codpo" localSheetId="13">'[1]Verificables Comp. Legal'!$B$34</definedName>
    <definedName name="codpo">'[1]Verificables Comp. Legal'!$B$34</definedName>
    <definedName name="com" localSheetId="8">'[1]Verificables Comp. Legal'!$U$17</definedName>
    <definedName name="com" localSheetId="2">#REF!</definedName>
    <definedName name="com" localSheetId="20">'[1]Verificables Comp. Legal'!$U$17</definedName>
    <definedName name="com" localSheetId="13">'[1]Verificables Comp. Legal'!$U$17</definedName>
    <definedName name="com">'[1]Verificables Comp. Legal'!$U$17</definedName>
    <definedName name="com´p" localSheetId="8">'[1]Verificables Comp. Legal'!$U$18</definedName>
    <definedName name="com´p" localSheetId="2">#REF!</definedName>
    <definedName name="com´p" localSheetId="20">'[1]Verificables Comp. Legal'!$U$18</definedName>
    <definedName name="com´p" localSheetId="13">'[1]Verificables Comp. Legal'!$U$18</definedName>
    <definedName name="com´p">'[1]Verificables Comp. Legal'!$U$18</definedName>
    <definedName name="compel" localSheetId="8">'[1]Verificables Comp. Legal'!$Q$38</definedName>
    <definedName name="compel" localSheetId="2">#REF!</definedName>
    <definedName name="compel" localSheetId="20">'[1]Verificables Comp. Legal'!$Q$38</definedName>
    <definedName name="compel" localSheetId="13">'[1]Verificables Comp. Legal'!$Q$38</definedName>
    <definedName name="compel">'[1]Verificables Comp. Legal'!$Q$38</definedName>
    <definedName name="compen" localSheetId="8">'[1]Verificables Comp. Legal'!$Q$37</definedName>
    <definedName name="compen" localSheetId="2">#REF!</definedName>
    <definedName name="compen" localSheetId="20">'[1]Verificables Comp. Legal'!$Q$37</definedName>
    <definedName name="compen" localSheetId="13">'[1]Verificables Comp. Legal'!$Q$37</definedName>
    <definedName name="compen">'[1]Verificables Comp. Legal'!$Q$37</definedName>
    <definedName name="compo" localSheetId="8">'[1]Verificables Comp. Legal'!$U$19</definedName>
    <definedName name="compo" localSheetId="2">#REF!</definedName>
    <definedName name="compo" localSheetId="20">'[1]Verificables Comp. Legal'!$U$19</definedName>
    <definedName name="compo" localSheetId="13">'[1]Verificables Comp. Legal'!$U$19</definedName>
    <definedName name="compo">'[1]Verificables Comp. Legal'!$U$19</definedName>
    <definedName name="comppa" localSheetId="8">'[1]Verificables Comp. Legal'!$Q$39</definedName>
    <definedName name="comppa" localSheetId="2">#REF!</definedName>
    <definedName name="comppa" localSheetId="20">'[1]Verificables Comp. Legal'!$Q$39</definedName>
    <definedName name="comppa" localSheetId="13">'[1]Verificables Comp. Legal'!$Q$39</definedName>
    <definedName name="comppa">'[1]Verificables Comp. Legal'!$Q$39</definedName>
    <definedName name="comppar" localSheetId="8">'[1]Verificables Comp. Legal'!$Q$40</definedName>
    <definedName name="comppar" localSheetId="2">#REF!</definedName>
    <definedName name="comppar" localSheetId="20">'[1]Verificables Comp. Legal'!$Q$40</definedName>
    <definedName name="comppar" localSheetId="13">'[1]Verificables Comp. Legal'!$Q$40</definedName>
    <definedName name="comppar">'[1]Verificables Comp. Legal'!$Q$40</definedName>
    <definedName name="correo" localSheetId="8">'[1]Verificables Comp. Legal'!$U$23</definedName>
    <definedName name="correo" localSheetId="2">#REF!</definedName>
    <definedName name="correo" localSheetId="20">'[1]Verificables Comp. Legal'!$U$23</definedName>
    <definedName name="correo" localSheetId="13">'[1]Verificables Comp. Legal'!$U$23</definedName>
    <definedName name="correo">'[1]Verificables Comp. Legal'!$U$23</definedName>
    <definedName name="CPIA" localSheetId="2">#REF!</definedName>
    <definedName name="CPIA">[1]!Acciones[Auditoría]</definedName>
    <definedName name="cumple" localSheetId="13">#REF!</definedName>
    <definedName name="cumple">#REF!</definedName>
    <definedName name="cupo" localSheetId="8">'[1]Verificables Comp. Legal'!$Q$29</definedName>
    <definedName name="cupo" localSheetId="2">#REF!</definedName>
    <definedName name="cupo" localSheetId="20">'[1]Verificables Comp. Legal'!$Q$29</definedName>
    <definedName name="cupo" localSheetId="13">'[1]Verificables Comp. Legal'!$Q$29</definedName>
    <definedName name="cupo">'[1]Verificables Comp. Legal'!$Q$29</definedName>
    <definedName name="cz" localSheetId="8">'[1]Verificables Comp. Legal'!$O$22</definedName>
    <definedName name="cz" localSheetId="2">#REF!</definedName>
    <definedName name="cz" localSheetId="20">'[1]Verificables Comp. Legal'!$O$22</definedName>
    <definedName name="cz" localSheetId="13">'[1]Verificables Comp. Legal'!$O$22</definedName>
    <definedName name="cz">'[1]Verificables Comp. Legal'!$O$22</definedName>
    <definedName name="desp" localSheetId="8">'[1]Verificables Comp. Legal'!$M$30</definedName>
    <definedName name="desp" localSheetId="2">#REF!</definedName>
    <definedName name="desp" localSheetId="20">'[1]Verificables Comp. Legal'!$M$30</definedName>
    <definedName name="desp" localSheetId="13">'[1]Verificables Comp. Legal'!$M$30</definedName>
    <definedName name="desp">'[1]Verificables Comp. Legal'!$M$30</definedName>
    <definedName name="dir" localSheetId="8">'[1]Verificables Comp. Legal'!$D$25</definedName>
    <definedName name="dir" localSheetId="2">#REF!</definedName>
    <definedName name="dir" localSheetId="20">'[1]Verificables Comp. Legal'!$D$25</definedName>
    <definedName name="dir" localSheetId="13">'[1]Verificables Comp. Legal'!$D$25</definedName>
    <definedName name="dir">'[1]Verificables Comp. Legal'!$D$25</definedName>
    <definedName name="dirse" localSheetId="8">'[1]Verificables Comp. Legal'!$D$32</definedName>
    <definedName name="dirse" localSheetId="2">#REF!</definedName>
    <definedName name="dirse" localSheetId="20">'[1]Verificables Comp. Legal'!$D$32</definedName>
    <definedName name="dirse" localSheetId="13">'[1]Verificables Comp. Legal'!$D$32</definedName>
    <definedName name="dirse">'[1]Verificables Comp. Legal'!$D$32</definedName>
    <definedName name="dr" localSheetId="8">'[1]Verificables Comp. Legal'!$K$28</definedName>
    <definedName name="dr" localSheetId="2">#REF!</definedName>
    <definedName name="dr" localSheetId="20">'[1]Verificables Comp. Legal'!$K$28</definedName>
    <definedName name="dr" localSheetId="13">'[1]Verificables Comp. Legal'!$K$28</definedName>
    <definedName name="dr">'[1]Verificables Comp. Legal'!$K$28</definedName>
    <definedName name="email" localSheetId="8">'[1]Verificables Comp. Legal'!$S$28</definedName>
    <definedName name="email" localSheetId="2">#REF!</definedName>
    <definedName name="email" localSheetId="20">'[1]Verificables Comp. Legal'!$S$28</definedName>
    <definedName name="email" localSheetId="13">'[1]Verificables Comp. Legal'!$S$28</definedName>
    <definedName name="email">'[1]Verificables Comp. Legal'!$S$28</definedName>
    <definedName name="fal" localSheetId="8">'[1]Verificables Comp. Legal'!$C$30</definedName>
    <definedName name="fal" localSheetId="2">#REF!</definedName>
    <definedName name="fal" localSheetId="20">'[1]Verificables Comp. Legal'!$C$30</definedName>
    <definedName name="fal" localSheetId="13">'[1]Verificables Comp. Legal'!$C$30</definedName>
    <definedName name="fal">'[1]Verificables Comp. Legal'!$C$30</definedName>
    <definedName name="fecha" localSheetId="8">'[1]Verificables Comp. Legal'!$D$11</definedName>
    <definedName name="fecha" localSheetId="2">#REF!</definedName>
    <definedName name="fecha" localSheetId="20">'[1]Verificables Comp. Legal'!$D$11</definedName>
    <definedName name="fecha" localSheetId="13">'[1]Verificables Comp. Legal'!$D$11</definedName>
    <definedName name="fecha">'[1]Verificables Comp. Legal'!$D$11</definedName>
    <definedName name="fechaa" localSheetId="8">'[1]Verificables Comp. Legal'!$D$13</definedName>
    <definedName name="fechaa" localSheetId="2">#REF!</definedName>
    <definedName name="fechaa" localSheetId="20">'[1]Verificables Comp. Legal'!$D$13</definedName>
    <definedName name="fechaa" localSheetId="13">'[1]Verificables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8">'[1]Verificables Comp. Legal'!$M$26</definedName>
    <definedName name="lf" localSheetId="2">#REF!</definedName>
    <definedName name="lf" localSheetId="20">'[1]Verificables Comp. Legal'!$M$26</definedName>
    <definedName name="lf" localSheetId="13">'[1]Verificables Comp. Legal'!$M$26</definedName>
    <definedName name="lf">'[1]Verificables Comp. Legal'!$M$26</definedName>
    <definedName name="m" localSheetId="8">'[1]Verificables Comp. Legal'!$D$39</definedName>
    <definedName name="m" localSheetId="2">#REF!</definedName>
    <definedName name="m" localSheetId="20">'[1]Verificables Comp. Legal'!$D$39</definedName>
    <definedName name="m" localSheetId="13">'[1]Verificables Comp. Legal'!$D$39</definedName>
    <definedName name="m">'[1]Verificables Comp. Legal'!$D$39</definedName>
    <definedName name="mun" localSheetId="8">'[1]Verificables Comp. Legal'!$O$23</definedName>
    <definedName name="mun" localSheetId="2">#REF!</definedName>
    <definedName name="mun" localSheetId="20">'[1]Verificables Comp. Legal'!$O$23</definedName>
    <definedName name="mun" localSheetId="13">'[1]Verificables Comp. Legal'!$O$23</definedName>
    <definedName name="mun">'[1]Verificables Comp. Legal'!$O$23</definedName>
    <definedName name="muni" localSheetId="8">'[1]Verificables Comp. Legal'!$O$28</definedName>
    <definedName name="muni" localSheetId="2">#REF!</definedName>
    <definedName name="muni" localSheetId="20">'[1]Verificables Comp. Legal'!$O$28</definedName>
    <definedName name="muni" localSheetId="13">'[1]Verificables Comp. Legal'!$O$28</definedName>
    <definedName name="muni">'[1]Verificables Comp. Legal'!$O$28</definedName>
    <definedName name="n" localSheetId="8">'[1]Verificables Comp. Legal'!$D$37</definedName>
    <definedName name="n" localSheetId="2">#REF!</definedName>
    <definedName name="n" localSheetId="20">'[1]Verificables Comp. Legal'!$D$37</definedName>
    <definedName name="n" localSheetId="13">'[1]Verificables Comp. Legal'!$D$37</definedName>
    <definedName name="n">'[1]Verificables Comp. Legal'!$D$37</definedName>
    <definedName name="nit" localSheetId="8">'[1]Verificables Comp. Legal'!$J$23</definedName>
    <definedName name="nit" localSheetId="2">#REF!</definedName>
    <definedName name="nit" localSheetId="20">'[1]Verificables Comp. Legal'!$J$23</definedName>
    <definedName name="nit" localSheetId="13">'[1]Verificables Comp. Legal'!$J$23</definedName>
    <definedName name="nit">'[1]Verificables Comp. Legal'!$J$23</definedName>
    <definedName name="no" localSheetId="8">'[1]Verificables Comp. Legal'!$F$31</definedName>
    <definedName name="no" localSheetId="2">#REF!</definedName>
    <definedName name="no" localSheetId="20">'[1]Verificables Comp. Legal'!$F$31</definedName>
    <definedName name="no" localSheetId="13">'[1]Verificables Comp. Legal'!$F$31</definedName>
    <definedName name="no">'[1]Verificables Comp. Legal'!$F$31</definedName>
    <definedName name="noaplica" localSheetId="13">#REF!</definedName>
    <definedName name="noaplica">#REF!</definedName>
    <definedName name="nomb" localSheetId="8">'[1]Verificables Comp. Legal'!$D$23</definedName>
    <definedName name="nomb" localSheetId="2">#REF!</definedName>
    <definedName name="nomb" localSheetId="20">'[1]Verificables Comp. Legal'!$D$23</definedName>
    <definedName name="nomb" localSheetId="13">'[1]Verificables Comp. Legal'!$D$23</definedName>
    <definedName name="nomb">'[1]Verificables Comp. Legal'!$D$23</definedName>
    <definedName name="nombrep" localSheetId="8">'[1]Verificables Comp. Legal'!$D$24</definedName>
    <definedName name="nombrep" localSheetId="2">#REF!</definedName>
    <definedName name="nombrep" localSheetId="20">'[1]Verificables Comp. Legal'!$D$24</definedName>
    <definedName name="nombrep" localSheetId="13">'[1]Verificables Comp. Legal'!$D$24</definedName>
    <definedName name="nombrep">'[1]Verificables Comp. Legal'!$D$24</definedName>
    <definedName name="nomrep" localSheetId="8">'[1]Verificables Comp. Legal'!$D$29</definedName>
    <definedName name="nomrep" localSheetId="2">#REF!</definedName>
    <definedName name="nomrep" localSheetId="20">'[1]Verificables Comp. Legal'!$D$29</definedName>
    <definedName name="nomrep" localSheetId="13">'[1]Verificables Comp. Legal'!$D$29</definedName>
    <definedName name="nomrep">'[1]Verificables Comp. Legal'!$D$29</definedName>
    <definedName name="nomun" localSheetId="8">'[1]Verificables Comp. Legal'!$D$28</definedName>
    <definedName name="nomun" localSheetId="2">#REF!</definedName>
    <definedName name="nomun" localSheetId="20">'[1]Verificables Comp. Legal'!$D$28</definedName>
    <definedName name="nomun" localSheetId="13">'[1]Verificables Comp. Legal'!$D$28</definedName>
    <definedName name="nomun">'[1]Verificables Comp. Legal'!$D$28</definedName>
    <definedName name="numbe" localSheetId="8">'[1]Verificables Comp. Legal'!$S$29</definedName>
    <definedName name="numbe" localSheetId="2">#REF!</definedName>
    <definedName name="numbe" localSheetId="20">'[1]Verificables Comp. Legal'!$S$29</definedName>
    <definedName name="numbe" localSheetId="13">'[1]Verificables Comp. Legal'!$S$29</definedName>
    <definedName name="numbe">'[1]Verificables Comp. Legal'!$S$29</definedName>
    <definedName name="numbea" localSheetId="8">'[1]Verificables Comp. Legal'!$W$29</definedName>
    <definedName name="numbea" localSheetId="2">#REF!</definedName>
    <definedName name="numbea" localSheetId="20">'[1]Verificables Comp. Legal'!$W$29</definedName>
    <definedName name="numbea" localSheetId="13">'[1]Verificables Comp. Legal'!$W$29</definedName>
    <definedName name="numbea">'[1]Verificables Comp. Legal'!$W$29</definedName>
    <definedName name="numero" localSheetId="8">'[1]Verificables Comp. Legal'!$D$12</definedName>
    <definedName name="numero" localSheetId="2">#REF!</definedName>
    <definedName name="numero" localSheetId="20">'[1]Verificables Comp. Legal'!$D$12</definedName>
    <definedName name="numero" localSheetId="13">'[1]Verificables Comp. Legal'!$D$12</definedName>
    <definedName name="numero">'[1]Verificables Comp. Legal'!$D$12</definedName>
    <definedName name="numid" localSheetId="8">'[1]Verificables Comp. Legal'!$O$24</definedName>
    <definedName name="numid" localSheetId="2">#REF!</definedName>
    <definedName name="numid" localSheetId="20">'[1]Verificables Comp. Legal'!$O$24</definedName>
    <definedName name="numid" localSheetId="13">'[1]Verificables Comp. Legal'!$O$24</definedName>
    <definedName name="numid">'[1]Verificables Comp. Legal'!$O$24</definedName>
    <definedName name="o" localSheetId="8">'[1]Verificables Comp. Legal'!$D$38</definedName>
    <definedName name="o" localSheetId="2">#REF!</definedName>
    <definedName name="o" localSheetId="20">'[1]Verificables Comp. Legal'!$D$38</definedName>
    <definedName name="o" localSheetId="13">'[1]Verificables Comp. Legal'!$D$38</definedName>
    <definedName name="o">'[1]Verificables Comp. Legal'!$D$38</definedName>
    <definedName name="obj" localSheetId="8">'[1]Verificables Comp. Legal'!$D$14</definedName>
    <definedName name="obj" localSheetId="2">#REF!</definedName>
    <definedName name="obj" localSheetId="20">'[1]Verificables Comp. Legal'!$D$14</definedName>
    <definedName name="obj" localSheetId="13">'[1]Verificables Comp. Legal'!$D$14</definedName>
    <definedName name="obj">'[1]Verificables Comp. Legal'!$D$14</definedName>
    <definedName name="piyc" localSheetId="8">'[1]Verificables Comp. Legal'!$I$35</definedName>
    <definedName name="piyc" localSheetId="2">#REF!</definedName>
    <definedName name="piyc" localSheetId="20">'[1]Verificables Comp. Legal'!$I$35</definedName>
    <definedName name="piyc" localSheetId="13">'[1]Verificables Comp. Legal'!$I$35</definedName>
    <definedName name="piyc">'[1]Verificables Comp. Legal'!$I$35</definedName>
    <definedName name="pj" localSheetId="8">'[1]Verificables Comp. Legal'!$D$26</definedName>
    <definedName name="pj" localSheetId="2">#REF!</definedName>
    <definedName name="pj" localSheetId="20">'[1]Verificables Comp. Legal'!$D$26</definedName>
    <definedName name="pj" localSheetId="13">'[1]Verificables Comp. Legal'!$D$26</definedName>
    <definedName name="pj">'[1]Verificables Comp. Legal'!$D$26</definedName>
    <definedName name="porfe" localSheetId="8">'[1]Verificables Comp. Legal'!$D$19</definedName>
    <definedName name="porfe" localSheetId="2">#REF!</definedName>
    <definedName name="porfe" localSheetId="20">'[1]Verificables Comp. Legal'!$D$19</definedName>
    <definedName name="porfe" localSheetId="13">'[1]Verificables Comp. Legal'!$D$19</definedName>
    <definedName name="porfe">'[1]Verificables Comp. Legal'!$D$19</definedName>
    <definedName name="pro" localSheetId="8">'[1]Verificables Comp. Legal'!$D$17</definedName>
    <definedName name="pro" localSheetId="2">#REF!</definedName>
    <definedName name="pro" localSheetId="20">'[1]Verificables Comp. Legal'!$D$17</definedName>
    <definedName name="pro" localSheetId="13">'[1]Verificables Comp. Legal'!$D$17</definedName>
    <definedName name="pro">'[1]Verificables Comp. Legal'!$D$17</definedName>
    <definedName name="prof" localSheetId="8">'[1]Verificables Comp. Legal'!$D$18</definedName>
    <definedName name="prof" localSheetId="2">#REF!</definedName>
    <definedName name="prof" localSheetId="20">'[1]Verificables Comp. Legal'!$D$18</definedName>
    <definedName name="prof" localSheetId="13">'[1]Verificables Comp. Legal'!$D$18</definedName>
    <definedName name="prof">'[1]Verificables Comp. Legal'!$D$18</definedName>
    <definedName name="reg" localSheetId="8">'[1]Verificables Comp. Legal'!$D$22</definedName>
    <definedName name="reg" localSheetId="2">#REF!</definedName>
    <definedName name="reg" localSheetId="20">'[1]Verificables Comp. Legal'!$D$22</definedName>
    <definedName name="reg" localSheetId="13">'[1]Verificables Comp. Legal'!$D$22</definedName>
    <definedName name="reg">'[1]Verificables Comp. Legal'!$D$22</definedName>
    <definedName name="Renovación" localSheetId="2">#REF!</definedName>
    <definedName name="Renovación">[1]!Acciones[Renovación]</definedName>
    <definedName name="respli" localSheetId="8">'[1]Verificables Comp. Legal'!$D$16</definedName>
    <definedName name="respli" localSheetId="2">#REF!</definedName>
    <definedName name="respli" localSheetId="20">'[1]Verificables Comp. Legal'!$D$16</definedName>
    <definedName name="respli" localSheetId="13">'[1]Verificables Comp. Legal'!$D$16</definedName>
    <definedName name="respli">'[1]Verificables Comp. Legal'!$D$16</definedName>
    <definedName name="si" localSheetId="8">'[1]Verificables Comp. Legal'!$D$31</definedName>
    <definedName name="si" localSheetId="2">#REF!</definedName>
    <definedName name="si" localSheetId="20">'[1]Verificables Comp. Legal'!$D$31</definedName>
    <definedName name="si" localSheetId="13">'[1]Verificables Comp. Legal'!$D$31</definedName>
    <definedName name="si">'[1]Verificables Comp. Legal'!$D$31</definedName>
    <definedName name="te" localSheetId="8">'[1]Verificables Comp. Legal'!$K$29</definedName>
    <definedName name="te" localSheetId="2">#REF!</definedName>
    <definedName name="te" localSheetId="20">'[1]Verificables Comp. Legal'!$K$29</definedName>
    <definedName name="te" localSheetId="13">'[1]Verificables Comp. Legal'!$K$29</definedName>
    <definedName name="te">'[1]Verificables Comp. Legal'!$K$29</definedName>
    <definedName name="tel" localSheetId="8">'[1]Verificables Comp. Legal'!$W$24</definedName>
    <definedName name="tel" localSheetId="2">#REF!</definedName>
    <definedName name="tel" localSheetId="20">'[1]Verificables Comp. Legal'!$W$24</definedName>
    <definedName name="tel" localSheetId="13">'[1]Verificables Comp. Legal'!$W$24</definedName>
    <definedName name="tel">'[1]Verificables Comp. Legal'!$W$24</definedName>
    <definedName name="telad" localSheetId="8">'[1]Verificables Comp. Legal'!$O$25</definedName>
    <definedName name="telad" localSheetId="2">#REF!</definedName>
    <definedName name="telad" localSheetId="20">'[1]Verificables Comp. Legal'!$O$25</definedName>
    <definedName name="telad" localSheetId="13">'[1]Verificables Comp. Legal'!$O$25</definedName>
    <definedName name="telad">'[1]Verificables Comp. Legal'!$O$25</definedName>
    <definedName name="telun" localSheetId="8">'[1]Verificables Comp. Legal'!$W$28</definedName>
    <definedName name="telun" localSheetId="2">#REF!</definedName>
    <definedName name="telun" localSheetId="20">'[1]Verificables Comp. Legal'!$W$28</definedName>
    <definedName name="telun" localSheetId="13">'[1]Verificables Comp. Legal'!$W$28</definedName>
    <definedName name="telun">'[1]Verificables Comp. Legal'!$W$28</definedName>
    <definedName name="tipo" localSheetId="8">'[1]Lista Información'!$J$5:$K$5</definedName>
    <definedName name="tipo" localSheetId="2">#REF!</definedName>
    <definedName name="tipo" localSheetId="20">'[1]Lista Información'!$J$5:$K$5</definedName>
    <definedName name="tipo" localSheetId="13">'[1]Lista Información'!$J$5:$K$5</definedName>
    <definedName name="tipo">'[1]Lista Información'!$J$5:$K$5</definedName>
    <definedName name="tipoa" localSheetId="8">'[1]Verificables Comp. Legal'!$D$10</definedName>
    <definedName name="tipoa" localSheetId="2">#REF!</definedName>
    <definedName name="tipoa" localSheetId="20">'[1]Verificables Comp. Legal'!$D$10</definedName>
    <definedName name="tipoa" localSheetId="13">'[1]Verificables Comp. Legal'!$D$10</definedName>
    <definedName name="tipoa">'[1]Verificables Comp. Legal'!$D$10</definedName>
    <definedName name="tipoa2" localSheetId="8">'[1]Verificables Comp. Legal'!$P$10</definedName>
    <definedName name="tipoa2" localSheetId="2">#REF!</definedName>
    <definedName name="tipoa2" localSheetId="20">'[1]Verificables Comp. Legal'!$P$10</definedName>
    <definedName name="tipoa2" localSheetId="13">'[1]Verificables Comp. Legal'!$P$10</definedName>
    <definedName name="tipoa2">'[1]Verificables Comp. Legal'!$P$10</definedName>
    <definedName name="_xlnm.Print_Titles" localSheetId="18">'Condiciones NO cumplimiento'!$1:$2</definedName>
    <definedName name="verificacion" localSheetId="8">'[1]Verificables Comp. Legal'!$V$12</definedName>
    <definedName name="verificacion" localSheetId="2">#REF!</definedName>
    <definedName name="verificacion" localSheetId="20">'[1]Verificables Comp. Legal'!$V$12</definedName>
    <definedName name="verificacion" localSheetId="13">'[1]Verificables Comp. Legal'!$V$12</definedName>
    <definedName name="verificacion">'[1]Verificables Comp. Legal'!$V$12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W4" i="61" l="1"/>
  <c r="LU4" i="61"/>
  <c r="LT4" i="61"/>
  <c r="LS4" i="61"/>
  <c r="LR4" i="61"/>
  <c r="LQ4" i="61"/>
  <c r="LO4" i="61"/>
  <c r="LN4" i="61"/>
  <c r="LM4" i="61"/>
  <c r="LL4" i="61"/>
  <c r="LK4" i="61"/>
  <c r="LJ4" i="61"/>
  <c r="LI4" i="61"/>
  <c r="LH4" i="61"/>
  <c r="LF4" i="61"/>
  <c r="LE4" i="61"/>
  <c r="LD4" i="61"/>
  <c r="LC4" i="61"/>
  <c r="LB4" i="61"/>
  <c r="LA4" i="61"/>
  <c r="KZ4" i="61"/>
  <c r="KY4" i="61"/>
  <c r="KX4" i="61"/>
  <c r="KW4" i="61"/>
  <c r="KV4" i="61"/>
  <c r="KU4" i="61"/>
  <c r="KT4" i="61"/>
  <c r="KS4" i="61"/>
  <c r="KR4" i="61"/>
  <c r="KQ4" i="61"/>
  <c r="KP4" i="61"/>
  <c r="KO4" i="61"/>
  <c r="KN4" i="61"/>
  <c r="KM4" i="61"/>
  <c r="KL4" i="61"/>
  <c r="KK4" i="61"/>
  <c r="KJ4" i="61"/>
  <c r="KI4" i="61"/>
  <c r="KH4" i="61"/>
  <c r="KG4" i="61"/>
  <c r="KF4" i="61"/>
  <c r="KE4" i="61"/>
  <c r="KD4" i="61"/>
  <c r="KC4" i="61"/>
  <c r="KB4" i="61"/>
  <c r="KA4" i="61"/>
  <c r="JZ4" i="61"/>
  <c r="JY4" i="61"/>
  <c r="JX4" i="61"/>
  <c r="JW4" i="61"/>
  <c r="JV4" i="61"/>
  <c r="JU4" i="61"/>
  <c r="JT4" i="61"/>
  <c r="JS4" i="61"/>
  <c r="JQ4" i="61"/>
  <c r="JP4" i="61"/>
  <c r="JO4" i="61"/>
  <c r="JM4" i="61"/>
  <c r="JL4" i="61"/>
  <c r="JK4" i="61"/>
  <c r="JJ4" i="61"/>
  <c r="JI4" i="61"/>
  <c r="JH4" i="61"/>
  <c r="JG4" i="61"/>
  <c r="JF4" i="61"/>
  <c r="JE4" i="61"/>
  <c r="JD4" i="61"/>
  <c r="JC4" i="61"/>
  <c r="JB4" i="61"/>
  <c r="JA4" i="61"/>
  <c r="IZ4" i="61"/>
  <c r="IY4" i="61"/>
  <c r="IX4" i="61"/>
  <c r="IW4" i="61"/>
  <c r="IV4" i="61"/>
  <c r="IU4" i="61"/>
  <c r="IT4" i="61"/>
  <c r="IS4" i="61"/>
  <c r="IR4" i="61"/>
  <c r="IQ4" i="61"/>
  <c r="IP4" i="61"/>
  <c r="IO4" i="61"/>
  <c r="IN4" i="61"/>
  <c r="IM4" i="61"/>
  <c r="IL4" i="61"/>
  <c r="IK4" i="61"/>
  <c r="IJ4" i="61"/>
  <c r="II4" i="61"/>
  <c r="IH4" i="61"/>
  <c r="IG4" i="61"/>
  <c r="IF4" i="61"/>
  <c r="IE4" i="61"/>
  <c r="ID4" i="61"/>
  <c r="IC4" i="61"/>
  <c r="IB4" i="61"/>
  <c r="IA4" i="61"/>
  <c r="HZ4" i="61"/>
  <c r="HY4" i="61"/>
  <c r="HX4" i="61"/>
  <c r="HW4" i="61"/>
  <c r="HV4" i="61"/>
  <c r="HU4" i="61"/>
  <c r="HT4" i="61"/>
  <c r="HS4" i="61"/>
  <c r="HR4" i="61"/>
  <c r="HQ4" i="61"/>
  <c r="HP4" i="61"/>
  <c r="HO4" i="61"/>
  <c r="HN4" i="61"/>
  <c r="HM4" i="61"/>
  <c r="HL4" i="61"/>
  <c r="HK4" i="61"/>
  <c r="HJ4" i="61"/>
  <c r="HI4" i="61"/>
  <c r="HH4" i="61"/>
  <c r="HG4" i="61"/>
  <c r="HF4" i="61"/>
  <c r="HE4" i="61"/>
  <c r="HD4" i="61"/>
  <c r="HC4" i="61"/>
  <c r="HB4" i="61"/>
  <c r="HA4" i="61"/>
  <c r="GZ4" i="61"/>
  <c r="GY4" i="61"/>
  <c r="GX4" i="61"/>
  <c r="GW4" i="61"/>
  <c r="GV4" i="61"/>
  <c r="GT4" i="61"/>
  <c r="GS4" i="61"/>
  <c r="GR4" i="61"/>
  <c r="GQ4" i="61"/>
  <c r="GP4" i="61"/>
  <c r="GO4" i="61"/>
  <c r="GN4" i="61"/>
  <c r="GM4" i="61"/>
  <c r="GL4" i="61"/>
  <c r="GK4" i="61"/>
  <c r="GJ4" i="61"/>
  <c r="GI4" i="61"/>
  <c r="GH4" i="61"/>
  <c r="GG4" i="61"/>
  <c r="GF4" i="61"/>
  <c r="GE4" i="61"/>
  <c r="GD4" i="61"/>
  <c r="GC4" i="61"/>
  <c r="GB4" i="61"/>
  <c r="FZ4" i="61"/>
  <c r="FY4" i="61"/>
  <c r="FX4" i="61"/>
  <c r="FW4" i="61"/>
  <c r="FV4" i="61"/>
  <c r="FU4" i="61"/>
  <c r="FT4" i="61"/>
  <c r="FS4" i="61"/>
  <c r="FR4" i="61"/>
  <c r="FQ4" i="61"/>
  <c r="FP4" i="61"/>
  <c r="FO4" i="61"/>
  <c r="FN4" i="61"/>
  <c r="FM4" i="61"/>
  <c r="FL4" i="61"/>
  <c r="FK4" i="61"/>
  <c r="FJ4" i="61"/>
  <c r="FI4" i="61"/>
  <c r="FH4" i="61"/>
  <c r="FG4" i="61"/>
  <c r="FF4" i="61"/>
  <c r="FE4" i="61"/>
  <c r="FD4" i="61"/>
  <c r="FC4" i="61"/>
  <c r="FB4" i="61"/>
  <c r="FA4" i="61"/>
  <c r="EZ4" i="61"/>
  <c r="EY4" i="61"/>
  <c r="EX4" i="61"/>
  <c r="EW4" i="61"/>
  <c r="EU4" i="61"/>
  <c r="ET4" i="61"/>
  <c r="ES4" i="61"/>
  <c r="ER4" i="61"/>
  <c r="EQ4" i="61"/>
  <c r="EP4" i="61"/>
  <c r="EO4" i="61"/>
  <c r="EN4" i="61"/>
  <c r="EM4" i="61"/>
  <c r="EL4" i="61"/>
  <c r="EK4" i="61"/>
  <c r="EJ4" i="61"/>
  <c r="EI4" i="61"/>
  <c r="EH4" i="61"/>
  <c r="EG4" i="61"/>
  <c r="EF4" i="61"/>
  <c r="EE4" i="61"/>
  <c r="ED4" i="61"/>
  <c r="EC4" i="61"/>
  <c r="EB4" i="61"/>
  <c r="DZ4" i="61"/>
  <c r="DY4" i="61"/>
  <c r="DX4" i="61"/>
  <c r="DW4" i="61"/>
  <c r="DV4" i="61"/>
  <c r="DU4" i="61"/>
  <c r="DT4" i="61"/>
  <c r="DS4" i="61"/>
  <c r="DR4" i="61"/>
  <c r="DQ4" i="61"/>
  <c r="DP4" i="61"/>
  <c r="DO4" i="61"/>
  <c r="DN4" i="61"/>
  <c r="DM4" i="61"/>
  <c r="DL4" i="61"/>
  <c r="DK4" i="61"/>
  <c r="DJ4" i="61"/>
  <c r="DI4" i="61"/>
  <c r="DH4" i="61"/>
  <c r="DG4" i="61"/>
  <c r="DF4" i="61"/>
  <c r="DE4" i="61"/>
  <c r="DD4" i="61"/>
  <c r="DC4" i="61"/>
  <c r="DB4" i="61"/>
  <c r="DA4" i="61"/>
  <c r="CZ4" i="61"/>
  <c r="CY4" i="61"/>
  <c r="CX4" i="61"/>
  <c r="CW4" i="61"/>
  <c r="CV4" i="61"/>
  <c r="CU4" i="61"/>
  <c r="CT4" i="61"/>
  <c r="CS4" i="61"/>
  <c r="CR4" i="61"/>
  <c r="CQ4" i="61"/>
  <c r="CP4" i="61"/>
  <c r="CO4" i="61"/>
  <c r="CN4" i="61"/>
  <c r="CM4" i="61"/>
  <c r="CL4" i="61"/>
  <c r="CK4" i="61"/>
  <c r="CJ4" i="61"/>
  <c r="CI4" i="61"/>
  <c r="CH4" i="61"/>
  <c r="CG4" i="61"/>
  <c r="CF4" i="61"/>
  <c r="CE4" i="61"/>
  <c r="CD4" i="61"/>
  <c r="CC4" i="61"/>
  <c r="CB4" i="61"/>
  <c r="CA4" i="61"/>
  <c r="BZ4" i="61"/>
  <c r="BY4" i="61"/>
  <c r="BX4" i="61"/>
  <c r="BW4" i="61"/>
  <c r="BV4" i="61"/>
  <c r="BU4" i="61"/>
  <c r="BT4" i="61"/>
  <c r="BS4" i="61"/>
  <c r="H30" i="38"/>
  <c r="H31" i="38"/>
  <c r="H32" i="38"/>
  <c r="H33" i="38"/>
  <c r="H34" i="38"/>
  <c r="H35" i="38"/>
  <c r="H36" i="38"/>
  <c r="H37" i="38"/>
  <c r="H38" i="38"/>
  <c r="H39" i="38"/>
  <c r="H40" i="38"/>
  <c r="H23" i="38"/>
  <c r="H24" i="38"/>
  <c r="H26" i="38"/>
  <c r="H27" i="38"/>
  <c r="H28" i="38"/>
  <c r="H9" i="38"/>
  <c r="H10" i="38"/>
  <c r="H11" i="38"/>
  <c r="H12" i="38"/>
  <c r="H13" i="38"/>
  <c r="B8" i="51"/>
  <c r="B7" i="51"/>
  <c r="B6" i="51"/>
  <c r="B5" i="51"/>
  <c r="B4" i="51"/>
  <c r="B3" i="51"/>
  <c r="E3" i="56"/>
  <c r="D3" i="56"/>
  <c r="C51" i="38" s="1" a="1"/>
  <c r="E8" i="60"/>
  <c r="D8" i="60"/>
  <c r="LP4" i="61" s="1"/>
  <c r="E3" i="60"/>
  <c r="D3" i="60"/>
  <c r="E17" i="48"/>
  <c r="D17" i="48"/>
  <c r="LG4" i="61" s="1"/>
  <c r="E14" i="48"/>
  <c r="D14" i="48"/>
  <c r="E9" i="48"/>
  <c r="D9" i="48"/>
  <c r="E5" i="48"/>
  <c r="D5" i="48"/>
  <c r="E3" i="48"/>
  <c r="D3" i="48"/>
  <c r="E5" i="44"/>
  <c r="D5" i="44"/>
  <c r="G5" i="44" s="1"/>
  <c r="E4" i="44"/>
  <c r="D4" i="44"/>
  <c r="G4" i="44" s="1"/>
  <c r="E3" i="44"/>
  <c r="D3" i="44"/>
  <c r="E71" i="59"/>
  <c r="E68" i="59"/>
  <c r="E62" i="59"/>
  <c r="E8" i="59"/>
  <c r="E20" i="42"/>
  <c r="D20" i="42"/>
  <c r="GU4" i="61" s="1"/>
  <c r="E7" i="42"/>
  <c r="D7" i="42"/>
  <c r="E3" i="42"/>
  <c r="D3" i="42"/>
  <c r="E31" i="41"/>
  <c r="D31" i="41"/>
  <c r="GA4" i="61" s="1"/>
  <c r="E28" i="41"/>
  <c r="D28" i="41"/>
  <c r="E25" i="41"/>
  <c r="D25" i="41"/>
  <c r="E22" i="41"/>
  <c r="D22" i="41"/>
  <c r="E7" i="41"/>
  <c r="D7" i="41"/>
  <c r="E3" i="41"/>
  <c r="D3" i="41"/>
  <c r="E20" i="58"/>
  <c r="D20" i="58"/>
  <c r="C14" i="38" s="1" a="1"/>
  <c r="E16" i="58"/>
  <c r="D16" i="58"/>
  <c r="E10" i="58"/>
  <c r="D10" i="58"/>
  <c r="E7" i="58"/>
  <c r="D7" i="58"/>
  <c r="E3" i="58"/>
  <c r="D3" i="58"/>
  <c r="E63" i="55"/>
  <c r="D63" i="55"/>
  <c r="EA4" i="61" s="1"/>
  <c r="E48" i="55"/>
  <c r="E47" i="55"/>
  <c r="D48" i="55"/>
  <c r="D47" i="55"/>
  <c r="E21" i="55"/>
  <c r="D21" i="55"/>
  <c r="E20" i="55"/>
  <c r="D20" i="55"/>
  <c r="E19" i="55"/>
  <c r="D19" i="55"/>
  <c r="E12" i="55"/>
  <c r="D12" i="55"/>
  <c r="E10" i="55"/>
  <c r="D10" i="55"/>
  <c r="E8" i="55"/>
  <c r="D8" i="55"/>
  <c r="E6" i="55"/>
  <c r="D6" i="55"/>
  <c r="E3" i="55"/>
  <c r="D3" i="55"/>
  <c r="LV4" i="61" l="1"/>
  <c r="C49" i="38" a="1"/>
  <c r="C44" i="38" a="1"/>
  <c r="JR4" i="61"/>
  <c r="C41" i="38" a="1"/>
  <c r="C25" i="38" a="1"/>
  <c r="C19" i="38" a="1"/>
  <c r="EV4" i="61"/>
  <c r="C3" i="38" a="1"/>
  <c r="BR4" i="61"/>
  <c r="BQ4" i="61"/>
  <c r="BP4" i="61"/>
  <c r="BO4" i="61"/>
  <c r="BN4" i="61"/>
  <c r="BM4" i="61"/>
  <c r="BL4" i="61"/>
  <c r="BK4" i="61"/>
  <c r="BJ4" i="61"/>
  <c r="BI4" i="61"/>
  <c r="BH4" i="61"/>
  <c r="BG4" i="61"/>
  <c r="BF4" i="61"/>
  <c r="BE4" i="61"/>
  <c r="BD4" i="61"/>
  <c r="BC4" i="61"/>
  <c r="BB4" i="61"/>
  <c r="BA4" i="61"/>
  <c r="AZ4" i="61"/>
  <c r="AY4" i="61"/>
  <c r="AX4" i="61"/>
  <c r="AW4" i="61"/>
  <c r="AV4" i="61"/>
  <c r="AU4" i="61"/>
  <c r="AT4" i="61"/>
  <c r="AS4" i="61"/>
  <c r="AR4" i="61"/>
  <c r="AQ4" i="61"/>
  <c r="AP4" i="61"/>
  <c r="AO4" i="61"/>
  <c r="AN4" i="61"/>
  <c r="AM4" i="61"/>
  <c r="AL4" i="61"/>
  <c r="H25" i="38"/>
  <c r="AK4" i="61"/>
  <c r="AJ4" i="61"/>
  <c r="AI4" i="61"/>
  <c r="AF4" i="61"/>
  <c r="AE4" i="61"/>
  <c r="AD4" i="61"/>
  <c r="AC4" i="61"/>
  <c r="AB4" i="61"/>
  <c r="AA4" i="61"/>
  <c r="Z4" i="61"/>
  <c r="Y4" i="61"/>
  <c r="X4" i="61"/>
  <c r="W4" i="61"/>
  <c r="V4" i="61"/>
  <c r="U4" i="61"/>
  <c r="T4" i="61"/>
  <c r="S4" i="61"/>
  <c r="R4" i="61"/>
  <c r="Q4" i="61"/>
  <c r="P4" i="61"/>
  <c r="O4" i="61"/>
  <c r="N4" i="61"/>
  <c r="M4" i="61"/>
  <c r="L4" i="61"/>
  <c r="K4" i="61"/>
  <c r="J4" i="61"/>
  <c r="I4" i="61"/>
  <c r="H4" i="61"/>
  <c r="G4" i="61"/>
  <c r="F4" i="61"/>
  <c r="E4" i="61"/>
  <c r="D4" i="61"/>
  <c r="C4" i="61"/>
  <c r="B4" i="61"/>
  <c r="A4" i="61"/>
  <c r="D33" i="44"/>
  <c r="C10" i="14" s="1"/>
  <c r="G3" i="44"/>
  <c r="D35" i="44" s="1"/>
  <c r="E10" i="14" s="1"/>
  <c r="G20" i="42"/>
  <c r="G15" i="42"/>
  <c r="G7" i="42"/>
  <c r="G3" i="42"/>
  <c r="G31" i="41"/>
  <c r="G28" i="41"/>
  <c r="G25" i="41"/>
  <c r="G22" i="41"/>
  <c r="G7" i="41"/>
  <c r="G3" i="41"/>
  <c r="G20" i="58"/>
  <c r="G16" i="58"/>
  <c r="G10" i="58"/>
  <c r="G3" i="58"/>
  <c r="AV3" i="61"/>
  <c r="AU3" i="61"/>
  <c r="AT3" i="61"/>
  <c r="AS3" i="61"/>
  <c r="AR3" i="61"/>
  <c r="AQ3" i="61"/>
  <c r="AM3" i="61"/>
  <c r="AL3" i="61"/>
  <c r="D26" i="42" l="1"/>
  <c r="E8" i="14" s="1"/>
  <c r="D37" i="41"/>
  <c r="E7" i="14" s="1"/>
  <c r="D24" i="42"/>
  <c r="C8" i="14" s="1"/>
  <c r="D35" i="41"/>
  <c r="C7" i="14" s="1"/>
  <c r="D25" i="42"/>
  <c r="D8" i="14" s="1"/>
  <c r="D34" i="44"/>
  <c r="D10" i="14" s="1"/>
  <c r="D36" i="41"/>
  <c r="D7" i="14" s="1"/>
  <c r="G8" i="60"/>
  <c r="G3" i="60"/>
  <c r="D71" i="59"/>
  <c r="D68" i="59"/>
  <c r="G68" i="59" s="1"/>
  <c r="D62" i="59"/>
  <c r="G62" i="59" s="1"/>
  <c r="E47" i="59"/>
  <c r="D47" i="59"/>
  <c r="G47" i="59" s="1"/>
  <c r="E46" i="59"/>
  <c r="D46" i="59"/>
  <c r="G46" i="59" s="1"/>
  <c r="E42" i="59"/>
  <c r="D42" i="59"/>
  <c r="G42" i="59" s="1"/>
  <c r="E36" i="59"/>
  <c r="D36" i="59"/>
  <c r="G36" i="59" s="1"/>
  <c r="G30" i="59"/>
  <c r="E30" i="59"/>
  <c r="D30" i="59"/>
  <c r="E24" i="59"/>
  <c r="D24" i="59"/>
  <c r="G24" i="59" s="1"/>
  <c r="E17" i="59"/>
  <c r="D17" i="59"/>
  <c r="G17" i="59" s="1"/>
  <c r="D8" i="59"/>
  <c r="G8" i="59" s="1"/>
  <c r="E3" i="59"/>
  <c r="D3" i="59"/>
  <c r="G3" i="59" s="1"/>
  <c r="G71" i="59" l="1"/>
  <c r="C29" i="38" a="1"/>
  <c r="JN4" i="61"/>
  <c r="D18" i="60"/>
  <c r="E12" i="14" s="1"/>
  <c r="D17" i="60"/>
  <c r="D12" i="14" s="1"/>
  <c r="D16" i="60"/>
  <c r="C12" i="14" s="1"/>
  <c r="D75" i="59"/>
  <c r="D9" i="14" s="1"/>
  <c r="D74" i="59"/>
  <c r="C9" i="14" s="1"/>
  <c r="D76" i="59"/>
  <c r="E9" i="14" s="1"/>
  <c r="F9" i="14" l="1"/>
  <c r="G7" i="58"/>
  <c r="F43" i="57"/>
  <c r="F42" i="57"/>
  <c r="F41" i="57"/>
  <c r="F40" i="57"/>
  <c r="F39" i="57"/>
  <c r="F38" i="57"/>
  <c r="F37" i="57"/>
  <c r="F36" i="57"/>
  <c r="F35" i="57"/>
  <c r="F34" i="57"/>
  <c r="F33" i="57"/>
  <c r="F32" i="57"/>
  <c r="F31" i="57"/>
  <c r="F30" i="57"/>
  <c r="F29" i="57"/>
  <c r="F23" i="57"/>
  <c r="F22" i="57"/>
  <c r="F21" i="57"/>
  <c r="F20" i="57"/>
  <c r="F19" i="57"/>
  <c r="F18" i="57"/>
  <c r="F17" i="57"/>
  <c r="F16" i="57"/>
  <c r="F15" i="57"/>
  <c r="F14" i="57"/>
  <c r="F13" i="57"/>
  <c r="F12" i="57"/>
  <c r="F11" i="57"/>
  <c r="F10" i="57"/>
  <c r="F9" i="57"/>
  <c r="F8" i="57"/>
  <c r="F7" i="57"/>
  <c r="F6" i="57"/>
  <c r="F5" i="57"/>
  <c r="F4" i="57"/>
  <c r="D26" i="58" l="1"/>
  <c r="E6" i="14" s="1"/>
  <c r="D25" i="58"/>
  <c r="D6" i="14" s="1"/>
  <c r="D24" i="58"/>
  <c r="C6" i="14" s="1"/>
  <c r="G3" i="56"/>
  <c r="G63" i="55"/>
  <c r="G47" i="55"/>
  <c r="G19" i="55"/>
  <c r="G12" i="55"/>
  <c r="G10" i="55"/>
  <c r="G8" i="55"/>
  <c r="G6" i="55"/>
  <c r="G3" i="55"/>
  <c r="D7" i="56" l="1"/>
  <c r="C13" i="14" s="1"/>
  <c r="D8" i="56"/>
  <c r="D13" i="14" s="1"/>
  <c r="G48" i="55"/>
  <c r="D9" i="56"/>
  <c r="E13" i="14" s="1"/>
  <c r="G20" i="55"/>
  <c r="G21" i="55"/>
  <c r="D70" i="55" l="1"/>
  <c r="E5" i="14" s="1"/>
  <c r="D68" i="55"/>
  <c r="D69" i="55"/>
  <c r="D5" i="14" s="1"/>
  <c r="G17" i="48"/>
  <c r="G14" i="48"/>
  <c r="G9" i="48"/>
  <c r="G5" i="48"/>
  <c r="G3" i="48"/>
  <c r="E3" i="46"/>
  <c r="C5" i="14" l="1"/>
  <c r="D22" i="48"/>
  <c r="C11" i="14" s="1"/>
  <c r="D24" i="48"/>
  <c r="E11" i="14" s="1"/>
  <c r="D23" i="48"/>
  <c r="D11" i="14" s="1"/>
  <c r="F18" i="1"/>
  <c r="D18" i="1"/>
  <c r="H51" i="38" l="1"/>
  <c r="H48" i="38"/>
  <c r="H47" i="38"/>
  <c r="H46" i="38"/>
  <c r="H7" i="38" l="1"/>
  <c r="H8" i="38"/>
  <c r="H49" i="38" l="1"/>
  <c r="H50" i="38" l="1"/>
  <c r="H42" i="38"/>
  <c r="H43" i="38"/>
  <c r="H17" i="38"/>
  <c r="H18" i="38"/>
  <c r="H15" i="38"/>
  <c r="H16" i="38"/>
  <c r="H14" i="38"/>
  <c r="H29" i="38"/>
  <c r="H41" i="38"/>
  <c r="H22" i="38" l="1"/>
  <c r="F6" i="14"/>
  <c r="H20" i="38"/>
  <c r="H21" i="38"/>
  <c r="F8" i="14"/>
  <c r="F5" i="14"/>
  <c r="H19" i="38"/>
  <c r="F10" i="14"/>
  <c r="H6" i="38" l="1"/>
  <c r="F13" i="14"/>
  <c r="D167" i="2" a="1"/>
  <c r="D167" i="2" s="1"/>
  <c r="H3" i="38" l="1"/>
  <c r="H5" i="38"/>
  <c r="H4" i="38"/>
  <c r="F7" i="14"/>
  <c r="E167" i="2"/>
  <c r="H44" i="38" l="1"/>
  <c r="H45" i="38"/>
  <c r="A3" i="32" a="1"/>
  <c r="D14" i="14"/>
  <c r="E14" i="14"/>
  <c r="F11" i="14"/>
  <c r="C14" i="14"/>
  <c r="F12" i="14"/>
  <c r="F14"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<sst xmlns="http://schemas.openxmlformats.org/spreadsheetml/2006/main" count="3775" uniqueCount="2405">
  <si>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</si>
  <si>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</si>
  <si>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</si>
  <si>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</si>
  <si>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</si>
  <si>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</si>
  <si>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</si>
  <si>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</si>
  <si>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</si>
  <si>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</si>
  <si>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</si>
  <si>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</si>
  <si>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</si>
  <si>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</si>
  <si>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</si>
  <si>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</si>
  <si>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</si>
  <si>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</si>
  <si>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</si>
  <si>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</si>
  <si>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</si>
  <si>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</si>
  <si>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</si>
  <si>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</si>
  <si>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</si>
  <si>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</si>
  <si>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</si>
  <si>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</si>
  <si>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</si>
  <si>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</si>
  <si>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</si>
  <si>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</si>
  <si>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</si>
  <si>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</si>
  <si>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</si>
  <si>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</si>
  <si>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</si>
  <si>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</si>
  <si>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</si>
  <si>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</si>
  <si>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</si>
  <si>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</si>
  <si>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</si>
  <si>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</si>
  <si>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</si>
  <si>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</si>
  <si>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</si>
  <si>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</si>
  <si>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</si>
  <si>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</si>
  <si>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</si>
  <si>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</si>
  <si>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</si>
  <si>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</si>
  <si>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</si>
  <si>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</si>
  <si>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</si>
  <si>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</si>
  <si>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</si>
  <si>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</si>
  <si>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</si>
  <si>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</si>
  <si>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</si>
  <si>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</si>
  <si>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</si>
  <si>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</si>
  <si>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</si>
  <si>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</si>
  <si>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</si>
  <si>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</si>
  <si>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</si>
  <si>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</si>
  <si>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</si>
  <si>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</si>
  <si>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</si>
  <si>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</si>
  <si>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</si>
  <si>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</si>
  <si>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</si>
  <si>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</si>
  <si>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</si>
  <si>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</si>
  <si>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</si>
  <si>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</si>
  <si>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</si>
  <si>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</si>
  <si>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</si>
  <si>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</si>
  <si>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</si>
  <si>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</si>
  <si>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</si>
  <si>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</si>
  <si>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</si>
  <si>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</si>
  <si>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</si>
  <si>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</si>
  <si>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</si>
  <si>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</si>
  <si>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</si>
  <si>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</si>
  <si>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</si>
  <si>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</si>
  <si>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</si>
  <si>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</si>
  <si>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</si>
  <si>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</si>
  <si>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</si>
  <si>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</si>
  <si>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</si>
  <si>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</si>
  <si>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</si>
  <si>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</si>
  <si>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</si>
  <si>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</si>
  <si>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</si>
  <si>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</si>
  <si>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</si>
  <si>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</si>
  <si>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</si>
  <si>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</si>
  <si>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</si>
  <si>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</si>
  <si>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</si>
  <si>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</si>
  <si>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</si>
  <si>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</si>
  <si>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</si>
  <si>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</si>
  <si>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</si>
  <si>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</si>
  <si>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</si>
  <si>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</si>
  <si>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</si>
  <si>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</si>
  <si>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</si>
  <si>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</si>
  <si>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</si>
  <si>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</si>
  <si>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</si>
  <si>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</si>
  <si>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</si>
  <si>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</si>
  <si>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</si>
  <si>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</si>
  <si>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</si>
  <si>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</si>
  <si>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</si>
  <si>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</si>
  <si>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</si>
  <si>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</si>
  <si>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</si>
  <si>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</si>
  <si>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</si>
  <si>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</si>
  <si>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</si>
  <si>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</si>
  <si>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</si>
  <si>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</si>
  <si>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</si>
  <si>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</si>
  <si>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</si>
  <si>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</si>
  <si>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</si>
  <si>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</si>
  <si>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</si>
  <si>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</si>
  <si>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</si>
  <si>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</si>
  <si>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</si>
  <si>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</si>
  <si>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</si>
  <si>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</si>
  <si>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</si>
  <si>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</si>
  <si>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</si>
  <si>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</si>
  <si>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</si>
  <si>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</si>
  <si>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</si>
  <si>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</si>
  <si>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</si>
  <si>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</si>
  <si>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</si>
  <si>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</si>
  <si>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</si>
  <si>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</si>
  <si>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</si>
  <si>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</si>
  <si>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</si>
  <si>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</si>
  <si>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</si>
  <si>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</si>
  <si>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</si>
  <si>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</si>
  <si>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</si>
  <si>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</si>
  <si>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</si>
  <si>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</si>
  <si>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</si>
  <si>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</si>
  <si>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</si>
  <si>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</si>
  <si>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</si>
  <si>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</si>
  <si>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</si>
  <si>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</si>
  <si>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</si>
  <si>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</si>
  <si>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</si>
  <si>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</si>
  <si>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</si>
  <si>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</si>
  <si>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</si>
  <si>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</si>
  <si>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</si>
  <si>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</si>
  <si>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</si>
  <si>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</si>
  <si>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</si>
  <si>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</si>
  <si>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</si>
  <si>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</si>
  <si>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</si>
  <si>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</si>
  <si>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</si>
  <si>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</si>
  <si>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</si>
  <si>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</si>
  <si>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</si>
  <si>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</si>
  <si>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</si>
  <si>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</si>
  <si>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</si>
  <si>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</si>
  <si>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</si>
  <si>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</si>
  <si>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</si>
  <si>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</si>
  <si>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</si>
  <si>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</si>
  <si>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</si>
  <si>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</si>
  <si>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</si>
  <si>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</si>
  <si>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</si>
  <si>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</si>
  <si>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</si>
  <si>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</si>
  <si>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</si>
  <si>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</si>
  <si>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</si>
  <si>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</si>
  <si>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</si>
  <si>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</si>
  <si>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</si>
  <si>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</si>
  <si>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</si>
  <si>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</si>
  <si>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</si>
  <si>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</si>
  <si>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</si>
  <si>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</si>
  <si>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</si>
  <si>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</si>
  <si>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</si>
  <si>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</si>
  <si>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</si>
  <si>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</si>
  <si>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</si>
  <si>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</si>
  <si>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</si>
  <si>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</si>
  <si>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</si>
  <si>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</si>
  <si>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</si>
  <si>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</si>
  <si>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</si>
  <si>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</si>
  <si>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</si>
  <si>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</si>
  <si>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</si>
  <si>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</si>
  <si>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</si>
  <si>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</si>
  <si>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</si>
  <si>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</si>
  <si>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</si>
  <si>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</si>
  <si>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</si>
  <si>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</si>
  <si>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</si>
  <si>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</si>
  <si>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</si>
  <si>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</si>
  <si>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</si>
  <si>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</si>
  <si>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</si>
  <si>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</si>
  <si>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</si>
  <si>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</si>
  <si>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</si>
  <si>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</si>
  <si>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</si>
  <si>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</si>
  <si>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</si>
  <si>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</si>
  <si>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</si>
  <si>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</si>
  <si>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</si>
  <si>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</si>
  <si>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</si>
  <si>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</si>
  <si>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</si>
  <si>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</si>
  <si>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</si>
  <si>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</si>
  <si>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</si>
  <si>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</si>
  <si>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</si>
  <si>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</si>
  <si>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</si>
  <si>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</si>
  <si>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</si>
  <si>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</si>
  <si>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</si>
  <si>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</si>
  <si>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</si>
  <si>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</si>
  <si>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</si>
  <si>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</si>
  <si>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</si>
  <si>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</si>
  <si>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</si>
  <si>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</si>
  <si>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</si>
  <si>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</si>
  <si>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</si>
  <si>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</si>
  <si>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</si>
  <si>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</si>
  <si>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</si>
  <si>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</si>
  <si>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</si>
  <si>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</si>
  <si>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</si>
  <si>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</si>
  <si>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</si>
  <si>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</si>
  <si>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</si>
  <si>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</si>
  <si>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</si>
  <si>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</si>
  <si>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</si>
  <si>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</si>
  <si>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</si>
  <si>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</si>
  <si>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</si>
  <si>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</si>
  <si>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</si>
  <si>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</si>
  <si>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</si>
  <si>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</si>
  <si>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</si>
  <si>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</si>
  <si>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</si>
  <si>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</si>
  <si>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</si>
  <si>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</si>
  <si>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</si>
  <si>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</si>
  <si>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</si>
  <si>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</si>
  <si>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</si>
  <si>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</si>
  <si>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</si>
  <si>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</si>
  <si>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</si>
  <si>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</si>
  <si>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</si>
  <si>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</si>
  <si>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</si>
  <si>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</si>
  <si>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</si>
  <si>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</si>
  <si>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</si>
  <si>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</si>
  <si>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</si>
  <si>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</si>
  <si>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</si>
  <si>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</si>
  <si>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</si>
  <si>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</si>
  <si>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</si>
  <si>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</si>
  <si>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</si>
  <si>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</si>
  <si>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</si>
  <si>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</si>
  <si>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</si>
  <si>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</si>
  <si>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</si>
  <si>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</si>
  <si>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</si>
  <si>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</si>
  <si>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</si>
  <si>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</si>
  <si>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</si>
  <si>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</si>
  <si>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</si>
  <si>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</si>
  <si>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</si>
  <si>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</si>
  <si>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</si>
  <si>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</si>
  <si>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</si>
  <si>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</si>
  <si>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</si>
  <si>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</si>
  <si>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</si>
  <si>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</si>
  <si>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</si>
  <si>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</si>
  <si>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</si>
  <si>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</si>
  <si>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</si>
  <si>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</si>
  <si>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</si>
  <si>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</si>
  <si>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</si>
  <si>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</si>
  <si>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</si>
  <si>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</si>
  <si>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</si>
  <si>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</si>
  <si>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</si>
  <si>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</si>
  <si>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</si>
  <si>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</si>
  <si>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</si>
  <si>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</si>
  <si>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</si>
  <si>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</si>
  <si>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</si>
  <si>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</si>
  <si>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</si>
  <si>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</si>
  <si>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</si>
  <si>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</si>
  <si>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</si>
  <si>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</si>
  <si>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</si>
  <si>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</si>
  <si>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</si>
  <si>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</si>
  <si>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</si>
  <si>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</si>
  <si>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</si>
  <si>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</si>
  <si>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</si>
  <si>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</si>
  <si>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</si>
  <si>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</si>
  <si>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</si>
  <si>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</si>
  <si>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</si>
  <si>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</si>
  <si>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</si>
  <si>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</si>
  <si>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</si>
  <si>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</si>
  <si>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</si>
  <si>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</si>
  <si>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</si>
  <si>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</si>
  <si>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</si>
  <si>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</si>
  <si>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</si>
  <si>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</si>
  <si>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</si>
  <si>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</si>
  <si>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</si>
  <si>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</si>
  <si>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</si>
  <si>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</si>
  <si>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</si>
  <si>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</si>
  <si>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</si>
  <si>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</si>
  <si>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</si>
  <si>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</si>
  <si>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</si>
  <si>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</si>
  <si>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</si>
  <si>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</si>
  <si>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</si>
  <si>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</si>
  <si>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</si>
  <si>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</si>
  <si>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</si>
  <si>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</si>
  <si>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</si>
  <si>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</si>
  <si>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</si>
  <si>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</si>
  <si>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</si>
  <si>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</si>
  <si>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</si>
  <si>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</si>
  <si>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</si>
  <si>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</si>
  <si>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</si>
  <si>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</si>
  <si>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</si>
  <si>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</si>
  <si>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</si>
  <si>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</si>
  <si>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</si>
  <si>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</si>
  <si>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</si>
  <si>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</si>
  <si>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</si>
  <si>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</si>
  <si>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</si>
  <si>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</si>
  <si>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</si>
  <si>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</si>
  <si>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</si>
  <si>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</si>
  <si>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</si>
  <si>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</si>
  <si>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</si>
  <si>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</si>
  <si>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</si>
  <si>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</si>
  <si>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</si>
  <si>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</si>
  <si>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</si>
  <si>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</si>
  <si>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</si>
  <si>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</si>
  <si>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</si>
  <si>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</si>
  <si>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</si>
  <si>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</si>
  <si>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</si>
  <si>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</si>
  <si>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</si>
  <si>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</si>
  <si>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</si>
  <si>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</si>
  <si>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</si>
  <si>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</si>
  <si>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</si>
  <si>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</si>
  <si>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</si>
  <si>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</si>
  <si>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</si>
  <si>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</si>
  <si>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</si>
  <si>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</si>
  <si>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</si>
  <si>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</si>
  <si>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</si>
  <si>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</si>
  <si>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</si>
  <si>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</si>
  <si>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</si>
  <si>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</si>
  <si>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</si>
  <si>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</si>
  <si>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</si>
  <si>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</si>
  <si>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</si>
  <si>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</si>
  <si>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</si>
  <si>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</si>
  <si>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</si>
  <si>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</si>
  <si>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</si>
  <si>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</si>
  <si>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</si>
  <si>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</si>
  <si>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</si>
  <si>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</si>
  <si>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</si>
  <si>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</si>
  <si>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</si>
  <si>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</si>
  <si>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</si>
  <si>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</si>
  <si>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</si>
  <si>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</si>
  <si>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</si>
  <si>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</si>
  <si>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</si>
  <si>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</si>
  <si>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</si>
  <si>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</si>
  <si>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</si>
  <si>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</si>
  <si>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</si>
  <si>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</si>
  <si>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</si>
  <si>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</si>
  <si>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</si>
  <si>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</si>
  <si>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</si>
  <si>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</si>
  <si>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</si>
  <si>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</si>
  <si>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</si>
  <si>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</si>
  <si>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</si>
  <si>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</si>
  <si>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</si>
  <si>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</si>
  <si>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</si>
  <si>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</si>
  <si>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</si>
  <si>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</si>
  <si>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</si>
  <si>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</si>
  <si>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</si>
  <si>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</si>
  <si>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</si>
  <si>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</si>
  <si>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</si>
  <si>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</si>
  <si>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</si>
  <si>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</si>
  <si>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</si>
  <si>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</si>
  <si>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</si>
  <si>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</si>
  <si>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</si>
  <si>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</si>
  <si>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</si>
  <si>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</si>
  <si>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</si>
  <si>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</si>
  <si>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</si>
  <si>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</si>
  <si>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</si>
  <si>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</si>
  <si>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</si>
  <si>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</si>
  <si>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</si>
  <si>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</si>
  <si>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</si>
  <si>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</si>
  <si>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</si>
  <si>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</si>
  <si>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</si>
  <si>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</si>
  <si>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</si>
  <si>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</si>
  <si>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</si>
  <si>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</si>
  <si>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</si>
  <si>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</si>
  <si>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</si>
  <si>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</si>
  <si>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</si>
  <si>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</si>
  <si>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</si>
  <si>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</si>
  <si>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</si>
  <si>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</si>
  <si>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</si>
  <si>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</si>
  <si>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</si>
  <si>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</si>
  <si>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</si>
  <si>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</si>
  <si>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</si>
  <si>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</si>
  <si>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</si>
  <si>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</si>
  <si>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</si>
  <si>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</si>
  <si>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</si>
  <si>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</si>
  <si>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</si>
  <si>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</si>
  <si>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</si>
  <si>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</si>
  <si>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</si>
  <si>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</si>
  <si>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</si>
  <si>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</si>
  <si>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</si>
  <si>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</si>
  <si>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</si>
  <si>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</si>
  <si>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</si>
  <si>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</si>
  <si>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</si>
  <si>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</si>
  <si>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</si>
  <si>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</si>
  <si>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</si>
  <si>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</si>
  <si>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</si>
  <si>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</si>
  <si>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</si>
  <si>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</si>
  <si>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</si>
  <si>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</si>
  <si>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</si>
  <si>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</si>
  <si>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</si>
  <si>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</si>
  <si>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</si>
  <si>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</si>
  <si>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</si>
  <si>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</si>
  <si>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</si>
  <si>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</si>
  <si>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</si>
  <si>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</si>
  <si>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</si>
  <si>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</si>
  <si>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</si>
  <si>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</si>
  <si>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</si>
  <si>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</si>
  <si>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</si>
  <si>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</si>
  <si>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</si>
  <si>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</si>
  <si>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</si>
  <si>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</si>
  <si>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</si>
  <si>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</si>
  <si>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</si>
  <si>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</si>
  <si>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</si>
  <si>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</si>
  <si>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</si>
  <si>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</si>
  <si>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</si>
  <si>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</si>
  <si>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</si>
  <si>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</si>
  <si>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</si>
  <si>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</si>
  <si>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</si>
  <si>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</si>
  <si>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</si>
  <si>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</si>
  <si>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</si>
  <si>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</si>
  <si>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</si>
  <si>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</si>
  <si>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</si>
  <si>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</si>
  <si>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</si>
  <si>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</si>
  <si>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</si>
  <si>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</si>
  <si>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</si>
  <si>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</si>
  <si>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</si>
  <si>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</si>
  <si>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</si>
  <si>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</si>
  <si>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</si>
  <si>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</si>
  <si>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</si>
  <si>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</si>
  <si>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</si>
  <si>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</si>
  <si>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</si>
  <si>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</si>
  <si>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</si>
  <si>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</si>
  <si>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</si>
  <si>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</si>
  <si>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</si>
  <si>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</si>
  <si>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</si>
  <si>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</si>
  <si>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</si>
  <si>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</si>
  <si>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</si>
  <si>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</si>
  <si>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</si>
  <si>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</si>
  <si>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</si>
  <si>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</si>
  <si>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</si>
  <si>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</si>
  <si>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</si>
  <si>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</si>
  <si>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</si>
  <si>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</si>
  <si>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</si>
  <si>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</si>
  <si>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</si>
  <si>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</si>
  <si>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</si>
  <si>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</si>
  <si>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</si>
  <si>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</si>
  <si>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</si>
  <si>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</si>
  <si>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</si>
  <si>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</si>
  <si>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</si>
  <si>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</si>
  <si>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</si>
  <si>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</si>
  <si>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</si>
  <si>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</si>
  <si>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</si>
  <si>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</si>
  <si>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</si>
  <si>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</si>
  <si>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</si>
  <si>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</si>
  <si>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</si>
  <si>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</si>
  <si>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</si>
  <si>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</si>
  <si>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</si>
  <si>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</si>
  <si>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</si>
  <si>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</si>
  <si>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</si>
  <si>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</si>
  <si>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</si>
  <si>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</si>
  <si>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</si>
  <si>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</si>
  <si>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</si>
  <si>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</si>
  <si>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</si>
  <si>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</si>
  <si>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</si>
  <si>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</si>
  <si>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</si>
  <si>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</si>
  <si>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</si>
  <si>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</si>
  <si>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</si>
  <si>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</si>
  <si>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</si>
  <si>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</si>
  <si>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</si>
  <si>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</si>
  <si>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</si>
  <si>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</si>
  <si>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</si>
  <si>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</si>
  <si>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</si>
  <si>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</si>
  <si>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</si>
  <si>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</si>
  <si>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</si>
  <si>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</si>
  <si>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</si>
  <si>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</si>
  <si>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</si>
  <si>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</si>
  <si>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</si>
  <si>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</si>
  <si>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</si>
  <si>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</si>
  <si>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</si>
  <si>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</si>
  <si>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</si>
  <si>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</si>
  <si>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</si>
  <si>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</si>
  <si>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</si>
  <si>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</si>
  <si>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</si>
  <si>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</si>
  <si>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</si>
  <si>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</si>
  <si>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</si>
  <si>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</si>
  <si>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</si>
  <si>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</si>
  <si>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</si>
  <si>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</si>
  <si>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</si>
  <si>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</si>
  <si>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</si>
  <si>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</si>
  <si>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</si>
  <si>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</si>
  <si>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</si>
  <si>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</si>
  <si>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</si>
  <si>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</si>
  <si>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</si>
  <si>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</si>
  <si>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</si>
  <si>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</si>
  <si>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</si>
  <si>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</si>
  <si>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</si>
  <si>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</si>
  <si>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</si>
  <si>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</si>
  <si>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</si>
  <si>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</si>
  <si>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</si>
  <si>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</si>
  <si>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</si>
  <si>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</si>
  <si>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</si>
  <si>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</si>
  <si>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</si>
  <si>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</si>
  <si>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</si>
  <si>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</si>
  <si>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</si>
  <si>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</si>
  <si>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</si>
  <si>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</si>
  <si>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</si>
  <si>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</si>
  <si>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</si>
  <si>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</si>
  <si>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</si>
  <si>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</si>
  <si>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</si>
  <si>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</si>
  <si>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</si>
  <si>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</si>
  <si>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</si>
  <si>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</si>
  <si>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</si>
  <si>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</si>
  <si>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</si>
  <si>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</si>
  <si>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</si>
  <si>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</si>
  <si>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</si>
  <si>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</si>
  <si>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</si>
  <si>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</si>
  <si>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</si>
  <si>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</si>
  <si>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</si>
  <si>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</si>
  <si>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</si>
  <si>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</si>
  <si>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</si>
  <si>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</si>
  <si>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</si>
  <si>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</si>
  <si>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</si>
  <si>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</si>
  <si>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</si>
  <si>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</si>
  <si>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</si>
  <si>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</si>
  <si>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</si>
  <si>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</si>
  <si>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</si>
  <si>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</si>
  <si>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</si>
  <si>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</si>
  <si>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</si>
  <si>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</si>
  <si>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</si>
  <si>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</si>
  <si>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</si>
  <si>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</si>
  <si>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</si>
  <si>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</si>
  <si>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</si>
  <si>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</si>
  <si>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</si>
  <si>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</si>
  <si>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</si>
  <si>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</si>
  <si>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</si>
  <si>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</si>
  <si>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</si>
  <si>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</si>
  <si>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</si>
  <si>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</si>
  <si>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</si>
  <si>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</si>
  <si>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</si>
  <si>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</si>
  <si>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</si>
  <si>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</si>
  <si>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</si>
  <si>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</si>
  <si>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</si>
  <si>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</si>
  <si>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</si>
  <si>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</si>
  <si>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</si>
  <si>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</si>
  <si>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</si>
  <si>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</si>
  <si>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</si>
  <si>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</si>
  <si>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</si>
  <si>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</si>
  <si>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</si>
  <si>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</si>
  <si>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</si>
  <si>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</si>
  <si>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</si>
  <si>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</si>
  <si>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</si>
  <si>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</si>
  <si>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</si>
  <si>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</si>
  <si>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</si>
  <si>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</si>
  <si>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</si>
  <si>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</si>
  <si>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</si>
  <si>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</si>
  <si>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</si>
  <si>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</si>
  <si>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</si>
  <si>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</si>
  <si>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</si>
  <si>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</si>
  <si>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</si>
  <si>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</si>
  <si>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</si>
  <si>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</si>
  <si>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</si>
  <si>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</si>
  <si>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</si>
  <si>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</si>
  <si>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</si>
  <si>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</si>
  <si>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</si>
  <si>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</si>
  <si>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</si>
  <si>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</si>
  <si>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</si>
  <si>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</si>
  <si>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</si>
  <si>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</si>
  <si>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</si>
  <si>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</si>
  <si>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</si>
  <si>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</si>
  <si>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</si>
  <si>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</si>
  <si>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</si>
  <si>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</si>
  <si>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</si>
  <si>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</si>
  <si>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</si>
  <si>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</si>
  <si>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</si>
  <si>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</si>
  <si>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</si>
  <si>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</si>
  <si>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</si>
  <si>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</si>
  <si>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</si>
  <si>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</si>
  <si>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</si>
  <si>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</si>
  <si>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</si>
  <si>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</si>
  <si>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</si>
  <si>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</si>
  <si>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</si>
  <si>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</si>
  <si>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</si>
  <si>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</si>
  <si>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</si>
  <si>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</si>
  <si>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</si>
  <si>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</si>
  <si>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</si>
  <si>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</si>
  <si>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</si>
  <si>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</si>
  <si>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</si>
  <si>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</si>
  <si>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</si>
  <si>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</si>
  <si>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</si>
  <si>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</si>
  <si>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</si>
  <si>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</si>
  <si>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</si>
  <si>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</si>
  <si>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</si>
  <si>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</si>
  <si>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</si>
  <si>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</si>
  <si>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</si>
  <si>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</si>
  <si>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</si>
  <si>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</si>
  <si>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</si>
  <si>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</si>
  <si>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</si>
  <si>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</si>
  <si>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</si>
  <si>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</si>
  <si>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</si>
  <si>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</si>
  <si>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</si>
  <si>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</si>
  <si>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</si>
  <si>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</si>
  <si>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</si>
  <si>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</si>
  <si>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</si>
  <si>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</si>
  <si>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</si>
  <si>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</si>
  <si>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</si>
  <si>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</si>
  <si>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</si>
  <si>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</si>
  <si>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</si>
  <si>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</si>
  <si>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</si>
  <si>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</si>
  <si>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</si>
  <si>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</si>
  <si>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</si>
  <si>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</si>
  <si>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</si>
  <si>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</si>
  <si>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</si>
  <si>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</si>
  <si>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</si>
  <si>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</si>
  <si>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</si>
  <si>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</si>
  <si>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</si>
  <si>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</si>
  <si>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</si>
  <si>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</si>
  <si>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</si>
  <si>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</si>
  <si>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</si>
  <si>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</si>
  <si>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</si>
  <si>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</si>
  <si>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</si>
  <si>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</si>
  <si>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</si>
  <si>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</si>
  <si>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</si>
  <si>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</si>
  <si>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</si>
  <si>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</si>
  <si>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</si>
  <si>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</si>
  <si>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</si>
  <si>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</si>
  <si>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</si>
  <si>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</si>
  <si>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</si>
  <si>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</si>
  <si>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</si>
  <si>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</si>
  <si>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</si>
  <si>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</si>
  <si>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</si>
  <si>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</si>
  <si>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</si>
  <si>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</si>
  <si>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</si>
  <si>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</si>
  <si>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</si>
  <si>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</si>
  <si>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</si>
  <si>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</si>
  <si>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</si>
  <si>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</si>
  <si>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</si>
  <si>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</si>
  <si>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</si>
  <si>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</si>
  <si>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</si>
  <si>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</si>
  <si>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</si>
  <si>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</si>
  <si>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</si>
  <si>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</si>
  <si>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</si>
  <si>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</si>
  <si>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</si>
  <si>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</si>
  <si>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</si>
  <si>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</si>
  <si>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</si>
  <si>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</si>
  <si>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</si>
  <si>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</si>
  <si>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</si>
  <si>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</si>
  <si>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</si>
  <si>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</si>
  <si>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</si>
  <si>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</si>
  <si>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</si>
  <si>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</si>
  <si>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</si>
  <si>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</si>
  <si>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</si>
  <si>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</si>
  <si>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</si>
  <si>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</si>
  <si>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</si>
  <si>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</si>
  <si>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</si>
  <si>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</si>
  <si>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</si>
  <si>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</si>
  <si>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</si>
  <si>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</si>
  <si>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</si>
  <si>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</si>
  <si>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</si>
  <si>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</si>
  <si>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</si>
  <si>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</si>
  <si>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</si>
  <si>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</si>
  <si>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</si>
  <si>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</si>
  <si>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</si>
  <si>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</si>
  <si>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</si>
  <si>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</si>
  <si>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</si>
  <si>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</si>
  <si>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</si>
  <si>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</si>
  <si>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</si>
  <si>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</si>
  <si>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</si>
  <si>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</si>
  <si>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</si>
  <si>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</si>
  <si>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</si>
  <si>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</si>
  <si>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</si>
  <si>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</si>
  <si>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</si>
  <si>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</si>
  <si>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</si>
  <si>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</si>
  <si>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</si>
  <si>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</si>
  <si>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</si>
  <si>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</si>
  <si>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</si>
  <si>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</si>
  <si>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</si>
  <si>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</si>
  <si>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</si>
  <si>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</si>
  <si>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</si>
  <si>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</si>
  <si>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</si>
  <si>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</si>
  <si>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</si>
  <si>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</si>
  <si>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</si>
  <si>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</si>
  <si>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</si>
  <si>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</si>
  <si>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</si>
  <si>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</si>
  <si>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</si>
  <si>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</si>
  <si>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</si>
  <si>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</si>
  <si>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</si>
  <si>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</si>
  <si>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</si>
  <si>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</si>
  <si>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</si>
  <si>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</si>
  <si>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</si>
  <si>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</si>
  <si>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</si>
  <si>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</si>
  <si>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</si>
  <si>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</si>
  <si>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</si>
  <si>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</si>
  <si>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</si>
  <si>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</si>
  <si>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</si>
  <si>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</si>
  <si>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</si>
  <si>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</si>
  <si>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</si>
  <si>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</si>
  <si>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</si>
  <si>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</si>
  <si>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</si>
  <si>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</si>
  <si>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</si>
  <si>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</si>
  <si>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</si>
  <si>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</si>
  <si>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</si>
  <si>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</si>
  <si>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</si>
  <si>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</si>
  <si>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</si>
  <si>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</si>
  <si>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</si>
  <si>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</si>
  <si>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</si>
  <si>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</si>
  <si>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</si>
  <si>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</si>
  <si>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</si>
  <si>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</si>
  <si>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</si>
  <si>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</si>
  <si>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</si>
  <si>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</si>
  <si>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</si>
  <si>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</si>
  <si>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</si>
  <si>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</si>
  <si>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</si>
  <si>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</si>
  <si>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</si>
  <si>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</si>
  <si>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</si>
  <si>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</si>
  <si>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</si>
  <si>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</si>
  <si>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</si>
  <si>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</si>
  <si>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</si>
  <si>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</si>
  <si>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</si>
  <si>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</si>
  <si>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</si>
  <si>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</si>
  <si>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</si>
  <si>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</si>
  <si>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</si>
  <si>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</si>
  <si>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</si>
  <si>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</si>
  <si>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</si>
  <si>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</si>
  <si>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</si>
  <si>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</si>
  <si>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</si>
  <si>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</si>
  <si>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</si>
  <si>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</si>
  <si>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</si>
  <si>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</si>
  <si>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</si>
  <si>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</si>
  <si>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</si>
  <si>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</si>
  <si>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</si>
  <si>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</si>
  <si>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</si>
  <si>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</si>
  <si>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</si>
  <si>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</si>
  <si>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</si>
  <si>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</si>
  <si>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</si>
  <si>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</si>
  <si>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</si>
  <si>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</si>
  <si>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</si>
  <si>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</si>
  <si>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</si>
  <si>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</si>
  <si>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</si>
  <si>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</si>
  <si>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</si>
  <si>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</si>
  <si>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</si>
  <si>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</si>
  <si>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</si>
  <si>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</si>
  <si>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</si>
  <si>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</si>
  <si>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</si>
  <si>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</si>
  <si>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</si>
  <si>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</si>
  <si>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</si>
  <si>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</si>
  <si>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</si>
  <si>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</si>
  <si>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</si>
  <si>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</si>
  <si>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</si>
  <si>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</si>
  <si>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</si>
  <si>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</si>
  <si>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</si>
  <si>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</si>
  <si>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</si>
  <si>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</si>
  <si>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</si>
  <si>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</si>
  <si>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</si>
  <si>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</si>
  <si>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</si>
  <si>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</si>
  <si>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</si>
  <si>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</si>
  <si>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</si>
  <si>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</si>
  <si>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</si>
  <si>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</si>
  <si>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</si>
  <si>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</si>
  <si>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</si>
  <si>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</si>
  <si>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</si>
  <si>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</si>
  <si>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</si>
  <si>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</si>
  <si>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</si>
  <si>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</si>
  <si>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</si>
  <si>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</si>
  <si>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</si>
  <si>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</si>
  <si>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</si>
  <si>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</si>
  <si>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</si>
  <si>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</si>
  <si>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</si>
  <si>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</si>
  <si>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</si>
  <si>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</si>
  <si>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</si>
  <si>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</si>
  <si>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</si>
  <si>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</si>
  <si>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</si>
  <si>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</si>
  <si>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</si>
  <si>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</si>
  <si>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</si>
  <si>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</si>
  <si>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</si>
  <si>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</si>
  <si>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</si>
  <si>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</si>
  <si>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</si>
  <si>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</si>
  <si>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</si>
  <si>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</si>
  <si>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</si>
  <si>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</si>
  <si>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ÍTEM</t>
  </si>
  <si>
    <t>DESCRIPCIÓN</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</si>
  <si>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</si>
  <si>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</si>
  <si>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</si>
  <si>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</si>
  <si>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</si>
  <si>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</si>
  <si>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</si>
  <si>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</si>
  <si>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</si>
  <si>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</si>
  <si>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</si>
  <si>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</si>
  <si>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</si>
  <si>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</si>
  <si>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</si>
  <si>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</si>
  <si>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</si>
  <si>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</si>
  <si>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</si>
  <si>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</si>
  <si>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</si>
  <si>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</si>
  <si>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</si>
  <si>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</si>
  <si>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</si>
  <si>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</si>
  <si>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</si>
  <si>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</si>
  <si>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</si>
  <si>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Nombre de la Sede Operativa</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</si>
  <si>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</si>
  <si>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</si>
  <si>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</si>
  <si>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</si>
  <si>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</si>
  <si>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</si>
  <si>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</si>
  <si>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</si>
  <si>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Indique las entidades o personas (naturales o jurídicas) que participan en la tenencia del inmueble.</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</si>
  <si>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</si>
  <si>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</si>
  <si>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</si>
  <si>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</si>
  <si>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</si>
  <si>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</si>
  <si>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</si>
  <si>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</si>
  <si>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</si>
  <si>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</si>
  <si>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</si>
  <si>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</si>
  <si>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</si>
  <si>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Latitud N</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</si>
  <si>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</si>
  <si>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</si>
  <si>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</si>
  <si>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</si>
  <si>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</si>
  <si>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</si>
  <si>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</si>
  <si>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</si>
  <si>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</si>
  <si>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</si>
  <si>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</si>
  <si>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</si>
  <si>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</si>
  <si>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</si>
  <si>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</si>
  <si>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</si>
  <si>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</si>
  <si>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</si>
  <si>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</si>
  <si>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</si>
  <si>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</si>
  <si>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</si>
  <si>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</si>
  <si>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</si>
  <si>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</si>
  <si>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</si>
  <si>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</si>
  <si>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</si>
  <si>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</si>
  <si>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</si>
  <si>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</si>
  <si>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</si>
  <si>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</si>
  <si>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</si>
  <si>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</si>
  <si>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</si>
  <si>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</si>
  <si>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</si>
  <si>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</si>
  <si>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</si>
  <si>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</si>
  <si>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</si>
  <si>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Responsable del Registro</t>
  </si>
  <si>
    <t>Rol responsable del diligenciamiento del verificable:</t>
  </si>
  <si>
    <t>ING / ARQ: Ingeniero (a) o Arquitecto (a)</t>
  </si>
  <si>
    <t>ND / ING AL: Nutricionista Dietista o Ingeniero (a) de Alimentos</t>
  </si>
  <si>
    <t>PSIC / TS: Psicologo (a) o Trabajador (a) Social</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</si>
  <si>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</si>
  <si>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</si>
  <si>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</si>
  <si>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</si>
  <si>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</si>
  <si>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</si>
  <si>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Cantidad de usuarios del servicio</t>
  </si>
  <si>
    <t>Registre la cantidad de usuarios que encuentra en el servicio. La tabla calculará automáticamente el personal requerido de acuerdo con el Manual Operativo.</t>
  </si>
  <si>
    <t>PARRAFO INTRODUCTORIO</t>
  </si>
  <si>
    <t>Registre hora en formato 12 horas.
Registre día/mes/año</t>
  </si>
  <si>
    <t>ACCIONES INMEDIATAS Y/O NOVEDADES DE LA VISITA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</si>
  <si>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</si>
  <si>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</si>
  <si>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</si>
  <si>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</si>
  <si>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</si>
  <si>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</si>
  <si>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</si>
  <si>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</si>
  <si>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</si>
  <si>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</si>
  <si>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</si>
  <si>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</si>
  <si>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</si>
  <si>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</si>
  <si>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</si>
  <si>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</si>
  <si>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</si>
  <si>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</si>
  <si>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</si>
  <si>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</si>
  <si>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</si>
  <si>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</si>
  <si>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</si>
  <si>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</si>
  <si>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</si>
  <si>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</si>
  <si>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</si>
  <si>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</si>
  <si>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</si>
  <si>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</si>
  <si>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</si>
  <si>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</si>
  <si>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</si>
  <si>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</si>
  <si>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</si>
  <si>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</si>
  <si>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</si>
  <si>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</si>
  <si>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</si>
  <si>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</si>
  <si>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</si>
  <si>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ING / ARQ</t>
  </si>
  <si>
    <t>2.1.1</t>
  </si>
  <si>
    <t>2.1.2</t>
  </si>
  <si>
    <t>2.2</t>
  </si>
  <si>
    <t>Cuenta con el certificado del cumplimiento de las normas de seguridad de la piscina. Si el inmueble cuenta con piscina.</t>
  </si>
  <si>
    <t>2.2.1</t>
  </si>
  <si>
    <t>En caso de que el inmueble cuente con piscina y esta vaya a ser utilizada por los usuarios, se cuenta con el documento expedido por la autoridad competente que certifique el cumplimiento de las normas de seguridad reglamentarias.</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</si>
  <si>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</si>
  <si>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</si>
  <si>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</si>
  <si>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</si>
  <si>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</si>
  <si>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</si>
  <si>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2.4.1</t>
  </si>
  <si>
    <t>El inmueble cuenta con el concepto sanitario favorable expedido por la autoridad de salud competente.</t>
  </si>
  <si>
    <t>2.5</t>
  </si>
  <si>
    <t>2.5.1</t>
  </si>
  <si>
    <t>La infraestructura cuenta con abastecimiento de agua potable.</t>
  </si>
  <si>
    <t>2.5.2</t>
  </si>
  <si>
    <t>La infraestructura cuenta con sistema de eliminación de aguas residuales.</t>
  </si>
  <si>
    <t>2.5.3</t>
  </si>
  <si>
    <t>2.5.4</t>
  </si>
  <si>
    <t>La infraestructura cuenta con energía eléctrica.</t>
  </si>
  <si>
    <t>2.5.5</t>
  </si>
  <si>
    <t>2.5.6</t>
  </si>
  <si>
    <t>2.6</t>
  </si>
  <si>
    <t>Cuenta con las condiciones locativas adecuadas para la prestación del servicio.</t>
  </si>
  <si>
    <t>2.6.1</t>
  </si>
  <si>
    <t>El inmueble cuenta con todos los espacios limpios y libres de residuos.</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</si>
  <si>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</si>
  <si>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</si>
  <si>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</si>
  <si>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</si>
  <si>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</si>
  <si>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</si>
  <si>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</si>
  <si>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t>2.6.6</t>
  </si>
  <si>
    <t>El inmueble se encuentra libre de humedad.</t>
  </si>
  <si>
    <t>2.6.7</t>
  </si>
  <si>
    <t>2.6.8</t>
  </si>
  <si>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</si>
  <si>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</si>
  <si>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</si>
  <si>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</si>
  <si>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</si>
  <si>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</si>
  <si>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</si>
  <si>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2.6.13</t>
  </si>
  <si>
    <t>Todos los bombillos son ahorradores de energía.</t>
  </si>
  <si>
    <t>2.6.14</t>
  </si>
  <si>
    <t>El inmueble cuenta con señalización de acuerdo con la normatividad vigente.</t>
  </si>
  <si>
    <t>2.6.15</t>
  </si>
  <si>
    <t>2.6.16</t>
  </si>
  <si>
    <t>Si el inmueble presenta balcones estos cuentan con protección.</t>
  </si>
  <si>
    <t>2.6.17</t>
  </si>
  <si>
    <t>Si el inmueble cuenta con aljibes, albercas y depósitos de agua o piscina cuentan con protección.</t>
  </si>
  <si>
    <t>2.6.18</t>
  </si>
  <si>
    <t>2.6.19</t>
  </si>
  <si>
    <t>2.6.20</t>
  </si>
  <si>
    <t>2.6.21</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</si>
  <si>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</si>
  <si>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</si>
  <si>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</si>
  <si>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</si>
  <si>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2.6.24</t>
  </si>
  <si>
    <t>Los dormitorios, baños y espacios de atención están libres de cámaras de vigilancia.</t>
  </si>
  <si>
    <t>2.6.25</t>
  </si>
  <si>
    <t>2.7</t>
  </si>
  <si>
    <t>2.7.1</t>
  </si>
  <si>
    <t>2.7.2</t>
  </si>
  <si>
    <t>2.8</t>
  </si>
  <si>
    <t>2.8.1</t>
  </si>
  <si>
    <t>2.8.2</t>
  </si>
  <si>
    <t>2.8.3</t>
  </si>
  <si>
    <t>Cantidad de Condiciones que CUMPLE</t>
  </si>
  <si>
    <t>Cantidad de Condiciones que NO CUMPLE CONDICIÓN</t>
  </si>
  <si>
    <t>Cantidad de Condiciones que NO APLICA</t>
  </si>
  <si>
    <t>INSTRUCTIVO PARA DILIGENCIAR EL INSTRUMENTO DE VERIFICACION DE LAS CONDICIONES DE PRESTACION DEL SERVICIO - INTERVENCION DE APOYO RAJ</t>
  </si>
  <si>
    <t>INFORMACIÓN GENERAL</t>
  </si>
  <si>
    <t>1.1 Sede/Unidad Operativa 1-2</t>
  </si>
  <si>
    <t>COMPONENTES</t>
  </si>
  <si>
    <t>CONT / ADM: Contador (a) o Administrador (a)</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</si>
  <si>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</si>
  <si>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</si>
  <si>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</si>
  <si>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</si>
  <si>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El Proyecto de Atención Institucional,  es aprobado por el área que le corresponda asi: 
a. Para otorgamiento es la Oficina de Inspección, Vigilancia y Control y Calidad de Servicios 
b. Para renovación / actualización es por la Regional grupo de Asistencia Técnica - Protección</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</si>
  <si>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</si>
  <si>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</si>
  <si>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</si>
  <si>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</si>
  <si>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</si>
  <si>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</si>
  <si>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</si>
  <si>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</si>
  <si>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4.2.7 Realiza acciones de gestión con la Defensoría de familia sobre:
a. Gestión  en salud, educación, cultura, otros, en el marco del proceso de restablecimiento de derechos o de acciones en garantía</t>
  </si>
  <si>
    <t>Para la verificación de este item, deberá trabajarse con el profesional del componente de Salud y Nutrición para que el resultado sea consistente con las evidencias observadas.</t>
  </si>
  <si>
    <t>6. Código de Ética</t>
  </si>
  <si>
    <t>6.1.10.Privación del suministro de medicamentos prescritos por profesionales de la medicina o alguna de sus especialidades.
6.1.11. Uso de medicamentos cuya fecha de vencimiento se haya cumplido.
6.1.12. Suministro de medicamentos sin formulación por parte de profesional médico autorizado.</t>
  </si>
  <si>
    <t>El resultado de este verificable debe estar en concordancia con el resultado del verificable 3.1.4 del Componente de Alimentación y Nutrición.</t>
  </si>
  <si>
    <t>6.1.13. Negación en la provisión de dotación personal y/o institucional (cama, colchón, ropa de cama, vestuario, elementos de aseo o material pedagógico).</t>
  </si>
  <si>
    <t>El resultado de estas condiciones debe estar en concordancia con el resultado del verificable 6.1.13 del Código de Ética.</t>
  </si>
  <si>
    <t>Tabla 2. Talento Humano</t>
  </si>
  <si>
    <t>ACTA DE CIERRE</t>
  </si>
  <si>
    <t xml:space="preserve">ACCIONES INMEDIATAS Y/O SITUACIONES A INFORMAR </t>
  </si>
  <si>
    <t>En caso de que se hayan realizado acciones inmediatas, registre la descripción específica de la situación.
Enumere las situaciones a informar y a quienes se dirige la misma.</t>
  </si>
  <si>
    <t>Ubicación</t>
  </si>
  <si>
    <t>SISTEMA DE RESPONSABIIDAD PENAL PARA ADOLESCENTES - SRPA</t>
  </si>
  <si>
    <t>MODALIDADES NO PRIVATIVAS DE LA LIBERTAD</t>
  </si>
  <si>
    <t>INTERVENCIÓN DE APOYO RAJ</t>
  </si>
  <si>
    <t>Portada</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</si>
  <si>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</si>
  <si>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 xml:space="preserve">Cuenta con un Plan de Emergencias documentado en función del espacio donde se presta el servicio y este se encuentra socializado a todos con los participantes del servicio. </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</si>
  <si>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</si>
  <si>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</si>
  <si>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MANUAL OPERATIVO DE MEDIDAS COMPLEMENTARIAS Y ALTERNATIVAS AL PROCESO JUDICIAL SRPA - RESTABLECIMIENTO EN ADMINISTRACION DE JUSTICIA RAJ  MO2.PP Versión 4 del 25/07/2024. pág. (32)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</si>
  <si>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</si>
  <si>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MANUAL OPERATIVO DE MEDIDAS COMPLEMENTARIAS Y ALTERNATIVAS AL PROCESO JUDICIAL SRPA - RESTABLECIMIENTO EN ADMINISTRACION DE JUSTICIA RAJ  MO2.PP Versión 4 del 25/07/2024. pág. (32)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</si>
  <si>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</si>
  <si>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Cumple con las condiciones generales de infraestructura para la prestación del servicio.</t>
  </si>
  <si>
    <t>MANUAL OPERATIVO DE MEDIDAS COMPLEMENTARIAS Y ALTERNATIVAS AL PROCESO JUDICIAL SRPA - RESTABLECIMIENTO EN ADMINISTRACION DE JUSTICIA RAJ  MO2.PP Versión 4 del 25/07/2024. pág. (32)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</si>
  <si>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</si>
  <si>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</si>
  <si>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Cuenta con sistema de comunicación (internet, telefonía fija y móvil).</t>
  </si>
  <si>
    <t>El inmueble garantiza la accesibilidad para personas con discapacidad en forma gradual, ajustada a las características de la institución y a la demanda que pueden hacer las personas en condición de discapacidad como usuarios, funcionarios y administrativos.</t>
  </si>
  <si>
    <t>MANUAL OPERATIVO DE MEDIDAS COMPLEMENTARIAS Y ALTERNATIVAS AL PROCESO JUDICIAL SRPA - RESTABLECIMIENTO EN ADMINISTRACION DE JUSTICIA RAJ  MO2.PP Versión 4 del 25/07/2024. pág. (32)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</si>
  <si>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</si>
  <si>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</si>
  <si>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</si>
  <si>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</si>
  <si>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</si>
  <si>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</si>
  <si>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</si>
  <si>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</si>
  <si>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</si>
  <si>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 xml:space="preserve">Los medicamentos están almacenados en espacios destinados de acuerdo a las normas vigentes establecidas con seguridad para el acceso de personal no autorizado. Fuera del alcance de los adolescentes y jóvenes. </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</si>
  <si>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</si>
  <si>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</si>
  <si>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El inmueble cuenta con ambientación o decoración agradable y cálida para la acogida y atención de los usuarios.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</si>
  <si>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</si>
  <si>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</si>
  <si>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</si>
  <si>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Cuenta con las áreas y espacios adecuados en la infraestructura para la atención de usuarios por jornadas o intervenciones.</t>
  </si>
  <si>
    <t>MANUAL OPERATIVO DE MEDIDAS COMPLEMENTARIAS Y ALTERNATIVAS AL PROCESO JUDICIAL SRPA - RESTABLECIMIENTO EN ADMINISTRACION DE JUSTICIA RAJ  MO2.PP Versión 4 del 25/07/2024. pág. (32)
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(11-13)</t>
  </si>
  <si>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t>
  </si>
  <si>
    <t>2.7.3</t>
  </si>
  <si>
    <t>La infraestructura cuenta con cuarto o área de archivo de anexos de la historia de atención.</t>
  </si>
  <si>
    <t>2.7.4</t>
  </si>
  <si>
    <r>
      <t xml:space="preserve">La infraestructura cuenta con espacios de atención individual y familiar 
</t>
    </r>
    <r>
      <rPr>
        <b/>
        <sz val="11"/>
        <rFont val="Arial"/>
        <family val="2"/>
      </rPr>
      <t>Nota:</t>
    </r>
    <r>
      <rPr>
        <sz val="11"/>
        <rFont val="Arial"/>
        <family val="2"/>
      </rPr>
      <t xml:space="preserve"> Corresponde a espacios para atención en psicología, trabajador social/profesional en desarrollo familiar, especialista de área o dinamizador institucional, gestor institucional, entre otros.</t>
    </r>
  </si>
  <si>
    <t>2.7.5</t>
  </si>
  <si>
    <t>La infraestructura cuenta con un punto ecológico</t>
  </si>
  <si>
    <t>Guía de estándares de calidad para modalidades de medidas y sanciones del proceso judicial-SRPA y modalidades complementarias y alternativas al proceso judicial SRPA restablecimiento en administración de justicia - RAJ [G1.M1.P] Versión 1del 03/07/2024.
numeral 5.1.2. pág. (9-10)</t>
  </si>
  <si>
    <t>2.7.6</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</si>
  <si>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</si>
  <si>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espacio de residuos, la norma vigente:
Decreto 1077 del 26/05/2015, ARTÍCULO 2.3.2.2.2.2.19. Sistemas de almacenamiento colectivo de residuos sólidos.
Para código de colores de canecas, la norma vigente: 
Resolución 2184 de 2019</t>
  </si>
  <si>
    <t>2.7.7</t>
  </si>
  <si>
    <r>
      <t>La infraestructura  cuenta con servicios sanitarios (pueden ser unisex, estar ubicados dentro o contiguos a los espacios de uso de los adolescentes, jóvenes y familia),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quince (15)</t>
    </r>
    <r>
      <rPr>
        <sz val="11"/>
        <rFont val="Arial"/>
        <family val="2"/>
      </rPr>
      <t xml:space="preserve"> adolescentes, jóvenes y familia.
b.</t>
    </r>
    <r>
      <rPr>
        <b/>
        <sz val="11"/>
        <rFont val="Arial"/>
        <family val="2"/>
      </rPr>
      <t xml:space="preserve"> un (1)</t>
    </r>
    <r>
      <rPr>
        <sz val="11"/>
        <rFont val="Arial"/>
        <family val="2"/>
      </rPr>
      <t xml:space="preserve"> orinal por cada </t>
    </r>
    <r>
      <rPr>
        <b/>
        <sz val="11"/>
        <rFont val="Arial"/>
        <family val="2"/>
      </rPr>
      <t>quince (15)</t>
    </r>
    <r>
      <rPr>
        <sz val="11"/>
        <rFont val="Arial"/>
        <family val="2"/>
      </rPr>
      <t xml:space="preserve"> adolescentes, jóvenes y familia (en caso de no contar, se debe garantizar </t>
    </r>
    <r>
      <rPr>
        <b/>
        <sz val="11"/>
        <rFont val="Arial"/>
        <family val="2"/>
      </rPr>
      <t>dos (2)</t>
    </r>
    <r>
      <rPr>
        <sz val="11"/>
        <rFont val="Arial"/>
        <family val="2"/>
      </rPr>
      <t xml:space="preserve"> sanitarios por cada </t>
    </r>
    <r>
      <rPr>
        <b/>
        <sz val="11"/>
        <rFont val="Arial"/>
        <family val="2"/>
      </rPr>
      <t>10</t>
    </r>
    <r>
      <rPr>
        <sz val="11"/>
        <rFont val="Arial"/>
        <family val="2"/>
      </rPr>
      <t xml:space="preserve"> adolescentes, jóvenes y familia).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jóvenes y familia.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</si>
  <si>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t>
  </si>
  <si>
    <t>2.7.8</t>
  </si>
  <si>
    <t>Se garantiza el suministro permanente de agua potable y alcantarillado en los baños.</t>
  </si>
  <si>
    <t>2.7.9</t>
  </si>
  <si>
    <t>Los baños se encuentran limpios en óptimo estado de aseo.</t>
  </si>
  <si>
    <t>2.7.10</t>
  </si>
  <si>
    <t>Los enchapes de piso a techo y aparatos sanitarios no presentan roturas ni grietas</t>
  </si>
  <si>
    <t>2.7.11</t>
  </si>
  <si>
    <t>Los baños cuentan con puertas que garantice la intimidad de los usuarios, pero permitiendo la visibilidad y control en las unidades sanitarias.</t>
  </si>
  <si>
    <t>2.7.12</t>
  </si>
  <si>
    <t>Los baños cuentan con adecuada iluminación y ventilación.</t>
  </si>
  <si>
    <t>2.7.13</t>
  </si>
  <si>
    <t>Los baños no generan riesgo, en atención a la prevención del daño antijurídico. (prevenir el riesgo de suicidio, lesiones por quemaduras, abuso sexual, lesiones o muertes por riñas, entre otros).</t>
  </si>
  <si>
    <t>Cuenta con la dotación institucional necesaria en los diferentes espacios de la infraestructura para garantizar la adecuada funcionalidad del servicio.</t>
  </si>
  <si>
    <t>MANUAL OPERATIVO DE MEDIDAS COMPLEMENTARIAS Y ALTERNATIVAS AL PROCESO JUDICIAL SRPA - RESTABLECIMIENTO EN ADMINISTRACION DE JUSTICIA RAJ  MO2.PP Versión 4 del 25/07/2024. pág. (32)
Guía de estándares de calidad para modalidades de medidas y sanciones del proceso judicial-SRPA y modalidades complementarias y alternativas al proceso judicial SRPA restablecimiento en administración de justicia - RAJ [G1.M1.P] Versión 1del 03/07/2024. pág. (11 a 13)</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</si>
  <si>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</si>
  <si>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15)</t>
  </si>
  <si>
    <t>Espacio para atención pedagógica, psicosocial, orientación o de gestión cuenta con la siguiente dotación requerida:
a. computador (según necesidad de atención).
b. un archivador.
c. una mesa o escritorio por cubículo para la atención psicosocial.
d. dos sillas.</t>
  </si>
  <si>
    <t>Guía de estándares de calidad para modalidades de medidas y sanciones del proceso judicial-SRPA y modalidades complementarias y alternativas al proceso judicial SRPA restablecimiento en administración de justicia - RAJ [G1.M1.P] Versión 1del 03/07/2024. pág. (11 a 13)</t>
  </si>
  <si>
    <t>Cuentan con Herramientas TIC según la modalidad y capacidad de atención.</t>
  </si>
  <si>
    <t>3. COMPONENTE ALIMENTACION Y NUTRICIÓN</t>
  </si>
  <si>
    <t>3.1.</t>
  </si>
  <si>
    <t>Cuenta con el seguimiento a la atención, promoción y mantenimiento de la salud.</t>
  </si>
  <si>
    <t>Manual operativo de medidas  complementarias y alternativas al proceso judicial srpa - restablecimiento en administracion de justicia RAJ   Versión 4 del 25/07/2024.  Pág. 30.
Guía para el  impulso a la soberanía alimentaria por el derecho humano a la alimentación adecuada en las modalidades y servicios del ICBF. G36.PP. Versión 2 del 30/12/2025..Págs 102-114.  
Protocolo intervención en crisis para servicios de restablecimiento en administración de justicia.  PT1.P.  Versión 2 del 02/03/2026
Pág.- 7 - 26, 45, 47</t>
  </si>
  <si>
    <t>ND / ING AL</t>
  </si>
  <si>
    <t>3.1.1</t>
  </si>
  <si>
    <t>Cuenta con soporte de afiliación en estado activo, vigente (no mayor a 6 meses), en físico o digital.
Nota 1: Régimen Especial: Certificación emitida por la Entidad Prestadora de Salud (EPS).
Nota 2: en caso de no contar con el soporte verificar la gestión en coordinación con la Autoridad Administrativa.</t>
  </si>
  <si>
    <t>3.1.2</t>
  </si>
  <si>
    <t>Cuenta con los soportes de las atenciones periódicas y/o gestiones en salud en coordinación con la autiridad administrativa para dar cumplimiento con lo descrito en la Ruta Integral de Atención en Salud:
Soporte de valoración integral por: medicina general o especialista en pediatría o medicina familiar, profesional de enfermería y salud bucal por profesional de odontología.
Nota 1: En caso que los  adolescentes o jóvenes requieran consultas de salud especializadas verificar la asistencia a las mismas.
Nota 2: en caso de no contar con el soporte verificar la gestión en coordinación con la Autoridad Administrativa. 
Nota 3: En caso de que se hayan realizado activaciones en salud cuentan con los soportes de las atenciones.</t>
  </si>
  <si>
    <t>3.1.3</t>
  </si>
  <si>
    <t>En diálogo con los adolescentes o jóvenes, se evidencia la asistencia a las valoraciones integrales.</t>
  </si>
  <si>
    <t>3.2.</t>
  </si>
  <si>
    <t>Manual operativo de medidas  complementarias y alternativas al proceso judicial srpa - restablecimiento en administracion de justicia RAJ Versión 4 del 25/07/2024.  Pág. 13 y 32
Guía para el  impulso a la soberanía alimentaria por el derecho humano a la alimentación adecuada en las modalidades y servicios del ICBF. G36.PP. Versión 2 del 30/12/2025..
4.5.3.3. Ración lista para el consumo – RLC (Refrigerios no industrializados)Pág. 69.</t>
  </si>
  <si>
    <t>3.2.1</t>
  </si>
  <si>
    <t>3.2.2</t>
  </si>
  <si>
    <t xml:space="preserve">En observación  se evidencia la implementación de las modificaciones o ajustes razonables a los que haya lugar de acuerdo con:
a. El Modelo de Enfoque Diferencial de Derechos - MEDD para la construcción de ciclos de menús. ( si aplica). </t>
  </si>
  <si>
    <t>3.3.</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</si>
  <si>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</si>
  <si>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4.5.4.5.  Requisitos del servicio de alimentos
Plan de saneamiento básico.
Pág. 86 - 88.</t>
  </si>
  <si>
    <t>3.3.1.</t>
  </si>
  <si>
    <r>
      <t xml:space="preserve">Cuenta con los siguientes programas en físico o digital:
1. Control de plagas.
2. Desechos sólidos y líquidos.
3. Agua segura.
4. Limpieza y desinfección.
</t>
    </r>
    <r>
      <rPr>
        <b/>
        <sz val="11"/>
        <color theme="1"/>
        <rFont val="Arial"/>
        <family val="2"/>
      </rPr>
      <t xml:space="preserve">Nota: </t>
    </r>
    <r>
      <rPr>
        <sz val="11"/>
        <color theme="1"/>
        <rFont val="Arial"/>
        <family val="2"/>
      </rPr>
      <t>Soporte de concertación en caso de atender comunidades étnicas (si aplica).</t>
    </r>
  </si>
  <si>
    <t>3.3.2</t>
  </si>
  <si>
    <t>Cuenta con actas, listados de asistencia, registros fotográficos, etc., que evidencien la capacitación del talento humano en los programas del plan de saneamiento básico.</t>
  </si>
  <si>
    <t>3.3.3</t>
  </si>
  <si>
    <t>En observación de la atención se evidencia la implementación de los cuatro (4) programas básicos del plan de saneamiento básico.</t>
  </si>
  <si>
    <t>3.3.4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</si>
  <si>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</si>
  <si>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3.3.5</t>
  </si>
  <si>
    <t>En diálogo con el talento humano se evidencia el conocimiento sobre temas específicos del Plan de Saneamiento Básico.</t>
  </si>
  <si>
    <t>3.4</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</si>
  <si>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</si>
  <si>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72 - 83.
Guía orientadora para la estrategia del abastecimiento alimentario. G38.PP.  Versión 1 del 16/01/2025. Págs. 19 - 24. </t>
  </si>
  <si>
    <t>En observación de la atención se evidencia que:</t>
  </si>
  <si>
    <t>3.4.1</t>
  </si>
  <si>
    <r>
      <t xml:space="preserve">Cuenta con un área de </t>
    </r>
    <r>
      <rPr>
        <b/>
        <sz val="11"/>
        <color theme="1"/>
        <rFont val="Arial"/>
        <family val="2"/>
      </rPr>
      <t xml:space="preserve">almacenamiento de alimentos </t>
    </r>
    <r>
      <rPr>
        <sz val="11"/>
        <color theme="1"/>
        <rFont val="Arial"/>
        <family val="2"/>
      </rPr>
      <t>que</t>
    </r>
    <r>
      <rPr>
        <b/>
        <sz val="11"/>
        <color theme="1"/>
        <rFont val="Arial"/>
        <family val="2"/>
      </rPr>
      <t xml:space="preserve"> </t>
    </r>
    <r>
      <rPr>
        <sz val="11"/>
        <color theme="1"/>
        <rFont val="Arial"/>
        <family val="2"/>
      </rPr>
      <t>cumple con:
1. Asegurar que los alimentos están separados de las paredes, pisos y techos.
2. Asegurar que los plaguicidas, detergentes, desinfectantes y otras sustancias peligrosas se encuentran alejados de los alimentos y adecuadamente rotulados.
3. Asegurar los criterios mínimos para la conservación de los alimentos:
a. Almacenamiento seco
b. Almacenamiento en frio 
c. Almacenamiento de verduras y frutas.
d. Almacenamiento de leche y productos lácteos.</t>
    </r>
  </si>
  <si>
    <t>3.4.2</t>
  </si>
  <si>
    <t>3.5</t>
  </si>
  <si>
    <t>Cuenta e implementa el Programa de Selección y Evaluación de Proveedores.</t>
  </si>
  <si>
    <t xml:space="preserve">Guía orientadora para la estrategia del abastecimiento alimentario. G38.PP.  Versión 1 del 16/01/2025. Págs. 16 y 17.
</t>
  </si>
  <si>
    <t>3.5.1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</si>
  <si>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</si>
  <si>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</si>
  <si>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3.5.2</t>
  </si>
  <si>
    <t xml:space="preserve">En observación de la atención se evidencia el cumplimiento del programa de selección y evaluación de proveedores, asegurando los criterios de aceptabilidad y calificación de proveedores para la compra de alimentos. </t>
  </si>
  <si>
    <t>4. COMPONENTE MODELO DE ATENCIÓN - INTERVENCION DE APOYO</t>
  </si>
  <si>
    <t xml:space="preserve">SITUACIÓN ENCONTRADA DEL NO CUMPLE </t>
  </si>
  <si>
    <t>4.1.</t>
  </si>
  <si>
    <t>Cuenta y desarrolla el Proyecto de Atención Institucional - PAI</t>
  </si>
  <si>
    <t>LINEAMIENTO TÉCNICO MODELO DE ATENCIÓN PARA ADOLESCENTES Y JÓVENES EN CONFLICTO CON LA LEY SRPA, versión 4 del 6/03/2020 Págs. 20 a la 119 y  la 171 y la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MEDIDAS COMPLEMENTARIAS Y ALTERNATIVAS AL PROCESO JUDICIAL SRPA – RESTABLECIMIENTO EN ADMINISTRACION DE JUSTICIA RAJ aprobado mediante Resolución No.3111 del 10 de julio de 2024
Tabla 1. Tipos de intervención, participantes y tiempos. Pág. 11 y 12
2.4.1.4.2. Estrategias de atención en la modalidad. Pág.28
2.4.1.4.2.1. Estrategia de intervención psicosocial. Pág.28
2.4.1.4.2.1.1. Atributos de calidad - Atención. Pág.30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</si>
  <si>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PSIC / TS</t>
  </si>
  <si>
    <t>4.1.1.</t>
  </si>
  <si>
    <t>La Institución cuenta con el Proyecto de Atención Institucional,  digital o físico aprobado.</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</si>
  <si>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</si>
  <si>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</si>
  <si>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el desarrollo del Proyecto de Atención Institucional</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</si>
  <si>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</si>
  <si>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</si>
  <si>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MEDIDAS COMPLEMENTARIAS Y ALTERNATIVAS AL PROCESO JUDICIAL SRPA – RESTABLECIMIENTO EN ADMINISTRACION DE JUSTICIA RAJ aprobado mediante Resolución No.3111 del 10 de julio de 2024
Tabla 1. Tipos de intervención, participantes y tiempos. Pág. 11 y 12
2.4.1.4.2. Estrategias de atención en la modalidad. Pág.28
2.4.1.4.2.1. Estrategia de intervención psicosocial. Pág.28
2.4.1.4.2.1.1. Atributos de calidad - Atención. Pág.30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</si>
  <si>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</si>
  <si>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el proceso de atención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</si>
  <si>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73, 74, 75 , 76 77, 78, 191, 192, 193 y 194.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</si>
  <si>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el talento humano y contrastado con el anexo de historia de atención se evidencia que:</t>
  </si>
  <si>
    <t/>
  </si>
  <si>
    <t>4.2.1</t>
  </si>
  <si>
    <t>Desarrolla acciones informativas al adolescente o joven y familia sobre: 
a. La modalidad de atención
b. motivo de ingreso
c. Duración de la ubicación</t>
  </si>
  <si>
    <t>LINEAMIENTO TÉCNICO DEL MODELO DE ATENCIÓN PARA ADOLESCENTES Y JÓVENES  EN CONFLICTO CON LA LEY  SRPA. versión 4 del 6/03/2020.
2.1.3. Fases del Modelo de Atención.2.1.3.1. Fase de aceptación y acogida. Págs. 126 a 138
MANUAL OPERATIVO DE MEDIDAS COMPLEMENTARIAS Y ALTERNATIVAS AL PROCESO JUDICIAL SRPA – RESTABLECIMIENTO EN ADMINISTRACION DE JUSTICIA RAJ aprobado mediante Resolución No.3111 del 10 de julio de 2024
Tabla 1. Tipos de intervención, participantes y tiempos. Pág. 11, 12
2.4.1.4.2. Estrategias de atención en la modalidad. Pág.28
2.4.1.4.2.1. Estrategia de intervención psicosocial. Pág.28
2.4.1.4.2.1.1. Atributos de calidad - Atención. Pág.28, 29,30</t>
  </si>
  <si>
    <t>4.2.2</t>
  </si>
  <si>
    <t>Desarrolla acciones con el adolescente o joven para:
a. Monitorear los desempeños convivenciales y académicos frente a los compromisos adquiridos en su entorno familiar, educativo y/o social.
b.  La identificación del sistema de creencias, valores y justificaciones que sustentan el juicio moral y toma de decisiones del adolescente o joven, así como las herramientas que promuevan la reflexión
c.  Acompañar en la gestión para la vinculación educativa o formación para el trabajo y opciones de permanencia y continuidad en procesos educativos según la necesidad del adolescente o joven. 
d. Promover el interés y la práctica de actividades en artes, música, deporte, cultura y lúdica.
e. Atención por el equipo profesional del operador según Plan de Atención Individual. 
f. Desarrollar actividades formativas para el desarrollo y garantía en los niveles de intervención e inclusión del ejercicio de participación y ciudadanía</t>
  </si>
  <si>
    <t>4.2.3</t>
  </si>
  <si>
    <t xml:space="preserve">Cuenta con el concepto inicial de psicologia el cual:
a. Esta en el formato diseñado por el operador 
b. Es elaborado al mes del ingreso del adolescente o jóven
c. Contiene: Percepción frente el motivo de ingreso, antecedentes de institucionalización, antecedentes de tratamientos psicológicos y/o psiquiátricos, historia del consumo de SPA, descripción de adicciones no tóxicas, rasgos de personalidad y/o comportamiento,aspectos familiares relevantes (presencia de violencia intrafamiliar, maltrato), conflictos psicológicos predominantes, eventos significativos del desarrollo, desarrollo del juicio moral, motivación al cambio con relación a su situación personal y jurídica.
</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</si>
  <si>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 130, 131
 MANUAL OPERATIVO DE MEDIDAS COMPLEMENTARIAS Y ALTERNATIVAS AL PROCESO JUDICIAL SRPA – RESTABLECIMIENTO EN ADMINISTRACION DE JUSTICIA RAJ aprobado mediante Resolución No.3111 del 10 de julio de 2024
</t>
  </si>
  <si>
    <t>4.2.4</t>
  </si>
  <si>
    <t xml:space="preserve">Cuenta con el  concepto inicial socio familiar el cual:
a.  Esta en formato diseñado por el operador y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</si>
  <si>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 xml:space="preserve">LINEAMIENTO TÉCNICO DEL MODELO DE ATENCIÓN PARA ADOLESCENTES Y JÓVENES  EN CONFLICTO CON LA LEY : SRPA .versión 4 del 6/03/2020. Concepto inicial socio familiar en los servicios de atención. Pág 131, 132.
MANUAL OPERATIVO DE MEDIDAS COMPLEMENTARIAS Y ALTERNATIVAS AL PROCESO JUDICIAL SRPA – RESTABLECIMIENTO EN ADMINISTRACION DE JUSTICIA RAJ aprobado mediante Resolución No.3111 del 10 de julio de 2024
</t>
  </si>
  <si>
    <t>4.2.5</t>
  </si>
  <si>
    <t xml:space="preserve">Cuenta con el informe inicial del proceso pedagógico, el cual:
a.  Está en formato de informe de evolución del proceso pedagógico.
b. Es elaborado al mes de ingreso del adolescente o joven.
c. Cumple con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</si>
  <si>
    <t>LINEAMIENTO TÉCNICO DEL MODELO DE ATENCIÓN PARA ADOLESCENTES Y JÓVENES  EN CONFLICTO CON LA LEY : SRPA .versión 4 del 6/03/2020.2. Informe incial del proceso pedagógico.  pág 133.
 MANUAL OPERATIVO DE MEDIDAS COMPLEMENTARIAS Y ALTERNATIVAS AL PROCESO JUDICIAL SRPA – RESTABLECIMIENTO EN ADMINISTRACION DE JUSTICIA RAJ aprobado mediante Resolución No.3111 del 10 de julio de 2024
2.4 Modalidades de Apoyo y Fortalecimiento a la Familia. Pág. 25
2.4.1.4.2.1. Estrategia de intervención psicosocial. Pág.28,29,30
2.4.1.4.2.1.1. Atributos de calidad - Atención. Pág.28,29,30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atención.Pág.3,6,7</t>
  </si>
  <si>
    <t>4.2.6</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</si>
  <si>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 dos meses y medio a partir de su ingreso al servicio, con retroalimentación a los adolescentes y jóvenes de los resultados </t>
  </si>
  <si>
    <t>LINEAMIENTO TÉCNICO DEL MODELO DE ATENCIÓN PARA ADOLESCENTES Y JÓVENES  EN CONFLICTO CON LA LEY : SRPA .versión 4 del 6/03/2020. 4. Concepto inicial de identificación de talento y potencial de emprendimiento. Pág. 134.
MANUAL OPERATIVO DE MEDIDAS COMPLEMENTARIAS Y ALTERNATIVAS AL PROCESO JUDICIAL SRPA – RESTABLECIMIENTO EN ADMINISTRACION DE JUSTICIA RAJ aprobado mediante Resolución No.3111 del 10 de julio de 2024
2.4 Modalidades de Apoyo y Fortalecimiento a la Familia. Pág. 25
2.4.1.4.2.1. Estrategia de intervención psicosocial. Pág.28,29,30
2.4.1.4.2.1.1. Atributos de calidad - Atención. Pág.28,29,30</t>
  </si>
  <si>
    <t>4.2.7</t>
  </si>
  <si>
    <t>Realiza acciones de gestión con la Defensoría de familia sobre:
a. La vinculación de la familia al proceso de atención, referentes afectivos y/o vincular de apoyo
b.La consecución o actualización del documento de identidad del adolescente o joven acorde con su edad o documento válido para el caso de migrantes.
c. Para el ejercicio y garantía de los derechos de los adolescentes o jóvenes y articulación para su vinculación a programas acorde con sus necesidades (salud, educación, entre otros)</t>
  </si>
  <si>
    <t xml:space="preserve"> LINEAMIENTO TÉCNICO DEL MODELO DE ATENCIÓN PARA ADOLESCENTES Y JÓVENES  EN CONFLICTO CON LA LEY : SRPA .versión 4 del 6/03/2020. 
2.1.3. Fases del Modelo de Atención.2.1.3.1. Fase de aceptación y acogida. Págs. 126 a 138
MANUAL OPERATIVO DE MEDIDAS COMPLEMENTARIAS Y ALTERNATIVAS AL PROCESO JUDICIAL SRPA – RESTABLECIMIENTO EN ADMINISTRACION DE JUSTICIA RAJ aprobado mediante Resolución No.3111 del 10 de julio de 2024
Tabla 1. Tipos de intervención, participantes y tiempos. Pág. 11, 12
2.4.1.4.2. Estrategias de atención en la modalidad. Pág.28
2.4.1.4.2.1. Estrategia de intervención psicosocial. Pág.28,29,30
2.4.1.4.2.1.1. Atributos de calidad - Atención. Pág.28,29,30
</t>
  </si>
  <si>
    <t>4.2.8</t>
  </si>
  <si>
    <t>Realiza intervenciones derivadas del concepto inicial integral y definidas en el Plan de Atención Individual acorde con los componentes:
a. Trascendencia  y Sentido de Vida
b.  Fortalecimiento de Vinculos
c.  Autonomía desde lo pedagógico
d.  Capacidad Restaurativa
e.  Niveles de atención (personal, familiar , grupal y contextual).
f.  Realiza (10) intervenciones al mes
- en jornada alterna a sus actividades escolares, laborales o de formación
- puede incluir tiempos de fin de semana
-  Puede realizar 5 intervenciones individuales, 2 grupales y 3 con familia o redes de apoyo
- en el contexto sociofamiliar del adolescente o joven o en la sede de la unidad de servicio, siempre atendiendo la circunstancia personal
- El operador debe establecer días y horario de atención de acuerdo con las actividades de los adolescentes o jóvenes, y aprobado por el supervisor del contrato
g. Realiza (8) intervenciones mensuales en coordinación con la autoridad administrativa para los adolescentes o jóvenes pertenecientes a grupos étnicos, cuando aplique.
Nota 1: Para quienes reciben atención únicamente en fin de semana: se podrán distribuir las intervenciones en dos (2) fines de semana del mes
Nota 2: Cuando el adolescente o jóven vive en un municipio distante (más de 3 horas de desplazamiento): considera la atención virtual.
h. Cada sesión de trabajo se registra en el Formato Registro de Intervención vigente</t>
  </si>
  <si>
    <t>MANUAL OPERATIVO DE MEDIDAS COMPLEMENTARIAS Y ALTERNATIVAS AL PROCESO JUDICIAL SRPA – RESTABLECIMIENTO EN ADMINISTRACION DE JUSTICIA RAJ aprobado mediante Resolución No.3111 del 10 de julio de 2024
Tabla 1. Tipos de intervención, participantes y tiempos. Pág. 11, 12
2.4.1. Intervención de apoyo restablecimiento en administración de justicia Pág. 26 a 31
Flexibilización o alternativas de atención de acuerdo con situaciones territoriales especiales:A. Flexibilización de la atención. Pág. 25, 26
2.4.1.4.2. Estrategias de atención en la modalidad. Pág.28
2.4.1.4.2.1. Estrategia de intervención psicosocial. Pág.28,29,30
2.4.1.4.2.1.1. Atributos de calidad - Atención. Pág.28,29,30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t>
  </si>
  <si>
    <t>4.2.9</t>
  </si>
  <si>
    <t xml:space="preserve">Realiza estudio de caso, el cual debe: 
a. Efectuarse al menos uno por año para cada adolescente o joven.
b. Registrarse en acta que contenga:
- Los principales aspectos de la reunión.
- Las intervenciones de los equipos interdisciplinario
- La participación de los adolescentes y jovenes, familias (en los casos que sea pertinente)
- Los compromisos y plazos adquiridos.
c. Archivarse en el anexo de historia de atención.
d. Definir tiempo de atención, monitoreo a realizar y evaluación periódica debidamente justificado y analizado de manera conjunta entre la autoridad administrativa, la supervisión del contrato y el operador de la modalidad, en los casos se presenten por caso fortuito o fuerza mayor donde no se pueda realizar la atención e intervención presencial.
</t>
  </si>
  <si>
    <t>LINEAMIENTO TÉCNICO MODELO DE ATENCIÓN PARA ADOLESCENTES Y JÓVENES EN CONFLICTO CON LA LEY SRPA, versión 4 del 6/03/2020
2.2.1.5. Estudio de caso. Págs.. 179, 180
MANUAL OPERATIVO DE MEDIDAS COMPLEMENTARIAS Y ALTERNATIVAS AL PROCESO JUDICIAL SRPA – RESTABLECIMIENTO EN ADMINISTRACION DE JUSTICIA RAJ aprobado mediante Resolución No.3111 del 10 de julio de 2024
1.3.1 Aplicación del Modelo de Atención. Págs.10, 11
2.4 Modalidades de Apoyo y Fortalecimiento a la Familia. Pág. 25
2.4.1. Intervención de apoyo restablecimiento en administración de justicia Pág. 26 a 31
Flexibilización o alternativas de atención de acuerdo con situaciones territoriales especiales:A. Flexibilización de la atención. Pág. 25, 26</t>
  </si>
  <si>
    <t>4.2.10</t>
  </si>
  <si>
    <t xml:space="preserve">Formula el Informe inicial -plan personalizado, el cual:
a. Se remite a la autoridad competente(Judicial y/o administrativa) a los 30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plan de reparación del daño y de las obligaciones a que se comprometió en el marco de la aplicación del Principio de Oportunidad en los casos que aplique.
Cuando la atención se da en acompañamiento al cumplimiento de Obligaciones del Principio de Oportunidad:
f. Aplica según tiempo definido para suspensión del procedimiento. 
g. Se encuentra en el formato específico definido por el programa cuando esta atención se brinda por entidad territorial, o formato determinado por el ICBF cuando se realiza en modalidades contratadas por ICBF. </t>
  </si>
  <si>
    <t>LINEAMIENTO TÉCNICO DEL MODELO DE ATENCIÓN PARA ADOLESCENTES Y JÓVENES  EN CONFLICTO CON LA LEY  SRPA.versión 4 del 6/03/2020. 
C. Plan de Atención Individual. Págs 136 y 137.
MANUAL OPERATIVO DE MEDIDAS COMPLEMENTARIAS Y ALTERNATIVAS AL PROCESO JUDICIAL SRPA – RESTABLECIMIENTO EN ADMINISTRACION DE JUSTICIA RAJ aprobado mediante Resolución No.3111 del 10 de julio de 2024
2.4.1.4.2.1. Estrategia de intervención psicosocial. Pág.28
2.4.1.4.2.1.1. Atributos de calidad - Atención. Pág.28, 29, 30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t>
  </si>
  <si>
    <t>4.2.11</t>
  </si>
  <si>
    <t xml:space="preserve">Cuenta con informe de seguimiento el cual :
a.  Es enviado a la autoridad administrativa cada tres meses calendario. 
b. Señala los avances, dificultades significativas, ajustes en caso de ser necesario.
c. Incluye intervenciones externas que se realicen. 
d. Enmarca los logros propuestos en el plan de atención individual.
Nota. Este informe puede constituirse en el informe de egreso.
Cuando la atención se da en acompañamiento al cumplimiento de Obligaciones del Principio de Oportunidad:
e. Aplica según tiempo definido para suspensión del procedimiento. 
f. Se encuentra en el formato específico definido por el programa cuando esta atención se brinda por entidad territorial, o formato determinado por el ICBF cuando se realiza en modalidades contratadas por ICBF. </t>
  </si>
  <si>
    <t>LINEAMIENTO TÉCNICO MODELO DE ATENCIÓN PARA ADOLESCENTES Y JÓVENES EN CONFLICTO CON LA LEY SRPA, versión 4 del 6/03/2020.
2.2.1.4. Anexo historia de atención. Pàg.176.
MANUAL OPERATIVO DE MEDIDAS COMPLEMENTARIAS Y ALTERNATIVAS AL PROCESO JUDICIAL SRPA – RESTABLECIMIENTO EN ADMINISTRACION DE JUSTICIA RAJ aprobado mediante Resolución No.3111 del 10 de julio de 2024
Tabla 1. Tipos de intervención, participantes y tiempos. Pág. 11, 12
2.4.1.4.2. Estrategias de atención en la modalidad. Pág.28
2.4.1.4.2.1. Estrategia de intervención psicosocial. Pág.28
2.4.1.4.2.1.1. Atributos de calidad - Atención. Pág.30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t>
  </si>
  <si>
    <t>4.2.12</t>
  </si>
  <si>
    <t>Cuenta con informe extraordinario cuando se da en acompañamiento al cumplimiento de Obligaciones del Principio de Oportunidad así:
a.  Si se presenta una novedad en el proceso o solicitud por parte de la autoridad competente, sin formato se realiza mediante oficio 
b. cuando sea requerido o sea solicitado
c. mediante oficio o acta de comité de estudio de caso</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</si>
  <si>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t>
  </si>
  <si>
    <t>4.2.13</t>
  </si>
  <si>
    <t xml:space="preserve">Elabora y  entrega el informe de egreso:
a. A los 5 días hábiles de ocurrido el evento. 
b. Debe contener una síntesis de los avances y dificultades significativos, motivo de egreso y compromisos adquiridos para el seguimiento post egreso.
Cuando la atención se da en acompañamiento al cumplimiento de Obligaciones del Principio de Oportunidad:
c. 10 días calendario antes de finalizar el tiempo de suspensión. 
d. Aplica según tiempo definido para suspensión del procedimiento. 
e. Se encuentra en el formato específico definido por el programa cuando esta atención se brinda por entidad territorial, o formato determinado por el ICBF cuando se realiza en modalidades contratadas por ICBF. </t>
  </si>
  <si>
    <t>4.3.</t>
  </si>
  <si>
    <t>Cuenta e implementa las herramientas de participación acorde con los criterios establecidos en los documentos técnicos.</t>
  </si>
  <si>
    <t>LINEAMIENTO TÉCNICO MODELO DE ATENCIÓN PARA ADOLESCENTES Y JÓVENES EN CONFLICTO CON LA LEY SRPA, versión 4 del 6/03/2020
2.2.2. Herramientas de participación. 2.2.2.1. Acuerdo de convivencia. Pág.188
2.2.2.2. Comité de convivencia. Pág.193
2.2.2.4 Buzón de sugerencias. Pág. 193, 194</t>
  </si>
  <si>
    <t>En observación de la atención, diálogos con los adolescentes, jóvenes, familias o red vincular de apoyo, el talento humano y registros documentales se evidencia que:</t>
  </si>
  <si>
    <t>4.3.1</t>
  </si>
  <si>
    <t>LINEAMIENTO TÉCNICO MODELO DE ATENCIÓN PARA ADOLESCENTES Y JÓVENES EN CONFLICTO CON LA LEY SRPA, versión 4 del 6/03/2020
2.2.2.4 Buzón de sugerencias. Pág. 193, 194</t>
  </si>
  <si>
    <t>4.4</t>
  </si>
  <si>
    <t>Implementa la guía de formulación estrategias de prevención del uso de sustancias psicoactivas en los adolescentes y jóvenes del SRPA</t>
  </si>
  <si>
    <t>LINEAMIENTO TÉCNICO MODELO DE ATENCIÓN PARA ADOLESCENTES Y JÓVENES EN CONFLICTO CON LA LEY SRPA, versión 4 del 6/03/2020. Pág.218
MANUAL OPERATIVO DE LAS MODALIDADES QUE ATIENDEN MEDIDAS Y SANCIONES DEL PROCESO JUDICIAL - SRPA, versión 4 del 25/07/2024 aprobado mediante Resolución No.3111 del 10 de julio de 2024. Pág., 78</t>
  </si>
  <si>
    <t>4.4.1.</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</si>
  <si>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</si>
  <si>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 xml:space="preserve">LINEAMIENTO TÉCNICO MODELO DE ATENCIÓN PARA ADOLESCENTES Y JÓVENES EN CONFLICTO CON LA LEY SRPA, versión 4 del 6/03/2020.
B) Acciones por la garantía del derecho a la salud. Pág.218.
MANUAL OPERATIVO DE MEDIDAS COMPLEMENTARIAS Y ALTERNATIVAS AL PROCESO JUDICIAL SRPA – RESTABLECIMIENTO EN ADMINISTRACION DE JUSTICIA RAJ aprobado mediante Resolución No.3111 del 10 de julio de 2024
Tabla 1. Tipos de intervención, participantes y tiempos. Pág. 11, 12
2.4.1.4.2. Estrategias de atención en la modalidad. Pág.28
2.4.1.4.2.1. Estrategia de intervención psicosocial. Pág.28
2.4.1.4.2.1.1. Atributos de calidad - Atención. Pág.30
</t>
  </si>
  <si>
    <t>4.5</t>
  </si>
  <si>
    <t>Gestiona escenarios para actividad física, deportiva y recreativa y propuestas de formación artística.</t>
  </si>
  <si>
    <t>LINEAMIENTO TÉCNICO MODELO DE ATENCIÓN PARA ADOLESCENTES Y JÓVENES EN CONFLICTO CON LA LEY SRPA, versión 4 del 6/03/2020. Págs.230 a 234</t>
  </si>
  <si>
    <t>En observación de la atención, diálogos con los adolescentes, jóvenes, familias o red vincular de apoyo, el talento humano y registros documentales se evidencia:</t>
  </si>
  <si>
    <t>4.5.1</t>
  </si>
  <si>
    <t>Participación de los adolescentes y jóvenes de la oferta cultural y de formación artística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</si>
  <si>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</si>
  <si>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4.6</t>
  </si>
  <si>
    <t>Cuenta e implementa acciones para la prevención y manejo de situaciones especiales e intervención en crisis</t>
  </si>
  <si>
    <t>LINEAMIENTO TÉCNICO MODELO DE ATENCIÓN PARA ADOLESCENTES Y JÓVENES EN CONFLICTO CON LA LEY SRPA, versión 4 del 06/03/2020
2. MODELO DE ATENCIÓN:  Acciones para desarrollar:  pág. 168
2.2.1.7 Situación especial por fallecimiento de un adolescente o joven mientras está cobijado por alguno de los servicios del SRPA; 2.2.1.8 Situaciones complejas a nivel de convivencia, págs. 181 al 187</t>
  </si>
  <si>
    <t>CONT / ADM / ECON</t>
  </si>
  <si>
    <t>4.6.1.</t>
  </si>
  <si>
    <t>Garantiza que el talento humano conoce y aplica el protocolo de intervención en crisis así como situaciones especiales</t>
  </si>
  <si>
    <t xml:space="preserve">LINEAMIENTO TÉCNICO MODELO DE ATENCIÓN PARA ADOLESCENTES Y JÓVENES EN CONFLICTO CON LA LEY SRPA, versión 4 del 06/03/2020
2.2.1.7 Situación especial por fallecimiento de un adolescente o joven mientras está cobijado por alguno de los servicios del SRPA; 2.2.1.8 Situaciones complejas a nivel de convivencia, págs. 181 al 187
PROTOCOLO INTERVENCIÓN EN CRISIS PARA SERVICIOS DE RESTABLECIMIENTO EN ADMINISTRACIÓN DE JUSTICIA, versión 1 del 09/03/2020
</t>
  </si>
  <si>
    <t>4.6.2.</t>
  </si>
  <si>
    <t>Implementa acciones frente a situaciones especiales y del protocolo intervención en crisis para servicios de restablecimiento en administración de justicia
Nota: Ver Tabla de Situaciones especiales</t>
  </si>
  <si>
    <t>LINEAMIENTO TÉCNICO MODELO DE ATENCIÓN PARA ADOLESCENTES Y JÓVENES EN CONFLICTO CON LA LEY SRPA, versión 4 del 06/03/2020
2.2.1.7 Situación especial por fallecimiento de un adolescente o joven mientras está cobijado por alguno de los servicios del SRPA; 2.2.1.8 Situaciones complejas a nivel de convivencia, págs. 181 al 187
PROTOCOLO INTERVENCIÓN EN CRISIS PARA SERVICIOS DE RESTABLECIMIENTO EN ADMINISTRACIÓN DE JUSTICIA, versión 1 del 09/03/2020</t>
  </si>
  <si>
    <t>4. COMPONENTE MODELO DE ATENCIÓN -INTERVENCION RAJ</t>
  </si>
  <si>
    <t>LINEAMIENTO TÉCNICO MODELO DE ATENCIÓN PARA ADOLESCENTES Y JÓVENES EN CONFLICTO CON LA LEY SRPA, versión 4 del 6/03/2020 Págs. 20 a la 119 y  la 171 y la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MEDIDAS COMPLEMENTARIAS Y ALTERNATIVAS AL PROCESO JUDICIAL SRPA – RESTABLECIMIENTO EN ADMINISTRACION DE JUSTICIA RAJ aprobado mediante Resolución No.3111 del 10 de julio de 2024
Tabla 1. Tipos de intervención, participantes y tiempos. Pág. 11 y 12
2.4.1.4.2. Estrategias de atención en la modalidad. Pág.28
2.4.1.4.2.2. Estrategia de  intervención psicológica. Pág.30, 31
2.4.1.4.2.2.1. Atributos de calidad - Atención. Pág.31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</si>
  <si>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La Institución cuenta con el Proyecto de Atención Institucional,  digital o físico y aprobada.</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</si>
  <si>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MEDIDAS COMPLEMENTARIAS Y ALTERNATIVAS AL PROCESO JUDICIAL SRPA – RESTABLECIMIENTO EN ADMINISTRACION DE JUSTICIA RAJ aprobado mediante Resolución No.3111 del 10 de julio de 2024
Tabla 1. Tipos de intervención, participantes y tiempos. Pág. 11 y 12
2.4.1.4.2. Estrategias de atención en la modalidad. Pág.28
2.4.1.4.2.2. Estrategia de  intervención psicológica. Pág.30, 31
2.4.1.4.2.2.1. Atributos de calidad - Atención. Pág.31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</si>
  <si>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 xml:space="preserve">Se informa a la autoridad competente con diez (10) días de anticipación, la agenda para el desarrollo de las intervenciones de cada adolescente, durante el mes.
</t>
  </si>
  <si>
    <t> LINEAMIENTO TÉCNICO DEL MODELO DE ATENCIÓN PARA ADOLESCENTES Y JÓVENES  EN CONFLICTO CON LA LEY : SRPA .versión 4 del 6/03/2020. 
2.1.3. Fases del Modelo de Atención.2.1.3.1. Fase de aceptación y acogida. Págs. 126 a 138
MANUAL OPERATIVO DE MEDIDAS COMPLEMENTARIAS Y ALTERNATIVAS AL PROCESO JUDICIAL SRPA – RESTABLECIMIENTO EN ADMINISTRACION DE JUSTICIA RAJ aprobado mediante Resolución No.3111 del 10 de julio de 2024
Tabla 1. Tipos de intervención, participantes y tiempos. Pág. 11, 12
2.4.1.4.2. Estrategias de atención en la modalidad. Pág.28
2.4.1.4.2.2. Estrategia de  intervención psicológica. Pág.30, 31
2.4.1.4.2.2.1. Atributos de calidad - Atención. Pág.31</t>
  </si>
  <si>
    <t>Realiza intervenciones derivadas del concepto inicial integral y definidas en el Plan de Atención Individual acorde con los componentes:
a. Trascendencia  y Sentido de Vida
b.  Fortalecimiento de Vinculos
c.  Autonomía desde lo pedagogico
d.  Capacidad Restaurativa
e.  Niveles de atención (personal, familiar , grupal y contextual).
f.  Realiza (5) intervenciones al mes</t>
  </si>
  <si>
    <t>MANUAL OPERATIVO DE MEDIDAS COMPLEMENTARIAS Y ALTERNATIVAS AL PROCESO JUDICIAL SRPA – RESTABLECIMIENTO EN ADMINISTRACION DE JUSTICIA RAJ aprobado mediante Resolución No.3111 del 10 de julio de 2024
2.4.1.4.2.2. Estrategia de intervención psicológica 
2.4.1.4.2.2.1 Atributos de calidad - Atención. Pág.30,31</t>
  </si>
  <si>
    <t xml:space="preserve">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t>
  </si>
  <si>
    <t xml:space="preserve">LINEAMIENTO TÉCNICO MODELO DE ATENCIÓN PARA ADOLESCENTES Y JÓVENES EN CONFLICTO CON LA LEY SRPA, versión 4 del 6/03/2020
2.2.1.5. Estudio de caso. Págs.. 179, 180
</t>
  </si>
  <si>
    <t xml:space="preserve">Formula el informe inicial y Plan de Intervención Psicológica, el cual:
a. Se remite a la autoridad competente(Judicial y/o administrativa) a los 30 días calendario 
b. indica el tiempon estimado para el desarrollo del plan
c. Incluye datos de identificación, objetivos y proyección de la atención en logros y tiempo estimado.
</t>
  </si>
  <si>
    <t xml:space="preserve">MANUAL OPERATIVO DE MEDIDAS COMPLEMENTARIAS Y ALTERNATIVAS AL PROCESO JUDICIAL SRPA – RESTABLECIMIENTO EN ADMINISTRACION DE JUSTICIA RAJ aprobado mediante Resolución No.3111 del 10 de julio de 2024
2.4.1.4.2.2. Estrategia de intervención psicológica 
2.4.1.4.2.2.1 Atributos de calidad - Atención. Pág.30,31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atención.Pág.3,6
Informes y registro de la estrategia de intervención psicológica. pág 7 </t>
  </si>
  <si>
    <t xml:space="preserve">Cuenta con informe de avances de la intervención el cual :
a.  Es enviado a la autoridad administrativa cada treinta días calendario con copia al operador pedagógico donde cumple la medida o sanción (a partir del segundo mes).
b. Señala los avances, dificultades significativas, recomendaciones en caso de ser necesario.
</t>
  </si>
  <si>
    <t xml:space="preserve">LINEAMIENTO TÉCNICO MODELO DE ATENCIÓN PARA ADOLESCENTES Y JÓVENES EN CONFLICTO CON LA LEY SRPA, versión 4 del 6/03/2020.
2.2.1.4. Anexo historia de atención. Pàg.176.
MANUAL OPERATIVO DE MEDIDAS COMPLEMENTARIAS Y ALTERNATIVAS AL PROCESO JUDICIAL SRPA – RESTABLECIMIENTO EN ADMINISTRACION DE JUSTICIA RAJ aprobado mediante Resolución No.3111 del 10 de julio de 2024
2.4.1.4.2.2. Estrategia de intervención psicológica 
2.4.1.4.2.2.1 Atributos de calidad - Atención. Pág.30,31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atención.Pág.3,6
Informes y registro de la estrategia de intervención psicológica. pág 7 </t>
  </si>
  <si>
    <t xml:space="preserve">Elabora y  entrega el informe final  el cual debe :
a. Ser coordinado   con el equipo de la Defensoría de Familia
b. Debe contener los resultados finales de la intervención y las sugerencias a que haya lugar. </t>
  </si>
  <si>
    <t xml:space="preserve">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 ,
Informes y registro de la estrategia de intervención psicológica. pág 7 </t>
  </si>
  <si>
    <t xml:space="preserve">LINEAMIENTO TÉCNICO MODELO DE ATENCIÓN PARA ADOLESCENTES Y JÓVENES EN CONFLICTO CON LA LEY SRPA, versión 4 del 6/03/2020
2.2.2. Herramientas de participación. 2.2.2.1. Acuerdo de convivencia. Pág.188
2.2.2.2. Comité de convivencia. Pág.193
</t>
  </si>
  <si>
    <t>4.3.2</t>
  </si>
  <si>
    <t>LINEAMIENTO TÉCNICO MODELO DE ATENCIÓN PARA ADOLESCENTES Y JÓVENES EN CONFLICTO CON LA LEY SRPA, versión 4 del 6/03/2020
2.2.2.2. Comité de convivencia. Págs.191, 192</t>
  </si>
  <si>
    <t>4.3.3</t>
  </si>
  <si>
    <t xml:space="preserve">LINEAMIENTO TÉCNICO MODELO DE ATENCIÓN PARA ADOLESCENTES Y JÓVENES EN CONFLICTO CON LA LEY SRPA, versión 4 del 6/03/2020.
B) Acciones por la garantía del derecho a la salud. Pág.218.
</t>
  </si>
  <si>
    <t>5. SITUACIONES ESPECIALES</t>
  </si>
  <si>
    <t xml:space="preserve">No </t>
  </si>
  <si>
    <t>SITUACIONES A VERIFICAR</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</si>
  <si>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</si>
  <si>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</si>
  <si>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</si>
  <si>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</si>
  <si>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5.1.2</t>
  </si>
  <si>
    <t>En los documentos aportados se evidencia:</t>
  </si>
  <si>
    <t>5.1.3</t>
  </si>
  <si>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</si>
  <si>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</si>
  <si>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</si>
  <si>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</si>
  <si>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</si>
  <si>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</si>
  <si>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5.2.1</t>
  </si>
  <si>
    <t>En observación de la atención y diálogo con el  adolescente, joven, familias y/o colaboradores así como en los documentos aportados se evidencia:</t>
  </si>
  <si>
    <t>5.2.2</t>
  </si>
  <si>
    <t>5.2.3</t>
  </si>
  <si>
    <t>En el anexo de historia de atención se encuentra la información y solicitud a la Policía Nacional para la búsqueda inmediata en casos de evasión individual y múltiple.</t>
  </si>
  <si>
    <t>5.2.4</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</si>
  <si>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</si>
  <si>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5.2.5</t>
  </si>
  <si>
    <t>Cuentan con solicitud de reunión de emergencia con los representantes del comité de convivencia y atención a emergencias, de acuerdo a la gravedad de los hechos.</t>
  </si>
  <si>
    <t>5.2.6</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</si>
  <si>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</si>
  <si>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</si>
  <si>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5.2.7</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</si>
  <si>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</si>
  <si>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</si>
  <si>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Realiza la atención individual de los casos de regresos masivos.</t>
  </si>
  <si>
    <t>5.3</t>
  </si>
  <si>
    <t>Cuenta e Implementa acciones en caso de situaciones de agresión</t>
  </si>
  <si>
    <t>5.3.1</t>
  </si>
  <si>
    <t>5.3.2</t>
  </si>
  <si>
    <t>5.3.3</t>
  </si>
  <si>
    <t>Determina el estado emocional y actitudinal de los involucrados en las situaciones de agresión y se realiza el encuentro de análisis y mediación para favorecer su proceso de atención pedagógico y restaurativo.</t>
  </si>
  <si>
    <t>5.3.4</t>
  </si>
  <si>
    <t>Realiza un encuentro grupal con los demás adolescentes y jóvenes que participaron indirectamente o fueron testigos de la agresión, estableciendo conclusiones, estrategias y acuerdos que permitan la convivencia, el respeto y la restauración</t>
  </si>
  <si>
    <t>5.3.5</t>
  </si>
  <si>
    <t xml:space="preserve">Informa a la autoridad administrativa y a la autoridad judicial competente, en situaciones de agresión que permanecen activas o se prevee la ocurrencia de nuevas agresiones entre los implicados. </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</si>
  <si>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</si>
  <si>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5.4</t>
  </si>
  <si>
    <t>LINEAMIENTO TÉCNICO MODELO DE ATENCIÓN PARA ADOLESCENTES Y JÓVENES EN CONFLICTO CON LA LEY SRPA, versión 4 del 6/03/2020
El Amotinamiento. Pág.186</t>
  </si>
  <si>
    <t>5.4.1</t>
  </si>
  <si>
    <t>5.4.2</t>
  </si>
  <si>
    <t>5.4.3</t>
  </si>
  <si>
    <t>Informa a las entidades de prevención y atención de riesgos, en caso de amotinamiento y que paralelamente se esté dando un evento de incendio o inundación.</t>
  </si>
  <si>
    <t>5.4.4</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</si>
  <si>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</si>
  <si>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</si>
  <si>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</si>
  <si>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</si>
  <si>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</si>
  <si>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</si>
  <si>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</si>
  <si>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t>5.5.2</t>
  </si>
  <si>
    <t>5.5.3</t>
  </si>
  <si>
    <t>Informa por escrito de forma inmediata a la autoridad judicial, autoridad administrativa competente, al líder SRPA de la Regional y al supervisor de contrato, ante situaciones que afectan la convivencia.</t>
  </si>
  <si>
    <t>5.5.4</t>
  </si>
  <si>
    <t>Registra la novedad e informa de eventos de alteración de disciplina, ante situaciones que afectan la convivencia</t>
  </si>
  <si>
    <t>Registran las acciones desarrolladas ante la ocurrencia de situaciones que afectan la convivencia en el anexo de historia de atención del adolescente y/o joven.</t>
  </si>
  <si>
    <t>5.6</t>
  </si>
  <si>
    <t>Cuenta e Implementa acciones para la intervención en crisis.</t>
  </si>
  <si>
    <t>5.6.1</t>
  </si>
  <si>
    <t>5.6.2</t>
  </si>
  <si>
    <t>Realiza intervención en crisis en segunda instancia en caso de requerirse.</t>
  </si>
  <si>
    <t>5.6.3</t>
  </si>
  <si>
    <t>Realiza valoración y atención médica de urgencia en caso de que la situación de crisis vivenciada por el adolescente o jóven es respuesta a un síndrome de abstinencia.</t>
  </si>
  <si>
    <t>5.6.4</t>
  </si>
  <si>
    <t>Gestiona con la Defensoría de Familia la atención por parte de la EPS del adolescente para desintoxicación o tratamiento especializado.</t>
  </si>
  <si>
    <t>5.7</t>
  </si>
  <si>
    <t>Cuenta e Implementa acciones para la conducta suicida</t>
  </si>
  <si>
    <t>5.7.1</t>
  </si>
  <si>
    <t>5.7.2</t>
  </si>
  <si>
    <t>Informa a la Defensoría de Familia de manera inmediata en casos de presentarse casos de adolescentes o jóvenes con conducta suicida.</t>
  </si>
  <si>
    <t>5.8</t>
  </si>
  <si>
    <t>Cuenta e Implementa acciones en caso de sospecha de violencia sexual</t>
  </si>
  <si>
    <t>5.8.1</t>
  </si>
  <si>
    <t>5.8.2</t>
  </si>
  <si>
    <t>Avisa a la Autoridad Administrativa y en forma simultánea a la activación de la ruta en caso de sospecha de una violencia sexual.</t>
  </si>
  <si>
    <t>5.8.3</t>
  </si>
  <si>
    <t>Acompaña  con el documento de identidad al adolescente  a la institución prestadora de salud en caso de sospecha de una violencia sexual.</t>
  </si>
  <si>
    <t>5.8.4</t>
  </si>
  <si>
    <t>5.8.5</t>
  </si>
  <si>
    <t>5.8.6</t>
  </si>
  <si>
    <t>5.8.7</t>
  </si>
  <si>
    <t>5.8.8</t>
  </si>
  <si>
    <t>Acompaña a la víctima de violencia sexual durante su permanencia en la institución prestadora de salud.</t>
  </si>
  <si>
    <t>5.8.9</t>
  </si>
  <si>
    <t xml:space="preserve">Realiza investigación interna para soportar los hechos informados y denunciados, así como las circunstancias que dieron lugar a los mismos </t>
  </si>
  <si>
    <t>5.8.10</t>
  </si>
  <si>
    <t>5.8.11</t>
  </si>
  <si>
    <t xml:space="preserve">Realiza intervenciones en primera o segunda instancia con el presunto agresor si este es adolescente o jóven </t>
  </si>
  <si>
    <t>5.8.12</t>
  </si>
  <si>
    <t>Brinda atención inmediata al adolescente o jóven presuntamente agresor y se separó a los adolescentes o jóvenes (presunta víctima - presunto agresor )</t>
  </si>
  <si>
    <t>5.8.13</t>
  </si>
  <si>
    <t xml:space="preserve">Informa y orientó inmediatamente a las familias de los adolescentes involucrados </t>
  </si>
  <si>
    <t>5.9</t>
  </si>
  <si>
    <t>Cuenta e Implementa acciones en caso de conducta violenta</t>
  </si>
  <si>
    <t>5.9.1</t>
  </si>
  <si>
    <t>5.9.2</t>
  </si>
  <si>
    <t>5.9.3</t>
  </si>
  <si>
    <t xml:space="preserve">Gestiona con apoyo de la Defensoría de Familia ante la EPS la atención oportuna para la valoración, atención y tratamiento necesario, tantas veces cuando fuese necesario. </t>
  </si>
  <si>
    <t>5.9.4</t>
  </si>
  <si>
    <t xml:space="preserve">Acompaña al adolescente o jóven y se establecieron metas dentro del Plan de Atención Individual </t>
  </si>
  <si>
    <t>Realiza estudios de caso en las intervenciones con los involucrados, familias y defensoria de familia.</t>
  </si>
  <si>
    <t>5.10</t>
  </si>
  <si>
    <t>5.10.1</t>
  </si>
  <si>
    <t>Cuenta e Implementa acciones en caso de separación de grupo</t>
  </si>
  <si>
    <t>Cuenta e implementa la inclusión de la familia en la intervención en crisis del adolescente o joven acorde con lo establecido en el el protocolo</t>
  </si>
  <si>
    <t>Documenta a implementa la inclusión de la familia en la intervención en crisis del adolescente o joven acorde con lo establecido en el el protocolo.</t>
  </si>
  <si>
    <t>6. CÓDIGO DE ÉTICA</t>
  </si>
  <si>
    <t>6.1</t>
  </si>
  <si>
    <t>Cuenta, conoce e implementa el código ético del ICBF, estableciendo condiciones y garantías para propiciar la protección de los adolescentes,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</si>
  <si>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</si>
  <si>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</si>
  <si>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</si>
  <si>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6.1.2</t>
  </si>
  <si>
    <t xml:space="preserve"> El código de ética se encuentra en el Reglamento Interno de Trabajo, en los procesos de inducción, y de evaluación del desempeño del talento humano de los operadores pedagógicos</t>
  </si>
  <si>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</si>
  <si>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</si>
  <si>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</si>
  <si>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</si>
  <si>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</si>
  <si>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</si>
  <si>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</si>
  <si>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</si>
  <si>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</si>
  <si>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</si>
  <si>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</si>
  <si>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</si>
  <si>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</si>
  <si>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</si>
  <si>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</si>
  <si>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</si>
  <si>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</si>
  <si>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</si>
  <si>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</si>
  <si>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</si>
  <si>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</si>
  <si>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</si>
  <si>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</si>
  <si>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</si>
  <si>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</si>
  <si>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</si>
  <si>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</si>
  <si>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</si>
  <si>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</si>
  <si>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</si>
  <si>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</si>
  <si>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</si>
  <si>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</si>
  <si>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</si>
  <si>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</si>
  <si>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</si>
  <si>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</si>
  <si>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</si>
  <si>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</si>
  <si>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</si>
  <si>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</si>
  <si>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</si>
  <si>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</si>
  <si>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</si>
  <si>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</si>
  <si>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</si>
  <si>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</si>
  <si>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</si>
  <si>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Asegurar las puertas de los espacios donde son atendidos los usuarios con tuercas,tornillos u otros elementos que dificulten los procesos de evacuación en emergencias.</t>
  </si>
  <si>
    <t>7. COMPONENTE TALENTO HUMANO</t>
  </si>
  <si>
    <t>7.1.</t>
  </si>
  <si>
    <t>Cumple con el personal de talento humano requerido de acuerdo con el manual operativo de la modalidad y cupos contratados, aprobada por la supervisión de contrato</t>
  </si>
  <si>
    <t>Manual operativo de medidas  complementarias y alternativas al proceso judicial srpa - restablecimiento en administracion de justicia RAJ   Versión 4 del 25/07/2024. Pag. 33</t>
  </si>
  <si>
    <t>7.1.1</t>
  </si>
  <si>
    <r>
      <rPr>
        <sz val="11"/>
        <color rgb="FF000000"/>
        <rFont val="Arial"/>
        <family val="2"/>
      </rPr>
      <t xml:space="preserve">Cumple con el personal requerido de acuerdo con la Tabla de Talento Humano en la modalidad.
</t>
    </r>
    <r>
      <rPr>
        <b/>
        <sz val="11"/>
        <color rgb="FF000000"/>
        <rFont val="Arial"/>
        <family val="2"/>
      </rPr>
      <t xml:space="preserve">Nota: </t>
    </r>
    <r>
      <rPr>
        <sz val="11"/>
        <color rgb="FF000000"/>
        <rFont val="Arial"/>
        <family val="2"/>
      </rPr>
      <t>Verifique a través de observación la existencia del personal.</t>
    </r>
  </si>
  <si>
    <t>MANUAL OPERATIVO DE LAS MODALIDADES QUE ATIENDEN MEDIDAS Y SANCIONES DEL PROCESO JUDICIAL SRPA 25/07/2024 Versión 4 Pag. 33 Tabla 12</t>
  </si>
  <si>
    <t>7.2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</si>
  <si>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</si>
  <si>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</si>
  <si>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7.2.1</t>
  </si>
  <si>
    <t>Cuenta con manual que contenga las obligaciones y funciones de los perfiles del talento humano vinculado para la modalidad o servicio</t>
  </si>
  <si>
    <t>GUÍA DE REQUISITOS LEGALES Y FINANCIEROS PARA
OPERADORES DE MODALIDADES DEL SISTEMA DE
RESPONSABILIDAD PENAL ADOLESCENTE - SRPA 08/10/2020 Versión 1  Pag.  9 y 10</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</si>
  <si>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</si>
  <si>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</si>
  <si>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</si>
  <si>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</si>
  <si>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</si>
  <si>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</si>
  <si>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</si>
  <si>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</si>
  <si>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</si>
  <si>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</si>
  <si>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</si>
  <si>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</si>
  <si>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</si>
  <si>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</si>
  <si>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</si>
  <si>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</si>
  <si>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</si>
  <si>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</si>
  <si>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</si>
  <si>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</si>
  <si>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</si>
  <si>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</si>
  <si>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</si>
  <si>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</si>
  <si>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rPr>
        <sz val="11"/>
        <color rgb="FF000000"/>
        <rFont val="Arial"/>
        <family val="2"/>
      </rP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rgb="FF000000"/>
        <rFont val="Arial"/>
        <family val="2"/>
      </rPr>
      <t xml:space="preserve">.
Nota 1: </t>
    </r>
    <r>
      <rPr>
        <b/>
        <u/>
        <sz val="11"/>
        <color rgb="FF000000"/>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rgb="FF000000"/>
        <rFont val="Arial"/>
        <family val="2"/>
      </rPr>
      <t xml:space="preserve">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t>
    </r>
  </si>
  <si>
    <t>7.4.2</t>
  </si>
  <si>
    <r>
      <rPr>
        <sz val="11"/>
        <color rgb="FF000000"/>
        <rFont val="Arial"/>
        <family val="2"/>
      </rPr>
      <t xml:space="preserve">Cuenta con los soportes de verificación de consulta del registro de inhabilidades por delitos sexuales cometidos contra personas menores de edad, 
cada </t>
    </r>
    <r>
      <rPr>
        <b/>
        <u/>
        <sz val="11"/>
        <color rgb="FF000000"/>
        <rFont val="Arial"/>
        <family val="2"/>
      </rPr>
      <t>cuatro (4) meses</t>
    </r>
    <r>
      <rPr>
        <sz val="11"/>
        <color rgb="FF000000"/>
        <rFont val="Arial"/>
        <family val="2"/>
      </rPr>
      <t xml:space="preserve"> del talento humano, en cumplimiento de lo establecido en la Ley 1918 de 2018, modificada por la Ley 2375 de 2024.
</t>
    </r>
    <r>
      <rPr>
        <b/>
        <sz val="11"/>
        <color rgb="FF000000"/>
        <rFont val="Arial"/>
        <family val="2"/>
      </rPr>
      <t>Nota:</t>
    </r>
    <r>
      <rPr>
        <sz val="11"/>
        <color rgb="FF000000"/>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</si>
  <si>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</si>
  <si>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</si>
  <si>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</si>
  <si>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</si>
  <si>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</si>
  <si>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</si>
  <si>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</si>
  <si>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</si>
  <si>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</si>
  <si>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 xml:space="preserve">GUIA DE REQUISITOS DEL TALENTO HUMANO EN LAS MODALIDADES DE ATENCION PARA MEDIDAS Y SANCIONES DEL PROCESO JUDICIAL-SRPA- Y MEDIDAS
COMPLEMENTARIAS DE RESTABLECIMIENTO EN ADMINISTRACION DE JUSTICIA Versión 1  09/03/2020 Pag. 1-20
GUÍA DE REQUISITOS LEGALES Y FINANCIEROS PARA OPERADORES DE MODALIDADES DEL SISTEMA DE RESPONSABILIDAD PENAL ADOLESCENTE - SRPA 08/10/2020 Versión 1  Pag.  9
</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</si>
  <si>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</si>
  <si>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</si>
  <si>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</si>
  <si>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</si>
  <si>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</si>
  <si>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</si>
  <si>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</si>
  <si>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</si>
  <si>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</si>
  <si>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</si>
  <si>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</si>
  <si>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</si>
  <si>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</si>
  <si>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</si>
  <si>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Lleva la contabilidad desagregada por centro de costos.</t>
  </si>
  <si>
    <t>8.2.1</t>
  </si>
  <si>
    <t>Cuenta con un balance de prueba por centro de costos.</t>
  </si>
  <si>
    <t>GUÍA DE REQUISITOS LEGALES Y FINANCIEROS PARA OPERADORES DE MODALIDADES DEL SISTEMA DE RESPONSABILIDAD PENAL ADOLESCENTE - SRPA  Versión 1 8 de octubre de 2020 Pag 8 y 9</t>
  </si>
  <si>
    <t>8.2.2</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</si>
  <si>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</si>
  <si>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</si>
  <si>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8.2.3</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</si>
  <si>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</si>
  <si>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</si>
  <si>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8.2.4</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</si>
  <si>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</si>
  <si>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</si>
  <si>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8.2.5</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</si>
  <si>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</si>
  <si>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</si>
  <si>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Cuenta con los elementos de dotación de aseo para la atención de los usuarios conforme a las particularidades del servicio.</t>
  </si>
  <si>
    <t>MANUAL OPERATIVO DE MEDIDAS COMPLEMENTARIAS Y ALTERNATIVAS AL PROCESO JUDICIAL SRPA - RESTABLECIMIENTO EN ADMINISTRACION DE JUSTICIA RAJ  MO2.PP Versión 4 del 25/07/2024. pág. (33)
LINEAMIENTO TÉCNICO MODELO DE ATENCIÓN PARA ADOLESCENTES Y JÓVENES EN CONFLICTO CON LA LEY SRPA, versión 4 del 06/03/2020
2.2.1.1 Código de Ética. Pág. (161 a 163)</t>
  </si>
  <si>
    <t>Se garantiza la disponibilidad permanente de los elementos de aseo según la necesidad:
a. Jabón líquido.
b. Papel higiénico.
c. Toallas de papel.
d. Elementos de bioseguridad, cuando se necesiten y conforme a las indicaciones de la autoridad sanitaria.</t>
  </si>
  <si>
    <t xml:space="preserve">MANUAL OPERATIVO DE MEDIDAS COMPLEMENTARIAS Y ALTERNATIVAS AL PROCESO JUDICIAL SRPA - RESTABLECIMIENTO EN ADMINISTRACION DE JUSTICIA RAJ  MO2.PP Versión 4 del 25/07/2024. pág. (33)
Tabla 11. Dotación de aseo e higiene personal para Intervención de Apoyo Restablecimiento en Administración de Justicia  </t>
  </si>
  <si>
    <t>Área (m²)</t>
  </si>
  <si>
    <t>Cumple - No cumple - No aplica</t>
  </si>
  <si>
    <t>observaciones</t>
  </si>
  <si>
    <t>AULAS</t>
  </si>
  <si>
    <t>Aula</t>
  </si>
  <si>
    <t>Índice
(m²/persona)</t>
  </si>
  <si>
    <t>Capacidad máxima 
(Área / Índice)</t>
  </si>
  <si>
    <t>TALLERES</t>
  </si>
  <si>
    <t>Taller</t>
  </si>
  <si>
    <t>NO APLICA</t>
  </si>
  <si>
    <r>
      <rPr>
        <b/>
        <sz val="11"/>
        <rFont val="Arial"/>
        <family val="2"/>
      </rPr>
      <t>Nota:</t>
    </r>
    <r>
      <rPr>
        <sz val="11"/>
        <rFont val="Arial"/>
        <family val="2"/>
      </rPr>
      <t xml:space="preserve"> Adicionar las filas que se requieran en caso de ser necesario.</t>
    </r>
  </si>
  <si>
    <t>PERFIL</t>
  </si>
  <si>
    <t>PERSONAL REQUERIDO POR USUARIOS DE LA MODALIDAD</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</si>
  <si>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</si>
  <si>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</si>
  <si>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</si>
  <si>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</si>
  <si>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</si>
  <si>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</si>
  <si>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</si>
  <si>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</si>
  <si>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</si>
  <si>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</si>
  <si>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</si>
  <si>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</si>
  <si>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</si>
  <si>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</si>
  <si>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</si>
  <si>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</si>
  <si>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30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</si>
  <si>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</si>
  <si>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</si>
  <si>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</si>
  <si>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</si>
  <si>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</si>
  <si>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</si>
  <si>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</si>
  <si>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</si>
  <si>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</si>
  <si>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</si>
  <si>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</si>
  <si>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</si>
  <si>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</si>
  <si>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</si>
  <si>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</si>
  <si>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</si>
  <si>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</si>
  <si>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</si>
  <si>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</si>
  <si>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</si>
  <si>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</si>
  <si>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</si>
  <si>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</si>
  <si>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</si>
  <si>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</si>
  <si>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</si>
  <si>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</si>
  <si>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</si>
  <si>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</si>
  <si>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</si>
  <si>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</si>
  <si>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</si>
  <si>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</si>
  <si>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</si>
  <si>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</si>
  <si>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</si>
  <si>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</si>
  <si>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</si>
  <si>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</si>
  <si>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</si>
  <si>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</si>
  <si>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</si>
  <si>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</si>
  <si>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3.1</t>
  </si>
  <si>
    <t>3. Alimentacion y Nutrición</t>
  </si>
  <si>
    <t>3.2</t>
  </si>
  <si>
    <t>3.3</t>
  </si>
  <si>
    <t>4.1</t>
  </si>
  <si>
    <t>4.2</t>
  </si>
  <si>
    <t>4.3</t>
  </si>
  <si>
    <t>7.1</t>
  </si>
  <si>
    <t>COMPONENTE</t>
  </si>
  <si>
    <t>CONSOLIDADO DE LAS CONDICIONES CON NO CUMPLIMIENTO</t>
  </si>
  <si>
    <t>Numeral</t>
  </si>
  <si>
    <t>CONDICIONES DE CALIDAD CON NO CUMPLIMIENTO</t>
  </si>
  <si>
    <t xml:space="preserve">Siendo las __________ del dia __________del mes ____________ del _______, </t>
  </si>
  <si>
    <t>CONDICIONES</t>
  </si>
  <si>
    <t>CUMPLE</t>
  </si>
  <si>
    <t>NO CUMPLE</t>
  </si>
  <si>
    <t xml:space="preserve">TOTAL </t>
  </si>
  <si>
    <t>AMBIENTES ADECUADOS Y SEGUROS</t>
  </si>
  <si>
    <t>ALIMENTACIÓN Y NUTRICIÓN</t>
  </si>
  <si>
    <t>TALENTO HUMANO</t>
  </si>
  <si>
    <t>FINANCIERO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</si>
  <si>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</si>
  <si>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</si>
  <si>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</si>
  <si>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</si>
  <si>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</si>
  <si>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</si>
  <si>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</si>
  <si>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</si>
  <si>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</si>
  <si>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</si>
  <si>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1. INFORMACIÓN DE LA INSTITUCIÓN</t>
  </si>
  <si>
    <t>Fecha de Finalización Visita</t>
  </si>
  <si>
    <t>9. COMPONENTE DOTACIÓN</t>
  </si>
  <si>
    <t>9.1</t>
  </si>
  <si>
    <t>9.1.1</t>
  </si>
  <si>
    <r>
      <t xml:space="preserve">La infraestructura cuenta con un espacio administrativo de oficinas multifunción con seguridad para el acceso de personal no autorizado.
</t>
    </r>
    <r>
      <rPr>
        <b/>
        <sz val="11"/>
        <rFont val="Arial"/>
        <family val="2"/>
      </rPr>
      <t>Nota:</t>
    </r>
    <r>
      <rPr>
        <sz val="11"/>
        <rFont val="Arial"/>
        <family val="2"/>
      </rPr>
      <t xml:space="preserve"> La multifunción hace referencia a espacios para la coordinación, auxiliar administrativo, apoyo SIG, entre otros.</t>
    </r>
  </si>
  <si>
    <r>
      <t xml:space="preserve">La infraestructura cuenta con aulas que cumplan con 1.50 m² por usuario. 
</t>
    </r>
    <r>
      <rPr>
        <b/>
        <sz val="11"/>
        <rFont val="Arial"/>
        <family val="2"/>
      </rPr>
      <t>Nota:</t>
    </r>
    <r>
      <rPr>
        <sz val="11"/>
        <rFont val="Arial"/>
        <family val="2"/>
      </rPr>
      <t xml:space="preserve"> Puede acreditarse con el Salón multifunción, (tener en cuenta que no prestan servicio educativo formal).</t>
    </r>
  </si>
  <si>
    <r>
      <t xml:space="preserve">La infraestructura cuenta con salón múltiple.
</t>
    </r>
    <r>
      <rPr>
        <b/>
        <sz val="11"/>
        <rFont val="Arial"/>
        <family val="2"/>
      </rPr>
      <t>Nota 1:</t>
    </r>
    <r>
      <rPr>
        <sz val="11"/>
        <rFont val="Arial"/>
        <family val="2"/>
      </rPr>
      <t xml:space="preserve"> Puede no estar en la sede sino ser un espacio comunitario.
</t>
    </r>
    <r>
      <rPr>
        <b/>
        <sz val="11"/>
        <rFont val="Arial"/>
        <family val="2"/>
      </rPr>
      <t>Nota 2</t>
    </r>
    <r>
      <rPr>
        <sz val="11"/>
        <rFont val="Arial"/>
        <family val="2"/>
      </rPr>
      <t>: Si el operador lo incluyo en su oferta, la proporción de espacio en los  talleres es mínimo de 2.30 m² por usuario, pueden ser coordinados con entidades públicas y no requieren estar en la sede operativa.</t>
    </r>
  </si>
  <si>
    <t>2.7.14</t>
  </si>
  <si>
    <t>Implementa la minuta patron establecida para el Refrigerio Listo para el Consumo.</t>
  </si>
  <si>
    <t xml:space="preserve">
En observación en sitio se evidencia que se suministran todos los componentes establecidos en la minuta patron para el Refrigerio Listo para el Consumo.</t>
  </si>
  <si>
    <t>La persona asignada para distribuir el refrigerio industrializado cumple con las prácticas higiénicas y medidas de protección mientras entrega los alimentos a los usuarios</t>
  </si>
  <si>
    <r>
      <t xml:space="preserve">MANUAL OPERATIVO DE MEDIDAS COMPLEMENTARIAS Y ALTERNATIVAS AL PROCESO JUDICIAL SRPA – RESTABLECIMIENTO EN ADMINISTRACION DE JUSTICIA RAJ aprobado </t>
    </r>
    <r>
      <rPr>
        <sz val="7"/>
        <color theme="1"/>
        <rFont val="Arial"/>
        <family val="2"/>
      </rPr>
      <t xml:space="preserve">mediante Resolución No.3111 del 10 de julio de 2024
2.4.1.4.2.1. Estrategia de intervención psicosocial. Pág.28
2.4.1.4.2.1.1. Atributos de calidad - Atención. Pág.28, 29, 30
</t>
    </r>
    <r>
      <rPr>
        <sz val="7"/>
        <rFont val="Arial"/>
        <family val="2"/>
      </rPr>
      <t xml:space="preserve">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3,4,5,6</t>
    </r>
  </si>
  <si>
    <r>
      <t>Cuenta con un</t>
    </r>
    <r>
      <rPr>
        <b/>
        <sz val="11"/>
        <color rgb="FF000000"/>
        <rFont val="Arial"/>
        <family val="2"/>
      </rPr>
      <t xml:space="preserve"> buzón de sugerencias, </t>
    </r>
    <r>
      <rPr>
        <sz val="11"/>
        <color rgb="FF000000"/>
        <rFont val="Arial"/>
        <family val="2"/>
      </rPr>
      <t>que cumple con los siguientes parámetros</t>
    </r>
    <r>
      <rPr>
        <b/>
        <sz val="11"/>
        <color rgb="FF000000"/>
        <rFont val="Arial"/>
        <family val="2"/>
      </rPr>
      <t xml:space="preserve">:
</t>
    </r>
    <r>
      <rPr>
        <sz val="11"/>
        <color rgb="FF000000"/>
        <rFont val="Arial"/>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color rgb="FF000000"/>
        <rFont val="Arial"/>
        <family val="2"/>
      </rPr>
      <t xml:space="preserve">Nota 1: </t>
    </r>
    <r>
      <rPr>
        <sz val="11"/>
        <color rgb="FF000000"/>
        <rFont val="Arial"/>
        <family val="2"/>
      </rPr>
      <t xml:space="preserve">De acuerdo con la muestra verifique el conocimiento del buzón de sugerencias.
</t>
    </r>
    <r>
      <rPr>
        <b/>
        <sz val="11"/>
        <color rgb="FF000000"/>
        <rFont val="Arial"/>
        <family val="2"/>
      </rPr>
      <t xml:space="preserve">Nota 2: </t>
    </r>
    <r>
      <rPr>
        <sz val="11"/>
        <color rgb="FF000000"/>
        <rFont val="Arial"/>
        <family val="2"/>
      </rPr>
      <t>Elija una queja y realice la trazabilidad de la recepción de la misma y el tratamiento que se le dió de acuerdo con la guía o procedimiento establecido por la institución.</t>
    </r>
  </si>
  <si>
    <r>
      <t xml:space="preserve">Cuenta con un </t>
    </r>
    <r>
      <rPr>
        <b/>
        <sz val="11"/>
        <rFont val="Arial"/>
        <family val="2"/>
      </rPr>
      <t>acuerdo de convivencia el cual debe:</t>
    </r>
    <r>
      <rPr>
        <sz val="11"/>
        <rFont val="Arial"/>
        <family val="2"/>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
g. Ajustar y socializar el acuerdo de convivencia cuando requiera actualización.</t>
    </r>
  </si>
  <si>
    <r>
      <t xml:space="preserve">Cuenta con un </t>
    </r>
    <r>
      <rPr>
        <b/>
        <sz val="11"/>
        <rFont val="Arial"/>
        <family val="2"/>
      </rPr>
      <t>comité de convivencia el cual debe:</t>
    </r>
    <r>
      <rPr>
        <sz val="11"/>
        <rFont val="Arial"/>
        <family val="2"/>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</si>
  <si>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r>
      <t>Cuenta con un</t>
    </r>
    <r>
      <rPr>
        <b/>
        <sz val="11"/>
        <rFont val="Arial"/>
        <family val="2"/>
      </rPr>
      <t xml:space="preserve"> buzón de sugerencias, </t>
    </r>
    <r>
      <rPr>
        <sz val="11"/>
        <rFont val="Arial"/>
        <family val="2"/>
      </rPr>
      <t>que cumple con los siguientes parametros</t>
    </r>
    <r>
      <rPr>
        <b/>
        <sz val="11"/>
        <rFont val="Arial"/>
        <family val="2"/>
      </rPr>
      <t xml:space="preserve">:
</t>
    </r>
    <r>
      <rPr>
        <sz val="11"/>
        <rFont val="Arial"/>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rial"/>
        <family val="2"/>
      </rPr>
      <t xml:space="preserve">Nota 1: </t>
    </r>
    <r>
      <rPr>
        <sz val="11"/>
        <rFont val="Arial"/>
        <family val="2"/>
      </rPr>
      <t>De acuerdo con la muestra verifique el conocimiento del buzón de sugerencias.</t>
    </r>
    <r>
      <rPr>
        <b/>
        <sz val="11"/>
        <rFont val="Arial"/>
        <family val="2"/>
      </rPr>
      <t xml:space="preserve">
Nota 2: </t>
    </r>
    <r>
      <rPr>
        <sz val="11"/>
        <rFont val="Arial"/>
        <family val="2"/>
      </rPr>
      <t>Elija una queja y realice la trazabilidad de la recepción de la misma y el tratamiento que se le dió de acuerdo con la guía o procedimiento establecido por la institución.</t>
    </r>
  </si>
  <si>
    <t>4.1.1</t>
  </si>
  <si>
    <t>4.1.3</t>
  </si>
  <si>
    <t>5.1.1</t>
  </si>
  <si>
    <t>LINEAMIENTO TÉCNICO MODELO DE ATENCIÓN PARA ADOLESCENTES Y JÓVENES EN CONFLICTO CON LA LEY SRPA, versión 4 del 6/03/2020
Agresiones físicas (peleas, riñas, lesiones) entre adolescentes y jóvenes. Pág.. 184, 185</t>
  </si>
  <si>
    <t>LINEAMIENTO TÉCNICO MODELO DE ATENCIÓN PARA ADOLESCENTES Y JÓVENES EN CONFLICTO CON LA LEY SRPA, versión 4 del 6/03/2020
Agresiones físicas (peleas, riñas, lesiones) entre adolescentes y jóvenes. Págs. 184 a la 186</t>
  </si>
  <si>
    <t>Cuenta e Implementa acciones en caso de amotinamiento</t>
  </si>
  <si>
    <t>PROTOCOLO INTERVENCIÓN EN CRISIS PARA LAS MODALIDADES DE ATENCIÓN DEL SRPA . 02/03/2026. Versión  2.  
5,2, Tipos de Intervención en Crisis Págs.11</t>
  </si>
  <si>
    <t>PROTOCOLO INTERVENCIÓN EN CRISIS  PARA LAS MODALIDADES DE ATENCIÓN DEL SRPA . 02/03/2026. Versión  2.  
5,2, Tipos de Intervención en Crisis Págs. 11</t>
  </si>
  <si>
    <t xml:space="preserve">PROTOCOLO INTERVENCIÓN EN CRISIS  PARA LAS MODALIDADES DE ATENCIÓN DEL SRPA . 02/03/2026. Versión  2.  </t>
  </si>
  <si>
    <t xml:space="preserve">PROTOCOLO INTERVENCIÓN EN CRISIS PARA LAS MODALIDADES DE ATENCIÓN DEL SRPA . 02/03/2026. Versión  2.   
5,4,1, El consumo de sustancias psicoactivas. Pág 21 </t>
  </si>
  <si>
    <t xml:space="preserve">PROTOCOLO INTERVENCIÓN EN CRISIS PARA LAS MODALIDADES DE ATENCIÓN DEL SRPA . 02/03/2026. Versión  2.  . 
5,4,1, El consumo de sustancias psicoactivas. Pág 21 </t>
  </si>
  <si>
    <t>PROTOCOLO INTERVENCIÓN EN CRISIS PARA LAS MODALIDADES DE ATENCIÓN DEL SRPA. 02/03/2026. Versión  2.    
5,4,2. La Conducta Suicida Págs. 23</t>
  </si>
  <si>
    <t>PROTOCOLO INTERVENCIÓN EN CRISIS PARA LAS MODALIDADES DE ATENCIÓN DEL SRPA . 02/03/2026. Versión  2.   5,4,2. La Conducta Suicida Págs. 23</t>
  </si>
  <si>
    <t>PROTOCOLO INTERVENCIÓN EN CRISIS PARA LAS MODALIDADES DE ATENCIÓN DEL SRPA . 02/03/2026. Versión  2. 5,4,3, La violencia sexual .pág 29</t>
  </si>
  <si>
    <t>PROTOCOLO INTERVENCIÓN EN CRISIS PARA LAS MODALIDADES DE ATENCIÓN DEL SRPA . 02/03/2026. Versión  2.  . 5,4,3, La violencia sexual .pág 29</t>
  </si>
  <si>
    <t>PROTOCOLO INTERVENCIÓN EN CRISIS PARA LAS MODALIDADES DE ATENCIÓN DEL SRPA . 02/03/2026. Versión  2.
 5,4,3, La violencia sexual .pág 29</t>
  </si>
  <si>
    <t>PROTOCOLO INTERVENCIÓN EN CRISIS PARA LAS MODALIDADES DE ATENCIÓN DEL SRPA . 02/03/2026. Versión  2.   5,4,3, La violencia sexual .pág 29</t>
  </si>
  <si>
    <t xml:space="preserve"> PROTOCOLO INTERVENCIÓN EN CRISIS PARA LAS MODALIDADES DE ATENCIÓN DEL SRPA . 02/03/2026. Versión  2.
 5,4,3, La violencia sexual .pág 29</t>
  </si>
  <si>
    <t xml:space="preserve"> PROTOCOLO INTERVENCIÓN EN CRISIS PARA LAS MODALIDADES DE ATENCIÓN DEL SRPA . 02/03/2026. Versión  2.  5,4,3, La violencia sexual .pág 29</t>
  </si>
  <si>
    <t xml:space="preserve">Retira de sus funciones al presunto agresor  y se inició trámite de denuncia ante autoridad competente en caso que este sea un funcionario contratado por el operador </t>
  </si>
  <si>
    <t>PROTOCOLO INTERVENCIÓN EN CRISIS PARA LAS MODALIDADES DE ATENCIÓN DEL SRPA . 02/03/2026. Versión  2.  5,4,3, La violencia sexual .pág 29</t>
  </si>
  <si>
    <t>PROTOCOLO INTERVENCIÓN EN CRISIS PARA LAS MODALIDADES DE ATENCIÓN DEL SRPA . 02/03/2026. Versión  2. 
 5,4,3, La violencia sexual .pág 29</t>
  </si>
  <si>
    <t>PROTOCOLO INTERVENCIÓN EN CRISIS PARA LAS MODALIDADES DE ATENCIÓN DEL SRPA . 02/03/2026. Versión  2. 
5.4.4. Conducta violenta.pág 35</t>
  </si>
  <si>
    <t>PROTOCOLO INTERVENCIÓN EN CRISIS PARA LAS MODALIDADES DE ATENCIÓN DEL SRPA . 02/03/2026. Versión  2. 5.4.4. Conducta violenta y agresiones.pág 35</t>
  </si>
  <si>
    <t xml:space="preserve">PROTOCOLO INTERVENCIÓN EN CRISIS PARA LAS MODALIDADES DE ATENCIÓN DEL SRPA . 02/03/2026. Versión  2. 5.4.4. Conducta violenta y agresiones.pág 35 </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</si>
  <si>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LAS MODALIDADES DE ATENCIÓN DEL SRPA . 02/03/2026. Versión  2. 
5,4,6, Separación de grupo durante la intervención en crisis Pag 43</t>
  </si>
  <si>
    <t>PROTOCOLO INTERVENCIÓN EN CRISIS PARA LAS MODALIDADES DE ATENCIÓN DEL SRPA . 02/03/2026. Versión  2. 4.4.3 Directrices en el marco de la garantía de derechos para la separación de grupo de los adolescentes y jóvenes privados de la libertad en el SRPA.pág 31, 32, 33</t>
  </si>
  <si>
    <t>5.11</t>
  </si>
  <si>
    <t>PROTOCOLO INTERVENCIÓN EN CRISIS PARA LAS MODALIDADES DE ATENCIÓN DEL SRPA . 02/03/2026. Versión  2. 
4.3 INTERVENCIÓN EN CRISIS E INCLUSIÓN DE LAS FAMILIAS pág  26</t>
  </si>
  <si>
    <t>5.11.1</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</si>
  <si>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LAS MODALIDADES DE ATENCIÓN DEL SRPA . 02/03/2026. Versión  2.
4.3 INTERVENCIÓN EN CRISIS E INCLUSIÓN DE LAS FAMILIAS pág  26</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</si>
  <si>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</si>
  <si>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r>
      <t xml:space="preserve">En observación de la atención y diálogo con el adolescente, joven, familias y/o talento humano y contrastado con los soportes presentados por el operador </t>
    </r>
    <r>
      <rPr>
        <b/>
        <sz val="11"/>
        <rFont val="Arial"/>
        <family val="2"/>
      </rPr>
      <t>no</t>
    </r>
    <r>
      <rPr>
        <sz val="11"/>
        <rFont val="Arial"/>
        <family val="2"/>
      </rPr>
      <t xml:space="preserve"> se identifica:</t>
    </r>
  </si>
  <si>
    <r>
      <t>Da aviso a la autoridad administrativa a cargo del caso vía telefónica de forma urgente e inmediata, en caso de</t>
    </r>
    <r>
      <rPr>
        <b/>
        <sz val="11"/>
        <color rgb="FF000000"/>
        <rFont val="Arial"/>
        <family val="2"/>
      </rPr>
      <t xml:space="preserve"> fallecimiento</t>
    </r>
    <r>
      <rPr>
        <sz val="11"/>
        <color rgb="FF000000"/>
        <rFont val="Arial"/>
        <family val="2"/>
      </rPr>
      <t xml:space="preserve"> de un adolescente o joven.</t>
    </r>
  </si>
  <si>
    <r>
      <t xml:space="preserve">En el anexo de historia de atención registra la constancia e informe de egreso rendido al Juez y a la autoridad administrativa de forma inmediata para los casos de </t>
    </r>
    <r>
      <rPr>
        <b/>
        <sz val="11"/>
        <color rgb="FF000000"/>
        <rFont val="Arial"/>
        <family val="2"/>
      </rPr>
      <t>evasión individual y múltiple.</t>
    </r>
  </si>
  <si>
    <r>
      <t xml:space="preserve">Realiza el abordaje de los adolescentes o jóvenes implicados en las </t>
    </r>
    <r>
      <rPr>
        <b/>
        <sz val="11"/>
        <color rgb="FF000000"/>
        <rFont val="Arial"/>
        <family val="2"/>
      </rPr>
      <t>situaciones de agresión</t>
    </r>
    <r>
      <rPr>
        <sz val="11"/>
        <color rgb="FF000000"/>
        <rFont val="Arial"/>
        <family val="2"/>
      </rPr>
      <t xml:space="preserve"> conforme a las indicaciones del protocolo de intervención en crisis.</t>
    </r>
  </si>
  <si>
    <r>
      <t>Informan de manera inmediata a la Policía de Infancia y Adolescencia en caso de</t>
    </r>
    <r>
      <rPr>
        <b/>
        <sz val="11"/>
        <color rgb="FF000000"/>
        <rFont val="Arial"/>
        <family val="2"/>
      </rPr>
      <t xml:space="preserve"> amotinamiento.</t>
    </r>
  </si>
  <si>
    <r>
      <t xml:space="preserve">Avisa de inmediato a la Policía de Infancia y Adolescencia y a la familia del adolescente, ante </t>
    </r>
    <r>
      <rPr>
        <b/>
        <sz val="11"/>
        <color rgb="FF000000"/>
        <rFont val="Arial"/>
        <family val="2"/>
      </rPr>
      <t>situaciones que afectan la convivencia.</t>
    </r>
  </si>
  <si>
    <r>
      <t xml:space="preserve">Realiza intervención inmediata o en primera instancia el profesional del equipo técnico con el que se encuentra el adolescente en el momento de la </t>
    </r>
    <r>
      <rPr>
        <b/>
        <sz val="11"/>
        <color theme="1"/>
        <rFont val="Arial"/>
        <family val="2"/>
      </rPr>
      <t>crisis.</t>
    </r>
    <r>
      <rPr>
        <sz val="11"/>
        <color theme="1"/>
        <rFont val="Arial"/>
        <family val="2"/>
      </rPr>
      <t xml:space="preserve"> </t>
    </r>
  </si>
  <si>
    <r>
      <t xml:space="preserve">Realiza remisión a las unidades de atención en Salud Mental para valoración y atención por urgencias para los casos de adolescentes o jóvenes con </t>
    </r>
    <r>
      <rPr>
        <b/>
        <sz val="11"/>
        <color theme="1"/>
        <rFont val="Arial"/>
        <family val="2"/>
      </rPr>
      <t>conducta suicida.</t>
    </r>
  </si>
  <si>
    <r>
      <t xml:space="preserve">Realiza contacto con el líder del equipo de violencia sexual de la institución prestadora de salud y se activa la ruta en casos de sospecha de una </t>
    </r>
    <r>
      <rPr>
        <b/>
        <sz val="11"/>
        <color theme="1"/>
        <rFont val="Arial"/>
        <family val="2"/>
      </rPr>
      <t xml:space="preserve">violencia sexual . </t>
    </r>
  </si>
  <si>
    <r>
      <t xml:space="preserve">Presenta informe con acciones desarrolladas a la autoridad administrativa competente y al supervisor de contrato el </t>
    </r>
    <r>
      <rPr>
        <b/>
        <sz val="11"/>
        <color theme="1"/>
        <rFont val="Arial"/>
        <family val="2"/>
      </rPr>
      <t>caso de sospecha</t>
    </r>
    <r>
      <rPr>
        <sz val="11"/>
        <color theme="1"/>
        <rFont val="Arial"/>
        <family val="2"/>
      </rPr>
      <t xml:space="preserve"> de una violencia sexual.</t>
    </r>
  </si>
  <si>
    <r>
      <t xml:space="preserve">Contacta al líder del equipo de violencia sexual de la institución prestadora de salud y activa la ruta en </t>
    </r>
    <r>
      <rPr>
        <b/>
        <sz val="11"/>
        <color theme="1"/>
        <rFont val="Arial"/>
        <family val="2"/>
      </rPr>
      <t>casos de certeza</t>
    </r>
    <r>
      <rPr>
        <sz val="11"/>
        <color theme="1"/>
        <rFont val="Arial"/>
        <family val="2"/>
      </rPr>
      <t xml:space="preserve"> de una violencia sexual . </t>
    </r>
  </si>
  <si>
    <r>
      <t>Avisa a la autoridad administrativa competente para dar inicio al proceso administrativo de derechos y la coordinación con el sector salud en caso de</t>
    </r>
    <r>
      <rPr>
        <b/>
        <sz val="11"/>
        <color theme="1"/>
        <rFont val="Arial"/>
        <family val="2"/>
      </rPr>
      <t xml:space="preserve"> certeza </t>
    </r>
    <r>
      <rPr>
        <sz val="11"/>
        <color theme="1"/>
        <rFont val="Arial"/>
        <family val="2"/>
      </rPr>
      <t>de un caso de violencia sexual.</t>
    </r>
  </si>
  <si>
    <r>
      <t xml:space="preserve">Informa al supervisor de contrato de manera inmediata en caso de </t>
    </r>
    <r>
      <rPr>
        <b/>
        <sz val="11"/>
        <color theme="1"/>
        <rFont val="Arial"/>
        <family val="2"/>
      </rPr>
      <t>certeza</t>
    </r>
    <r>
      <rPr>
        <sz val="11"/>
        <color theme="1"/>
        <rFont val="Arial"/>
        <family val="2"/>
      </rPr>
      <t xml:space="preserve"> de violencia sexual </t>
    </r>
  </si>
  <si>
    <r>
      <t xml:space="preserve">Remite a los servicios de urgencias de la red distrital o municipal e informó a la autoridad judicial y administrativa en casos de </t>
    </r>
    <r>
      <rPr>
        <b/>
        <sz val="11"/>
        <color theme="1"/>
        <rFont val="Arial"/>
        <family val="2"/>
      </rPr>
      <t>conducta violenta</t>
    </r>
  </si>
  <si>
    <r>
      <t xml:space="preserve">Sigue las directrices establecidas en el Protocolo Intervención en crisis en casos de haberse hecho necesaria la </t>
    </r>
    <r>
      <rPr>
        <b/>
        <sz val="11"/>
        <color theme="1"/>
        <rFont val="Arial"/>
        <family val="2"/>
      </rPr>
      <t>separación de grupo .</t>
    </r>
  </si>
  <si>
    <t>9. Dotación</t>
  </si>
  <si>
    <t>9.1 Cuenta con la dotación de aseo e higiene personal para la atención de los usuarios conforme a las particularidades del servicio.</t>
  </si>
  <si>
    <t>El resultado de este verificable de estar en concordancia con el resultado con las condiciones de calidad del componente 9. de dotación.</t>
  </si>
  <si>
    <t>el equipo de la Oficina de Inspección, Vigilancia y Control y Calidad de Servicios, realiza socialización de las situaciones encontradas durante la visita por cada uno de los componentes:  y se le informa que podrá pronunciarse frente al desarrollo de la misma.</t>
  </si>
  <si>
    <t>MODELO DE ATENCIÓN INTERV. APOYO</t>
  </si>
  <si>
    <t>MODELO DE ATENCIÓN INT. PSICOLOG</t>
  </si>
  <si>
    <t>SITUACIONES ESPECIALES</t>
  </si>
  <si>
    <t>CÓDIGO ETICO</t>
  </si>
  <si>
    <t>DOTACION</t>
  </si>
  <si>
    <t>Número de auto de la visita</t>
  </si>
  <si>
    <t>Número de la bitácora</t>
  </si>
  <si>
    <t>Fuente: MANUAL OPERATIVO DE LAS MODALIDADES QUE ATIENDEN MEDIDAS Y SANCIONES DEL PROCESO JUDICIAL - SRPA. Versión 4. Pág 31</t>
  </si>
  <si>
    <t>Coordinador 1TC X 200 o Sede</t>
  </si>
  <si>
    <t>Auxiliar Administrativo SIG 1 TC X 100</t>
  </si>
  <si>
    <t>Especialista de Área o Dinamizador Socio cultural 1 TC X 80</t>
  </si>
  <si>
    <t>Psicologo (a) 1 TC X 80</t>
  </si>
  <si>
    <t>Trabajador (a)  Social / Profesional en Desarrollo Familiar 1 TC X 80</t>
  </si>
  <si>
    <t>Gestor Institucional 1 TC X 80</t>
  </si>
  <si>
    <t>Servicios Generales 1/2 1 TC X 100</t>
  </si>
  <si>
    <t>REGISTRO TALENTO HUMANO</t>
  </si>
  <si>
    <t>4. Modelo de Atencion - Intervención de Apoyo</t>
  </si>
  <si>
    <t>4. Modelo de Atención - Intervención RAJ</t>
  </si>
  <si>
    <t>5. Situaciones Especiales</t>
  </si>
  <si>
    <t>6. Código Ético</t>
  </si>
  <si>
    <t>7. Talento Humano</t>
  </si>
  <si>
    <t>8. Financiero</t>
  </si>
  <si>
    <t>2.Ambientes Adecuados y Seg</t>
  </si>
  <si>
    <t xml:space="preserve">3. Alimentacion y Nutrición </t>
  </si>
  <si>
    <t>4. Mod. Atención Interv Apoyo</t>
  </si>
  <si>
    <t>4. Mod. Atención IntPsicológ</t>
  </si>
  <si>
    <t xml:space="preserve">5. Situaciones especiales </t>
  </si>
  <si>
    <t>PROCESO DE INSPECCIÓN, VIGILANCIA Y CONTROL
 INSTRUMENTO IV
INTERVENCION DE APOYO RESTABLECIMIENTO EN ADMINISTRACION DE JUSTICIA RAJ</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</si>
  <si>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</si>
  <si>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IN96.IVC
Versión 1
28/07/2026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</si>
</sst>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84">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color theme="1"/>
      <name val="Aptos Narrow"/>
      <family val="2"/>
      <scheme val="minor"/>
    </font>
    <font>
      <sz val="11"/>
      <name val="Arial"/>
      <family val="2"/>
    </font>
    <font>
      <b/>
      <sz val="16"/>
      <color theme="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11"/>
      <color rgb="FFFF0000"/>
      <name val="Arial"/>
      <family val="2"/>
    </font>
    <font>
      <sz val="5"/>
      <name val="Aptos Display"/>
      <family val="2"/>
      <scheme val="major"/>
    </font>
    <font>
      <sz val="22"/>
      <color theme="1"/>
      <name val="Arial"/>
      <family val="2"/>
    </font>
    <font>
      <sz val="10"/>
      <color theme="1"/>
      <name val="Arial"/>
      <family val="2"/>
    </font>
    <font>
      <b/>
      <sz val="12"/>
      <color theme="1"/>
      <name val="Aptos Narrow"/>
      <family val="2"/>
      <scheme val="minor"/>
    </font>
    <font>
      <sz val="7"/>
      <name val="Aptos Narrow"/>
      <family val="2"/>
      <scheme val="minor"/>
    </font>
    <font>
      <b/>
      <sz val="8"/>
      <color theme="0"/>
      <name val="Arial"/>
      <family val="2"/>
    </font>
    <font>
      <sz val="11"/>
      <color rgb="FFFF0000"/>
      <name val="Aptos Narrow"/>
      <family val="2"/>
      <scheme val="minor"/>
    </font>
    <font>
      <b/>
      <sz val="11"/>
      <color rgb="FF000000"/>
      <name val="Aptos Narrow"/>
      <family val="2"/>
    </font>
    <font>
      <sz val="11"/>
      <color rgb="FF0070C0"/>
      <name val="Aptos Narrow"/>
      <family val="2"/>
      <scheme val="minor"/>
    </font>
    <font>
      <sz val="5"/>
      <name val="Aptos Narrow"/>
      <family val="2"/>
      <scheme val="minor"/>
    </font>
    <font>
      <sz val="7"/>
      <color rgb="FF000000"/>
      <name val="Aptos Narrow"/>
      <family val="2"/>
      <scheme val="minor"/>
    </font>
    <font>
      <sz val="7"/>
      <color theme="1"/>
      <name val="Aptos Narrow"/>
      <family val="2"/>
      <scheme val="minor"/>
    </font>
    <font>
      <sz val="5"/>
      <color rgb="FF0070C0"/>
      <name val="Aptos Narrow"/>
      <family val="2"/>
      <scheme val="minor"/>
    </font>
    <font>
      <b/>
      <sz val="12"/>
      <name val="Aptos Narrow"/>
      <family val="2"/>
      <scheme val="minor"/>
    </font>
    <font>
      <sz val="12"/>
      <name val="Aptos Narrow"/>
      <family val="2"/>
      <scheme val="minor"/>
    </font>
    <font>
      <sz val="7"/>
      <color rgb="FF0070C0"/>
      <name val="Aptos Narrow"/>
      <family val="2"/>
      <scheme val="minor"/>
    </font>
    <font>
      <b/>
      <sz val="11"/>
      <color theme="0" tint="-0.14999847407452621"/>
      <name val="Aptos Narrow"/>
      <family val="2"/>
      <scheme val="minor"/>
    </font>
    <font>
      <sz val="11"/>
      <color theme="0" tint="-0.14999847407452621"/>
      <name val="Aptos Narrow"/>
      <family val="2"/>
      <scheme val="minor"/>
    </font>
    <font>
      <b/>
      <sz val="11"/>
      <color theme="1"/>
      <name val="Arial Narrow"/>
      <family val="2"/>
    </font>
    <font>
      <u/>
      <sz val="11"/>
      <color theme="1"/>
      <name val="Aptos Narrow"/>
      <family val="2"/>
      <scheme val="minor"/>
    </font>
    <font>
      <sz val="11"/>
      <color rgb="FF000000"/>
      <name val="Arial Narrow"/>
      <family val="2"/>
    </font>
    <font>
      <b/>
      <u/>
      <sz val="11"/>
      <color theme="0"/>
      <name val="Aptos Narrow"/>
      <family val="2"/>
      <scheme val="minor"/>
    </font>
    <font>
      <sz val="11"/>
      <color theme="3" tint="0.249977111117893"/>
      <name val="Aptos Narrow"/>
      <family val="2"/>
      <scheme val="minor"/>
    </font>
    <font>
      <b/>
      <sz val="8"/>
      <color theme="1"/>
      <name val="Aptos Narrow"/>
      <family val="2"/>
      <scheme val="minor"/>
    </font>
    <font>
      <sz val="10"/>
      <color theme="1"/>
      <name val="Zurich BT"/>
      <family val="2"/>
    </font>
    <font>
      <sz val="12"/>
      <color rgb="FF000000"/>
      <name val="Arial"/>
      <family val="2"/>
    </font>
    <font>
      <sz val="10"/>
      <color rgb="FF000000"/>
      <name val="Arial"/>
      <family val="2"/>
    </font>
    <font>
      <u/>
      <sz val="11"/>
      <name val="Arial"/>
      <family val="2"/>
    </font>
    <font>
      <sz val="11"/>
      <color rgb="FF000000"/>
      <name val="Arial"/>
      <family val="2"/>
    </font>
    <font>
      <b/>
      <u/>
      <sz val="11"/>
      <color rgb="FF000000"/>
      <name val="Arial"/>
      <family val="2"/>
    </font>
    <font>
      <sz val="11"/>
      <color rgb="FF0070C0"/>
      <name val="Arial"/>
      <family val="2"/>
    </font>
    <font>
      <sz val="7"/>
      <name val="Arial"/>
      <family val="2"/>
    </font>
    <font>
      <sz val="7"/>
      <color rgb="FFFF0000"/>
      <name val="Arial"/>
      <family val="2"/>
    </font>
    <font>
      <sz val="7"/>
      <color rgb="FF000000"/>
      <name val="Arial"/>
      <family val="2"/>
    </font>
    <font>
      <sz val="7"/>
      <color theme="1"/>
      <name val="Arial"/>
      <family val="2"/>
    </font>
    <font>
      <sz val="9"/>
      <name val="Arial"/>
      <family val="2"/>
    </font>
    <font>
      <b/>
      <u/>
      <sz val="9"/>
      <color theme="0"/>
      <name val="Aptos Narrow"/>
      <family val="2"/>
      <scheme val="minor"/>
    </font>
    <font>
      <b/>
      <sz val="16"/>
      <color rgb="FF000000"/>
      <name val="Aptos Narrow"/>
      <family val="2"/>
      <scheme val="minor"/>
    </font>
    <font>
      <u/>
      <sz val="11"/>
      <color theme="0"/>
      <name val="Aptos Narrow"/>
      <family val="2"/>
      <scheme val="minor"/>
    </font>
    <font>
      <u/>
      <sz val="9"/>
      <color theme="0"/>
      <name val="Aptos Narrow"/>
      <family val="2"/>
      <scheme val="minor"/>
    </font>
    <font>
      <b/>
      <u/>
      <sz val="7"/>
      <color theme="0"/>
      <name val="Arial"/>
      <family val="2"/>
    </font>
    <font>
      <b/>
      <sz val="10"/>
      <color theme="1"/>
      <name val="Arial"/>
      <family val="2"/>
    </font>
    <font>
      <b/>
      <i/>
      <sz val="12"/>
      <color theme="1"/>
      <name val="Tempus Sans ITC"/>
    </font>
    <font>
      <b/>
      <sz val="12"/>
      <color theme="1"/>
      <name val="Tempus Sans ITC"/>
    </font>
    <font>
      <sz val="6"/>
      <color theme="1"/>
      <name val="Arial"/>
      <family val="2"/>
    </font>
  </fonts>
  <fills count="4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99"/>
        <bgColor indexed="64"/>
      </patternFill>
    </fill>
    <fill>
      <patternFill patternType="solid">
        <fgColor theme="5" tint="0.79998168889431442"/>
        <bgColor rgb="FF000000"/>
      </patternFill>
    </fill>
    <fill>
      <patternFill patternType="solid">
        <fgColor rgb="FF33CCFF"/>
        <bgColor rgb="FF000000"/>
      </patternFill>
    </fill>
    <fill>
      <patternFill patternType="solid">
        <fgColor theme="0"/>
        <bgColor rgb="FF000000"/>
      </patternFill>
    </fill>
    <fill>
      <patternFill patternType="solid">
        <fgColor theme="9" tint="0.59999389629810485"/>
        <bgColor rgb="FF000000"/>
      </patternFill>
    </fill>
    <fill>
      <patternFill patternType="solid">
        <fgColor rgb="FF0070C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rgb="FFC0E6F5"/>
        <bgColor rgb="FF000000"/>
      </patternFill>
    </fill>
    <fill>
      <patternFill patternType="solid">
        <fgColor rgb="FFFF99FF"/>
        <bgColor indexed="64"/>
      </patternFill>
    </fill>
    <fill>
      <patternFill patternType="solid">
        <fgColor theme="5" tint="0.39997558519241921"/>
        <bgColor indexed="64"/>
      </patternFill>
    </fill>
    <fill>
      <patternFill patternType="solid">
        <fgColor theme="5"/>
        <bgColor indexed="64"/>
      </patternFill>
    </fill>
    <fill>
      <patternFill patternType="solid">
        <fgColor theme="9" tint="0.79998168889431442"/>
        <bgColor indexed="64"/>
      </patternFill>
    </fill>
  </fills>
  <borders count="7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rgb="FF000000"/>
      </top>
      <bottom/>
      <diagonal/>
    </border>
    <border>
      <left style="medium">
        <color indexed="64"/>
      </left>
      <right style="thin">
        <color indexed="64"/>
      </right>
      <top style="medium">
        <color indexed="64"/>
      </top>
      <bottom/>
      <diagonal/>
    </border>
  </borders>
  <cellStyleXfs count="6">
    <xf numFmtId="0" fontId="0" fillId="0" borderId="0"/>
    <xf numFmtId="0" fontId="21" fillId="0" borderId="0"/>
    <xf numFmtId="0" fontId="21" fillId="0" borderId="0"/>
    <xf numFmtId="9" fontId="28" fillId="0" borderId="0" applyFont="0" applyFill="0" applyBorder="0" applyAlignment="0" applyProtection="0"/>
    <xf numFmtId="0" fontId="37" fillId="0" borderId="0" applyNumberFormat="0" applyFill="0" applyBorder="0" applyAlignment="0" applyProtection="0"/>
    <xf numFmtId="0" fontId="63" fillId="0" borderId="0"/>
  </cellStyleXfs>
  <cellXfs count="570">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27" fillId="0" borderId="0" xfId="0" applyFont="1"/>
    <xf numFmtId="0" fontId="11" fillId="0" borderId="0" xfId="0" applyFont="1" applyAlignment="1">
      <alignment vertical="center" wrapText="1"/>
    </xf>
    <xf numFmtId="0" fontId="16" fillId="0" borderId="0" xfId="0" applyFont="1" applyAlignment="1">
      <alignment horizontal="center" vertical="center"/>
    </xf>
    <xf numFmtId="0" fontId="11" fillId="0" borderId="0" xfId="0" applyFont="1" applyAlignment="1">
      <alignment wrapText="1"/>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9"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7" xfId="0" applyFont="1" applyFill="1" applyBorder="1" applyAlignment="1" applyProtection="1">
      <alignment horizontal="center" vertical="center" wrapText="1"/>
      <protection locked="0"/>
    </xf>
    <xf numFmtId="0" fontId="4" fillId="6" borderId="8" xfId="0" applyFont="1" applyFill="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29" fillId="5" borderId="8" xfId="0" applyFont="1" applyFill="1" applyBorder="1" applyAlignment="1">
      <alignment vertical="center" wrapText="1"/>
    </xf>
    <xf numFmtId="0" fontId="29" fillId="0" borderId="8" xfId="0" applyFont="1" applyBorder="1" applyAlignment="1">
      <alignment vertical="center" wrapText="1"/>
    </xf>
    <xf numFmtId="0" fontId="29"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14" fillId="0" borderId="0" xfId="0" applyFont="1" applyAlignment="1">
      <alignment horizontal="center" vertical="center"/>
    </xf>
    <xf numFmtId="0" fontId="0" fillId="0" borderId="0" xfId="0" applyAlignment="1">
      <alignment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3" fillId="0" borderId="0" xfId="0" applyFont="1"/>
    <xf numFmtId="0" fontId="33"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9" fillId="6" borderId="8" xfId="0" applyFont="1" applyFill="1" applyBorder="1" applyAlignment="1">
      <alignment horizontal="justify" vertical="center" wrapText="1"/>
    </xf>
    <xf numFmtId="0" fontId="29" fillId="0" borderId="14" xfId="0" applyFont="1" applyBorder="1" applyAlignment="1">
      <alignment horizontal="justify" vertical="center" wrapText="1"/>
    </xf>
    <xf numFmtId="0" fontId="29" fillId="9" borderId="8" xfId="0" applyFont="1" applyFill="1" applyBorder="1" applyAlignment="1">
      <alignment vertical="center" wrapText="1"/>
    </xf>
    <xf numFmtId="0" fontId="29" fillId="5" borderId="28" xfId="0" applyFont="1" applyFill="1" applyBorder="1" applyAlignment="1">
      <alignment horizontal="justify" vertical="center" wrapText="1"/>
    </xf>
    <xf numFmtId="0" fontId="29" fillId="5" borderId="8" xfId="0" applyFont="1" applyFill="1" applyBorder="1" applyAlignment="1">
      <alignment horizontal="justify" vertical="center" wrapText="1"/>
    </xf>
    <xf numFmtId="0" fontId="29"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35"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19" fillId="0" borderId="7" xfId="0" applyFont="1" applyBorder="1" applyAlignment="1" applyProtection="1">
      <alignment horizontal="justify" vertical="center" wrapText="1"/>
      <protection locked="0"/>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9"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9" fillId="0" borderId="16" xfId="0" applyFont="1" applyBorder="1" applyAlignment="1" applyProtection="1">
      <alignment horizontal="justify" vertical="center" wrapText="1"/>
      <protection locked="0"/>
    </xf>
    <xf numFmtId="0" fontId="29" fillId="0" borderId="17" xfId="0" applyFont="1" applyBorder="1" applyAlignment="1" applyProtection="1">
      <alignment horizontal="center" vertical="center" wrapText="1"/>
      <protection locked="0"/>
    </xf>
    <xf numFmtId="0" fontId="29" fillId="0" borderId="9" xfId="0" applyFont="1" applyBorder="1" applyAlignment="1" applyProtection="1">
      <alignment horizontal="justify" vertical="center" wrapText="1"/>
      <protection locked="0"/>
    </xf>
    <xf numFmtId="1" fontId="29" fillId="0" borderId="8" xfId="0" applyNumberFormat="1" applyFont="1" applyBorder="1" applyAlignment="1">
      <alignment horizontal="center" vertical="center" wrapText="1"/>
    </xf>
    <xf numFmtId="2" fontId="29" fillId="0" borderId="8" xfId="0" applyNumberFormat="1" applyFont="1" applyBorder="1" applyAlignment="1" applyProtection="1">
      <alignment horizontal="center" vertical="center" wrapText="1"/>
      <protection locked="0"/>
    </xf>
    <xf numFmtId="0" fontId="1" fillId="0" borderId="0" xfId="0" applyFont="1" applyAlignment="1">
      <alignment horizontal="left"/>
    </xf>
    <xf numFmtId="0" fontId="40" fillId="0" borderId="28" xfId="0" applyFont="1" applyBorder="1" applyAlignment="1">
      <alignment horizontal="left" vertical="center" wrapText="1"/>
    </xf>
    <xf numFmtId="0" fontId="40" fillId="0" borderId="28" xfId="0" applyFont="1" applyBorder="1" applyAlignment="1">
      <alignment horizontal="center" vertical="center" wrapText="1"/>
    </xf>
    <xf numFmtId="0" fontId="40" fillId="0" borderId="8" xfId="0" applyFont="1" applyBorder="1" applyAlignment="1">
      <alignment horizontal="left" vertical="center" wrapText="1"/>
    </xf>
    <xf numFmtId="0" fontId="40" fillId="0" borderId="8" xfId="0" applyFont="1" applyBorder="1" applyAlignment="1">
      <alignment horizontal="center" vertical="center" wrapText="1"/>
    </xf>
    <xf numFmtId="0" fontId="41" fillId="0" borderId="28" xfId="0" applyFont="1" applyBorder="1" applyAlignment="1">
      <alignment horizontal="left" vertical="center" wrapText="1"/>
    </xf>
    <xf numFmtId="0" fontId="41" fillId="0" borderId="28" xfId="0" applyFont="1" applyBorder="1" applyAlignment="1">
      <alignment vertical="center" wrapText="1"/>
    </xf>
    <xf numFmtId="0" fontId="41" fillId="0" borderId="29" xfId="0" applyFont="1" applyBorder="1" applyAlignment="1">
      <alignment vertical="center" wrapText="1"/>
    </xf>
    <xf numFmtId="0" fontId="41" fillId="0" borderId="8" xfId="0" applyFont="1" applyBorder="1" applyAlignment="1">
      <alignment horizontal="left" vertical="center" wrapText="1"/>
    </xf>
    <xf numFmtId="0" fontId="41" fillId="0" borderId="8" xfId="0" applyFont="1" applyBorder="1" applyAlignment="1">
      <alignment vertical="center" wrapText="1"/>
    </xf>
    <xf numFmtId="0" fontId="41" fillId="0" borderId="12" xfId="0" applyFont="1" applyBorder="1" applyAlignment="1">
      <alignment vertical="center" wrapText="1"/>
    </xf>
    <xf numFmtId="0" fontId="42"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4" fillId="23" borderId="59" xfId="0" applyFont="1" applyFill="1" applyBorder="1" applyAlignment="1">
      <alignment horizontal="center" vertical="center"/>
    </xf>
    <xf numFmtId="0" fontId="1" fillId="24" borderId="59" xfId="0" applyFont="1" applyFill="1" applyBorder="1" applyAlignment="1">
      <alignment vertical="center"/>
    </xf>
    <xf numFmtId="0" fontId="1" fillId="0" borderId="59" xfId="0" applyFont="1" applyBorder="1" applyAlignment="1">
      <alignment vertical="center"/>
    </xf>
    <xf numFmtId="0" fontId="29" fillId="0" borderId="14" xfId="0" applyFont="1" applyBorder="1" applyAlignment="1" applyProtection="1">
      <alignment horizontal="center" vertical="center" wrapText="1"/>
      <protection locked="0"/>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39" fillId="14" borderId="0" xfId="0" applyFont="1" applyFill="1" applyAlignment="1">
      <alignment horizontal="center" vertical="center" wrapText="1"/>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6" fillId="11" borderId="25" xfId="0" applyFont="1" applyFill="1" applyBorder="1" applyAlignment="1">
      <alignment horizontal="left" vertical="center" wrapText="1"/>
    </xf>
    <xf numFmtId="0" fontId="46"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34"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29" fillId="0" borderId="12" xfId="0" applyFont="1" applyBorder="1" applyAlignment="1" applyProtection="1">
      <alignment horizontal="left" vertical="center" wrapText="1"/>
      <protection locked="0"/>
    </xf>
    <xf numFmtId="0" fontId="29" fillId="0" borderId="15"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5" fillId="0" borderId="52" xfId="0" applyFont="1" applyBorder="1" applyAlignment="1" applyProtection="1">
      <alignment vertical="center" wrapText="1"/>
      <protection locked="0"/>
    </xf>
    <xf numFmtId="0" fontId="35" fillId="7" borderId="46" xfId="0" applyFont="1" applyFill="1" applyBorder="1" applyAlignment="1" applyProtection="1">
      <alignment horizontal="center" vertical="center" wrapText="1"/>
      <protection locked="0"/>
    </xf>
    <xf numFmtId="0" fontId="29" fillId="6" borderId="17"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6" fillId="11" borderId="8" xfId="0" applyFont="1" applyFill="1" applyBorder="1" applyAlignment="1">
      <alignment horizontal="center" vertical="center" wrapText="1"/>
    </xf>
    <xf numFmtId="0" fontId="46"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5" borderId="8" xfId="0" applyFont="1" applyFill="1" applyBorder="1" applyAlignment="1">
      <alignment vertical="center" wrapText="1"/>
    </xf>
    <xf numFmtId="0" fontId="4" fillId="9" borderId="8" xfId="0" applyFont="1" applyFill="1" applyBorder="1" applyAlignment="1">
      <alignment horizontal="justify" vertical="center" wrapText="1"/>
    </xf>
    <xf numFmtId="0" fontId="11" fillId="0" borderId="45" xfId="0" applyFont="1" applyBorder="1" applyAlignment="1">
      <alignment vertical="center" wrapText="1"/>
    </xf>
    <xf numFmtId="0" fontId="4" fillId="0" borderId="12" xfId="0" applyFont="1" applyBorder="1" applyAlignment="1" applyProtection="1">
      <alignment horizontal="left" vertical="center" wrapText="1"/>
      <protection locked="0"/>
    </xf>
    <xf numFmtId="0" fontId="11" fillId="9" borderId="45" xfId="0" applyFont="1" applyFill="1" applyBorder="1" applyAlignment="1">
      <alignment vertical="center" wrapText="1"/>
    </xf>
    <xf numFmtId="0" fontId="4" fillId="17" borderId="11" xfId="0" applyFont="1" applyFill="1" applyBorder="1" applyAlignment="1">
      <alignment horizontal="center" vertical="center"/>
    </xf>
    <xf numFmtId="0" fontId="4" fillId="17" borderId="8" xfId="0" applyFont="1" applyFill="1" applyBorder="1" applyAlignment="1">
      <alignment vertical="center" wrapText="1"/>
    </xf>
    <xf numFmtId="0" fontId="4" fillId="9" borderId="11" xfId="0" applyFont="1" applyFill="1" applyBorder="1" applyAlignment="1">
      <alignment horizontal="center" vertical="center"/>
    </xf>
    <xf numFmtId="0" fontId="35" fillId="7" borderId="60" xfId="0" applyFont="1" applyFill="1" applyBorder="1" applyAlignment="1" applyProtection="1">
      <alignment horizontal="center" vertical="center" wrapText="1"/>
      <protection locked="0"/>
    </xf>
    <xf numFmtId="0" fontId="11" fillId="0" borderId="44" xfId="0" applyFont="1" applyBorder="1"/>
    <xf numFmtId="0" fontId="11" fillId="13" borderId="44" xfId="0" applyFont="1" applyFill="1" applyBorder="1" applyAlignment="1">
      <alignment horizontal="center" vertical="center"/>
    </xf>
    <xf numFmtId="0" fontId="11" fillId="9" borderId="44" xfId="0" applyFont="1" applyFill="1" applyBorder="1"/>
    <xf numFmtId="0" fontId="11" fillId="13" borderId="50" xfId="0" applyFont="1" applyFill="1" applyBorder="1" applyAlignment="1">
      <alignment horizontal="center" vertical="center"/>
    </xf>
    <xf numFmtId="0" fontId="4" fillId="0" borderId="15" xfId="0" applyFont="1" applyBorder="1" applyAlignment="1" applyProtection="1">
      <alignment horizontal="left" vertical="center" wrapText="1"/>
      <protection locked="0"/>
    </xf>
    <xf numFmtId="0" fontId="11" fillId="0" borderId="61" xfId="0" applyFont="1" applyBorder="1" applyAlignment="1">
      <alignment vertical="center" wrapText="1"/>
    </xf>
    <xf numFmtId="0" fontId="10" fillId="2" borderId="23" xfId="0" applyFont="1" applyFill="1" applyBorder="1" applyAlignment="1">
      <alignment horizontal="center" wrapText="1"/>
    </xf>
    <xf numFmtId="0" fontId="13" fillId="7" borderId="7" xfId="0" applyFont="1" applyFill="1" applyBorder="1" applyAlignment="1" applyProtection="1">
      <alignment horizontal="center" vertical="center" wrapText="1"/>
      <protection locked="0"/>
    </xf>
    <xf numFmtId="0" fontId="47" fillId="0" borderId="0" xfId="0" applyFont="1"/>
    <xf numFmtId="0" fontId="35" fillId="7" borderId="21" xfId="0" applyFont="1" applyFill="1" applyBorder="1" applyAlignment="1" applyProtection="1">
      <alignment horizontal="center" vertical="center" wrapText="1"/>
      <protection locked="0"/>
    </xf>
    <xf numFmtId="0" fontId="13" fillId="7" borderId="21" xfId="0" applyFont="1" applyFill="1" applyBorder="1" applyAlignment="1">
      <alignment horizontal="center" vertical="center"/>
    </xf>
    <xf numFmtId="0" fontId="13" fillId="7" borderId="10" xfId="0" applyFont="1" applyFill="1" applyBorder="1" applyAlignment="1">
      <alignment horizontal="center" vertical="center"/>
    </xf>
    <xf numFmtId="0" fontId="13" fillId="7" borderId="21" xfId="0" applyFont="1" applyFill="1" applyBorder="1" applyAlignment="1" applyProtection="1">
      <alignment horizontal="center" vertical="center" wrapText="1"/>
      <protection locked="0"/>
    </xf>
    <xf numFmtId="0" fontId="10" fillId="7" borderId="7" xfId="0" applyFont="1" applyFill="1" applyBorder="1" applyAlignment="1" applyProtection="1">
      <alignment horizontal="center" vertical="center" wrapText="1"/>
      <protection locked="0"/>
    </xf>
    <xf numFmtId="0" fontId="34" fillId="9" borderId="0" xfId="0" applyFont="1" applyFill="1" applyAlignment="1">
      <alignment wrapText="1"/>
    </xf>
    <xf numFmtId="0" fontId="48" fillId="25" borderId="0" xfId="0" applyFont="1" applyFill="1" applyAlignment="1">
      <alignment horizontal="center" vertical="center" wrapText="1"/>
    </xf>
    <xf numFmtId="0" fontId="48" fillId="9" borderId="0" xfId="0" applyFont="1" applyFill="1" applyAlignment="1">
      <alignment wrapText="1"/>
    </xf>
    <xf numFmtId="0" fontId="49" fillId="0" borderId="12" xfId="0" applyFont="1" applyBorder="1" applyAlignment="1">
      <alignment horizontal="left" vertical="top" wrapText="1"/>
    </xf>
    <xf numFmtId="0" fontId="48" fillId="9" borderId="0" xfId="0" applyFont="1" applyFill="1" applyAlignment="1">
      <alignment horizontal="center" vertical="center" wrapText="1"/>
    </xf>
    <xf numFmtId="0" fontId="34" fillId="0" borderId="0" xfId="0" applyFont="1"/>
    <xf numFmtId="0" fontId="51" fillId="25" borderId="0" xfId="0" applyFont="1" applyFill="1" applyAlignment="1">
      <alignment horizontal="center" vertical="center" wrapText="1"/>
    </xf>
    <xf numFmtId="0" fontId="39" fillId="28" borderId="0" xfId="0" applyFont="1" applyFill="1" applyAlignment="1">
      <alignment horizontal="center" vertical="center" wrapText="1"/>
    </xf>
    <xf numFmtId="0" fontId="45" fillId="0" borderId="0" xfId="0" applyFont="1"/>
    <xf numFmtId="0" fontId="45" fillId="0" borderId="0" xfId="0" applyFont="1" applyAlignment="1">
      <alignment horizontal="left" vertical="top"/>
    </xf>
    <xf numFmtId="0" fontId="45" fillId="29" borderId="0" xfId="0" applyFont="1" applyFill="1"/>
    <xf numFmtId="0" fontId="45" fillId="0" borderId="0" xfId="0" applyFont="1" applyAlignment="1">
      <alignment wrapText="1"/>
    </xf>
    <xf numFmtId="0" fontId="25" fillId="0" borderId="0" xfId="0" applyFont="1" applyAlignment="1">
      <alignment vertical="top"/>
    </xf>
    <xf numFmtId="0" fontId="50" fillId="0" borderId="0" xfId="0" applyFont="1"/>
    <xf numFmtId="0" fontId="48" fillId="0" borderId="0" xfId="0" applyFont="1" applyAlignment="1">
      <alignment wrapText="1"/>
    </xf>
    <xf numFmtId="0" fontId="50" fillId="6" borderId="12" xfId="0" applyFont="1" applyFill="1" applyBorder="1" applyAlignment="1">
      <alignment horizontal="left" vertical="top" wrapText="1"/>
    </xf>
    <xf numFmtId="0" fontId="50" fillId="9" borderId="12" xfId="0" applyFont="1" applyFill="1" applyBorder="1" applyAlignment="1">
      <alignment horizontal="left" vertical="top" wrapText="1"/>
    </xf>
    <xf numFmtId="0" fontId="15" fillId="9" borderId="0" xfId="0" applyFont="1" applyFill="1"/>
    <xf numFmtId="0" fontId="14" fillId="9" borderId="0" xfId="0" applyFont="1" applyFill="1"/>
    <xf numFmtId="0" fontId="18" fillId="9" borderId="0" xfId="0" applyFont="1" applyFill="1"/>
    <xf numFmtId="0" fontId="54" fillId="25" borderId="12" xfId="0" applyFont="1" applyFill="1" applyBorder="1" applyAlignment="1">
      <alignment horizontal="left" vertical="top" wrapText="1"/>
    </xf>
    <xf numFmtId="0" fontId="50" fillId="0" borderId="12" xfId="0" applyFont="1" applyBorder="1" applyAlignment="1">
      <alignment horizontal="left" vertical="top" wrapText="1"/>
    </xf>
    <xf numFmtId="0" fontId="48" fillId="13" borderId="0" xfId="0" applyFont="1" applyFill="1" applyAlignment="1">
      <alignment horizontal="center" vertical="center" wrapText="1"/>
    </xf>
    <xf numFmtId="0" fontId="48" fillId="30" borderId="0" xfId="0" applyFont="1" applyFill="1" applyAlignment="1">
      <alignment horizontal="center" vertical="center" wrapText="1"/>
    </xf>
    <xf numFmtId="0" fontId="50" fillId="0" borderId="39" xfId="0" applyFont="1" applyBorder="1" applyAlignment="1">
      <alignment horizontal="left" vertical="top" wrapText="1"/>
    </xf>
    <xf numFmtId="0" fontId="48" fillId="30" borderId="8" xfId="0" applyFont="1" applyFill="1" applyBorder="1" applyAlignment="1">
      <alignment horizontal="center" vertical="center" wrapText="1"/>
    </xf>
    <xf numFmtId="0" fontId="10" fillId="25" borderId="62" xfId="0" applyFont="1" applyFill="1" applyBorder="1"/>
    <xf numFmtId="0" fontId="10" fillId="25" borderId="62" xfId="0" applyFont="1" applyFill="1" applyBorder="1" applyAlignment="1">
      <alignment wrapText="1"/>
    </xf>
    <xf numFmtId="0" fontId="0" fillId="0" borderId="62" xfId="0" applyBorder="1"/>
    <xf numFmtId="0" fontId="55" fillId="0" borderId="62" xfId="0" applyFont="1" applyBorder="1"/>
    <xf numFmtId="0" fontId="10" fillId="0" borderId="62" xfId="0" applyFont="1" applyBorder="1"/>
    <xf numFmtId="0" fontId="56" fillId="0" borderId="62" xfId="0" applyFont="1" applyBorder="1"/>
    <xf numFmtId="0" fontId="56" fillId="0" borderId="62" xfId="0" applyFont="1" applyBorder="1" applyAlignment="1">
      <alignment horizontal="center" vertical="center"/>
    </xf>
    <xf numFmtId="0" fontId="0" fillId="0" borderId="62" xfId="0" applyBorder="1" applyAlignment="1">
      <alignment horizontal="center" vertical="center"/>
    </xf>
    <xf numFmtId="0" fontId="20" fillId="8" borderId="8" xfId="0" applyFont="1" applyFill="1" applyBorder="1" applyAlignment="1" applyProtection="1">
      <alignment horizontal="center" vertical="center" wrapText="1"/>
      <protection locked="0"/>
    </xf>
    <xf numFmtId="0" fontId="10" fillId="0" borderId="8" xfId="0" applyFont="1" applyBorder="1" applyAlignment="1">
      <alignment horizontal="justify" vertical="center" wrapText="1"/>
    </xf>
    <xf numFmtId="0" fontId="0" fillId="0" borderId="8" xfId="0" applyBorder="1" applyAlignment="1">
      <alignment horizontal="justify" vertical="top" wrapText="1"/>
    </xf>
    <xf numFmtId="0" fontId="59" fillId="33" borderId="8" xfId="0" applyFont="1" applyFill="1" applyBorder="1" applyAlignment="1" applyProtection="1">
      <alignment horizontal="left" vertical="center" wrapText="1"/>
      <protection locked="0"/>
    </xf>
    <xf numFmtId="0" fontId="10" fillId="9" borderId="8" xfId="0" applyFont="1" applyFill="1" applyBorder="1" applyAlignment="1">
      <alignment horizontal="justify" vertical="center" wrapText="1"/>
    </xf>
    <xf numFmtId="0" fontId="0" fillId="9" borderId="8" xfId="0" applyFill="1" applyBorder="1" applyAlignment="1">
      <alignment horizontal="justify" vertical="center" wrapText="1"/>
    </xf>
    <xf numFmtId="0" fontId="17" fillId="7" borderId="7" xfId="0" applyFont="1" applyFill="1" applyBorder="1" applyAlignment="1" applyProtection="1">
      <alignment horizontal="center" vertical="center" wrapText="1"/>
      <protection locked="0"/>
    </xf>
    <xf numFmtId="0" fontId="50" fillId="5" borderId="8" xfId="0" applyFont="1" applyFill="1" applyBorder="1" applyAlignment="1">
      <alignment horizontal="justify" vertical="top" wrapText="1"/>
    </xf>
    <xf numFmtId="0" fontId="50" fillId="9" borderId="8" xfId="0" applyFont="1" applyFill="1" applyBorder="1" applyAlignment="1">
      <alignment horizontal="justify" vertical="top" wrapText="1"/>
    </xf>
    <xf numFmtId="0" fontId="50" fillId="6" borderId="8" xfId="0" applyFont="1" applyFill="1" applyBorder="1" applyAlignment="1">
      <alignment horizontal="justify" vertical="top" wrapText="1"/>
    </xf>
    <xf numFmtId="0" fontId="29" fillId="0" borderId="8" xfId="0" applyFont="1" applyBorder="1" applyAlignment="1">
      <alignment horizontal="left" vertical="center" wrapText="1"/>
    </xf>
    <xf numFmtId="0" fontId="50" fillId="0" borderId="8" xfId="0" applyFont="1" applyBorder="1" applyAlignment="1">
      <alignment horizontal="justify" vertical="top" wrapText="1"/>
    </xf>
    <xf numFmtId="0" fontId="15" fillId="9" borderId="0" xfId="0" applyFont="1" applyFill="1" applyAlignment="1">
      <alignment horizontal="center" vertical="center" wrapText="1"/>
    </xf>
    <xf numFmtId="0" fontId="17" fillId="7" borderId="7" xfId="0" applyFont="1" applyFill="1" applyBorder="1" applyAlignment="1" applyProtection="1">
      <alignment horizontal="justify" vertical="center" wrapText="1"/>
      <protection locked="0"/>
    </xf>
    <xf numFmtId="0" fontId="11" fillId="0" borderId="63" xfId="0" applyFont="1" applyBorder="1" applyAlignment="1">
      <alignment horizontal="justify" vertical="center" wrapText="1"/>
    </xf>
    <xf numFmtId="0" fontId="4" fillId="6" borderId="11" xfId="0" applyFont="1" applyFill="1" applyBorder="1" applyAlignment="1">
      <alignment horizontal="center" vertical="center"/>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11" fillId="6" borderId="63" xfId="0" applyFont="1" applyFill="1" applyBorder="1" applyAlignment="1">
      <alignment horizontal="justify" vertical="center" wrapText="1"/>
    </xf>
    <xf numFmtId="0" fontId="62" fillId="0" borderId="0" xfId="0" applyFont="1" applyAlignment="1">
      <alignment horizontal="center" vertical="center" wrapText="1"/>
    </xf>
    <xf numFmtId="0" fontId="22" fillId="0" borderId="64" xfId="5" applyFont="1" applyBorder="1" applyAlignment="1" applyProtection="1">
      <alignment horizontal="center" vertical="center"/>
      <protection hidden="1"/>
    </xf>
    <xf numFmtId="14" fontId="22" fillId="0" borderId="64" xfId="5" applyNumberFormat="1" applyFont="1" applyBorder="1" applyAlignment="1" applyProtection="1">
      <alignment horizontal="center" vertical="center" wrapText="1"/>
      <protection hidden="1"/>
    </xf>
    <xf numFmtId="0" fontId="41" fillId="0" borderId="0" xfId="0" applyFont="1"/>
    <xf numFmtId="0" fontId="21" fillId="0" borderId="0" xfId="0" applyFont="1"/>
    <xf numFmtId="0" fontId="27" fillId="0" borderId="0" xfId="0" applyFont="1" applyAlignment="1">
      <alignment wrapText="1"/>
    </xf>
    <xf numFmtId="0" fontId="41" fillId="0" borderId="0" xfId="0" applyFont="1" applyAlignment="1">
      <alignment wrapText="1"/>
    </xf>
    <xf numFmtId="0" fontId="64" fillId="28" borderId="8" xfId="0" applyFont="1" applyFill="1" applyBorder="1" applyAlignment="1">
      <alignment horizontal="center" textRotation="90" wrapText="1"/>
    </xf>
    <xf numFmtId="0" fontId="64" fillId="28" borderId="8" xfId="0" applyFont="1" applyFill="1" applyBorder="1" applyAlignment="1">
      <alignment horizontal="center" vertical="center" textRotation="90" wrapText="1"/>
    </xf>
    <xf numFmtId="0" fontId="41" fillId="0" borderId="8" xfId="0" applyFont="1" applyBorder="1" applyAlignment="1">
      <alignment horizontal="center" vertical="center" wrapText="1"/>
    </xf>
    <xf numFmtId="0" fontId="64" fillId="0" borderId="8" xfId="0" applyFont="1" applyBorder="1" applyAlignment="1">
      <alignment wrapText="1"/>
    </xf>
    <xf numFmtId="0" fontId="64" fillId="9" borderId="8" xfId="0" applyFont="1" applyFill="1" applyBorder="1" applyAlignment="1">
      <alignment wrapText="1"/>
    </xf>
    <xf numFmtId="14" fontId="64" fillId="0" borderId="8" xfId="0" applyNumberFormat="1" applyFont="1" applyBorder="1" applyAlignment="1">
      <alignment wrapText="1"/>
    </xf>
    <xf numFmtId="0" fontId="27" fillId="0" borderId="8" xfId="0" applyFont="1" applyBorder="1" applyAlignment="1">
      <alignment wrapText="1"/>
    </xf>
    <xf numFmtId="0" fontId="27" fillId="0" borderId="0" xfId="0" applyFont="1" applyAlignment="1">
      <alignment horizontal="left" vertical="top" wrapText="1"/>
    </xf>
    <xf numFmtId="0" fontId="21" fillId="0" borderId="0" xfId="0" applyFont="1" applyAlignment="1">
      <alignment horizontal="center" vertical="center"/>
    </xf>
    <xf numFmtId="0" fontId="4" fillId="6" borderId="27" xfId="0" applyFont="1" applyFill="1" applyBorder="1" applyAlignment="1">
      <alignment horizontal="center" vertical="center"/>
    </xf>
    <xf numFmtId="0" fontId="4" fillId="6" borderId="28" xfId="0" applyFont="1" applyFill="1" applyBorder="1" applyAlignment="1">
      <alignment horizontal="justify" vertical="center" wrapText="1"/>
    </xf>
    <xf numFmtId="0" fontId="3" fillId="6" borderId="28" xfId="0" applyFont="1" applyFill="1" applyBorder="1" applyAlignment="1">
      <alignment horizontal="center" vertical="center" wrapText="1"/>
    </xf>
    <xf numFmtId="0" fontId="32" fillId="6" borderId="65" xfId="0" applyFont="1" applyFill="1" applyBorder="1" applyAlignment="1">
      <alignment horizontal="justify" vertical="center" wrapText="1"/>
    </xf>
    <xf numFmtId="0" fontId="32" fillId="6" borderId="63" xfId="0" applyFont="1" applyFill="1" applyBorder="1" applyAlignment="1">
      <alignment horizontal="justify" vertical="center" wrapText="1"/>
    </xf>
    <xf numFmtId="0" fontId="4" fillId="6" borderId="38" xfId="0" applyFont="1" applyFill="1" applyBorder="1" applyAlignment="1">
      <alignment horizontal="center" vertical="center"/>
    </xf>
    <xf numFmtId="0" fontId="3" fillId="6" borderId="17" xfId="0" applyFont="1" applyFill="1" applyBorder="1" applyAlignment="1">
      <alignment horizontal="center" vertical="center" wrapText="1"/>
    </xf>
    <xf numFmtId="0" fontId="4" fillId="6" borderId="39" xfId="0" applyFont="1" applyFill="1" applyBorder="1" applyAlignment="1">
      <alignment horizontal="left" vertical="center" wrapText="1"/>
    </xf>
    <xf numFmtId="0" fontId="32" fillId="6" borderId="63" xfId="0" applyFont="1" applyFill="1" applyBorder="1" applyAlignment="1">
      <alignment horizontal="left" vertical="center" wrapText="1"/>
    </xf>
    <xf numFmtId="0" fontId="11" fillId="36" borderId="63" xfId="0" applyFont="1" applyFill="1" applyBorder="1" applyAlignment="1">
      <alignment horizontal="justify" vertical="center" wrapText="1"/>
    </xf>
    <xf numFmtId="0" fontId="60" fillId="37" borderId="0" xfId="4" quotePrefix="1" applyFont="1" applyFill="1" applyAlignment="1">
      <alignment horizontal="center" vertical="center"/>
    </xf>
    <xf numFmtId="0" fontId="60" fillId="0" borderId="0" xfId="4" quotePrefix="1" applyFont="1" applyFill="1" applyAlignment="1">
      <alignment horizontal="center" vertical="center"/>
    </xf>
    <xf numFmtId="15" fontId="66" fillId="0" borderId="8" xfId="0" applyNumberFormat="1" applyFont="1" applyBorder="1" applyAlignment="1">
      <alignment horizontal="left" vertical="center" wrapText="1"/>
    </xf>
    <xf numFmtId="0" fontId="66" fillId="0" borderId="8" xfId="0" applyFont="1" applyBorder="1" applyAlignment="1">
      <alignment horizontal="left" vertical="center" wrapText="1"/>
    </xf>
    <xf numFmtId="0" fontId="29" fillId="0" borderId="8" xfId="0" applyFont="1" applyBorder="1" applyAlignment="1">
      <alignment horizontal="left" vertical="center" wrapText="1" indent="1"/>
    </xf>
    <xf numFmtId="0" fontId="29" fillId="0" borderId="17" xfId="0" applyFont="1" applyBorder="1" applyAlignment="1">
      <alignment horizontal="left" vertical="center" wrapText="1" indent="1"/>
    </xf>
    <xf numFmtId="0" fontId="11" fillId="0" borderId="66" xfId="0" applyFont="1" applyBorder="1" applyAlignment="1">
      <alignment horizontal="justify" vertical="center" wrapText="1"/>
    </xf>
    <xf numFmtId="0" fontId="29" fillId="0" borderId="0" xfId="0" applyFont="1" applyProtection="1">
      <protection locked="0"/>
    </xf>
    <xf numFmtId="0" fontId="5" fillId="22" borderId="33" xfId="0" applyFont="1" applyFill="1" applyBorder="1" applyAlignment="1" applyProtection="1">
      <alignment horizontal="center" vertical="center" wrapText="1"/>
      <protection locked="0"/>
    </xf>
    <xf numFmtId="0" fontId="5" fillId="22" borderId="28" xfId="0" applyFont="1" applyFill="1" applyBorder="1" applyAlignment="1" applyProtection="1">
      <alignment horizontal="center" vertical="center" wrapText="1"/>
      <protection locked="0"/>
    </xf>
    <xf numFmtId="0" fontId="5" fillId="22" borderId="54" xfId="0" applyFont="1" applyFill="1" applyBorder="1" applyAlignment="1" applyProtection="1">
      <alignment horizontal="center" vertical="center" wrapText="1"/>
      <protection locked="0"/>
    </xf>
    <xf numFmtId="0" fontId="29" fillId="22" borderId="0" xfId="0" applyFont="1" applyFill="1" applyProtection="1">
      <protection locked="0"/>
    </xf>
    <xf numFmtId="0" fontId="29" fillId="0" borderId="19" xfId="0" applyFont="1" applyBorder="1" applyAlignment="1" applyProtection="1">
      <alignment horizontal="center" vertical="center"/>
      <protection locked="0"/>
    </xf>
    <xf numFmtId="9" fontId="29" fillId="0" borderId="58" xfId="3" applyFont="1" applyFill="1" applyBorder="1" applyAlignment="1" applyProtection="1">
      <alignment horizontal="center" vertical="center" wrapText="1"/>
      <protection locked="0"/>
    </xf>
    <xf numFmtId="0" fontId="29" fillId="0" borderId="35" xfId="0" applyFont="1" applyBorder="1" applyAlignment="1" applyProtection="1">
      <alignment horizontal="center" vertical="center"/>
      <protection locked="0"/>
    </xf>
    <xf numFmtId="1" fontId="29" fillId="0" borderId="17" xfId="0" applyNumberFormat="1" applyFont="1" applyBorder="1" applyAlignment="1">
      <alignment horizontal="center" vertical="center" wrapText="1"/>
    </xf>
    <xf numFmtId="9" fontId="29" fillId="0" borderId="68" xfId="3" applyFont="1" applyFill="1" applyBorder="1" applyAlignment="1" applyProtection="1">
      <alignment horizontal="center" vertical="center" wrapText="1"/>
      <protection locked="0"/>
    </xf>
    <xf numFmtId="0" fontId="16" fillId="9" borderId="0" xfId="0" applyFont="1" applyFill="1"/>
    <xf numFmtId="0" fontId="16" fillId="9" borderId="0" xfId="0" applyFont="1" applyFill="1" applyAlignment="1">
      <alignment horizontal="center" vertical="center"/>
    </xf>
    <xf numFmtId="0" fontId="35" fillId="26" borderId="44" xfId="0" applyFont="1" applyFill="1" applyBorder="1" applyAlignment="1" applyProtection="1">
      <alignment horizontal="left" vertical="center" wrapText="1"/>
      <protection locked="0"/>
    </xf>
    <xf numFmtId="0" fontId="35" fillId="26" borderId="44" xfId="0" applyFont="1" applyFill="1" applyBorder="1" applyAlignment="1" applyProtection="1">
      <alignment horizontal="center" vertical="center" wrapText="1"/>
      <protection locked="0"/>
    </xf>
    <xf numFmtId="0" fontId="29" fillId="38" borderId="23" xfId="0" applyFont="1" applyFill="1" applyBorder="1" applyAlignment="1">
      <alignment vertical="center" wrapText="1"/>
    </xf>
    <xf numFmtId="0" fontId="29" fillId="38" borderId="22" xfId="0" applyFont="1" applyFill="1" applyBorder="1" applyAlignment="1">
      <alignment horizontal="center" vertical="center"/>
    </xf>
    <xf numFmtId="0" fontId="35" fillId="9" borderId="44" xfId="0" applyFont="1" applyFill="1" applyBorder="1" applyAlignment="1" applyProtection="1">
      <alignment horizontal="center" vertical="center" wrapText="1"/>
      <protection locked="0"/>
    </xf>
    <xf numFmtId="0" fontId="67" fillId="0" borderId="8" xfId="0" applyFont="1" applyBorder="1" applyAlignment="1">
      <alignment horizontal="left" vertical="center" wrapText="1"/>
    </xf>
    <xf numFmtId="0" fontId="26" fillId="0" borderId="8" xfId="0" applyFont="1" applyBorder="1" applyAlignment="1">
      <alignment vertical="top" wrapText="1"/>
    </xf>
    <xf numFmtId="0" fontId="67" fillId="0" borderId="8" xfId="0" applyFont="1" applyBorder="1" applyAlignment="1">
      <alignment vertical="center" wrapText="1"/>
    </xf>
    <xf numFmtId="0" fontId="4" fillId="9" borderId="27" xfId="0" applyFont="1" applyFill="1" applyBorder="1" applyAlignment="1">
      <alignment horizontal="center" vertical="center"/>
    </xf>
    <xf numFmtId="0" fontId="4" fillId="9" borderId="28" xfId="0" applyFont="1" applyFill="1" applyBorder="1" applyAlignment="1">
      <alignment horizontal="left" vertical="center" wrapText="1"/>
    </xf>
    <xf numFmtId="0" fontId="26" fillId="9" borderId="8" xfId="0" applyFont="1" applyFill="1" applyBorder="1" applyAlignment="1">
      <alignment vertical="center" wrapText="1"/>
    </xf>
    <xf numFmtId="0" fontId="69" fillId="0" borderId="8" xfId="0" applyFont="1" applyBorder="1" applyAlignment="1">
      <alignment wrapText="1"/>
    </xf>
    <xf numFmtId="0" fontId="29" fillId="25" borderId="11" xfId="0" applyFont="1" applyFill="1" applyBorder="1" applyAlignment="1">
      <alignment horizontal="center" vertical="center"/>
    </xf>
    <xf numFmtId="0" fontId="29" fillId="25" borderId="8" xfId="0" applyFont="1" applyFill="1" applyBorder="1" applyAlignment="1">
      <alignment vertical="center" wrapText="1"/>
    </xf>
    <xf numFmtId="0" fontId="69" fillId="25" borderId="8" xfId="0" applyFont="1" applyFill="1" applyBorder="1" applyAlignment="1">
      <alignment wrapText="1"/>
    </xf>
    <xf numFmtId="0" fontId="4" fillId="0" borderId="8" xfId="0" applyFont="1" applyBorder="1" applyAlignment="1">
      <alignment wrapText="1"/>
    </xf>
    <xf numFmtId="0" fontId="29" fillId="0" borderId="8" xfId="0" applyFont="1" applyBorder="1" applyAlignment="1">
      <alignment horizontal="justify" vertical="top" wrapText="1"/>
    </xf>
    <xf numFmtId="0" fontId="38" fillId="0" borderId="8" xfId="0" applyFont="1" applyBorder="1" applyAlignment="1">
      <alignment vertical="center" wrapText="1"/>
    </xf>
    <xf numFmtId="0" fontId="29" fillId="0" borderId="8" xfId="0" applyFont="1" applyBorder="1" applyAlignment="1">
      <alignment vertical="top" wrapText="1"/>
    </xf>
    <xf numFmtId="0" fontId="29" fillId="6" borderId="8" xfId="0" applyFont="1" applyFill="1" applyBorder="1" applyAlignment="1">
      <alignment vertical="center" wrapText="1"/>
    </xf>
    <xf numFmtId="0" fontId="29" fillId="6" borderId="8" xfId="0" applyFont="1" applyFill="1" applyBorder="1" applyAlignment="1">
      <alignment wrapText="1"/>
    </xf>
    <xf numFmtId="0" fontId="29" fillId="25" borderId="8" xfId="0" applyFont="1" applyFill="1" applyBorder="1" applyAlignment="1">
      <alignment horizontal="justify" vertical="top" wrapText="1"/>
    </xf>
    <xf numFmtId="0" fontId="29" fillId="25" borderId="8" xfId="0" applyFont="1" applyFill="1" applyBorder="1" applyAlignment="1">
      <alignment wrapText="1"/>
    </xf>
    <xf numFmtId="0" fontId="26" fillId="0" borderId="8" xfId="0" applyFont="1" applyBorder="1" applyAlignment="1">
      <alignment horizontal="justify" vertical="top" wrapText="1"/>
    </xf>
    <xf numFmtId="0" fontId="29" fillId="0" borderId="8" xfId="0" applyFont="1" applyBorder="1" applyAlignment="1">
      <alignment wrapText="1"/>
    </xf>
    <xf numFmtId="0" fontId="75" fillId="35" borderId="0" xfId="4" applyFont="1" applyFill="1" applyAlignment="1">
      <alignment horizontal="center" vertical="center"/>
    </xf>
    <xf numFmtId="0" fontId="52" fillId="7" borderId="22" xfId="0" applyFont="1" applyFill="1" applyBorder="1" applyAlignment="1">
      <alignment horizontal="center" vertical="center" wrapText="1"/>
    </xf>
    <xf numFmtId="0" fontId="52" fillId="7" borderId="23" xfId="0" applyFont="1" applyFill="1" applyBorder="1" applyAlignment="1">
      <alignment horizontal="center" vertical="center" wrapText="1"/>
    </xf>
    <xf numFmtId="0" fontId="52" fillId="7" borderId="24" xfId="0" applyFont="1" applyFill="1" applyBorder="1" applyAlignment="1">
      <alignment horizontal="center" vertical="center" wrapText="1"/>
    </xf>
    <xf numFmtId="0" fontId="52" fillId="7" borderId="19"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29" fillId="6" borderId="12" xfId="0" applyFont="1" applyFill="1" applyBorder="1" applyAlignment="1">
      <alignment horizontal="left" vertical="center" wrapText="1"/>
    </xf>
    <xf numFmtId="0" fontId="49" fillId="5" borderId="19" xfId="0" applyFont="1" applyFill="1" applyBorder="1" applyAlignment="1">
      <alignment horizontal="justify" vertical="top" wrapText="1"/>
    </xf>
    <xf numFmtId="0" fontId="49" fillId="25" borderId="19" xfId="0" applyFont="1" applyFill="1" applyBorder="1" applyAlignment="1">
      <alignment horizontal="justify" vertical="top" wrapText="1"/>
    </xf>
    <xf numFmtId="0" fontId="49" fillId="0" borderId="19" xfId="0" applyFont="1" applyBorder="1" applyAlignment="1">
      <alignment horizontal="justify" vertical="top" wrapText="1"/>
    </xf>
    <xf numFmtId="0" fontId="43" fillId="9" borderId="19" xfId="0" applyFont="1" applyFill="1" applyBorder="1" applyAlignment="1">
      <alignment horizontal="justify" vertical="top" wrapText="1"/>
    </xf>
    <xf numFmtId="0" fontId="43" fillId="25" borderId="19" xfId="0" applyFont="1" applyFill="1" applyBorder="1" applyAlignment="1">
      <alignment horizontal="justify" vertical="top" wrapText="1"/>
    </xf>
    <xf numFmtId="0" fontId="43" fillId="5" borderId="19" xfId="0" applyFont="1" applyFill="1" applyBorder="1" applyAlignment="1">
      <alignment horizontal="justify" vertical="top" wrapText="1"/>
    </xf>
    <xf numFmtId="0" fontId="26" fillId="0" borderId="8" xfId="0" applyFont="1" applyBorder="1" applyAlignment="1">
      <alignment horizontal="justify" vertical="center" wrapText="1"/>
    </xf>
    <xf numFmtId="0" fontId="29" fillId="0" borderId="17" xfId="0" applyFont="1" applyBorder="1" applyAlignment="1">
      <alignment vertical="center" wrapText="1"/>
    </xf>
    <xf numFmtId="0" fontId="29" fillId="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0" fontId="29" fillId="0" borderId="11" xfId="0" applyFont="1" applyBorder="1" applyAlignment="1">
      <alignment horizontal="center" vertical="center" wrapText="1"/>
    </xf>
    <xf numFmtId="0" fontId="4" fillId="25" borderId="11" xfId="0" applyFont="1" applyFill="1" applyBorder="1" applyAlignment="1">
      <alignment horizontal="center" vertical="center"/>
    </xf>
    <xf numFmtId="0" fontId="29" fillId="25" borderId="12" xfId="0" applyFont="1" applyFill="1" applyBorder="1" applyAlignment="1">
      <alignment horizontal="left" vertical="center" wrapText="1"/>
    </xf>
    <xf numFmtId="0" fontId="29" fillId="25" borderId="8" xfId="0" applyFont="1" applyFill="1" applyBorder="1" applyAlignment="1">
      <alignment horizontal="justify" vertical="center" wrapText="1"/>
    </xf>
    <xf numFmtId="0" fontId="5" fillId="25" borderId="8" xfId="0" applyFont="1" applyFill="1" applyBorder="1" applyAlignment="1">
      <alignment horizontal="center" vertical="center" wrapText="1"/>
    </xf>
    <xf numFmtId="0" fontId="5" fillId="25" borderId="12" xfId="0" applyFont="1" applyFill="1" applyBorder="1" applyAlignment="1">
      <alignment horizontal="left" vertical="center" wrapText="1"/>
    </xf>
    <xf numFmtId="0" fontId="20" fillId="33" borderId="8" xfId="0" applyFont="1" applyFill="1" applyBorder="1" applyAlignment="1" applyProtection="1">
      <alignment horizontal="left" vertical="top" wrapText="1"/>
      <protection locked="0"/>
    </xf>
    <xf numFmtId="0" fontId="0" fillId="0" borderId="0" xfId="0" applyAlignment="1">
      <alignment horizontal="center" vertical="center" wrapText="1"/>
    </xf>
    <xf numFmtId="0" fontId="10" fillId="2" borderId="22" xfId="0" applyFont="1" applyFill="1" applyBorder="1" applyAlignment="1">
      <alignment horizontal="center" vertical="center" wrapText="1"/>
    </xf>
    <xf numFmtId="0" fontId="77" fillId="35" borderId="0" xfId="4" applyFont="1" applyFill="1" applyAlignment="1">
      <alignment horizontal="center" vertical="center"/>
    </xf>
    <xf numFmtId="0" fontId="78" fillId="35" borderId="0" xfId="4" applyFont="1" applyFill="1" applyAlignment="1">
      <alignment horizontal="center" vertical="center"/>
    </xf>
    <xf numFmtId="0" fontId="79" fillId="35" borderId="0" xfId="4" applyFont="1" applyFill="1" applyAlignment="1">
      <alignment horizontal="center" vertical="center"/>
    </xf>
    <xf numFmtId="1" fontId="0" fillId="0" borderId="0" xfId="0" applyNumberFormat="1"/>
    <xf numFmtId="14" fontId="0" fillId="0" borderId="0" xfId="0" applyNumberFormat="1"/>
    <xf numFmtId="0" fontId="21" fillId="0" borderId="11" xfId="0" applyFont="1" applyBorder="1" applyAlignment="1">
      <alignment horizontal="center" vertical="center"/>
    </xf>
    <xf numFmtId="0" fontId="21" fillId="5" borderId="11" xfId="0" applyFont="1" applyFill="1" applyBorder="1" applyAlignment="1">
      <alignment horizontal="center" vertical="center"/>
    </xf>
    <xf numFmtId="0" fontId="3" fillId="6" borderId="23" xfId="0" applyFont="1" applyFill="1" applyBorder="1" applyAlignment="1">
      <alignment horizontal="center" vertical="center" wrapText="1"/>
    </xf>
    <xf numFmtId="0" fontId="4" fillId="6" borderId="24" xfId="0" applyFont="1" applyFill="1" applyBorder="1" applyAlignment="1">
      <alignment vertical="center" wrapText="1"/>
    </xf>
    <xf numFmtId="0" fontId="4" fillId="0" borderId="12" xfId="0" applyFont="1" applyBorder="1" applyAlignment="1">
      <alignment vertical="center" wrapText="1"/>
    </xf>
    <xf numFmtId="0" fontId="29" fillId="5" borderId="12" xfId="0" applyFont="1" applyFill="1" applyBorder="1" applyAlignment="1">
      <alignment horizontal="justify" vertical="center" wrapText="1"/>
    </xf>
    <xf numFmtId="0" fontId="4" fillId="9" borderId="8" xfId="0" applyFont="1" applyFill="1" applyBorder="1" applyAlignment="1" applyProtection="1">
      <alignment horizontal="center" vertical="center"/>
      <protection locked="0"/>
    </xf>
    <xf numFmtId="0" fontId="29" fillId="5" borderId="12" xfId="0" applyFont="1" applyFill="1" applyBorder="1" applyAlignment="1">
      <alignment horizontal="left" vertical="center" wrapText="1"/>
    </xf>
    <xf numFmtId="0" fontId="29" fillId="0" borderId="8" xfId="0" applyFont="1" applyBorder="1" applyAlignment="1" applyProtection="1">
      <alignment horizontal="center" vertical="center"/>
      <protection locked="0"/>
    </xf>
    <xf numFmtId="0" fontId="29" fillId="17" borderId="8" xfId="0" applyFont="1" applyFill="1" applyBorder="1" applyAlignment="1">
      <alignment vertical="center"/>
    </xf>
    <xf numFmtId="0" fontId="29" fillId="17" borderId="12" xfId="0" applyFont="1" applyFill="1" applyBorder="1" applyAlignment="1">
      <alignment horizontal="left" vertical="center" wrapText="1"/>
    </xf>
    <xf numFmtId="0" fontId="29" fillId="0" borderId="14" xfId="0" applyFont="1" applyBorder="1" applyAlignment="1" applyProtection="1">
      <alignment horizontal="center" vertical="center"/>
      <protection locked="0"/>
    </xf>
    <xf numFmtId="0" fontId="70" fillId="5" borderId="19" xfId="0" applyFont="1" applyFill="1" applyBorder="1" applyAlignment="1">
      <alignment horizontal="left" vertical="top" wrapText="1"/>
    </xf>
    <xf numFmtId="0" fontId="70" fillId="0" borderId="19" xfId="0" applyFont="1" applyBorder="1" applyAlignment="1">
      <alignment horizontal="left" vertical="top" wrapText="1"/>
    </xf>
    <xf numFmtId="0" fontId="70" fillId="6" borderId="19" xfId="0" applyFont="1" applyFill="1" applyBorder="1" applyAlignment="1">
      <alignment horizontal="left" vertical="top" wrapText="1"/>
    </xf>
    <xf numFmtId="0" fontId="71" fillId="25" borderId="19" xfId="0" applyFont="1" applyFill="1" applyBorder="1" applyAlignment="1">
      <alignment horizontal="left" vertical="top" wrapText="1"/>
    </xf>
    <xf numFmtId="0" fontId="72" fillId="0" borderId="19" xfId="0" applyFont="1" applyBorder="1" applyAlignment="1">
      <alignment horizontal="left" vertical="top" wrapText="1"/>
    </xf>
    <xf numFmtId="0" fontId="70" fillId="25" borderId="19" xfId="0" applyFont="1" applyFill="1" applyBorder="1" applyAlignment="1">
      <alignment horizontal="left" vertical="top" wrapText="1"/>
    </xf>
    <xf numFmtId="0" fontId="74" fillId="6" borderId="19" xfId="0" applyFont="1" applyFill="1" applyBorder="1" applyAlignment="1">
      <alignment horizontal="justify" vertical="top" wrapText="1"/>
    </xf>
    <xf numFmtId="0" fontId="74" fillId="0" borderId="19" xfId="0" applyFont="1" applyBorder="1" applyAlignment="1">
      <alignment wrapText="1"/>
    </xf>
    <xf numFmtId="0" fontId="29" fillId="5" borderId="22" xfId="0" applyFont="1" applyFill="1" applyBorder="1" applyAlignment="1">
      <alignment horizontal="center" vertical="center"/>
    </xf>
    <xf numFmtId="0" fontId="29" fillId="6" borderId="23" xfId="0" applyFont="1" applyFill="1" applyBorder="1" applyAlignment="1">
      <alignment vertical="center" wrapText="1"/>
    </xf>
    <xf numFmtId="0" fontId="29" fillId="0" borderId="11" xfId="0" applyFont="1" applyBorder="1" applyAlignment="1">
      <alignment horizontal="center" vertical="center"/>
    </xf>
    <xf numFmtId="0" fontId="29" fillId="5" borderId="11" xfId="0" applyFont="1" applyFill="1" applyBorder="1" applyAlignment="1">
      <alignment horizontal="center" vertical="center"/>
    </xf>
    <xf numFmtId="0" fontId="4" fillId="6" borderId="12" xfId="0" applyFont="1" applyFill="1" applyBorder="1" applyAlignment="1">
      <alignment horizontal="left" vertical="center" wrapText="1"/>
    </xf>
    <xf numFmtId="0" fontId="69" fillId="25" borderId="12" xfId="0" applyFont="1" applyFill="1" applyBorder="1"/>
    <xf numFmtId="0" fontId="4" fillId="0" borderId="12" xfId="0" applyFont="1" applyBorder="1"/>
    <xf numFmtId="0" fontId="69" fillId="0" borderId="12" xfId="0" applyFont="1" applyBorder="1"/>
    <xf numFmtId="0" fontId="29" fillId="9" borderId="11" xfId="0" applyFont="1" applyFill="1" applyBorder="1" applyAlignment="1">
      <alignment horizontal="center" vertical="center"/>
    </xf>
    <xf numFmtId="0" fontId="29" fillId="0" borderId="14" xfId="0" applyFont="1" applyBorder="1" applyAlignment="1">
      <alignment vertical="center" wrapText="1"/>
    </xf>
    <xf numFmtId="0" fontId="29" fillId="6" borderId="12" xfId="0" applyFont="1" applyFill="1" applyBorder="1"/>
    <xf numFmtId="0" fontId="29" fillId="25" borderId="12" xfId="0" applyFont="1" applyFill="1" applyBorder="1"/>
    <xf numFmtId="0" fontId="29" fillId="0" borderId="12" xfId="0" applyFont="1" applyBorder="1"/>
    <xf numFmtId="0" fontId="29" fillId="9" borderId="13" xfId="0" applyFont="1" applyFill="1" applyBorder="1" applyAlignment="1">
      <alignment horizontal="center" vertical="center"/>
    </xf>
    <xf numFmtId="0" fontId="4" fillId="0" borderId="8" xfId="0" applyFont="1" applyBorder="1" applyAlignment="1">
      <alignment horizontal="justify" vertical="center"/>
    </xf>
    <xf numFmtId="0" fontId="5" fillId="5" borderId="8" xfId="0" applyFont="1" applyFill="1" applyBorder="1" applyAlignment="1">
      <alignment horizontal="center" vertical="center" wrapText="1"/>
    </xf>
    <xf numFmtId="0" fontId="47" fillId="0" borderId="12" xfId="0" applyFont="1" applyBorder="1" applyAlignment="1" applyProtection="1">
      <alignment horizontal="left" vertical="center" wrapText="1"/>
      <protection locked="0"/>
    </xf>
    <xf numFmtId="0" fontId="18" fillId="9" borderId="12" xfId="0" applyFont="1" applyFill="1" applyBorder="1" applyAlignment="1" applyProtection="1">
      <alignment horizontal="left" vertical="center" wrapText="1"/>
      <protection locked="0"/>
    </xf>
    <xf numFmtId="0" fontId="47" fillId="25" borderId="8" xfId="0" applyFont="1" applyFill="1" applyBorder="1" applyAlignment="1">
      <alignment horizontal="center" vertical="center" wrapText="1"/>
    </xf>
    <xf numFmtId="0" fontId="47" fillId="25" borderId="12" xfId="0" applyFont="1" applyFill="1" applyBorder="1" applyAlignment="1">
      <alignment horizontal="left" vertical="center" wrapText="1"/>
    </xf>
    <xf numFmtId="0" fontId="47" fillId="0" borderId="39" xfId="0" applyFont="1"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21" fillId="5" borderId="22" xfId="0" applyFont="1" applyFill="1" applyBorder="1" applyAlignment="1">
      <alignment horizontal="center" vertical="center"/>
    </xf>
    <xf numFmtId="0" fontId="5" fillId="5" borderId="23" xfId="0" applyFont="1" applyFill="1" applyBorder="1" applyAlignment="1">
      <alignment horizontal="center" vertical="center" wrapText="1"/>
    </xf>
    <xf numFmtId="0" fontId="29" fillId="5" borderId="24" xfId="0" applyFont="1" applyFill="1" applyBorder="1" applyAlignment="1">
      <alignment horizontal="left" vertical="center" wrapText="1"/>
    </xf>
    <xf numFmtId="0" fontId="21" fillId="0" borderId="13" xfId="0" applyFont="1" applyBorder="1" applyAlignment="1">
      <alignment horizontal="center" vertical="center"/>
    </xf>
    <xf numFmtId="0" fontId="4" fillId="0" borderId="14" xfId="0" applyFont="1" applyBorder="1" applyAlignment="1">
      <alignment horizontal="left" vertical="center" wrapText="1"/>
    </xf>
    <xf numFmtId="0" fontId="52" fillId="7" borderId="13" xfId="0" applyFont="1" applyFill="1" applyBorder="1" applyAlignment="1">
      <alignment horizontal="center" vertical="center" wrapText="1"/>
    </xf>
    <xf numFmtId="0" fontId="52" fillId="7" borderId="14" xfId="0" applyFont="1" applyFill="1" applyBorder="1" applyAlignment="1">
      <alignment horizontal="center" vertical="center" wrapText="1"/>
    </xf>
    <xf numFmtId="0" fontId="13" fillId="7" borderId="47" xfId="0" applyFont="1" applyFill="1" applyBorder="1" applyAlignment="1" applyProtection="1">
      <alignment horizontal="center" vertical="center" wrapText="1"/>
      <protection locked="0"/>
    </xf>
    <xf numFmtId="0" fontId="52" fillId="7" borderId="15" xfId="0" applyFont="1" applyFill="1" applyBorder="1" applyAlignment="1">
      <alignment horizontal="center" vertical="center" wrapText="1"/>
    </xf>
    <xf numFmtId="0" fontId="4" fillId="5" borderId="29" xfId="0" applyFont="1" applyFill="1" applyBorder="1" applyAlignment="1">
      <alignment vertical="center" wrapText="1"/>
    </xf>
    <xf numFmtId="0" fontId="4" fillId="5" borderId="12" xfId="0" applyFont="1" applyFill="1" applyBorder="1" applyAlignment="1">
      <alignment vertical="center" wrapText="1"/>
    </xf>
    <xf numFmtId="0" fontId="0" fillId="0" borderId="12" xfId="0" applyBorder="1" applyAlignment="1" applyProtection="1">
      <alignment vertical="center" wrapText="1"/>
      <protection locked="0"/>
    </xf>
    <xf numFmtId="0" fontId="35" fillId="7" borderId="18"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0" fontId="5" fillId="6" borderId="23" xfId="0" applyFont="1" applyFill="1" applyBorder="1" applyAlignment="1">
      <alignment horizontal="center" vertical="center" wrapText="1"/>
    </xf>
    <xf numFmtId="0" fontId="29" fillId="6" borderId="24" xfId="0" applyFont="1" applyFill="1" applyBorder="1" applyAlignment="1">
      <alignment horizontal="left" vertical="center" wrapText="1"/>
    </xf>
    <xf numFmtId="0" fontId="35" fillId="7" borderId="3" xfId="0" applyFont="1" applyFill="1" applyBorder="1" applyAlignment="1" applyProtection="1">
      <alignment horizontal="center" vertical="center" wrapText="1"/>
      <protection locked="0"/>
    </xf>
    <xf numFmtId="0" fontId="15" fillId="14" borderId="9" xfId="0" applyFont="1" applyFill="1" applyBorder="1" applyAlignment="1">
      <alignment horizontal="center" vertical="center" wrapText="1"/>
    </xf>
    <xf numFmtId="0" fontId="11" fillId="6" borderId="19" xfId="0" applyFont="1" applyFill="1" applyBorder="1" applyAlignment="1">
      <alignment horizontal="justify" vertical="center" wrapText="1"/>
    </xf>
    <xf numFmtId="0" fontId="11" fillId="0" borderId="19" xfId="0" applyFont="1" applyBorder="1" applyAlignment="1">
      <alignment horizontal="justify" vertical="center" wrapText="1"/>
    </xf>
    <xf numFmtId="0" fontId="4" fillId="6" borderId="22" xfId="0" applyFont="1" applyFill="1" applyBorder="1" applyAlignment="1">
      <alignment horizontal="center" vertical="center"/>
    </xf>
    <xf numFmtId="0" fontId="4" fillId="6" borderId="23" xfId="0" applyFont="1" applyFill="1" applyBorder="1" applyAlignment="1">
      <alignment vertical="center" wrapText="1"/>
    </xf>
    <xf numFmtId="0" fontId="0" fillId="21" borderId="47" xfId="0" applyFill="1" applyBorder="1" applyAlignment="1" applyProtection="1">
      <alignment horizontal="center" vertical="center"/>
      <protection locked="0"/>
    </xf>
    <xf numFmtId="0" fontId="0" fillId="0" borderId="8" xfId="0" applyBorder="1" applyAlignment="1">
      <alignment vertical="center" wrapText="1"/>
    </xf>
    <xf numFmtId="1" fontId="0" fillId="0" borderId="8" xfId="0" applyNumberFormat="1" applyBorder="1" applyAlignment="1">
      <alignment horizontal="center" vertical="center"/>
    </xf>
    <xf numFmtId="0" fontId="34" fillId="0" borderId="8" xfId="0" applyFont="1" applyBorder="1" applyAlignment="1">
      <alignment vertical="center" wrapText="1"/>
    </xf>
    <xf numFmtId="1" fontId="0" fillId="0" borderId="8" xfId="0" applyNumberFormat="1" applyBorder="1" applyAlignment="1">
      <alignment horizontal="center" vertical="center" wrapText="1"/>
    </xf>
    <xf numFmtId="1" fontId="0" fillId="0" borderId="19" xfId="0" applyNumberFormat="1" applyBorder="1" applyAlignment="1">
      <alignment horizontal="center" vertical="center"/>
    </xf>
    <xf numFmtId="0" fontId="3" fillId="7" borderId="69" xfId="0" applyFont="1" applyFill="1" applyBorder="1" applyAlignment="1">
      <alignment horizontal="center" vertical="center"/>
    </xf>
    <xf numFmtId="0" fontId="3" fillId="7" borderId="55" xfId="0" applyFont="1" applyFill="1" applyBorder="1" applyAlignment="1">
      <alignment horizontal="center" vertical="center"/>
    </xf>
    <xf numFmtId="0" fontId="3" fillId="7" borderId="55"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horizontal="right" vertical="center"/>
    </xf>
    <xf numFmtId="0" fontId="80" fillId="0" borderId="0" xfId="0" applyFont="1" applyAlignment="1">
      <alignment horizontal="center" vertical="center" wrapText="1"/>
    </xf>
    <xf numFmtId="0" fontId="19" fillId="0" borderId="0" xfId="0" applyFont="1" applyAlignment="1">
      <alignment horizontal="center" vertical="center" wrapText="1"/>
    </xf>
    <xf numFmtId="0" fontId="76" fillId="0" borderId="0" xfId="0" applyFont="1" applyAlignment="1">
      <alignment horizontal="center" vertical="center" wrapText="1"/>
    </xf>
    <xf numFmtId="0" fontId="20" fillId="19" borderId="6" xfId="0" applyFont="1" applyFill="1" applyBorder="1" applyAlignment="1" applyProtection="1">
      <alignment horizontal="center" vertical="justify" wrapText="1"/>
      <protection locked="0"/>
    </xf>
    <xf numFmtId="0" fontId="20" fillId="18" borderId="50" xfId="0" applyFont="1" applyFill="1" applyBorder="1" applyAlignment="1" applyProtection="1">
      <alignment horizontal="center" vertical="justify" wrapText="1"/>
      <protection locked="0"/>
    </xf>
    <xf numFmtId="0" fontId="20" fillId="18" borderId="4" xfId="0" applyFont="1" applyFill="1" applyBorder="1" applyAlignment="1" applyProtection="1">
      <alignment horizontal="center" vertical="justify" wrapText="1"/>
      <protection locked="0"/>
    </xf>
    <xf numFmtId="0" fontId="20" fillId="8" borderId="8" xfId="0" applyFont="1" applyFill="1" applyBorder="1" applyAlignment="1" applyProtection="1">
      <alignment horizontal="center" vertical="justify" wrapText="1"/>
      <protection locked="0"/>
    </xf>
    <xf numFmtId="0" fontId="20" fillId="20" borderId="44" xfId="0" applyFont="1" applyFill="1" applyBorder="1" applyAlignment="1" applyProtection="1">
      <alignment horizontal="center" vertical="justify" wrapText="1"/>
      <protection locked="0"/>
    </xf>
    <xf numFmtId="0" fontId="20" fillId="20" borderId="0" xfId="0" applyFont="1" applyFill="1" applyAlignment="1" applyProtection="1">
      <alignment horizontal="center" vertical="justify" wrapText="1"/>
      <protection locked="0"/>
    </xf>
    <xf numFmtId="0" fontId="10" fillId="0" borderId="8" xfId="0" applyFont="1" applyBorder="1" applyAlignment="1">
      <alignment horizontal="left" vertical="center" wrapText="1"/>
    </xf>
    <xf numFmtId="0" fontId="57" fillId="31" borderId="37" xfId="0" applyFont="1" applyFill="1" applyBorder="1" applyAlignment="1" applyProtection="1">
      <alignment horizontal="center" vertical="justify" wrapText="1"/>
      <protection locked="0"/>
    </xf>
    <xf numFmtId="0" fontId="20" fillId="32" borderId="8" xfId="0" applyFont="1" applyFill="1" applyBorder="1" applyAlignment="1" applyProtection="1">
      <alignment horizontal="center" vertical="justify" wrapText="1"/>
      <protection locked="0"/>
    </xf>
    <xf numFmtId="0" fontId="20" fillId="34" borderId="8" xfId="0" applyFont="1" applyFill="1" applyBorder="1" applyAlignment="1" applyProtection="1">
      <alignment horizontal="center" vertical="justify" wrapText="1"/>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13" fillId="7" borderId="6" xfId="0" applyFont="1" applyFill="1" applyBorder="1" applyAlignment="1" applyProtection="1">
      <alignment horizontal="center" vertical="center" wrapText="1"/>
      <protection locked="0"/>
    </xf>
    <xf numFmtId="0" fontId="13"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19" fillId="7" borderId="47" xfId="0" applyFont="1" applyFill="1" applyBorder="1" applyAlignment="1" applyProtection="1">
      <alignment horizontal="center" vertical="center" wrapText="1"/>
      <protection locked="0"/>
    </xf>
    <xf numFmtId="0" fontId="30" fillId="7" borderId="1" xfId="0" applyFont="1" applyFill="1" applyBorder="1" applyAlignment="1" applyProtection="1">
      <alignment horizontal="center" vertical="center" wrapText="1"/>
      <protection locked="0"/>
    </xf>
    <xf numFmtId="0" fontId="30" fillId="7" borderId="3" xfId="0" applyFont="1" applyFill="1" applyBorder="1" applyAlignment="1" applyProtection="1">
      <alignment horizontal="center" vertical="center" wrapText="1"/>
      <protection locked="0"/>
    </xf>
    <xf numFmtId="0" fontId="30" fillId="7" borderId="2" xfId="0" applyFont="1" applyFill="1" applyBorder="1" applyAlignment="1" applyProtection="1">
      <alignment horizontal="center" vertical="center" wrapText="1"/>
      <protection locked="0"/>
    </xf>
    <xf numFmtId="0" fontId="5" fillId="22" borderId="25" xfId="0" applyFont="1" applyFill="1" applyBorder="1" applyAlignment="1" applyProtection="1">
      <alignment horizontal="center" vertical="center"/>
      <protection locked="0"/>
    </xf>
    <xf numFmtId="0" fontId="5" fillId="22" borderId="26" xfId="0" applyFont="1" applyFill="1" applyBorder="1" applyAlignment="1" applyProtection="1">
      <alignment horizontal="center" vertical="center"/>
      <protection locked="0"/>
    </xf>
    <xf numFmtId="0" fontId="5" fillId="22" borderId="67" xfId="0" applyFont="1" applyFill="1" applyBorder="1" applyAlignment="1" applyProtection="1">
      <alignment horizontal="center" vertical="center"/>
      <protection locked="0"/>
    </xf>
    <xf numFmtId="0" fontId="61" fillId="0" borderId="0" xfId="0" applyFont="1" applyAlignment="1">
      <alignment horizontal="center" wrapText="1"/>
    </xf>
    <xf numFmtId="0" fontId="36" fillId="0" borderId="0" xfId="0" applyFont="1" applyAlignment="1">
      <alignment horizontal="left" vertical="center" wrapText="1"/>
    </xf>
    <xf numFmtId="0" fontId="36" fillId="0" borderId="34" xfId="0" applyFont="1" applyBorder="1" applyAlignment="1">
      <alignment horizontal="left" vertical="center" wrapText="1"/>
    </xf>
    <xf numFmtId="0" fontId="10" fillId="25" borderId="62" xfId="0" applyFont="1" applyFill="1" applyBorder="1" applyAlignment="1">
      <alignment horizontal="center" vertical="center" wrapText="1"/>
    </xf>
    <xf numFmtId="0" fontId="10" fillId="25" borderId="62" xfId="0" applyFont="1" applyFill="1" applyBorder="1" applyAlignment="1">
      <alignment horizontal="center" vertical="center"/>
    </xf>
    <xf numFmtId="0" fontId="65" fillId="28" borderId="8" xfId="0" applyFont="1" applyFill="1" applyBorder="1" applyAlignment="1">
      <alignment horizontal="center" vertical="center" textRotation="90" wrapText="1"/>
    </xf>
    <xf numFmtId="0" fontId="41" fillId="0" borderId="64" xfId="0" applyFont="1" applyBorder="1" applyAlignment="1">
      <alignment horizontal="center"/>
    </xf>
    <xf numFmtId="0" fontId="22" fillId="0" borderId="64" xfId="0" applyFont="1" applyBorder="1" applyAlignment="1">
      <alignment horizontal="center" vertical="center" wrapText="1"/>
    </xf>
    <xf numFmtId="0" fontId="22" fillId="0" borderId="64" xfId="0" applyFont="1" applyBorder="1" applyAlignment="1">
      <alignment horizontal="center" vertical="center"/>
    </xf>
    <xf numFmtId="0" fontId="22" fillId="0" borderId="64" xfId="5" applyFont="1" applyBorder="1" applyAlignment="1" applyProtection="1">
      <alignment horizontal="center" vertical="center"/>
      <protection hidden="1"/>
    </xf>
    <xf numFmtId="0" fontId="64" fillId="28" borderId="8" xfId="0" applyFont="1" applyFill="1" applyBorder="1" applyAlignment="1">
      <alignment horizontal="center" vertical="center" wrapText="1"/>
    </xf>
    <xf numFmtId="0" fontId="27" fillId="0" borderId="32" xfId="0" applyFont="1" applyBorder="1" applyAlignment="1">
      <alignment horizontal="left" vertical="top" wrapText="1"/>
    </xf>
    <xf numFmtId="0" fontId="27" fillId="0" borderId="0" xfId="0" applyFont="1" applyAlignment="1">
      <alignment horizontal="left" vertical="top" wrapText="1"/>
    </xf>
    <xf numFmtId="0" fontId="65" fillId="28" borderId="9" xfId="0" applyFont="1" applyFill="1" applyBorder="1" applyAlignment="1">
      <alignment horizontal="center" vertical="center" textRotation="90" wrapText="1"/>
    </xf>
    <xf numFmtId="0" fontId="65" fillId="28" borderId="19" xfId="0" applyFont="1" applyFill="1" applyBorder="1" applyAlignment="1">
      <alignment horizontal="center" vertical="center" textRotation="90"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4"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4" fillId="10" borderId="49" xfId="0" applyFont="1" applyFill="1" applyBorder="1" applyAlignment="1">
      <alignment horizontal="center" vertical="center"/>
    </xf>
    <xf numFmtId="0" fontId="24" fillId="10" borderId="56" xfId="0" applyFont="1" applyFill="1" applyBorder="1" applyAlignment="1">
      <alignment horizontal="center" vertical="center"/>
    </xf>
    <xf numFmtId="0" fontId="24" fillId="10" borderId="57"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0" fillId="0" borderId="49" xfId="0" applyBorder="1" applyAlignment="1">
      <alignment horizontal="left" vertical="center" wrapText="1"/>
    </xf>
    <xf numFmtId="0" fontId="0" fillId="0" borderId="33" xfId="0" applyBorder="1" applyAlignment="1">
      <alignment horizontal="left" vertical="center" wrapText="1"/>
    </xf>
    <xf numFmtId="0" fontId="23" fillId="0" borderId="48"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23" fillId="0" borderId="52" xfId="0" applyFont="1" applyBorder="1" applyAlignment="1" applyProtection="1">
      <alignment horizontal="left" vertical="center" wrapText="1"/>
      <protection locked="0"/>
    </xf>
    <xf numFmtId="0" fontId="23" fillId="0" borderId="50"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51" xfId="0" applyFont="1" applyBorder="1" applyAlignment="1" applyProtection="1">
      <alignment horizontal="left" vertical="center" wrapText="1"/>
      <protection locked="0"/>
    </xf>
    <xf numFmtId="0" fontId="26" fillId="0" borderId="41"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2" xfId="0" applyFont="1" applyBorder="1" applyAlignment="1" applyProtection="1">
      <alignment horizontal="center" vertical="center"/>
      <protection locked="0"/>
    </xf>
    <xf numFmtId="0" fontId="26" fillId="0" borderId="43" xfId="0" applyFont="1" applyBorder="1" applyAlignment="1" applyProtection="1">
      <alignment horizontal="center" vertical="center"/>
      <protection locked="0"/>
    </xf>
    <xf numFmtId="0" fontId="26" fillId="0" borderId="3" xfId="0" applyFont="1" applyBorder="1" applyAlignment="1">
      <alignment horizontal="center" vertical="center"/>
    </xf>
    <xf numFmtId="0" fontId="24" fillId="10" borderId="36" xfId="0" applyFont="1" applyFill="1" applyBorder="1" applyAlignment="1">
      <alignment horizontal="center" vertical="center"/>
    </xf>
    <xf numFmtId="0" fontId="24" fillId="10" borderId="37" xfId="0" applyFont="1" applyFill="1" applyBorder="1" applyAlignment="1">
      <alignment horizontal="center" vertical="center"/>
    </xf>
    <xf numFmtId="0" fontId="24" fillId="10" borderId="46"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8" xfId="0" applyFont="1" applyBorder="1" applyAlignment="1">
      <alignment horizontal="left"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5" borderId="8" xfId="0" applyFont="1" applyFill="1" applyBorder="1" applyAlignment="1" applyProtection="1">
      <alignment horizontal="center" vertical="center"/>
      <protection locked="0"/>
    </xf>
    <xf numFmtId="0" fontId="3" fillId="25" borderId="9" xfId="0" applyFont="1" applyFill="1" applyBorder="1" applyAlignment="1" applyProtection="1">
      <alignment horizontal="center" vertical="center"/>
      <protection locked="0"/>
    </xf>
    <xf numFmtId="0" fontId="3" fillId="26" borderId="8" xfId="0" applyFont="1" applyFill="1" applyBorder="1" applyAlignment="1">
      <alignment horizontal="center" vertical="center"/>
    </xf>
    <xf numFmtId="0" fontId="3" fillId="27" borderId="44" xfId="0" applyFont="1" applyFill="1" applyBorder="1" applyAlignment="1">
      <alignment horizontal="center" vertical="center"/>
    </xf>
    <xf numFmtId="0" fontId="3" fillId="27" borderId="0" xfId="0" applyFont="1" applyFill="1" applyAlignment="1">
      <alignment horizontal="center" vertical="center"/>
    </xf>
    <xf numFmtId="0" fontId="0" fillId="41" borderId="0" xfId="0" applyFill="1" applyAlignment="1">
      <alignment horizontal="center" vertical="center"/>
    </xf>
    <xf numFmtId="0" fontId="0" fillId="42" borderId="0" xfId="0" applyFill="1" applyAlignment="1">
      <alignment horizontal="center" vertical="center"/>
    </xf>
    <xf numFmtId="0" fontId="0" fillId="28" borderId="0" xfId="0" applyFill="1" applyAlignment="1">
      <alignment horizontal="center" vertical="center"/>
    </xf>
    <xf numFmtId="0" fontId="0" fillId="6" borderId="0" xfId="0" applyFill="1" applyAlignment="1">
      <alignment horizontal="center" vertical="center"/>
    </xf>
    <xf numFmtId="0" fontId="0" fillId="3" borderId="0" xfId="0" applyFill="1" applyAlignment="1">
      <alignment horizontal="center" vertical="center"/>
    </xf>
    <xf numFmtId="0" fontId="0" fillId="39" borderId="0" xfId="0" applyFill="1" applyAlignment="1">
      <alignment horizontal="center" vertical="center"/>
    </xf>
    <xf numFmtId="0" fontId="0" fillId="25" borderId="0" xfId="0" applyFill="1" applyAlignment="1">
      <alignment horizontal="center" vertical="center"/>
    </xf>
    <xf numFmtId="0" fontId="0" fillId="40" borderId="0" xfId="0" applyFill="1" applyAlignment="1">
      <alignment horizontal="center" vertical="center"/>
    </xf>
    <xf numFmtId="0" fontId="0" fillId="25" borderId="56" xfId="0" applyFill="1" applyBorder="1" applyAlignment="1">
      <alignment horizontal="center" vertical="center"/>
    </xf>
  </cellXfs>
  <cellStyles count="6">
    <cellStyle name="Hipervínculo" xfId="4" builtinId="8"/>
    <cellStyle name="Normal" xfId="0" builtinId="0"/>
    <cellStyle name="Normal 2" xfId="2" xr:uid="{00000000-0005-0000-0000-000002000000}"/>
    <cellStyle name="Normal 5" xfId="1" xr:uid="{00000000-0005-0000-0000-000003000000}"/>
    <cellStyle name="Normal 5 2" xfId="5" xr:uid="{01715D37-BA67-4407-B0B5-E5AADF0E9FF0}"/>
    <cellStyle name="Porcentaje" xfId="3" builtinId="5"/>
  </cellStyles>
  <dxfs count="416">
    <dxf>
      <fill>
        <patternFill>
          <bgColor theme="5" tint="0.79998168889431442"/>
        </patternFill>
      </fill>
    </dxf>
    <dxf>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9FF"/>
      <color rgb="FF66FF33"/>
      <color rgb="FFFFCCCC"/>
      <color rgb="FFF57C00"/>
      <color rgb="FF00FFFF"/>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Tabla 2. Talento Humano '!A1"/><Relationship Id="rId18" Type="http://schemas.openxmlformats.org/officeDocument/2006/relationships/hyperlink" Target="#'Tabla 4. Registro Talento Human'!A1"/><Relationship Id="rId3" Type="http://schemas.openxmlformats.org/officeDocument/2006/relationships/hyperlink" Target="#'2.Ambientes Adecuados y Seg'!A1"/><Relationship Id="rId7" Type="http://schemas.openxmlformats.org/officeDocument/2006/relationships/hyperlink" Target="#'8. Financiero'!A1"/><Relationship Id="rId12" Type="http://schemas.openxmlformats.org/officeDocument/2006/relationships/hyperlink" Target="#'Tabla 3. Evid. No_Cumplimiento'!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A1"/><Relationship Id="rId1" Type="http://schemas.openxmlformats.org/officeDocument/2006/relationships/hyperlink" Target="#'INSTRUCTIVO '!A1"/><Relationship Id="rId6" Type="http://schemas.openxmlformats.org/officeDocument/2006/relationships/hyperlink" Target="#'7. Talento Humano'!A1"/><Relationship Id="rId11" Type="http://schemas.openxmlformats.org/officeDocument/2006/relationships/hyperlink" Target="#'5. Situaciones especiales '!A1"/><Relationship Id="rId5" Type="http://schemas.openxmlformats.org/officeDocument/2006/relationships/hyperlink" Target="#'4. Mod. Atenci&#243;n Interv Apoyo'!A1"/><Relationship Id="rId15" Type="http://schemas.openxmlformats.org/officeDocument/2006/relationships/hyperlink" Target="#'Condiciones NO cumplimiento'!A1"/><Relationship Id="rId10" Type="http://schemas.openxmlformats.org/officeDocument/2006/relationships/hyperlink" Target="#'6. C&#243;digo &#201;tico'!A1"/><Relationship Id="rId4" Type="http://schemas.openxmlformats.org/officeDocument/2006/relationships/hyperlink" Target="#'3. Alimentacion y Nutrici&#243;n '!A1"/><Relationship Id="rId9" Type="http://schemas.openxmlformats.org/officeDocument/2006/relationships/hyperlink" Target="#'4. Mod. Atenci&#243;n IntPsicol&#243;g'!A1"/><Relationship Id="rId14" Type="http://schemas.openxmlformats.org/officeDocument/2006/relationships/hyperlink" Target="#'Tabla 1 Amb Adec y Seg - &#193;reas'!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8</xdr:row>
      <xdr:rowOff>1058</xdr:rowOff>
    </xdr:from>
    <xdr:to>
      <xdr:col>1</xdr:col>
      <xdr:colOff>2003425</xdr:colOff>
      <xdr:row>11</xdr:row>
      <xdr:rowOff>92074</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485775" y="1980141"/>
          <a:ext cx="3909483" cy="6096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528108</xdr:colOff>
      <xdr:row>12</xdr:row>
      <xdr:rowOff>160867</xdr:rowOff>
    </xdr:from>
    <xdr:to>
      <xdr:col>1</xdr:col>
      <xdr:colOff>2045758</xdr:colOff>
      <xdr:row>16</xdr:row>
      <xdr:rowOff>71967</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28108" y="2849034"/>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17</xdr:row>
      <xdr:rowOff>87842</xdr:rowOff>
    </xdr:from>
    <xdr:to>
      <xdr:col>1</xdr:col>
      <xdr:colOff>2003425</xdr:colOff>
      <xdr:row>20</xdr:row>
      <xdr:rowOff>189442</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485775" y="3728509"/>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517524</xdr:colOff>
      <xdr:row>22</xdr:row>
      <xdr:rowOff>46567</xdr:rowOff>
    </xdr:from>
    <xdr:to>
      <xdr:col>1</xdr:col>
      <xdr:colOff>2035174</xdr:colOff>
      <xdr:row>25</xdr:row>
      <xdr:rowOff>148167</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517524" y="4639734"/>
          <a:ext cx="3909483" cy="67310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485775</xdr:colOff>
      <xdr:row>26</xdr:row>
      <xdr:rowOff>84666</xdr:rowOff>
    </xdr:from>
    <xdr:to>
      <xdr:col>1</xdr:col>
      <xdr:colOff>2003425</xdr:colOff>
      <xdr:row>30</xdr:row>
      <xdr:rowOff>53975</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485775" y="5439833"/>
          <a:ext cx="3909483" cy="731309"/>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 Interv. Apoyo</a:t>
          </a:r>
          <a:endParaRPr lang="en-US" sz="1800" b="1">
            <a:solidFill>
              <a:sysClr val="windowText" lastClr="000000"/>
            </a:solidFill>
          </a:endParaRPr>
        </a:p>
      </xdr:txBody>
    </xdr:sp>
    <xdr:clientData/>
  </xdr:twoCellAnchor>
  <xdr:twoCellAnchor>
    <xdr:from>
      <xdr:col>1</xdr:col>
      <xdr:colOff>2354792</xdr:colOff>
      <xdr:row>22</xdr:row>
      <xdr:rowOff>150282</xdr:rowOff>
    </xdr:from>
    <xdr:to>
      <xdr:col>3</xdr:col>
      <xdr:colOff>865717</xdr:colOff>
      <xdr:row>25</xdr:row>
      <xdr:rowOff>182032</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4746625" y="4743449"/>
          <a:ext cx="3601509" cy="60325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27</xdr:row>
      <xdr:rowOff>31750</xdr:rowOff>
    </xdr:from>
    <xdr:to>
      <xdr:col>3</xdr:col>
      <xdr:colOff>876301</xdr:colOff>
      <xdr:row>30</xdr:row>
      <xdr:rowOff>63500</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4757209" y="5577417"/>
          <a:ext cx="3601509" cy="60325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8.FINANCIERO</a:t>
          </a:r>
        </a:p>
      </xdr:txBody>
    </xdr:sp>
    <xdr:clientData/>
  </xdr:twoCellAnchor>
  <xdr:twoCellAnchor>
    <xdr:from>
      <xdr:col>3</xdr:col>
      <xdr:colOff>1328207</xdr:colOff>
      <xdr:row>8</xdr:row>
      <xdr:rowOff>65617</xdr:rowOff>
    </xdr:from>
    <xdr:to>
      <xdr:col>3</xdr:col>
      <xdr:colOff>4929716</xdr:colOff>
      <xdr:row>12</xdr:row>
      <xdr:rowOff>29633</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8810624" y="2044700"/>
          <a:ext cx="3601509"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1</xdr:col>
      <xdr:colOff>2418294</xdr:colOff>
      <xdr:row>8</xdr:row>
      <xdr:rowOff>10584</xdr:rowOff>
    </xdr:from>
    <xdr:to>
      <xdr:col>3</xdr:col>
      <xdr:colOff>929219</xdr:colOff>
      <xdr:row>12</xdr:row>
      <xdr:rowOff>95250</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4810127" y="1989667"/>
          <a:ext cx="3601509" cy="793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 Int. Psicolg.</a:t>
          </a:r>
          <a:endParaRPr lang="en-US" sz="1800" b="1">
            <a:solidFill>
              <a:sysClr val="windowText" lastClr="000000"/>
            </a:solidFill>
          </a:endParaRPr>
        </a:p>
      </xdr:txBody>
    </xdr:sp>
    <xdr:clientData/>
  </xdr:twoCellAnchor>
  <xdr:twoCellAnchor>
    <xdr:from>
      <xdr:col>1</xdr:col>
      <xdr:colOff>2375958</xdr:colOff>
      <xdr:row>17</xdr:row>
      <xdr:rowOff>177800</xdr:rowOff>
    </xdr:from>
    <xdr:to>
      <xdr:col>3</xdr:col>
      <xdr:colOff>886883</xdr:colOff>
      <xdr:row>21</xdr:row>
      <xdr:rowOff>88900</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4767791" y="3818467"/>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CÓDIGO DE ETICA</a:t>
          </a:r>
        </a:p>
      </xdr:txBody>
    </xdr:sp>
    <xdr:clientData/>
  </xdr:twoCellAnchor>
  <xdr:twoCellAnchor>
    <xdr:from>
      <xdr:col>1</xdr:col>
      <xdr:colOff>2388659</xdr:colOff>
      <xdr:row>13</xdr:row>
      <xdr:rowOff>83078</xdr:rowOff>
    </xdr:from>
    <xdr:to>
      <xdr:col>3</xdr:col>
      <xdr:colOff>894291</xdr:colOff>
      <xdr:row>16</xdr:row>
      <xdr:rowOff>184678</xdr:rowOff>
    </xdr:to>
    <xdr:sp macro="" textlink="">
      <xdr:nvSpPr>
        <xdr:cNvPr id="16" name="Rectángulo: esquinas redondeadas 15">
          <a:hlinkClick xmlns:r="http://schemas.openxmlformats.org/officeDocument/2006/relationships" r:id="rId11"/>
          <a:extLst>
            <a:ext uri="{FF2B5EF4-FFF2-40B4-BE49-F238E27FC236}">
              <a16:creationId xmlns:a16="http://schemas.microsoft.com/office/drawing/2014/main" id="{E7DAF0AE-8CB5-4D34-8733-8C06A34ABE15}"/>
            </a:ext>
          </a:extLst>
        </xdr:cNvPr>
        <xdr:cNvSpPr/>
      </xdr:nvSpPr>
      <xdr:spPr>
        <a:xfrm>
          <a:off x="4780492" y="2961745"/>
          <a:ext cx="3596216"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3</xdr:col>
      <xdr:colOff>1319741</xdr:colOff>
      <xdr:row>22</xdr:row>
      <xdr:rowOff>51857</xdr:rowOff>
    </xdr:from>
    <xdr:to>
      <xdr:col>3</xdr:col>
      <xdr:colOff>4915957</xdr:colOff>
      <xdr:row>25</xdr:row>
      <xdr:rowOff>153457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6B4700C4-2E19-4D17-8107-8C80B586F749}"/>
            </a:ext>
          </a:extLst>
        </xdr:cNvPr>
        <xdr:cNvSpPr/>
      </xdr:nvSpPr>
      <xdr:spPr>
        <a:xfrm>
          <a:off x="8802158" y="4645024"/>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 NO CUMPLIMIENTO MODELO DE ATENCIÓN</a:t>
          </a:r>
        </a:p>
      </xdr:txBody>
    </xdr:sp>
    <xdr:clientData/>
  </xdr:twoCellAnchor>
  <xdr:twoCellAnchor>
    <xdr:from>
      <xdr:col>3</xdr:col>
      <xdr:colOff>1287992</xdr:colOff>
      <xdr:row>17</xdr:row>
      <xdr:rowOff>179388</xdr:rowOff>
    </xdr:from>
    <xdr:to>
      <xdr:col>3</xdr:col>
      <xdr:colOff>4884208</xdr:colOff>
      <xdr:row>21</xdr:row>
      <xdr:rowOff>90488</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B264CF8-8387-4057-AA60-577ED50F3A44}"/>
            </a:ext>
          </a:extLst>
        </xdr:cNvPr>
        <xdr:cNvSpPr/>
      </xdr:nvSpPr>
      <xdr:spPr>
        <a:xfrm>
          <a:off x="8770409" y="3820055"/>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1298575</xdr:colOff>
      <xdr:row>13</xdr:row>
      <xdr:rowOff>116417</xdr:rowOff>
    </xdr:from>
    <xdr:to>
      <xdr:col>3</xdr:col>
      <xdr:colOff>4894791</xdr:colOff>
      <xdr:row>17</xdr:row>
      <xdr:rowOff>27517</xdr:rowOff>
    </xdr:to>
    <xdr:sp macro="" textlink="">
      <xdr:nvSpPr>
        <xdr:cNvPr id="19" name="Rectángulo: esquinas redondeadas 18">
          <a:hlinkClick xmlns:r="http://schemas.openxmlformats.org/officeDocument/2006/relationships" r:id="rId14"/>
          <a:extLst>
            <a:ext uri="{FF2B5EF4-FFF2-40B4-BE49-F238E27FC236}">
              <a16:creationId xmlns:a16="http://schemas.microsoft.com/office/drawing/2014/main" id="{940BD7C3-A8BE-4EB4-A616-28E256E1D33F}"/>
            </a:ext>
          </a:extLst>
        </xdr:cNvPr>
        <xdr:cNvSpPr/>
      </xdr:nvSpPr>
      <xdr:spPr>
        <a:xfrm>
          <a:off x="8780992" y="2995084"/>
          <a:ext cx="3596216"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ÁREAS</a:t>
          </a:r>
          <a:r>
            <a:rPr lang="en-US" sz="1400" b="1" baseline="0">
              <a:solidFill>
                <a:sysClr val="windowText" lastClr="000000"/>
              </a:solidFill>
            </a:rPr>
            <a:t> AMBIENTES ADECUADOS Y SEGUROS</a:t>
          </a:r>
        </a:p>
      </xdr:txBody>
    </xdr:sp>
    <xdr:clientData/>
  </xdr:twoCellAnchor>
  <xdr:twoCellAnchor>
    <xdr:from>
      <xdr:col>1</xdr:col>
      <xdr:colOff>273050</xdr:colOff>
      <xdr:row>31</xdr:row>
      <xdr:rowOff>69850</xdr:rowOff>
    </xdr:from>
    <xdr:to>
      <xdr:col>2</xdr:col>
      <xdr:colOff>1384300</xdr:colOff>
      <xdr:row>34</xdr:row>
      <xdr:rowOff>171450</xdr:rowOff>
    </xdr:to>
    <xdr:sp macro="" textlink="">
      <xdr:nvSpPr>
        <xdr:cNvPr id="20" name="Rectángulo: esquinas redondeadas 19">
          <a:hlinkClick xmlns:r="http://schemas.openxmlformats.org/officeDocument/2006/relationships" r:id="rId15"/>
          <a:extLst>
            <a:ext uri="{FF2B5EF4-FFF2-40B4-BE49-F238E27FC236}">
              <a16:creationId xmlns:a16="http://schemas.microsoft.com/office/drawing/2014/main" id="{3E24AF59-B423-41C1-9E5B-BA54B4BE0846}"/>
            </a:ext>
          </a:extLst>
        </xdr:cNvPr>
        <xdr:cNvSpPr/>
      </xdr:nvSpPr>
      <xdr:spPr>
        <a:xfrm>
          <a:off x="2664883" y="6377517"/>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143933</xdr:colOff>
      <xdr:row>31</xdr:row>
      <xdr:rowOff>74084</xdr:rowOff>
    </xdr:from>
    <xdr:to>
      <xdr:col>3</xdr:col>
      <xdr:colOff>3972983</xdr:colOff>
      <xdr:row>34</xdr:row>
      <xdr:rowOff>175684</xdr:rowOff>
    </xdr:to>
    <xdr:sp macro="" textlink="">
      <xdr:nvSpPr>
        <xdr:cNvPr id="21" name="Rectángulo: esquinas redondeadas 20">
          <a:hlinkClick xmlns:r="http://schemas.openxmlformats.org/officeDocument/2006/relationships" r:id="rId16"/>
          <a:extLst>
            <a:ext uri="{FF2B5EF4-FFF2-40B4-BE49-F238E27FC236}">
              <a16:creationId xmlns:a16="http://schemas.microsoft.com/office/drawing/2014/main" id="{3B3533D3-A48F-4CE0-ADF2-04FDA541531C}"/>
            </a:ext>
          </a:extLst>
        </xdr:cNvPr>
        <xdr:cNvSpPr/>
      </xdr:nvSpPr>
      <xdr:spPr>
        <a:xfrm>
          <a:off x="7626350" y="6381751"/>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1302808</xdr:colOff>
      <xdr:row>27</xdr:row>
      <xdr:rowOff>56090</xdr:rowOff>
    </xdr:from>
    <xdr:to>
      <xdr:col>3</xdr:col>
      <xdr:colOff>4899024</xdr:colOff>
      <xdr:row>30</xdr:row>
      <xdr:rowOff>95249</xdr:rowOff>
    </xdr:to>
    <xdr:sp macro="" textlink="">
      <xdr:nvSpPr>
        <xdr:cNvPr id="4" name="Rectángulo: esquinas redondeadas 3">
          <a:hlinkClick xmlns:r="http://schemas.openxmlformats.org/officeDocument/2006/relationships" r:id="rId18"/>
          <a:extLst>
            <a:ext uri="{FF2B5EF4-FFF2-40B4-BE49-F238E27FC236}">
              <a16:creationId xmlns:a16="http://schemas.microsoft.com/office/drawing/2014/main" id="{3FC400C7-A1C3-409D-8F09-3358FE93EBC3}"/>
            </a:ext>
          </a:extLst>
        </xdr:cNvPr>
        <xdr:cNvSpPr/>
      </xdr:nvSpPr>
      <xdr:spPr>
        <a:xfrm>
          <a:off x="8785225" y="5601757"/>
          <a:ext cx="3596216" cy="610659"/>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DE TALENTO HUMANO</a:t>
          </a:r>
          <a:endParaRPr lang="en-US" sz="14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F7C7FB7B-E82E-47B5-864C-267E27BA2A04}"/>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file:///C:\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IN.IVC/Para%20publicar/Instrumento%20IV%20Apoyo%20Post%20Institucional%20SRPA.xlsx?6285CFA0" TargetMode="External"/><Relationship Id="rId1" Type="http://schemas.openxmlformats.org/officeDocument/2006/relationships/externalLinkPath" Target="file:///\\6285CFA0\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15" dataDxfId="414">
  <autoFilter ref="B89:B91" xr:uid="{00000000-0009-0000-0100-000001000000}"/>
  <tableColumns count="1">
    <tableColumn id="1" xr3:uid="{00000000-0010-0000-0000-000001000000}" name="SERVICIOS" dataDxfId="41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88" dataDxfId="387">
  <autoFilter ref="F10:F13" xr:uid="{00000000-0009-0000-0100-00000A000000}"/>
  <tableColumns count="1">
    <tableColumn id="1" xr3:uid="{00000000-0010-0000-0900-000001000000}" name="POB_RESTABLECIMIENTO_DE_DERECHOS" dataDxfId="386"/>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33">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32">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31">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30">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29">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28">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27">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26">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25">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24" dataDxfId="123">
  <autoFilter ref="H19:H23" xr:uid="{00000000-0009-0000-0100-000070000000}"/>
  <tableColumns count="1">
    <tableColumn id="1" xr3:uid="{00000000-0010-0000-6C00-000001000000}" name="MOD_RESTABLECIMIENTO_DE_DERECHOS" dataDxfId="12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85" dataDxfId="384">
  <autoFilter ref="F34:F35" xr:uid="{00000000-0009-0000-0100-00000B000000}"/>
  <tableColumns count="1">
    <tableColumn id="1" xr3:uid="{00000000-0010-0000-0A00-000001000000}" name="POB_SISTEMA_DE_RESPONSABILIDAD_PENAL_ADOLESCENTES" dataDxfId="383"/>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21" dataDxfId="120">
  <autoFilter ref="J64:J66" xr:uid="{00000000-0009-0000-0100-000071000000}"/>
  <tableColumns count="1">
    <tableColumn id="1" xr3:uid="{00000000-0010-0000-6D00-000001000000}" name="SERV_UBICACION INICIAL" dataDxfId="119"/>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18" dataDxfId="117">
  <autoFilter ref="J68:J72" xr:uid="{00000000-0009-0000-0100-000072000000}"/>
  <tableColumns count="1">
    <tableColumn id="1" xr3:uid="{00000000-0010-0000-6E00-000001000000}" name="SERV_APOYO Y FORTALECIMIENTO A LA FAMILIA Y/O RED VINCULAR" dataDxfId="116"/>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15" dataDxfId="114">
  <autoFilter ref="J74:J75" xr:uid="{00000000-0009-0000-0100-000073000000}"/>
  <tableColumns count="1">
    <tableColumn id="1" xr3:uid="{00000000-0010-0000-6F00-000001000000}" name="SERV_ACOGIMIENTO FAMILIAR" dataDxfId="113"/>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12" dataDxfId="111">
  <autoFilter ref="J77:J81" xr:uid="{00000000-0009-0000-0100-000075000000}"/>
  <tableColumns count="1">
    <tableColumn id="1" xr3:uid="{00000000-0010-0000-7000-000001000000}" name="SERV_ACOGIMIENTO RESIDENCIAL" dataDxfId="110"/>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BB3D9FE2-9E68-4193-AA10-022E239F0E05}" name="Tabla_Aulas" displayName="Tabla_Aulas" ref="B3:H23" totalsRowShown="0" headerRowDxfId="109" dataDxfId="107" headerRowBorderDxfId="108" tableBorderDxfId="106" totalsRowBorderDxfId="105">
  <tableColumns count="7">
    <tableColumn id="1" xr3:uid="{695268DC-BED4-4EC3-A2C4-F80300CAC660}" name="Ubicación" dataDxfId="104"/>
    <tableColumn id="2" xr3:uid="{CEEE1BD4-7196-4302-9AAA-1C7C3D7FDFB9}" name="Aula" dataDxfId="103"/>
    <tableColumn id="3" xr3:uid="{5A9163DD-EA16-49F8-8006-C8CC6D09F88E}" name="Área (m²)" dataDxfId="102"/>
    <tableColumn id="4" xr3:uid="{8EF52DBC-2E37-4B01-872E-F76D8D2D445F}" name="Índice_x000a_(m²/persona)" dataDxfId="101"/>
    <tableColumn id="5" xr3:uid="{9A36E5B0-B938-4596-85DA-5574DBE57DE1}" name="Capacidad máxima _x000a_(Área / Índice)" dataDxfId="100">
      <calculatedColumnFormula>IFERROR(ROUNDDOWN((Tabla_Aulas[[#This Row],[Área (m²)]]/Tabla_Aulas[[#This Row],[Índice
(m²/persona)]]),0)," ")</calculatedColumnFormula>
    </tableColumn>
    <tableColumn id="6" xr3:uid="{9FBE1B18-4F5E-4555-A4E8-F70CE9831B82}" name="Cumple - No cumple - No aplica" dataDxfId="99"/>
    <tableColumn id="7" xr3:uid="{671CF802-3342-4FFE-AE0F-8FD8325D7B84}" name="observaciones" dataDxfId="98"/>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B5B7E483-093A-4A9B-9138-1A352FDF1C41}" name="Tabla_Talleres" displayName="Tabla_Talleres" ref="B28:H43" totalsRowShown="0" headerRowDxfId="97" dataDxfId="95" headerRowBorderDxfId="96" tableBorderDxfId="94" totalsRowBorderDxfId="93">
  <tableColumns count="7">
    <tableColumn id="1" xr3:uid="{AA1AA6A3-D0AC-4411-AAB9-860F5BA84962}" name="Ubicación" dataDxfId="92"/>
    <tableColumn id="2" xr3:uid="{0DF8B058-E273-454A-8E45-13EB3CE1BDDB}" name="Taller" dataDxfId="91"/>
    <tableColumn id="3" xr3:uid="{84ADCE9C-4084-4D20-A2FF-2822BB4B75F3}" name="Área (m²)" dataDxfId="90"/>
    <tableColumn id="4" xr3:uid="{2B0BA995-30D8-4BA0-B1B9-7EC339359419}" name="Índice_x000a_(m²/persona)" dataDxfId="89"/>
    <tableColumn id="5" xr3:uid="{38405BB5-7375-43DE-BB08-8102693378D7}" name="Capacidad máxima _x000a_(Área / Índice)" dataDxfId="88">
      <calculatedColumnFormula>IFERROR(ROUNDDOWN((Tabla_Talleres[[#This Row],[Área (m²)]]/Tabla_Talleres[[#This Row],[Índice
(m²/persona)]]),0)," ")</calculatedColumnFormula>
    </tableColumn>
    <tableColumn id="6" xr3:uid="{40F52B00-3FF3-482D-A7E8-799795A34E53}" name="Cumple - No cumple - No aplica" dataDxfId="87"/>
    <tableColumn id="7" xr3:uid="{085D8598-EF72-4F36-8A12-772748DB0EBB}" name="observaciones" dataDxfId="8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82" dataDxfId="381">
  <autoFilter ref="F84:F85" xr:uid="{00000000-0009-0000-0100-00000C000000}"/>
  <tableColumns count="1">
    <tableColumn id="1" xr3:uid="{00000000-0010-0000-0B00-000001000000}" name="POB_ADOPCIONES" dataDxfId="38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79" dataDxfId="378">
  <autoFilter ref="H102:H106" xr:uid="{00000000-0009-0000-0100-00000D000000}"/>
  <tableColumns count="1">
    <tableColumn id="1" xr3:uid="{00000000-0010-0000-0C00-000001000000}" name="MOD_PRIMERA_INFANCIA" dataDxfId="37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76" dataDxfId="375">
  <autoFilter ref="J95:J101" xr:uid="{00000000-0009-0000-0100-00000E000000}"/>
  <tableColumns count="1">
    <tableColumn id="1" xr3:uid="{00000000-0010-0000-0D00-000001000000}" name="SERV_INSTITUCIONAL" dataDxfId="37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73" dataDxfId="372">
  <autoFilter ref="J103:J106" xr:uid="{00000000-0009-0000-0100-00000F000000}"/>
  <tableColumns count="1">
    <tableColumn id="1" xr3:uid="{00000000-0010-0000-0E00-000001000000}" name="SERV_COMUNITARIA" dataDxfId="37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70" dataDxfId="369">
  <autoFilter ref="J108:J111" xr:uid="{00000000-0009-0000-0100-000010000000}"/>
  <tableColumns count="1">
    <tableColumn id="1" xr3:uid="{00000000-0010-0000-0F00-000001000000}" name="SERV_FAMILIAR" dataDxfId="36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67" dataDxfId="366">
  <autoFilter ref="J113:J114" xr:uid="{00000000-0009-0000-0100-000011000000}"/>
  <tableColumns count="1">
    <tableColumn id="1" xr3:uid="{00000000-0010-0000-1000-000001000000}" name="SERV_PROPIA_E_INTERCULTURAL" dataDxfId="36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64" dataDxfId="363">
  <autoFilter ref="H116:H117" xr:uid="{00000000-0009-0000-0100-000012000000}"/>
  <tableColumns count="1">
    <tableColumn id="1" xr3:uid="{00000000-0010-0000-1100-000001000000}" name="MOD_INFANCIA" dataDxfId="36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61" dataDxfId="360">
  <autoFilter ref="J117:J121" xr:uid="{00000000-0009-0000-0100-000013000000}"/>
  <tableColumns count="1">
    <tableColumn id="1" xr3:uid="{00000000-0010-0000-1200-000001000000}" name="SERV_ATRAPASUEÑOS" dataDxfId="35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12" dataDxfId="411">
  <autoFilter ref="D117:D123" xr:uid="{00000000-0009-0000-0100-000002000000}"/>
  <tableColumns count="1">
    <tableColumn id="1" xr3:uid="{00000000-0010-0000-0100-000001000000}" name="DIR_PROMOCIÓN_Y_PREVENCION" dataDxfId="41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58" dataDxfId="357">
  <autoFilter ref="H130:H133" xr:uid="{00000000-0009-0000-0100-000014000000}"/>
  <tableColumns count="1">
    <tableColumn id="1" xr3:uid="{00000000-0010-0000-1300-000001000000}" name="MOD_NUTRICION" dataDxfId="35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55" dataDxfId="354">
  <autoFilter ref="J128:J129" xr:uid="{00000000-0009-0000-0100-000015000000}"/>
  <tableColumns count="1">
    <tableColumn id="1" xr3:uid="{00000000-0010-0000-1400-000001000000}" name="SERV_CENTROS_DE_RECUPERACION_INSTITUCIONAL" dataDxfId="35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52" dataDxfId="351">
  <autoFilter ref="H144:H147" xr:uid="{00000000-0009-0000-0100-000016000000}"/>
  <tableColumns count="1">
    <tableColumn id="1" xr3:uid="{00000000-0010-0000-1500-000001000000}" name="MOD_FAMILIAS_Y_COMUNIDADES" dataDxfId="350"/>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49" dataDxfId="348">
  <autoFilter ref="H10:H14" xr:uid="{00000000-0009-0000-0100-000017000000}"/>
  <tableColumns count="1">
    <tableColumn id="1" xr3:uid="{00000000-0010-0000-1600-000001000000}" name="MOD_RESTABLECIMIENTO_DE_DERECHOS" dataDxfId="34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46" dataDxfId="345">
  <autoFilter ref="J2:J6" xr:uid="{00000000-0009-0000-0100-000018000000}"/>
  <tableColumns count="1">
    <tableColumn id="1" xr3:uid="{00000000-0010-0000-1700-000001000000}" name="SERV_PRIVATIVAS_DE_LA_LIBERTAD" dataDxfId="34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43" dataDxfId="342">
  <autoFilter ref="J8:J11" xr:uid="{00000000-0009-0000-0100-000019000000}"/>
  <tableColumns count="1">
    <tableColumn id="1" xr3:uid="{00000000-0010-0000-1800-000001000000}" name="SERV_NO_PRIVATIVAS_DE_LA_LIBERTAD" dataDxfId="34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40" dataDxfId="339">
  <autoFilter ref="J13:J18" xr:uid="{00000000-0009-0000-0100-00001A000000}"/>
  <tableColumns count="1">
    <tableColumn id="1" xr3:uid="{00000000-0010-0000-1900-000001000000}" name="SERV_COMPLEMENTARIAS_Y_DE_RESTABLECIMIENTO_EN_ADMINISTRACION_DE_JUSTICIA" dataDxfId="33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37" dataDxfId="336">
  <autoFilter ref="J20:J22" xr:uid="{00000000-0009-0000-0100-00001B000000}"/>
  <tableColumns count="1">
    <tableColumn id="1" xr3:uid="{00000000-0010-0000-1A00-000001000000}" name="SERV_PROGRAMA_DE_INCLUSION_SOCIAL" dataDxfId="33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34" dataDxfId="333">
  <autoFilter ref="H32:H37" xr:uid="{00000000-0009-0000-0100-00001C000000}"/>
  <tableColumns count="1">
    <tableColumn id="1" xr3:uid="{00000000-0010-0000-1B00-000001000000}" name="MOD_SISTEMA_DE_RESPONSABILIDAD_PENAL_ADOLESCENTES" dataDxfId="33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31" dataDxfId="330">
  <autoFilter ref="J25:J26" xr:uid="{00000000-0009-0000-0100-00001D000000}"/>
  <tableColumns count="1">
    <tableColumn id="1" xr3:uid="{00000000-0010-0000-1C00-000001000000}" name="SERV_CENTRO_DE_EMERGENCIA" dataDxfId="3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09" dataDxfId="408">
  <autoFilter ref="D22:D25" xr:uid="{00000000-0009-0000-0100-000003000000}"/>
  <tableColumns count="1">
    <tableColumn id="1" xr3:uid="{00000000-0010-0000-0200-000001000000}" name="DIR_PROTECCION" dataDxfId="40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28" dataDxfId="327">
  <autoFilter ref="J28:J36" xr:uid="{00000000-0009-0000-0100-00001E000000}"/>
  <tableColumns count="1">
    <tableColumn id="1" xr3:uid="{00000000-0010-0000-1D00-000001000000}" name="SERV_SERVICIO_DE_APOYO_Y_FORTALECIMIENTO_A_LA_FAMILIA" dataDxfId="326"/>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25" dataDxfId="324">
  <autoFilter ref="J38:J43" xr:uid="{00000000-0009-0000-0100-00001F000000}"/>
  <tableColumns count="1">
    <tableColumn id="1" xr3:uid="{00000000-0010-0000-1E00-000001000000}" name="SERV_ACOGIMIENTO_FAMILIAR" dataDxfId="32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22" dataDxfId="321">
  <autoFilter ref="J45:J58" xr:uid="{00000000-0009-0000-0100-000020000000}"/>
  <tableColumns count="1">
    <tableColumn id="1" xr3:uid="{00000000-0010-0000-1F00-000001000000}" name="SERV_ACOGIMIENTO_RESIDENCIAL" dataDxfId="320"/>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19" dataDxfId="318">
  <autoFilter ref="J60:J61" xr:uid="{00000000-0009-0000-0100-000021000000}"/>
  <tableColumns count="1">
    <tableColumn id="1" xr3:uid="{00000000-0010-0000-2000-000001000000}" name="SERV_ESTRATEGIA_UNIDADES_MOVILES" dataDxfId="31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16" dataDxfId="315">
  <autoFilter ref="H119:H120" xr:uid="{00000000-0009-0000-0100-00002B000000}"/>
  <tableColumns count="1">
    <tableColumn id="1" xr3:uid="{00000000-0010-0000-2100-000001000000}" name="MOD_ADOLESCENCIA" dataDxfId="314"/>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13" dataDxfId="312">
  <autoFilter ref="H122:H123" xr:uid="{00000000-0009-0000-0100-00002C000000}"/>
  <tableColumns count="1">
    <tableColumn id="1" xr3:uid="{00000000-0010-0000-2200-000001000000}" name="MOD_JUVENTUD" dataDxfId="311"/>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10" dataDxfId="309">
  <autoFilter ref="J142:J143" xr:uid="{00000000-0009-0000-0100-00002D000000}"/>
  <tableColumns count="1">
    <tableColumn id="1" xr3:uid="{00000000-0010-0000-2300-000001000000}" name="SERV_SOMOS_FAMILIA_SOMOS_COMUNIDAD" dataDxfId="30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07" dataDxfId="306">
  <autoFilter ref="H84:H85" xr:uid="{00000000-0009-0000-0100-00002E000000}"/>
  <tableColumns count="1">
    <tableColumn id="1" xr3:uid="{00000000-0010-0000-2400-000001000000}" name="MOD_ADOPCIONES" dataDxfId="30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04" dataDxfId="303">
  <autoFilter ref="J84:J85" xr:uid="{00000000-0009-0000-0100-00002F000000}"/>
  <tableColumns count="1">
    <tableColumn id="1" xr3:uid="{00000000-0010-0000-2500-000001000000}" name="SERV_ADOPCIONES" dataDxfId="30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01" dataDxfId="300">
  <autoFilter ref="J131:J132" xr:uid="{00000000-0009-0000-0100-000022000000}"/>
  <tableColumns count="1">
    <tableColumn id="1" xr3:uid="{00000000-0010-0000-2600-000001000000}" name="SERV_1000_DÍAS_PARA_CAMBIAR_EL_MUNDO" dataDxfId="29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06" dataDxfId="405">
  <autoFilter ref="F104:F105" xr:uid="{00000000-0009-0000-0100-000004000000}"/>
  <tableColumns count="1">
    <tableColumn id="1" xr3:uid="{00000000-0010-0000-0300-000001000000}" name="POB_PRIMERA_INFANCIA" dataDxfId="404"/>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298" dataDxfId="297">
  <autoFilter ref="J134:J135" xr:uid="{00000000-0009-0000-0100-000023000000}"/>
  <tableColumns count="1">
    <tableColumn id="1" xr3:uid="{00000000-0010-0000-2700-000001000000}" name="SERV_SERVICIOS_DE_UNIDADES_DE_BUSQUEDA_ACTIVA" dataDxfId="29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295" dataDxfId="294">
  <autoFilter ref="J145:J146" xr:uid="{00000000-0009-0000-0100-000024000000}"/>
  <tableColumns count="1">
    <tableColumn id="1" xr3:uid="{00000000-0010-0000-2800-000001000000}" name="SERV_SOMOS_FAMILIA_CONECTADAS" dataDxfId="29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292" dataDxfId="291">
  <autoFilter ref="J148:J149" xr:uid="{00000000-0009-0000-0100-000025000000}"/>
  <tableColumns count="1">
    <tableColumn id="1" xr3:uid="{00000000-0010-0000-2900-000001000000}" name="SERV_ACOMPAÑAMIENTO_INTERCULTURAL_ETNICA_Y_CAMPESINA_TEJIENDO_INTERCULTURALIDAD" dataDxfId="290"/>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89" dataDxfId="288" tableBorderDxfId="287">
  <autoFilter ref="D171:D172" xr:uid="{00000000-0009-0000-0100-000026000000}"/>
  <tableColumns count="1">
    <tableColumn id="1" xr3:uid="{00000000-0010-0000-2A00-000001000000}" name="AMAZONAS." dataDxfId="28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85" dataDxfId="284" tableBorderDxfId="283">
  <autoFilter ref="E171:E189" xr:uid="{00000000-0009-0000-0100-000027000000}"/>
  <tableColumns count="1">
    <tableColumn id="1" xr3:uid="{00000000-0010-0000-2B00-000001000000}" name="ANTIOQUIA." dataDxfId="28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81" dataDxfId="280" tableBorderDxfId="279">
  <autoFilter ref="F171:F174" xr:uid="{00000000-0009-0000-0100-000028000000}"/>
  <tableColumns count="1">
    <tableColumn id="1" xr3:uid="{00000000-0010-0000-2C00-000001000000}" name="ARAUCA." dataDxfId="27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77" dataDxfId="276" tableBorderDxfId="275">
  <autoFilter ref="G171:G178" xr:uid="{00000000-0009-0000-0100-000029000000}"/>
  <tableColumns count="1">
    <tableColumn id="1" xr3:uid="{00000000-0010-0000-2D00-000001000000}" name="ATLANTICO." dataDxfId="27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73" dataDxfId="272" tableBorderDxfId="271">
  <autoFilter ref="H171:H189" xr:uid="{00000000-0009-0000-0100-00002A000000}"/>
  <tableColumns count="1">
    <tableColumn id="1" xr3:uid="{00000000-0010-0000-2E00-000001000000}" name="BOGOTA." dataDxfId="270"/>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69" dataDxfId="268" tableBorderDxfId="267">
  <autoFilter ref="I171:I179" xr:uid="{00000000-0009-0000-0100-000030000000}"/>
  <tableColumns count="1">
    <tableColumn id="1" xr3:uid="{00000000-0010-0000-2F00-000001000000}" name="BOLIVAR." dataDxfId="26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65" dataDxfId="264" tableBorderDxfId="263">
  <autoFilter ref="J171:J183" xr:uid="{00000000-0009-0000-0100-000031000000}"/>
  <tableColumns count="1">
    <tableColumn id="1" xr3:uid="{00000000-0010-0000-3000-000001000000}" name="BOYACA." dataDxfId="26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03" dataDxfId="402">
  <autoFilter ref="F116:F117" xr:uid="{00000000-0009-0000-0100-000005000000}"/>
  <tableColumns count="1">
    <tableColumn id="1" xr3:uid="{00000000-0010-0000-0400-000001000000}" name="POB_INFANCIA" dataDxfId="401"/>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61" dataDxfId="260" tableBorderDxfId="259">
  <autoFilter ref="K171:K178" xr:uid="{00000000-0009-0000-0100-000032000000}"/>
  <tableColumns count="1">
    <tableColumn id="1" xr3:uid="{00000000-0010-0000-3100-000001000000}" name="CALDAS." dataDxfId="25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57" dataDxfId="256" tableBorderDxfId="255">
  <autoFilter ref="L171:L175" xr:uid="{00000000-0009-0000-0100-000033000000}"/>
  <tableColumns count="1">
    <tableColumn id="1" xr3:uid="{00000000-0010-0000-3200-000001000000}" name="CAQUETA." dataDxfId="254"/>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53" dataDxfId="252" tableBorderDxfId="251">
  <autoFilter ref="M171:M174" xr:uid="{00000000-0009-0000-0100-000034000000}"/>
  <tableColumns count="1">
    <tableColumn id="1" xr3:uid="{00000000-0010-0000-3300-000001000000}" name="CASANARE." dataDxfId="250"/>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49" dataDxfId="248" tableBorderDxfId="247">
  <autoFilter ref="N171:N178" xr:uid="{00000000-0009-0000-0100-000035000000}"/>
  <tableColumns count="1">
    <tableColumn id="1" xr3:uid="{00000000-0010-0000-3400-000001000000}" name="CAUCA." dataDxfId="246"/>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45" dataDxfId="244" tableBorderDxfId="243">
  <autoFilter ref="O171:O176" xr:uid="{00000000-0009-0000-0100-000036000000}"/>
  <tableColumns count="1">
    <tableColumn id="1" xr3:uid="{00000000-0010-0000-3500-000001000000}" name="CESAR." dataDxfId="242"/>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41" dataDxfId="240" tableBorderDxfId="239">
  <autoFilter ref="P171:P177" xr:uid="{00000000-0009-0000-0100-000037000000}"/>
  <tableColumns count="1">
    <tableColumn id="1" xr3:uid="{00000000-0010-0000-3600-000001000000}" name="CHOCO." dataDxfId="238"/>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37" dataDxfId="236" tableBorderDxfId="235">
  <autoFilter ref="Q171:Q179" xr:uid="{00000000-0009-0000-0100-000038000000}"/>
  <tableColumns count="1">
    <tableColumn id="1" xr3:uid="{00000000-0010-0000-3700-000001000000}" name="CORDOBA." dataDxfId="234"/>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33" dataDxfId="232" tableBorderDxfId="231">
  <autoFilter ref="R171:R185" xr:uid="{00000000-0009-0000-0100-000039000000}"/>
  <tableColumns count="1">
    <tableColumn id="1" xr3:uid="{00000000-0010-0000-3800-000001000000}" name="CUNDINAMARCA." dataDxfId="230"/>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29" dataDxfId="228" tableBorderDxfId="227">
  <autoFilter ref="S171:S172" xr:uid="{00000000-0009-0000-0100-00003A000000}"/>
  <tableColumns count="1">
    <tableColumn id="1" xr3:uid="{00000000-0010-0000-3900-000001000000}" name="GUAINIA." dataDxfId="22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25" dataDxfId="224" tableBorderDxfId="223">
  <autoFilter ref="T171:T178" xr:uid="{00000000-0009-0000-0100-00003B000000}"/>
  <tableColumns count="1">
    <tableColumn id="1" xr3:uid="{00000000-0010-0000-3A00-000001000000}" name="LA_GUAJIRA." dataDxfId="22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00" dataDxfId="399">
  <autoFilter ref="F119:F120" xr:uid="{00000000-0009-0000-0100-000006000000}"/>
  <tableColumns count="1">
    <tableColumn id="1" xr3:uid="{00000000-0010-0000-0500-000001000000}" name="POB_ADOLESCENCIA" dataDxfId="398"/>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21" dataDxfId="220" tableBorderDxfId="219">
  <autoFilter ref="U171:U172" xr:uid="{00000000-0009-0000-0100-00003C000000}"/>
  <tableColumns count="1">
    <tableColumn id="1" xr3:uid="{00000000-0010-0000-3B00-000001000000}" name="GUAVIARE." dataDxfId="218"/>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17" dataDxfId="216" tableBorderDxfId="215">
  <autoFilter ref="V171:V176" xr:uid="{00000000-0009-0000-0100-00003D000000}"/>
  <tableColumns count="1">
    <tableColumn id="1" xr3:uid="{00000000-0010-0000-3C00-000001000000}" name="HUILA." dataDxfId="214"/>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13" dataDxfId="212" tableBorderDxfId="211">
  <autoFilter ref="W171:W179" xr:uid="{00000000-0009-0000-0100-00003E000000}"/>
  <tableColumns count="1">
    <tableColumn id="1" xr3:uid="{00000000-0010-0000-3D00-000001000000}" name="MAGDALENA." dataDxfId="210"/>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09" dataDxfId="208" tableBorderDxfId="207">
  <autoFilter ref="X171:X176" xr:uid="{00000000-0009-0000-0100-00003F000000}"/>
  <tableColumns count="1">
    <tableColumn id="1" xr3:uid="{00000000-0010-0000-3E00-000001000000}" name="META." dataDxfId="206"/>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05" dataDxfId="204" tableBorderDxfId="203">
  <autoFilter ref="Y171:Y179" xr:uid="{00000000-0009-0000-0100-000040000000}"/>
  <tableColumns count="1">
    <tableColumn id="1" xr3:uid="{00000000-0010-0000-3F00-000001000000}" name="NARIÑO." dataDxfId="202"/>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01" dataDxfId="200" tableBorderDxfId="199">
  <autoFilter ref="Z171:Z177" xr:uid="{00000000-0009-0000-0100-000041000000}"/>
  <tableColumns count="1">
    <tableColumn id="1" xr3:uid="{00000000-0010-0000-4000-000001000000}" name="NORTE_DE_SANTANDER." dataDxfId="198"/>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197" dataDxfId="196" tableBorderDxfId="195">
  <autoFilter ref="AA171:AA175" xr:uid="{00000000-0009-0000-0100-000042000000}"/>
  <tableColumns count="1">
    <tableColumn id="1" xr3:uid="{00000000-0010-0000-4100-000001000000}" name="PUTUMAYO." dataDxfId="194"/>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193" dataDxfId="192" tableBorderDxfId="191">
  <autoFilter ref="AB171:AB174" xr:uid="{00000000-0009-0000-0100-000043000000}"/>
  <tableColumns count="1">
    <tableColumn id="1" xr3:uid="{00000000-0010-0000-4200-000001000000}" name="QUINDIO." dataDxfId="190"/>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89" dataDxfId="188" tableBorderDxfId="187">
  <autoFilter ref="AC171:AC176" xr:uid="{00000000-0009-0000-0100-000044000000}"/>
  <tableColumns count="1">
    <tableColumn id="1" xr3:uid="{00000000-0010-0000-4300-000001000000}" name="RISARALDA." dataDxfId="186"/>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85" dataDxfId="184" tableBorderDxfId="183">
  <autoFilter ref="AD171:AD173" xr:uid="{00000000-0009-0000-0100-000045000000}"/>
  <tableColumns count="1">
    <tableColumn id="1" xr3:uid="{00000000-0010-0000-4400-000001000000}" name="SAN_ANDRES." dataDxfId="18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397" dataDxfId="396">
  <autoFilter ref="F122:F123" xr:uid="{00000000-0009-0000-0100-000007000000}"/>
  <tableColumns count="1">
    <tableColumn id="1" xr3:uid="{00000000-0010-0000-0600-000001000000}" name="POB_JUVENTUD" dataDxfId="39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81" dataDxfId="180" tableBorderDxfId="179">
  <autoFilter ref="AE171:AE182" xr:uid="{00000000-0009-0000-0100-000046000000}"/>
  <tableColumns count="1">
    <tableColumn id="1" xr3:uid="{00000000-0010-0000-4500-000001000000}" name="SANTANDER." dataDxfId="178"/>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77" dataDxfId="176" tableBorderDxfId="175">
  <autoFilter ref="AF171:AF175" xr:uid="{00000000-0009-0000-0100-000047000000}"/>
  <tableColumns count="1">
    <tableColumn id="1" xr3:uid="{00000000-0010-0000-4600-000001000000}" name="SUCRE." dataDxfId="174"/>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73" dataDxfId="172" tableBorderDxfId="171">
  <autoFilter ref="AG171:AG181" xr:uid="{00000000-0009-0000-0100-000048000000}"/>
  <tableColumns count="1">
    <tableColumn id="1" xr3:uid="{00000000-0010-0000-4700-000001000000}" name="TOLIMA." dataDxfId="170"/>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69" dataDxfId="168" tableBorderDxfId="167">
  <autoFilter ref="AH171:AH186" xr:uid="{00000000-0009-0000-0100-000049000000}"/>
  <tableColumns count="1">
    <tableColumn id="1" xr3:uid="{00000000-0010-0000-4800-000001000000}" name="VALLE_DEL_CAUCA." dataDxfId="166"/>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65" dataDxfId="164" tableBorderDxfId="163">
  <autoFilter ref="AI171:AI172" xr:uid="{00000000-0009-0000-0100-00004A000000}"/>
  <tableColumns count="1">
    <tableColumn id="1" xr3:uid="{00000000-0010-0000-4900-000001000000}" name="VAUPES." dataDxfId="162"/>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61" dataDxfId="160" tableBorderDxfId="159">
  <autoFilter ref="AJ171:AJ172" xr:uid="{00000000-0009-0000-0100-00004B000000}"/>
  <tableColumns count="1">
    <tableColumn id="1" xr3:uid="{00000000-0010-0000-4A00-000001000000}" name="VICHADA." dataDxfId="158"/>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57">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56">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55">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54">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394" dataDxfId="393">
  <autoFilter ref="F130:F131" xr:uid="{00000000-0009-0000-0100-000008000000}"/>
  <tableColumns count="1">
    <tableColumn id="1" xr3:uid="{00000000-0010-0000-0700-000001000000}" name="POB_NUTRICION" dataDxfId="392"/>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53">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52">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51">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50">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49">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48">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47">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46">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45">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44">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391" dataDxfId="390">
  <autoFilter ref="F145:F146" xr:uid="{00000000-0009-0000-0100-000009000000}"/>
  <tableColumns count="1">
    <tableColumn id="1" xr3:uid="{00000000-0010-0000-0800-000001000000}" name="POB_FAMILIAS_Y_COMUNIDADES" dataDxfId="389"/>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43">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42">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41">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40">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39">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38">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37">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36">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35">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34">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8.vml"/><Relationship Id="rId1" Type="http://schemas.openxmlformats.org/officeDocument/2006/relationships/printerSettings" Target="../printerSettings/printerSettings13.bin"/><Relationship Id="rId4" Type="http://schemas.openxmlformats.org/officeDocument/2006/relationships/table" Target="../tables/table115.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AJ460"/>
  <sheetViews>
    <sheetView topLeftCell="A132" zoomScale="85" zoomScaleNormal="85" workbookViewId="0">
      <selection activeCell="D58" sqref="D58"/>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40" t="s">
        <v>63</v>
      </c>
      <c r="E48" s="4"/>
      <c r="G48" s="3"/>
      <c r="J48" s="4" t="s">
        <v>64</v>
      </c>
      <c r="T48" s="4"/>
    </row>
    <row r="49" spans="2:20">
      <c r="B49" s="4"/>
      <c r="C49" s="4"/>
      <c r="D49" s="141" t="s">
        <v>65</v>
      </c>
      <c r="E49" s="4"/>
      <c r="F49" s="5"/>
      <c r="G49" s="3"/>
      <c r="J49" s="4" t="s">
        <v>66</v>
      </c>
      <c r="T49" s="4"/>
    </row>
    <row r="50" spans="2:20">
      <c r="B50" s="4"/>
      <c r="C50" s="4"/>
      <c r="D50" s="142" t="s">
        <v>67</v>
      </c>
      <c r="E50" s="4"/>
      <c r="F50" s="5"/>
      <c r="G50" s="3"/>
      <c r="J50" s="4" t="s">
        <v>68</v>
      </c>
      <c r="T50" s="4"/>
    </row>
    <row r="51" spans="2:20">
      <c r="B51" s="4"/>
      <c r="C51" s="4"/>
      <c r="D51" s="141"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40"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6:20">
      <c r="F145" s="3" t="s">
        <v>159</v>
      </c>
      <c r="H145" s="4" t="s">
        <v>157</v>
      </c>
      <c r="J145" s="3" t="s">
        <v>160</v>
      </c>
      <c r="L145" s="4"/>
      <c r="N145" s="4"/>
      <c r="O145" s="4"/>
      <c r="P145" s="4"/>
      <c r="R145" s="4"/>
      <c r="T145" s="4"/>
    </row>
    <row r="146" spans="6:20" ht="22.5">
      <c r="F146" s="10" t="s">
        <v>161</v>
      </c>
      <c r="H146" s="4" t="s">
        <v>162</v>
      </c>
      <c r="I146" s="5"/>
      <c r="J146" s="4" t="s">
        <v>162</v>
      </c>
      <c r="L146" s="4"/>
      <c r="M146" s="4"/>
      <c r="N146" s="4"/>
      <c r="O146" s="4"/>
      <c r="P146" s="4"/>
      <c r="R146" s="4"/>
      <c r="T146" s="4"/>
    </row>
    <row r="147" spans="6:20">
      <c r="H147" s="5" t="s">
        <v>163</v>
      </c>
      <c r="L147" s="4"/>
      <c r="M147" s="4"/>
      <c r="N147" s="4"/>
      <c r="O147" s="4"/>
      <c r="P147" s="4"/>
      <c r="R147" s="4"/>
      <c r="T147" s="4"/>
    </row>
    <row r="148" spans="6:20">
      <c r="J148" s="3" t="s">
        <v>164</v>
      </c>
      <c r="K148" s="4"/>
      <c r="L148" s="4"/>
      <c r="M148" s="4"/>
      <c r="N148" s="4"/>
      <c r="O148" s="4"/>
      <c r="P148" s="4"/>
      <c r="R148" s="4"/>
      <c r="T148" s="4"/>
    </row>
    <row r="149" spans="6:20">
      <c r="J149" s="5" t="s">
        <v>163</v>
      </c>
      <c r="K149" s="4"/>
      <c r="L149" s="4"/>
      <c r="M149" s="4"/>
      <c r="N149" s="4"/>
      <c r="O149" s="4"/>
      <c r="P149" s="4"/>
      <c r="R149" s="4"/>
      <c r="T149" s="4"/>
    </row>
    <row r="150" spans="6:20">
      <c r="K150" s="4"/>
      <c r="L150" s="4"/>
      <c r="M150" s="4"/>
      <c r="N150" s="4"/>
      <c r="O150" s="4"/>
      <c r="P150" s="4"/>
      <c r="R150" s="4"/>
      <c r="T150" s="4"/>
    </row>
    <row r="151" spans="6:20">
      <c r="K151" s="4"/>
      <c r="L151" s="4"/>
      <c r="M151" s="4"/>
      <c r="N151" s="4"/>
      <c r="O151" s="4"/>
      <c r="P151" s="4"/>
      <c r="R151" s="4"/>
      <c r="T151" s="4"/>
    </row>
    <row r="152" spans="6:20">
      <c r="K152" s="4"/>
      <c r="L152" s="4"/>
      <c r="M152" s="4"/>
      <c r="N152" s="4"/>
      <c r="O152" s="4"/>
      <c r="P152" s="4"/>
      <c r="R152" s="4"/>
      <c r="T152" s="4"/>
    </row>
    <row r="153" spans="6:20">
      <c r="K153" s="4"/>
      <c r="L153" s="4"/>
      <c r="M153" s="4"/>
      <c r="N153" s="4"/>
      <c r="O153" s="4"/>
      <c r="P153" s="4"/>
      <c r="R153" s="4"/>
      <c r="T153" s="4"/>
    </row>
    <row r="154" spans="6:20">
      <c r="O154" s="4"/>
      <c r="P154" s="4"/>
      <c r="R154" s="4"/>
      <c r="T154" s="4"/>
    </row>
    <row r="155" spans="6:20">
      <c r="O155" s="4"/>
      <c r="P155" s="4"/>
      <c r="R155" s="4"/>
      <c r="T155" s="4"/>
    </row>
    <row r="156" spans="6:20">
      <c r="O156" s="4"/>
      <c r="P156" s="4"/>
      <c r="Q156" s="4"/>
      <c r="R156" s="4"/>
      <c r="T156" s="4"/>
    </row>
    <row r="157" spans="6:20">
      <c r="O157" s="4"/>
      <c r="P157" s="4"/>
      <c r="R157" s="4"/>
      <c r="T157" s="4"/>
    </row>
    <row r="158" spans="6:20">
      <c r="O158" s="4"/>
      <c r="P158" s="4"/>
      <c r="R158" s="4"/>
      <c r="T158" s="4"/>
    </row>
    <row r="159" spans="6:20">
      <c r="O159" s="4"/>
      <c r="P159" s="4"/>
      <c r="R159" s="4"/>
      <c r="T159" s="4"/>
    </row>
    <row r="160" spans="6: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2"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2" t="s">
        <v>213</v>
      </c>
      <c r="T172" s="18" t="s">
        <v>214</v>
      </c>
      <c r="U172" s="22"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5" t="s">
        <v>229</v>
      </c>
      <c r="AJ172" s="25"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2" t="s">
        <v>254</v>
      </c>
      <c r="AE173" s="15" t="s">
        <v>255</v>
      </c>
      <c r="AF173" s="16" t="s">
        <v>256</v>
      </c>
      <c r="AG173" s="16" t="s">
        <v>257</v>
      </c>
      <c r="AH173" s="15" t="s">
        <v>199</v>
      </c>
      <c r="AI173" s="4"/>
      <c r="AJ173" s="4"/>
    </row>
    <row r="174" spans="4:36" ht="15">
      <c r="D174" s="4"/>
      <c r="E174" s="20" t="s">
        <v>258</v>
      </c>
      <c r="F174" s="22" t="s">
        <v>259</v>
      </c>
      <c r="G174" s="19" t="s">
        <v>260</v>
      </c>
      <c r="H174" s="15" t="s">
        <v>261</v>
      </c>
      <c r="I174" s="19" t="s">
        <v>262</v>
      </c>
      <c r="J174" s="17" t="s">
        <v>263</v>
      </c>
      <c r="K174" s="18" t="s">
        <v>264</v>
      </c>
      <c r="L174" s="15" t="s">
        <v>265</v>
      </c>
      <c r="M174" s="22"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2"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5"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5" t="s">
        <v>303</v>
      </c>
      <c r="AB175" s="4"/>
      <c r="AC175" s="15" t="s">
        <v>304</v>
      </c>
      <c r="AD175" s="4"/>
      <c r="AE175" s="15" t="s">
        <v>305</v>
      </c>
      <c r="AF175" s="22"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5" t="s">
        <v>313</v>
      </c>
      <c r="P176" s="16" t="s">
        <v>314</v>
      </c>
      <c r="Q176" s="16" t="s">
        <v>315</v>
      </c>
      <c r="R176" s="15" t="s">
        <v>316</v>
      </c>
      <c r="S176" s="4"/>
      <c r="T176" s="18" t="s">
        <v>317</v>
      </c>
      <c r="U176" s="4"/>
      <c r="V176" s="24" t="s">
        <v>318</v>
      </c>
      <c r="W176" s="18" t="s">
        <v>319</v>
      </c>
      <c r="X176" s="22" t="s">
        <v>320</v>
      </c>
      <c r="Y176" s="15" t="s">
        <v>321</v>
      </c>
      <c r="Z176" s="15" t="s">
        <v>322</v>
      </c>
      <c r="AA176" s="4"/>
      <c r="AB176" s="4"/>
      <c r="AC176" s="25"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2" t="s">
        <v>333</v>
      </c>
      <c r="Q177" s="16" t="s">
        <v>334</v>
      </c>
      <c r="R177" s="15" t="s">
        <v>335</v>
      </c>
      <c r="S177" s="4"/>
      <c r="T177" s="18" t="s">
        <v>336</v>
      </c>
      <c r="U177" s="4"/>
      <c r="V177" s="4"/>
      <c r="W177" s="18" t="s">
        <v>337</v>
      </c>
      <c r="X177" s="4"/>
      <c r="Y177" s="15" t="s">
        <v>338</v>
      </c>
      <c r="Z177" s="25" t="s">
        <v>339</v>
      </c>
      <c r="AA177" s="4"/>
      <c r="AB177" s="4"/>
      <c r="AC177" s="4"/>
      <c r="AD177" s="4"/>
      <c r="AE177" s="15" t="s">
        <v>340</v>
      </c>
      <c r="AF177" s="4"/>
      <c r="AG177" s="16" t="s">
        <v>341</v>
      </c>
      <c r="AH177" s="15" t="s">
        <v>342</v>
      </c>
      <c r="AI177" s="4"/>
      <c r="AJ177" s="4"/>
    </row>
    <row r="178" spans="4:36" ht="15">
      <c r="D178" s="4"/>
      <c r="E178" s="20" t="s">
        <v>343</v>
      </c>
      <c r="F178" s="4"/>
      <c r="G178" s="24" t="s">
        <v>258</v>
      </c>
      <c r="H178" s="15" t="s">
        <v>344</v>
      </c>
      <c r="I178" s="19" t="s">
        <v>345</v>
      </c>
      <c r="J178" s="17" t="s">
        <v>346</v>
      </c>
      <c r="K178" s="27" t="s">
        <v>347</v>
      </c>
      <c r="L178" s="4"/>
      <c r="M178" s="4"/>
      <c r="N178" s="25" t="s">
        <v>348</v>
      </c>
      <c r="O178" s="4"/>
      <c r="P178" s="4"/>
      <c r="Q178" s="16" t="s">
        <v>349</v>
      </c>
      <c r="R178" s="15" t="s">
        <v>350</v>
      </c>
      <c r="S178" s="4"/>
      <c r="T178" s="27"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4" t="s">
        <v>359</v>
      </c>
      <c r="J179" s="17" t="s">
        <v>360</v>
      </c>
      <c r="K179" s="4"/>
      <c r="L179" s="4"/>
      <c r="M179" s="4"/>
      <c r="N179" s="4"/>
      <c r="O179" s="4"/>
      <c r="P179" s="4"/>
      <c r="Q179" s="22" t="s">
        <v>361</v>
      </c>
      <c r="R179" s="15" t="s">
        <v>362</v>
      </c>
      <c r="S179" s="4"/>
      <c r="T179" s="4"/>
      <c r="U179" s="4"/>
      <c r="V179" s="4"/>
      <c r="W179" s="27" t="s">
        <v>363</v>
      </c>
      <c r="X179" s="4"/>
      <c r="Y179" s="25"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2"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5" t="s">
        <v>384</v>
      </c>
      <c r="AF182" s="4"/>
      <c r="AG182" s="4"/>
      <c r="AH182" s="15" t="s">
        <v>385</v>
      </c>
      <c r="AI182" s="4"/>
      <c r="AJ182" s="4"/>
    </row>
    <row r="183" spans="4:36" ht="15">
      <c r="D183" s="4"/>
      <c r="E183" s="20" t="s">
        <v>386</v>
      </c>
      <c r="F183" s="4"/>
      <c r="G183" s="4"/>
      <c r="H183" s="18" t="s">
        <v>387</v>
      </c>
      <c r="I183" s="4"/>
      <c r="J183" s="26"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5"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405</v>
      </c>
      <c r="F189" s="4"/>
      <c r="G189" s="4"/>
      <c r="H189" s="25"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9" t="s">
        <v>410</v>
      </c>
      <c r="H204" s="29" t="s">
        <v>411</v>
      </c>
      <c r="I204" s="14" t="s">
        <v>412</v>
      </c>
      <c r="J204" s="14" t="s">
        <v>413</v>
      </c>
      <c r="K204" s="29" t="s">
        <v>414</v>
      </c>
      <c r="L204" s="14" t="s">
        <v>415</v>
      </c>
      <c r="M204" s="14" t="s">
        <v>416</v>
      </c>
      <c r="N204" s="14" t="s">
        <v>417</v>
      </c>
      <c r="O204" s="14" t="s">
        <v>418</v>
      </c>
      <c r="P204" s="29"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D6B9-FF5F-4A37-B2C2-89479E3FC457}">
  <sheetPr>
    <tabColor theme="5" tint="0.79998168889431442"/>
  </sheetPr>
  <dimension ref="A1:R35"/>
  <sheetViews>
    <sheetView topLeftCell="A27" zoomScaleNormal="100" workbookViewId="0">
      <selection activeCell="B2" sqref="C2"/>
    </sheetView>
  </sheetViews>
  <sheetFormatPr baseColWidth="10" defaultColWidth="11.42578125" defaultRowHeight="15"/>
  <cols>
    <col min="1" max="2" width="5.85546875" customWidth="1"/>
    <col min="3" max="3" width="60.140625" customWidth="1"/>
    <col min="4" max="4" width="20.140625" customWidth="1"/>
    <col min="5" max="5" width="61.85546875" customWidth="1"/>
    <col min="6" max="6" width="30.140625" customWidth="1"/>
    <col min="7" max="7" width="7.28515625" hidden="1" customWidth="1"/>
  </cols>
  <sheetData>
    <row r="1" spans="1:18" s="35" customFormat="1" ht="21" customHeight="1" thickBot="1">
      <c r="A1" s="316" t="s">
        <v>1732</v>
      </c>
      <c r="B1" s="477" t="s">
        <v>2062</v>
      </c>
      <c r="C1" s="478"/>
      <c r="D1" s="478"/>
      <c r="E1" s="479"/>
      <c r="F1" s="94"/>
      <c r="G1" s="31"/>
    </row>
    <row r="2" spans="1:18" s="137" customFormat="1" ht="79.5" thickBot="1">
      <c r="B2" s="394" t="s">
        <v>1950</v>
      </c>
      <c r="C2" s="395" t="s">
        <v>1951</v>
      </c>
      <c r="D2" s="396" t="s">
        <v>1617</v>
      </c>
      <c r="E2" s="397" t="s">
        <v>1844</v>
      </c>
      <c r="F2" s="320" t="s">
        <v>1952</v>
      </c>
      <c r="H2" s="205"/>
      <c r="J2" s="205"/>
      <c r="L2" s="205"/>
      <c r="N2" s="205"/>
      <c r="P2" s="205"/>
      <c r="R2" s="205"/>
    </row>
    <row r="3" spans="1:18" s="187" customFormat="1" ht="63">
      <c r="A3" s="207"/>
      <c r="B3" s="389" t="s">
        <v>2063</v>
      </c>
      <c r="C3" s="368" t="s">
        <v>2064</v>
      </c>
      <c r="D3" s="390" t="str">
        <f>IF(COUNTIF(D6:D14,"NO CUMPLE")&gt;0,"NO CUMPLE CONDICIÓN",IF(COUNTIF(D6:D14,"CUMPLE")=0,"NO APLICA","CUMPLE"))</f>
        <v>NO APLICA</v>
      </c>
      <c r="E3" s="391" t="str">
        <f>CONCATENATE(IF(D6="NO CUMPLE",CONCATENATE(E6," / "),""),IF(D7="NO CUMPLE",CONCATENATE(E7," / "),""),IF(D9="NO CUMPLE",CONCATENATE(E9," / "),""),IF(D10="NO CUMPLE",CONCATENATE(E10," / "),""),IF(D11="NO CUMPLE",CONCATENATE(E11," / "),""),IF(D12="NO CUMPLE",CONCATENATE(E12," / "),""),IF(D13="NO CUMPLE",CONCATENATE(E13," / "),""),IF(D14="NO CUMPLE",CONCATENATE(E14," / "),""))</f>
        <v/>
      </c>
      <c r="F3" s="208" t="s">
        <v>2065</v>
      </c>
      <c r="G3" s="14">
        <f>IF(D3="CUMPLE",1,IF(D3="NO CUMPLE CONDICIÓN",2,3))</f>
        <v>3</v>
      </c>
    </row>
    <row r="4" spans="1:18" s="187" customFormat="1" ht="63">
      <c r="A4" s="207"/>
      <c r="B4" s="348" t="s">
        <v>2063</v>
      </c>
      <c r="C4" s="310" t="s">
        <v>2064</v>
      </c>
      <c r="D4" s="382" t="str">
        <f>IF(COUNTIF(D15:D22,"NO CUMPLE")&gt;0,"NO CUMPLE CONDICIÓN",IF(COUNTIF(D15:D22,"CUMPLE")=0,"NO APLICA","CUMPLE"))</f>
        <v>NO APLICA</v>
      </c>
      <c r="E4" s="354" t="str">
        <f>CONCATENATE(IF(D15="NO CUMPLE",CONCATENATE(E15," / "),""),IF(D16="NO CUMPLE",CONCATENATE(E16," / "),""),IF(D17="NO CUMPLE",CONCATENATE(E17," / "),""),IF(D18="NO CUMPLE",CONCATENATE(E18," / "),""),IF(D19="NO CUMPLE",CONCATENATE(E19," / "),""),IF(D20="NO CUMPLE",CONCATENATE(E20," / "),""),IF(D21="NO CUMPLE",CONCATENATE(E21," / "),""),IF(D22="NO CUMPLE",CONCATENATE(E22," / "),""))</f>
        <v/>
      </c>
      <c r="F4" s="208" t="s">
        <v>2065</v>
      </c>
      <c r="G4" s="14">
        <f t="shared" ref="G4:G5" si="0">IF(D4="CUMPLE",1,IF(D4="NO CUMPLE CONDICIÓN",2,3))</f>
        <v>3</v>
      </c>
    </row>
    <row r="5" spans="1:18" s="187" customFormat="1" ht="63">
      <c r="A5" s="207"/>
      <c r="B5" s="348" t="s">
        <v>2063</v>
      </c>
      <c r="C5" s="310" t="s">
        <v>2064</v>
      </c>
      <c r="D5" s="382" t="str">
        <f>IF(COUNTIF(D23:D31,"NO CUMPLE")&gt;0,"NO CUMPLE CONDICIÓN",IF(COUNTIF(D23:D31,"CUMPLE")=0,"NO APLICA","CUMPLE"))</f>
        <v>NO APLICA</v>
      </c>
      <c r="E5" s="354"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5" s="208" t="s">
        <v>2065</v>
      </c>
      <c r="G5" s="14">
        <f t="shared" si="0"/>
        <v>3</v>
      </c>
    </row>
    <row r="6" spans="1:18" s="187" customFormat="1" ht="71.25">
      <c r="A6" s="194" t="s">
        <v>1848</v>
      </c>
      <c r="B6" s="347" t="s">
        <v>2066</v>
      </c>
      <c r="C6" s="82" t="s">
        <v>2067</v>
      </c>
      <c r="D6" s="103"/>
      <c r="E6" s="383"/>
      <c r="F6" s="209" t="s">
        <v>2065</v>
      </c>
    </row>
    <row r="7" spans="1:18" s="212" customFormat="1" ht="63">
      <c r="A7" s="200" t="s">
        <v>1921</v>
      </c>
      <c r="B7" s="347" t="s">
        <v>2068</v>
      </c>
      <c r="C7" s="58" t="s">
        <v>2069</v>
      </c>
      <c r="D7" s="103"/>
      <c r="E7" s="384"/>
      <c r="F7" s="209" t="s">
        <v>2065</v>
      </c>
      <c r="G7" s="210"/>
      <c r="H7" s="211"/>
    </row>
    <row r="8" spans="1:18" s="187" customFormat="1" ht="43.5">
      <c r="A8" s="197"/>
      <c r="B8" s="303"/>
      <c r="C8" s="304" t="s">
        <v>2356</v>
      </c>
      <c r="D8" s="385"/>
      <c r="E8" s="386"/>
      <c r="F8" s="213" t="s">
        <v>1861</v>
      </c>
    </row>
    <row r="9" spans="1:18" s="187" customFormat="1" ht="83.25" customHeight="1">
      <c r="A9" s="194" t="s">
        <v>1848</v>
      </c>
      <c r="B9" s="347" t="s">
        <v>2070</v>
      </c>
      <c r="C9" s="57" t="s">
        <v>2071</v>
      </c>
      <c r="D9" s="103"/>
      <c r="E9" s="383"/>
      <c r="F9" s="196" t="s">
        <v>2072</v>
      </c>
    </row>
    <row r="10" spans="1:18" s="187" customFormat="1" ht="61.5" customHeight="1">
      <c r="A10" s="194" t="s">
        <v>1848</v>
      </c>
      <c r="B10" s="347" t="s">
        <v>2073</v>
      </c>
      <c r="C10" s="50" t="s">
        <v>2074</v>
      </c>
      <c r="D10" s="103"/>
      <c r="E10" s="383"/>
      <c r="F10" s="196" t="s">
        <v>2072</v>
      </c>
    </row>
    <row r="11" spans="1:18" s="187" customFormat="1" ht="64.5" customHeight="1">
      <c r="A11" s="194" t="s">
        <v>1848</v>
      </c>
      <c r="B11" s="347" t="s">
        <v>2075</v>
      </c>
      <c r="C11" s="50" t="s">
        <v>2076</v>
      </c>
      <c r="D11" s="103"/>
      <c r="E11" s="383"/>
      <c r="F11" s="214" t="s">
        <v>2072</v>
      </c>
    </row>
    <row r="12" spans="1:18" s="187" customFormat="1" ht="59.25" customHeight="1">
      <c r="A12" s="194" t="s">
        <v>1848</v>
      </c>
      <c r="B12" s="347" t="s">
        <v>2077</v>
      </c>
      <c r="C12" s="57" t="s">
        <v>2078</v>
      </c>
      <c r="D12" s="103"/>
      <c r="E12" s="383"/>
      <c r="F12" s="214" t="s">
        <v>2072</v>
      </c>
    </row>
    <row r="13" spans="1:18" s="187" customFormat="1" ht="69.75" customHeight="1">
      <c r="A13" s="194" t="s">
        <v>1848</v>
      </c>
      <c r="B13" s="347" t="s">
        <v>2079</v>
      </c>
      <c r="C13" s="57" t="s">
        <v>2080</v>
      </c>
      <c r="D13" s="103"/>
      <c r="E13" s="383"/>
      <c r="F13" s="214" t="s">
        <v>2072</v>
      </c>
    </row>
    <row r="14" spans="1:18" s="187" customFormat="1" ht="57.75" customHeight="1">
      <c r="A14" s="215" t="s">
        <v>1803</v>
      </c>
      <c r="B14" s="347" t="s">
        <v>2081</v>
      </c>
      <c r="C14" s="57" t="s">
        <v>2082</v>
      </c>
      <c r="D14" s="103"/>
      <c r="E14" s="383"/>
      <c r="F14" s="214" t="s">
        <v>2072</v>
      </c>
    </row>
    <row r="15" spans="1:18" s="187" customFormat="1" ht="57" customHeight="1">
      <c r="A15" s="215" t="s">
        <v>1803</v>
      </c>
      <c r="B15" s="347" t="s">
        <v>2083</v>
      </c>
      <c r="C15" s="57" t="s">
        <v>2084</v>
      </c>
      <c r="D15" s="103"/>
      <c r="E15" s="383"/>
      <c r="F15" s="214" t="s">
        <v>2085</v>
      </c>
    </row>
    <row r="16" spans="1:18" s="187" customFormat="1" ht="47.25" customHeight="1">
      <c r="A16" s="215" t="s">
        <v>1803</v>
      </c>
      <c r="B16" s="347" t="s">
        <v>2086</v>
      </c>
      <c r="C16" s="57" t="s">
        <v>2087</v>
      </c>
      <c r="D16" s="103"/>
      <c r="E16" s="383"/>
      <c r="F16" s="214" t="s">
        <v>2088</v>
      </c>
    </row>
    <row r="17" spans="1:6" s="187" customFormat="1" ht="54.75" customHeight="1">
      <c r="A17" s="215" t="s">
        <v>1803</v>
      </c>
      <c r="B17" s="347" t="s">
        <v>2089</v>
      </c>
      <c r="C17" s="57" t="s">
        <v>2090</v>
      </c>
      <c r="D17" s="103"/>
      <c r="E17" s="383"/>
      <c r="F17" s="214" t="s">
        <v>2088</v>
      </c>
    </row>
    <row r="18" spans="1:6" s="187" customFormat="1" ht="66.75" customHeight="1">
      <c r="A18" s="215" t="s">
        <v>1803</v>
      </c>
      <c r="B18" s="347" t="s">
        <v>2091</v>
      </c>
      <c r="C18" s="57" t="s">
        <v>2092</v>
      </c>
      <c r="D18" s="103"/>
      <c r="E18" s="383"/>
      <c r="F18" s="214" t="s">
        <v>2088</v>
      </c>
    </row>
    <row r="19" spans="1:6" s="187" customFormat="1" ht="54.75" customHeight="1">
      <c r="A19" s="194" t="s">
        <v>1848</v>
      </c>
      <c r="B19" s="347" t="s">
        <v>2093</v>
      </c>
      <c r="C19" s="57" t="s">
        <v>2094</v>
      </c>
      <c r="D19" s="103"/>
      <c r="E19" s="383"/>
      <c r="F19" s="214" t="s">
        <v>2088</v>
      </c>
    </row>
    <row r="20" spans="1:6" s="187" customFormat="1" ht="60" customHeight="1">
      <c r="A20" s="216" t="s">
        <v>1622</v>
      </c>
      <c r="B20" s="347" t="s">
        <v>2095</v>
      </c>
      <c r="C20" s="82" t="s">
        <v>2096</v>
      </c>
      <c r="D20" s="103"/>
      <c r="E20" s="383"/>
      <c r="F20" s="214" t="s">
        <v>2072</v>
      </c>
    </row>
    <row r="21" spans="1:6" s="187" customFormat="1" ht="59.25" customHeight="1">
      <c r="A21" s="194" t="s">
        <v>1848</v>
      </c>
      <c r="B21" s="347" t="s">
        <v>2097</v>
      </c>
      <c r="C21" s="57" t="s">
        <v>2098</v>
      </c>
      <c r="D21" s="103"/>
      <c r="E21" s="383"/>
      <c r="F21" s="214" t="s">
        <v>2072</v>
      </c>
    </row>
    <row r="22" spans="1:6" s="187" customFormat="1" ht="66" customHeight="1">
      <c r="A22" s="194" t="s">
        <v>1848</v>
      </c>
      <c r="B22" s="347" t="s">
        <v>2099</v>
      </c>
      <c r="C22" s="57" t="s">
        <v>2100</v>
      </c>
      <c r="D22" s="103"/>
      <c r="E22" s="383"/>
      <c r="F22" s="214" t="s">
        <v>2072</v>
      </c>
    </row>
    <row r="23" spans="1:6" s="187" customFormat="1" ht="63" customHeight="1">
      <c r="A23" s="194" t="s">
        <v>1848</v>
      </c>
      <c r="B23" s="347" t="s">
        <v>2101</v>
      </c>
      <c r="C23" s="57" t="s">
        <v>2102</v>
      </c>
      <c r="D23" s="103"/>
      <c r="E23" s="383"/>
      <c r="F23" s="214" t="s">
        <v>2072</v>
      </c>
    </row>
    <row r="24" spans="1:6" s="187" customFormat="1" ht="66.75" customHeight="1">
      <c r="A24" s="194" t="s">
        <v>1848</v>
      </c>
      <c r="B24" s="347" t="s">
        <v>2103</v>
      </c>
      <c r="C24" s="57" t="s">
        <v>2104</v>
      </c>
      <c r="D24" s="103"/>
      <c r="E24" s="383"/>
      <c r="F24" s="214" t="s">
        <v>2072</v>
      </c>
    </row>
    <row r="25" spans="1:6" s="187" customFormat="1" ht="69.75" customHeight="1">
      <c r="A25" s="194" t="s">
        <v>1848</v>
      </c>
      <c r="B25" s="347" t="s">
        <v>2105</v>
      </c>
      <c r="C25" s="82" t="s">
        <v>2106</v>
      </c>
      <c r="D25" s="103"/>
      <c r="E25" s="383"/>
      <c r="F25" s="214" t="s">
        <v>2072</v>
      </c>
    </row>
    <row r="26" spans="1:6" s="187" customFormat="1" ht="72">
      <c r="A26" s="194" t="s">
        <v>1848</v>
      </c>
      <c r="B26" s="347" t="s">
        <v>2107</v>
      </c>
      <c r="C26" s="57" t="s">
        <v>2108</v>
      </c>
      <c r="D26" s="103"/>
      <c r="E26" s="383"/>
      <c r="F26" s="214" t="s">
        <v>2072</v>
      </c>
    </row>
    <row r="27" spans="1:6" s="187" customFormat="1" ht="51.75" customHeight="1">
      <c r="A27" s="194" t="s">
        <v>1848</v>
      </c>
      <c r="B27" s="347" t="s">
        <v>2109</v>
      </c>
      <c r="C27" s="57" t="s">
        <v>2110</v>
      </c>
      <c r="D27" s="103"/>
      <c r="E27" s="383"/>
      <c r="F27" s="214" t="s">
        <v>2072</v>
      </c>
    </row>
    <row r="28" spans="1:6" s="187" customFormat="1" ht="72">
      <c r="A28" s="194" t="s">
        <v>1848</v>
      </c>
      <c r="B28" s="347" t="s">
        <v>2111</v>
      </c>
      <c r="C28" s="57" t="s">
        <v>2112</v>
      </c>
      <c r="D28" s="103"/>
      <c r="E28" s="383"/>
      <c r="F28" s="214" t="s">
        <v>2072</v>
      </c>
    </row>
    <row r="29" spans="1:6" s="187" customFormat="1" ht="69.75" customHeight="1">
      <c r="A29" s="194" t="s">
        <v>1848</v>
      </c>
      <c r="B29" s="347" t="s">
        <v>2113</v>
      </c>
      <c r="C29" s="57" t="s">
        <v>2114</v>
      </c>
      <c r="D29" s="103"/>
      <c r="E29" s="383"/>
      <c r="F29" s="214" t="s">
        <v>2072</v>
      </c>
    </row>
    <row r="30" spans="1:6" s="187" customFormat="1" ht="57.75" customHeight="1">
      <c r="A30" s="194" t="s">
        <v>1848</v>
      </c>
      <c r="B30" s="347" t="s">
        <v>2115</v>
      </c>
      <c r="C30" s="330" t="s">
        <v>2116</v>
      </c>
      <c r="D30" s="103"/>
      <c r="E30" s="387"/>
      <c r="F30" s="217" t="s">
        <v>2072</v>
      </c>
    </row>
    <row r="31" spans="1:6" ht="71.25" customHeight="1" thickBot="1">
      <c r="A31" s="218" t="s">
        <v>1622</v>
      </c>
      <c r="B31" s="392" t="s">
        <v>2117</v>
      </c>
      <c r="C31" s="393" t="s">
        <v>2118</v>
      </c>
      <c r="D31" s="104"/>
      <c r="E31" s="388"/>
      <c r="F31" s="217" t="s">
        <v>2072</v>
      </c>
    </row>
    <row r="32" spans="1:6">
      <c r="B32" s="14"/>
      <c r="F32" s="206"/>
    </row>
    <row r="33" spans="3:4" hidden="1">
      <c r="C33" s="85" t="s">
        <v>1696</v>
      </c>
      <c r="D33" s="14">
        <f>COUNTIF(G3:G31,1)</f>
        <v>0</v>
      </c>
    </row>
    <row r="34" spans="3:4" hidden="1">
      <c r="C34" s="85" t="s">
        <v>1697</v>
      </c>
      <c r="D34" s="14">
        <f>COUNTIF(G3:G31,2)</f>
        <v>0</v>
      </c>
    </row>
    <row r="35" spans="3:4" hidden="1">
      <c r="C35" s="85" t="s">
        <v>1698</v>
      </c>
      <c r="D35" s="14">
        <f>COUNTIF(G3:G31,3)</f>
        <v>3</v>
      </c>
    </row>
  </sheetData>
  <sheetProtection algorithmName="SHA-512" hashValue="pnd8KrSqdMhROND0Ox+UtQKgbCzoC0Kt3MMH3r/gCcAmj7LBHPm5j8tZr+b0pK0gtiVwUJmm3NCSa7rpuniNxQ==" saltValue="OJuPOsCAkOBEORwhr2jDiA==" spinCount="100000" sheet="1" objects="1" scenarios="1" formatRows="0"/>
  <mergeCells count="1">
    <mergeCell ref="B1:E1"/>
  </mergeCells>
  <phoneticPr fontId="31" type="noConversion"/>
  <conditionalFormatting sqref="D3:D5">
    <cfRule type="cellIs" dxfId="19" priority="1" operator="equal">
      <formula>"NO CUMPLE CONDICIÓN"</formula>
    </cfRule>
    <cfRule type="cellIs" dxfId="18" priority="2" operator="equal">
      <formula>"No Cumple"</formula>
    </cfRule>
  </conditionalFormatting>
  <dataValidations count="1">
    <dataValidation type="list" allowBlank="1" showInputMessage="1" showErrorMessage="1" sqref="D6:D7 D9:D31" xr:uid="{CA531F8C-E05B-439F-9382-0E301B692DA7}">
      <formula1>"CUMPLE,NO CUMPLE"</formula1>
    </dataValidation>
  </dataValidations>
  <hyperlinks>
    <hyperlink ref="A1" location="PORTADA!A1" display="Portada" xr:uid="{F617206F-DC1F-49EF-A7D4-6ED5659C2C6C}"/>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482A3-6B9D-41A6-8F91-405734D51807}">
  <sheetPr>
    <tabColor theme="6" tint="0.59999389629810485"/>
  </sheetPr>
  <dimension ref="A1:J25"/>
  <sheetViews>
    <sheetView topLeftCell="A15" zoomScale="80" zoomScaleNormal="80" workbookViewId="0">
      <selection activeCell="B2" sqref="C2"/>
    </sheetView>
  </sheetViews>
  <sheetFormatPr baseColWidth="10" defaultColWidth="11.42578125" defaultRowHeight="15"/>
  <cols>
    <col min="1" max="1" width="6.85546875" style="144" customWidth="1"/>
    <col min="2" max="2" width="7.42578125" style="14" customWidth="1"/>
    <col min="3" max="3" width="79.140625" style="30" customWidth="1"/>
    <col min="4" max="4" width="19.85546875" customWidth="1"/>
    <col min="5" max="5" width="76.42578125" customWidth="1"/>
    <col min="6" max="6" width="38" style="30" customWidth="1"/>
    <col min="7" max="7" width="11.42578125" hidden="1" customWidth="1"/>
  </cols>
  <sheetData>
    <row r="1" spans="1:10" s="35" customFormat="1" ht="21" customHeight="1" thickBot="1">
      <c r="A1" s="344" t="s">
        <v>1732</v>
      </c>
      <c r="B1" s="477" t="s">
        <v>2119</v>
      </c>
      <c r="C1" s="478"/>
      <c r="D1" s="478"/>
      <c r="E1" s="479"/>
      <c r="F1" s="94"/>
      <c r="G1" s="31"/>
    </row>
    <row r="2" spans="1:10" s="33" customFormat="1" ht="74.25" customHeight="1" thickBot="1">
      <c r="A2" s="401" t="s">
        <v>1614</v>
      </c>
      <c r="B2" s="67" t="s">
        <v>1615</v>
      </c>
      <c r="C2" s="71" t="s">
        <v>1616</v>
      </c>
      <c r="D2" s="69" t="s">
        <v>1617</v>
      </c>
      <c r="E2" s="70" t="s">
        <v>1618</v>
      </c>
      <c r="F2" s="233" t="s">
        <v>1619</v>
      </c>
    </row>
    <row r="3" spans="1:10" ht="42" customHeight="1">
      <c r="B3" s="59" t="s">
        <v>2120</v>
      </c>
      <c r="C3" s="83" t="s">
        <v>2121</v>
      </c>
      <c r="D3" s="66" t="str">
        <f>IF(COUNTIF(D4:D4,"NO CUMPLE")&gt;0,"NO CUMPLE CONDICIÓN",IF(COUNTIF(D4:D4,"CUMPLE")=0,"NO APLICA","CUMPLE"))</f>
        <v>NO APLICA</v>
      </c>
      <c r="E3" s="398" t="str">
        <f>CONCATENATE(IF(D4="NO CUMPLE",CONCATENATE(E4," / "),""))</f>
        <v/>
      </c>
      <c r="F3" s="234" t="s">
        <v>2122</v>
      </c>
      <c r="G3" s="14">
        <f>IF(D3="CUMPLE",1,IF(D3="NO CUMPLE CONDICIÓN",2,3))</f>
        <v>3</v>
      </c>
      <c r="J3" s="33"/>
    </row>
    <row r="4" spans="1:10" ht="46.35" customHeight="1">
      <c r="A4" s="145" t="s">
        <v>1921</v>
      </c>
      <c r="B4" s="47" t="s">
        <v>2123</v>
      </c>
      <c r="C4" s="296" t="s">
        <v>2124</v>
      </c>
      <c r="D4" s="103"/>
      <c r="E4" s="101"/>
      <c r="F4" s="235" t="s">
        <v>2125</v>
      </c>
      <c r="G4" s="14"/>
      <c r="J4" s="33"/>
    </row>
    <row r="5" spans="1:10" ht="27" customHeight="1">
      <c r="B5" s="49" t="s">
        <v>2126</v>
      </c>
      <c r="C5" s="84" t="s">
        <v>2127</v>
      </c>
      <c r="D5" s="65" t="str">
        <f>IF(COUNTIF(D6:D8,"NO CUMPLE")&gt;0,"NO CUMPLE CONDICIÓN",IF(COUNTIF(D6:D8,"CUMPLE")=0,"NO APLICA","CUMPLE"))</f>
        <v>NO APLICA</v>
      </c>
      <c r="E5" s="399" t="str">
        <f>CONCATENATE(IF(D6="NO CUMPLE",CONCATENATE(E6," / "),""),IF(D7="NO CUMPLE",CONCATENATE(E7," / "),""),IF(D8="NO CUMPLE",CONCATENATE(E8," / "),""))</f>
        <v/>
      </c>
      <c r="F5" s="236" t="s">
        <v>2128</v>
      </c>
      <c r="G5" s="14">
        <f t="shared" ref="G5:G17" si="0">IF(D5="CUMPLE",1,IF(D5="NO CUMPLE CONDICIÓN",2,3))</f>
        <v>3</v>
      </c>
      <c r="J5" s="33"/>
    </row>
    <row r="6" spans="1:10" ht="28.5" customHeight="1">
      <c r="A6" s="145" t="s">
        <v>1921</v>
      </c>
      <c r="B6" s="47" t="s">
        <v>2129</v>
      </c>
      <c r="C6" s="57" t="s">
        <v>2130</v>
      </c>
      <c r="D6" s="103"/>
      <c r="E6" s="101"/>
      <c r="F6" s="238" t="s">
        <v>2131</v>
      </c>
      <c r="G6" s="14"/>
      <c r="J6" s="33"/>
    </row>
    <row r="7" spans="1:10" ht="79.5" customHeight="1">
      <c r="A7" s="145" t="s">
        <v>1921</v>
      </c>
      <c r="B7" s="47" t="s">
        <v>2132</v>
      </c>
      <c r="C7" s="57" t="s">
        <v>2133</v>
      </c>
      <c r="D7" s="103"/>
      <c r="E7" s="101"/>
      <c r="F7" s="238" t="s">
        <v>2134</v>
      </c>
      <c r="G7" s="14"/>
      <c r="J7" s="33"/>
    </row>
    <row r="8" spans="1:10" ht="99" customHeight="1">
      <c r="A8" s="145" t="s">
        <v>1921</v>
      </c>
      <c r="B8" s="47" t="s">
        <v>2135</v>
      </c>
      <c r="C8" s="57" t="s">
        <v>2136</v>
      </c>
      <c r="D8" s="103"/>
      <c r="E8" s="101"/>
      <c r="F8" s="238" t="s">
        <v>2137</v>
      </c>
      <c r="G8" s="14"/>
      <c r="J8" s="33"/>
    </row>
    <row r="9" spans="1:10" ht="33" customHeight="1">
      <c r="B9" s="49" t="s">
        <v>2138</v>
      </c>
      <c r="C9" s="56" t="s">
        <v>2139</v>
      </c>
      <c r="D9" s="65" t="str">
        <f>IF(COUNTIF(D10:D13,"NO CUMPLE")&gt;0,"NO CUMPLE CONDICIÓN",IF(COUNTIF(D10:D13,"CUMPLE")=0,"NO APLICA","CUMPLE"))</f>
        <v>NO APLICA</v>
      </c>
      <c r="E9" s="399" t="str">
        <f>CONCATENATE(IF(D10="NO CUMPLE",CONCATENATE(E10," / "),""),IF(D11="NO CUMPLE",CONCATENATE(E11," / "),""),IF(D12="NO CUMPLE",CONCATENATE(E12," / "),""),IF(D13="NO CUMPLE",CONCATENATE(E13," / "),""))</f>
        <v/>
      </c>
      <c r="F9" s="236" t="s">
        <v>2140</v>
      </c>
      <c r="G9" s="14">
        <f t="shared" si="0"/>
        <v>3</v>
      </c>
      <c r="J9" s="33"/>
    </row>
    <row r="10" spans="1:10" ht="27.75" customHeight="1">
      <c r="A10" s="145" t="s">
        <v>1921</v>
      </c>
      <c r="B10" s="47" t="s">
        <v>2141</v>
      </c>
      <c r="C10" s="57" t="s">
        <v>2142</v>
      </c>
      <c r="D10" s="103"/>
      <c r="E10" s="101"/>
      <c r="F10" s="238" t="s">
        <v>2140</v>
      </c>
      <c r="G10" s="14"/>
      <c r="J10" s="33"/>
    </row>
    <row r="11" spans="1:10" ht="146.25" customHeight="1">
      <c r="A11" s="145" t="s">
        <v>1921</v>
      </c>
      <c r="B11" s="47" t="s">
        <v>2143</v>
      </c>
      <c r="C11" s="297" t="s">
        <v>2144</v>
      </c>
      <c r="D11" s="103"/>
      <c r="E11" s="101"/>
      <c r="F11" s="238" t="s">
        <v>2145</v>
      </c>
      <c r="G11" s="14"/>
      <c r="J11" s="33"/>
    </row>
    <row r="12" spans="1:10" ht="43.35" customHeight="1">
      <c r="A12" s="146" t="s">
        <v>1921</v>
      </c>
      <c r="B12" s="47" t="s">
        <v>2146</v>
      </c>
      <c r="C12" s="57" t="s">
        <v>2147</v>
      </c>
      <c r="D12" s="103"/>
      <c r="E12" s="101"/>
      <c r="F12" s="238" t="s">
        <v>2148</v>
      </c>
      <c r="G12" s="14"/>
      <c r="J12" s="33"/>
    </row>
    <row r="13" spans="1:10" ht="38.450000000000003" customHeight="1">
      <c r="A13" s="146"/>
      <c r="B13" s="47" t="s">
        <v>2149</v>
      </c>
      <c r="C13" s="57" t="s">
        <v>2150</v>
      </c>
      <c r="D13" s="103"/>
      <c r="E13" s="101"/>
      <c r="F13" s="238" t="s">
        <v>2151</v>
      </c>
      <c r="G13" s="14"/>
      <c r="J13" s="33"/>
    </row>
    <row r="14" spans="1:10" ht="42.75">
      <c r="A14" s="239"/>
      <c r="B14" s="49" t="s">
        <v>2152</v>
      </c>
      <c r="C14" s="56" t="s">
        <v>2153</v>
      </c>
      <c r="D14" s="65" t="str">
        <f>IF(COUNTIF(D15:D16,"NO CUMPLE")&gt;0,"NO CUMPLE CONDICIÓN",IF(COUNTIF(D15:D16,"CUMPLE")=0,"NO APLICA","CUMPLE"))</f>
        <v>NO APLICA</v>
      </c>
      <c r="E14" s="399" t="str">
        <f>CONCATENATE(IF(D15="NO CUMPLE",CONCATENATE(E15," / "),""),IF(D16="NO CUMPLE",CONCATENATE(E16," / "),""))</f>
        <v/>
      </c>
      <c r="F14" s="236" t="s">
        <v>2154</v>
      </c>
      <c r="G14" s="14">
        <f>IF(D14="CUMPLE",1,IF(D14="NO CUMPLE CONDICIÓN",2,3))</f>
        <v>3</v>
      </c>
      <c r="J14" s="33"/>
    </row>
    <row r="15" spans="1:10" ht="191.25">
      <c r="A15" s="145" t="s">
        <v>1921</v>
      </c>
      <c r="B15" s="402" t="s">
        <v>2155</v>
      </c>
      <c r="C15" s="298" t="s">
        <v>2156</v>
      </c>
      <c r="D15" s="103"/>
      <c r="E15" s="400"/>
      <c r="F15" s="238" t="s">
        <v>2154</v>
      </c>
      <c r="G15" s="14"/>
      <c r="J15" s="33"/>
    </row>
    <row r="16" spans="1:10" ht="115.5">
      <c r="A16" s="145" t="s">
        <v>1921</v>
      </c>
      <c r="B16" s="402" t="s">
        <v>2157</v>
      </c>
      <c r="C16" s="296" t="s">
        <v>2158</v>
      </c>
      <c r="D16" s="103"/>
      <c r="E16" s="400"/>
      <c r="F16" s="238" t="s">
        <v>2154</v>
      </c>
      <c r="G16" s="14"/>
      <c r="J16" s="33"/>
    </row>
    <row r="17" spans="1:10" ht="39.75" customHeight="1">
      <c r="B17" s="49" t="s">
        <v>2159</v>
      </c>
      <c r="C17" s="56" t="s">
        <v>2160</v>
      </c>
      <c r="D17" s="65" t="str">
        <f>IF(COUNTIF(D18:D20,"NO CUMPLE")&gt;0,"NO CUMPLE CONDICIÓN",IF(COUNTIF(D18:D20,"CUMPLE")=0,"NO APLICA","CUMPLE"))</f>
        <v>NO APLICA</v>
      </c>
      <c r="E17" s="399" t="str">
        <f>CONCATENATE(IF(D18="NO CUMPLE",CONCATENATE(E18," / "),""),IF(D19="NO CUMPLE",CONCATENATE(E19," / "),""),IF(D20="NO CUMPLE",CONCATENATE(E20," / "),""))</f>
        <v/>
      </c>
      <c r="F17" s="236" t="s">
        <v>2161</v>
      </c>
      <c r="G17" s="14">
        <f t="shared" si="0"/>
        <v>3</v>
      </c>
      <c r="J17" s="33"/>
    </row>
    <row r="18" spans="1:10" ht="81">
      <c r="A18" s="145" t="s">
        <v>1921</v>
      </c>
      <c r="B18" s="47" t="s">
        <v>2162</v>
      </c>
      <c r="C18" s="57" t="s">
        <v>2163</v>
      </c>
      <c r="D18" s="103"/>
      <c r="E18" s="101"/>
      <c r="F18" s="238" t="s">
        <v>2161</v>
      </c>
      <c r="G18" s="14"/>
      <c r="J18" s="33"/>
    </row>
    <row r="19" spans="1:10" ht="81">
      <c r="A19" s="145" t="s">
        <v>1921</v>
      </c>
      <c r="B19" s="47" t="s">
        <v>2164</v>
      </c>
      <c r="C19" s="57" t="s">
        <v>2165</v>
      </c>
      <c r="D19" s="103"/>
      <c r="E19" s="101"/>
      <c r="F19" s="238" t="s">
        <v>2161</v>
      </c>
      <c r="G19" s="14"/>
      <c r="J19" s="33"/>
    </row>
    <row r="20" spans="1:10" ht="66" customHeight="1" thickBot="1">
      <c r="A20" s="145" t="s">
        <v>1921</v>
      </c>
      <c r="B20" s="51" t="s">
        <v>2166</v>
      </c>
      <c r="C20" s="376" t="s">
        <v>2167</v>
      </c>
      <c r="D20" s="104"/>
      <c r="E20" s="102"/>
      <c r="F20" s="238" t="s">
        <v>2168</v>
      </c>
      <c r="J20" s="33"/>
    </row>
    <row r="22" spans="1:10" hidden="1">
      <c r="C22" s="85" t="s">
        <v>1696</v>
      </c>
      <c r="D22" s="14">
        <f>COUNTIF(G3:G20,1)</f>
        <v>0</v>
      </c>
    </row>
    <row r="23" spans="1:10" hidden="1">
      <c r="C23" s="85" t="s">
        <v>1697</v>
      </c>
      <c r="D23" s="14">
        <f>COUNTIF(G3:G20,2)</f>
        <v>0</v>
      </c>
    </row>
    <row r="24" spans="1:10" hidden="1">
      <c r="C24" s="85" t="s">
        <v>1698</v>
      </c>
      <c r="D24" s="14">
        <f>COUNTIF(G3:G20,3)</f>
        <v>5</v>
      </c>
    </row>
    <row r="25" spans="1:10">
      <c r="C25"/>
    </row>
  </sheetData>
  <sheetProtection algorithmName="SHA-512" hashValue="X/hc2DjWdDU2OB12/0aXMCMaPdKEBd5sXNUd2/mw7LvP/aTfg8mDYGOD1FmxUQf7G3njElR3Op2g5tZ2jqKwCw==" saltValue="tJgbBqFKTDDRPCteNOpoMw==" spinCount="100000" sheet="1" formatRows="0" autoFilter="0"/>
  <mergeCells count="1">
    <mergeCell ref="B1:E1"/>
  </mergeCells>
  <conditionalFormatting sqref="D3">
    <cfRule type="cellIs" dxfId="17" priority="9" operator="equal">
      <formula>"NO CUMPLE CONDICIÓN"</formula>
    </cfRule>
    <cfRule type="cellIs" dxfId="16" priority="10" operator="equal">
      <formula>"No Cumple"</formula>
    </cfRule>
  </conditionalFormatting>
  <conditionalFormatting sqref="D5">
    <cfRule type="cellIs" dxfId="15" priority="7" operator="equal">
      <formula>"NO CUMPLE CONDICIÓN"</formula>
    </cfRule>
    <cfRule type="cellIs" dxfId="14" priority="8" operator="equal">
      <formula>"No Cumple"</formula>
    </cfRule>
  </conditionalFormatting>
  <conditionalFormatting sqref="D9">
    <cfRule type="cellIs" dxfId="13" priority="5" operator="equal">
      <formula>"NO CUMPLE CONDICIÓN"</formula>
    </cfRule>
    <cfRule type="cellIs" dxfId="12" priority="6" operator="equal">
      <formula>"No Cumple"</formula>
    </cfRule>
  </conditionalFormatting>
  <conditionalFormatting sqref="D14">
    <cfRule type="cellIs" dxfId="11" priority="1" operator="equal">
      <formula>"NO CUMPLE CONDICIÓN"</formula>
    </cfRule>
    <cfRule type="cellIs" dxfId="10" priority="2" operator="equal">
      <formula>"No Cumple"</formula>
    </cfRule>
  </conditionalFormatting>
  <conditionalFormatting sqref="D16:D17">
    <cfRule type="cellIs" dxfId="9" priority="3" operator="equal">
      <formula>"NO CUMPLE CONDICIÓN"</formula>
    </cfRule>
    <cfRule type="cellIs" dxfId="8" priority="4" operator="equal">
      <formula>"No Cumple"</formula>
    </cfRule>
  </conditionalFormatting>
  <dataValidations count="1">
    <dataValidation type="list" allowBlank="1" showInputMessage="1" showErrorMessage="1" sqref="D10:D13 D4 D6:D8 D18:D20 D15:D16" xr:uid="{C476A524-A535-4BDF-90A0-8278D306AE51}">
      <formula1>"CUMPLE,NO CUMPLE"</formula1>
    </dataValidation>
  </dataValidations>
  <hyperlinks>
    <hyperlink ref="A1" location="PORTADA!A1" display="Portada" xr:uid="{A07E33A6-D6DF-4ACA-9B54-524CA613532B}"/>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7E1F-1429-4C26-93BC-A40F4C754D23}">
  <sheetPr>
    <tabColor theme="6" tint="0.59999389629810485"/>
  </sheetPr>
  <dimension ref="A1:J20"/>
  <sheetViews>
    <sheetView topLeftCell="A9" zoomScaleNormal="100" workbookViewId="0">
      <selection activeCell="B2" sqref="C2"/>
    </sheetView>
  </sheetViews>
  <sheetFormatPr baseColWidth="10" defaultColWidth="11.42578125" defaultRowHeight="15"/>
  <cols>
    <col min="1" max="1" width="7.140625" style="144" customWidth="1"/>
    <col min="2" max="2" width="6.42578125" style="14" customWidth="1"/>
    <col min="3" max="3" width="61.42578125" style="30" customWidth="1"/>
    <col min="4" max="4" width="17" customWidth="1"/>
    <col min="5" max="5" width="61.42578125" customWidth="1"/>
    <col min="6" max="6" width="28.85546875" style="30" customWidth="1"/>
    <col min="7" max="7" width="11.42578125" hidden="1" customWidth="1"/>
    <col min="8" max="8" width="11.42578125" customWidth="1"/>
  </cols>
  <sheetData>
    <row r="1" spans="1:10" s="35" customFormat="1" ht="21" customHeight="1" thickBot="1">
      <c r="A1" s="316" t="s">
        <v>1732</v>
      </c>
      <c r="B1" s="477" t="s">
        <v>2169</v>
      </c>
      <c r="C1" s="477"/>
      <c r="D1" s="477"/>
      <c r="E1" s="480"/>
      <c r="F1" s="94"/>
      <c r="G1" s="31"/>
    </row>
    <row r="2" spans="1:10" s="33" customFormat="1" ht="74.25" customHeight="1" thickBot="1">
      <c r="A2" s="405" t="s">
        <v>1614</v>
      </c>
      <c r="B2" s="60" t="s">
        <v>1615</v>
      </c>
      <c r="C2" s="61" t="s">
        <v>1616</v>
      </c>
      <c r="D2" s="62" t="s">
        <v>1617</v>
      </c>
      <c r="E2" s="70" t="s">
        <v>1618</v>
      </c>
      <c r="F2" s="240" t="s">
        <v>1619</v>
      </c>
    </row>
    <row r="3" spans="1:10" ht="54.75" customHeight="1">
      <c r="B3" s="59" t="s">
        <v>2170</v>
      </c>
      <c r="C3" s="83" t="s">
        <v>2171</v>
      </c>
      <c r="D3" s="403" t="str">
        <f>IF(COUNTIF(D4:D7,"NO CUMPLE")&gt;0,"NO CUMPLE CONDICIÓN",IF(COUNTIF(D4:D7,"CUMPLE")=0,"NO APLICA","CUMPLE"))</f>
        <v>NO APLICA</v>
      </c>
      <c r="E3" s="404" t="str">
        <f>CONCATENATE(IF(D4="NO CUMPLE",CONCATENATE(E4," / "),""),IF(D5="NO CUMPLE",CONCATENATE(E5," / "),""),IF(D6="NO CUMPLE",CONCATENATE(E6," / "),""),IF(D7="NO CUMPLE",CONCATENATE(E7," / "),""))</f>
        <v/>
      </c>
      <c r="F3" s="407" t="s">
        <v>2172</v>
      </c>
      <c r="G3" s="14">
        <f>IF(D3="CUMPLE",1,IF(D3="NO CUMPLE CONDICIÓN",2,3))</f>
        <v>3</v>
      </c>
      <c r="J3" s="33"/>
    </row>
    <row r="4" spans="1:10" ht="21.75" customHeight="1">
      <c r="A4" s="406" t="s">
        <v>1921</v>
      </c>
      <c r="B4" s="47" t="s">
        <v>2173</v>
      </c>
      <c r="C4" s="50" t="s">
        <v>2174</v>
      </c>
      <c r="D4" s="355"/>
      <c r="E4" s="158"/>
      <c r="F4" s="408" t="s">
        <v>2175</v>
      </c>
      <c r="G4" s="14"/>
      <c r="J4" s="33"/>
    </row>
    <row r="5" spans="1:10" ht="57">
      <c r="A5" s="406" t="s">
        <v>1921</v>
      </c>
      <c r="B5" s="47" t="s">
        <v>2176</v>
      </c>
      <c r="C5" s="50" t="s">
        <v>2177</v>
      </c>
      <c r="D5" s="355"/>
      <c r="E5" s="158"/>
      <c r="F5" s="408" t="s">
        <v>2175</v>
      </c>
      <c r="G5" s="14"/>
      <c r="J5" s="33"/>
    </row>
    <row r="6" spans="1:10" ht="31.5" customHeight="1">
      <c r="A6" s="406" t="s">
        <v>1921</v>
      </c>
      <c r="B6" s="47" t="s">
        <v>2178</v>
      </c>
      <c r="C6" s="50" t="s">
        <v>2179</v>
      </c>
      <c r="D6" s="355"/>
      <c r="E6" s="158"/>
      <c r="F6" s="408" t="s">
        <v>2175</v>
      </c>
      <c r="G6" s="14"/>
      <c r="J6" s="33"/>
    </row>
    <row r="7" spans="1:10" ht="31.5" customHeight="1">
      <c r="A7" s="406" t="s">
        <v>1921</v>
      </c>
      <c r="B7" s="47" t="s">
        <v>2180</v>
      </c>
      <c r="C7" s="50" t="s">
        <v>2181</v>
      </c>
      <c r="D7" s="355"/>
      <c r="E7" s="158"/>
      <c r="F7" s="408" t="s">
        <v>2175</v>
      </c>
      <c r="G7" s="14"/>
      <c r="J7" s="33"/>
    </row>
    <row r="8" spans="1:10" ht="45" customHeight="1">
      <c r="B8" s="49" t="s">
        <v>2182</v>
      </c>
      <c r="C8" s="84" t="s">
        <v>2183</v>
      </c>
      <c r="D8" s="321" t="str">
        <f>IF(COUNTIF(D9:D13,"NO CUMPLE")&gt;0,"NO CUMPLE CONDICIÓN",IF(COUNTIF(D9:D13,"CUMPLE")=0,"NO APLICA","CUMPLE"))</f>
        <v>NO APLICA</v>
      </c>
      <c r="E8" s="322" t="str">
        <f>CONCATENATE(IF(D9="NO CUMPLE",CONCATENATE(E9," / "),""),IF(D10="NO CUMPLE",CONCATENATE(E10," / "),""),IF(D11="NO CUMPLE",CONCATENATE(E11," / "),""),IF(D12="NO CUMPLE",CONCATENATE(E12," / "),""),IF(D13="NO CUMPLE",CONCATENATE(E13," / "),""))</f>
        <v/>
      </c>
      <c r="F8" s="407" t="s">
        <v>2355</v>
      </c>
      <c r="G8" s="14">
        <f>IF(D8="CUMPLE",1,IF(D8="NO CUMPLE CONDICIÓN",2,3))</f>
        <v>3</v>
      </c>
      <c r="J8" s="33"/>
    </row>
    <row r="9" spans="1:10" ht="39.75" customHeight="1">
      <c r="A9" s="406" t="s">
        <v>1921</v>
      </c>
      <c r="B9" s="47" t="s">
        <v>2184</v>
      </c>
      <c r="C9" s="50" t="s">
        <v>2185</v>
      </c>
      <c r="D9" s="355"/>
      <c r="E9" s="173"/>
      <c r="F9" s="408" t="s">
        <v>2186</v>
      </c>
      <c r="G9" s="14"/>
      <c r="J9" s="33"/>
    </row>
    <row r="10" spans="1:10" ht="57">
      <c r="A10" s="406" t="s">
        <v>1921</v>
      </c>
      <c r="B10" s="47" t="s">
        <v>2187</v>
      </c>
      <c r="C10" s="48" t="s">
        <v>2188</v>
      </c>
      <c r="D10" s="355"/>
      <c r="E10" s="173"/>
      <c r="F10" s="408" t="s">
        <v>2189</v>
      </c>
      <c r="G10" s="14"/>
      <c r="J10" s="33"/>
    </row>
    <row r="11" spans="1:10" ht="85.5">
      <c r="A11" s="406" t="s">
        <v>1921</v>
      </c>
      <c r="B11" s="47" t="s">
        <v>2190</v>
      </c>
      <c r="C11" s="50" t="s">
        <v>2191</v>
      </c>
      <c r="D11" s="355"/>
      <c r="E11" s="158"/>
      <c r="F11" s="408" t="s">
        <v>2192</v>
      </c>
      <c r="G11" s="14"/>
      <c r="J11" s="33"/>
    </row>
    <row r="12" spans="1:10" ht="85.5">
      <c r="A12" s="406" t="s">
        <v>1921</v>
      </c>
      <c r="B12" s="47" t="s">
        <v>2193</v>
      </c>
      <c r="C12" s="329" t="s">
        <v>2194</v>
      </c>
      <c r="D12" s="355"/>
      <c r="E12" s="158"/>
      <c r="F12" s="408" t="s">
        <v>2195</v>
      </c>
      <c r="G12" s="14"/>
      <c r="J12" s="33"/>
    </row>
    <row r="13" spans="1:10" ht="33.75" customHeight="1" thickBot="1">
      <c r="A13" s="406" t="s">
        <v>1921</v>
      </c>
      <c r="B13" s="51" t="s">
        <v>2196</v>
      </c>
      <c r="C13" s="393" t="s">
        <v>2197</v>
      </c>
      <c r="D13" s="358"/>
      <c r="E13" s="159"/>
      <c r="F13" s="408" t="s">
        <v>2198</v>
      </c>
      <c r="G13" s="14"/>
      <c r="J13" s="33"/>
    </row>
    <row r="14" spans="1:10">
      <c r="J14" s="33"/>
    </row>
    <row r="15" spans="1:10">
      <c r="J15" s="33"/>
    </row>
    <row r="16" spans="1:10" hidden="1">
      <c r="C16" s="85" t="s">
        <v>1696</v>
      </c>
      <c r="D16">
        <f>COUNTIF(G3:G13,1)</f>
        <v>0</v>
      </c>
      <c r="J16" s="33"/>
    </row>
    <row r="17" spans="3:10" hidden="1">
      <c r="C17" s="85" t="s">
        <v>1697</v>
      </c>
      <c r="D17">
        <f>COUNTIF(G3:G13,2)</f>
        <v>0</v>
      </c>
      <c r="J17" s="33"/>
    </row>
    <row r="18" spans="3:10" hidden="1">
      <c r="C18" s="85" t="s">
        <v>1698</v>
      </c>
      <c r="D18">
        <f>COUNTIF(G3:G13,3)</f>
        <v>2</v>
      </c>
      <c r="J18" s="33"/>
    </row>
    <row r="19" spans="3:10">
      <c r="J19" s="33"/>
    </row>
    <row r="20" spans="3:10">
      <c r="J20" s="33"/>
    </row>
  </sheetData>
  <sheetProtection algorithmName="SHA-512" hashValue="fd5MPbZIMMDyJyCylzp1+b6n/MGeKwVsZ7eHaJhzqvcFPexaqWwgyKqXsVxKbxxvf/wgbKr8GKQI127WdusnQA==" saltValue="39vdcVfMSuYlTDCLJWaPwQ==" spinCount="100000" sheet="1" formatRows="0" autoFilter="0"/>
  <mergeCells count="1">
    <mergeCell ref="B1:E1"/>
  </mergeCells>
  <conditionalFormatting sqref="D3">
    <cfRule type="cellIs" dxfId="7" priority="3" operator="equal">
      <formula>"NO CUMPLE CONDICIÓN"</formula>
    </cfRule>
    <cfRule type="cellIs" dxfId="6" priority="4" operator="equal">
      <formula>"No Cumple"</formula>
    </cfRule>
  </conditionalFormatting>
  <conditionalFormatting sqref="D8">
    <cfRule type="cellIs" dxfId="5" priority="1" operator="equal">
      <formula>"NO CUMPLE CONDICIÓN"</formula>
    </cfRule>
    <cfRule type="cellIs" dxfId="4" priority="2" operator="equal">
      <formula>"No Cumple"</formula>
    </cfRule>
  </conditionalFormatting>
  <dataValidations count="1">
    <dataValidation type="list" allowBlank="1" showInputMessage="1" showErrorMessage="1" sqref="D4:D7 D9:D13" xr:uid="{DB447BFB-40BB-48A9-A3A8-E364002481C4}">
      <formula1>"CUMPLE,NO CUMPLE"</formula1>
    </dataValidation>
  </dataValidations>
  <hyperlinks>
    <hyperlink ref="A1" location="PORTADA!A1" display="Portada" xr:uid="{931669C1-3522-4C73-8448-7554AD051A85}"/>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6C2D-1DC3-4F82-B4D2-717ADAB76E8B}">
  <sheetPr>
    <tabColor rgb="FF36C7D6"/>
  </sheetPr>
  <dimension ref="A1:G14"/>
  <sheetViews>
    <sheetView zoomScaleNormal="100" workbookViewId="0">
      <selection activeCell="B2" sqref="C2"/>
    </sheetView>
  </sheetViews>
  <sheetFormatPr baseColWidth="10" defaultColWidth="11.42578125" defaultRowHeight="15"/>
  <cols>
    <col min="1" max="1" width="7.42578125" style="93" customWidth="1"/>
    <col min="2" max="2" width="6.140625" style="14" customWidth="1"/>
    <col min="3" max="3" width="58.42578125" style="30" customWidth="1"/>
    <col min="4" max="4" width="20" bestFit="1" customWidth="1"/>
    <col min="5" max="5" width="62.42578125" customWidth="1"/>
    <col min="6" max="6" width="39.140625" style="30" customWidth="1"/>
    <col min="7" max="7" width="11.42578125" hidden="1" customWidth="1"/>
  </cols>
  <sheetData>
    <row r="1" spans="1:7" s="35" customFormat="1" ht="21" customHeight="1" thickBot="1">
      <c r="A1" s="342" t="s">
        <v>1732</v>
      </c>
      <c r="B1" s="481" t="s">
        <v>2309</v>
      </c>
      <c r="C1" s="482"/>
      <c r="D1" s="482"/>
      <c r="E1" s="483"/>
      <c r="F1" s="94"/>
      <c r="G1" s="31"/>
    </row>
    <row r="2" spans="1:7" s="33" customFormat="1" ht="74.25" customHeight="1" thickBot="1">
      <c r="A2" s="90" t="s">
        <v>1614</v>
      </c>
      <c r="B2" s="67" t="s">
        <v>1615</v>
      </c>
      <c r="C2" s="71" t="s">
        <v>1616</v>
      </c>
      <c r="D2" s="69" t="s">
        <v>1617</v>
      </c>
      <c r="E2" s="70" t="s">
        <v>1618</v>
      </c>
      <c r="F2" s="233" t="s">
        <v>1619</v>
      </c>
    </row>
    <row r="3" spans="1:7" ht="57.95" customHeight="1">
      <c r="A3" s="91"/>
      <c r="B3" s="409" t="s">
        <v>2310</v>
      </c>
      <c r="C3" s="410" t="s">
        <v>2199</v>
      </c>
      <c r="D3" s="349" t="str">
        <f>IF(COUNTIF(D4:D4,"NO CUMPLE")&gt;0,"NO CUMPLE CONDICIÓN",IF(COUNTIF(D4:D4,"CUMPLE")=0,"NO APLICA","CUMPLE"))</f>
        <v>NO APLICA</v>
      </c>
      <c r="E3" s="350" t="str">
        <f>CONCATENATE(IF(D4="NO CUMPLE",CONCATENATE(E4," "),""))</f>
        <v/>
      </c>
      <c r="F3" s="245" t="s">
        <v>2200</v>
      </c>
      <c r="G3" s="14">
        <f t="shared" ref="G3" si="0">IF(D3="CUMPLE",1,IF(D3="NO CUMPLE CONDICIÓN",2,3))</f>
        <v>3</v>
      </c>
    </row>
    <row r="4" spans="1:7" ht="113.45" customHeight="1" thickBot="1">
      <c r="A4" s="92" t="s">
        <v>1622</v>
      </c>
      <c r="B4" s="51" t="s">
        <v>2311</v>
      </c>
      <c r="C4" s="81" t="s">
        <v>2201</v>
      </c>
      <c r="D4" s="104"/>
      <c r="E4" s="102"/>
      <c r="F4" s="241" t="s">
        <v>2202</v>
      </c>
      <c r="G4" s="14"/>
    </row>
    <row r="5" spans="1:7">
      <c r="F5" s="37"/>
    </row>
    <row r="6" spans="1:7">
      <c r="F6" s="37"/>
    </row>
    <row r="7" spans="1:7" hidden="1">
      <c r="C7" s="85" t="s">
        <v>1696</v>
      </c>
      <c r="D7">
        <f>COUNTIF(G3:G4,1)</f>
        <v>0</v>
      </c>
      <c r="F7" s="37"/>
    </row>
    <row r="8" spans="1:7" hidden="1">
      <c r="C8" s="85" t="s">
        <v>1697</v>
      </c>
      <c r="D8">
        <f>COUNTIF(G3:G4,2)</f>
        <v>0</v>
      </c>
      <c r="F8" s="37"/>
    </row>
    <row r="9" spans="1:7" hidden="1">
      <c r="C9" s="85" t="s">
        <v>1698</v>
      </c>
      <c r="D9">
        <f>COUNTIF(G3:G4,3)</f>
        <v>1</v>
      </c>
      <c r="F9" s="37"/>
    </row>
    <row r="10" spans="1:7">
      <c r="F10" s="37"/>
    </row>
    <row r="11" spans="1:7">
      <c r="F11" s="37"/>
    </row>
    <row r="12" spans="1:7">
      <c r="F12" s="37"/>
    </row>
    <row r="14" spans="1:7">
      <c r="F14" s="37"/>
    </row>
  </sheetData>
  <sheetProtection algorithmName="SHA-512" hashValue="IOatC43efPOrb2XHPP9VmmFVbwSXzPdtHhdUxn+f4yGe1N8XE6E5FViPm1LvEEHDSCSe5ubtd+LPKZIqdD/vXQ==" saltValue="MXdZfGwIgvulHeQGvvXEtw==" spinCount="100000" sheet="1" formatRows="0" autoFilter="0"/>
  <mergeCells count="1">
    <mergeCell ref="B1:E1"/>
  </mergeCells>
  <conditionalFormatting sqref="D3">
    <cfRule type="cellIs" dxfId="3" priority="1" operator="equal">
      <formula>"NO CUMPLE CONDICIÓN"</formula>
    </cfRule>
    <cfRule type="cellIs" dxfId="2" priority="2" operator="equal">
      <formula>"No Cumple"</formula>
    </cfRule>
  </conditionalFormatting>
  <dataValidations count="1">
    <dataValidation type="list" allowBlank="1" showInputMessage="1" showErrorMessage="1" sqref="D4" xr:uid="{69BBFC99-5D09-438A-9C8D-1E2EFA3482EB}">
      <formula1>"CUMPLE,NO CUMPLE,NO APLICA"</formula1>
    </dataValidation>
  </dataValidations>
  <hyperlinks>
    <hyperlink ref="A1" location="PORTADA!A1" display="Portada" xr:uid="{F77523FB-F8AD-4E61-BC2E-7EE0248A0419}"/>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529F-53DE-4649-A60A-C94DB34B9FFF}">
  <sheetPr>
    <tabColor rgb="FFFFFF00"/>
  </sheetPr>
  <dimension ref="A1:H48"/>
  <sheetViews>
    <sheetView topLeftCell="A18" zoomScaleNormal="100" zoomScaleSheetLayoutView="100" workbookViewId="0">
      <selection activeCell="B2" sqref="C2"/>
    </sheetView>
  </sheetViews>
  <sheetFormatPr baseColWidth="10" defaultColWidth="11.42578125" defaultRowHeight="14.25"/>
  <cols>
    <col min="1" max="1" width="17.85546875" style="279" customWidth="1"/>
    <col min="2" max="2" width="19.42578125" style="279" customWidth="1"/>
    <col min="3" max="3" width="17.42578125" style="279" customWidth="1"/>
    <col min="4" max="4" width="15.42578125" style="279" customWidth="1"/>
    <col min="5" max="5" width="20.42578125" style="279" customWidth="1"/>
    <col min="6" max="6" width="16.42578125" style="279" customWidth="1"/>
    <col min="7" max="7" width="21" style="279" customWidth="1"/>
    <col min="8" max="8" width="36.42578125" style="279" customWidth="1"/>
    <col min="9" max="16384" width="11.42578125" style="279"/>
  </cols>
  <sheetData>
    <row r="1" spans="1:8" ht="15.75" thickBot="1">
      <c r="A1" s="484" t="s">
        <v>2206</v>
      </c>
      <c r="B1" s="485"/>
      <c r="C1" s="485"/>
      <c r="D1" s="485"/>
      <c r="E1" s="485"/>
      <c r="F1" s="485"/>
      <c r="G1" s="485"/>
      <c r="H1" s="486"/>
    </row>
    <row r="3" spans="1:8" s="283" customFormat="1" ht="45">
      <c r="A3" s="279"/>
      <c r="B3" s="280" t="s">
        <v>1728</v>
      </c>
      <c r="C3" s="281" t="s">
        <v>2207</v>
      </c>
      <c r="D3" s="281" t="s">
        <v>2203</v>
      </c>
      <c r="E3" s="281" t="s">
        <v>2208</v>
      </c>
      <c r="F3" s="281" t="s">
        <v>2209</v>
      </c>
      <c r="G3" s="281" t="s">
        <v>2204</v>
      </c>
      <c r="H3" s="282" t="s">
        <v>2205</v>
      </c>
    </row>
    <row r="4" spans="1:8">
      <c r="B4" s="284"/>
      <c r="C4" s="105"/>
      <c r="D4" s="122"/>
      <c r="E4" s="122"/>
      <c r="F4" s="121" t="str">
        <f>IFERROR(ROUNDDOWN((Tabla_Aulas[[#This Row],[Área (m²)]]/Tabla_Aulas[[#This Row],[Índice
(m²/persona)]]),0)," ")</f>
        <v xml:space="preserve"> </v>
      </c>
      <c r="G4" s="285"/>
      <c r="H4" s="120"/>
    </row>
    <row r="5" spans="1:8">
      <c r="B5" s="284"/>
      <c r="C5" s="105"/>
      <c r="D5" s="122"/>
      <c r="E5" s="122"/>
      <c r="F5" s="121" t="str">
        <f>IFERROR(ROUNDDOWN((Tabla_Aulas[[#This Row],[Área (m²)]]/Tabla_Aulas[[#This Row],[Índice
(m²/persona)]]),0)," ")</f>
        <v xml:space="preserve"> </v>
      </c>
      <c r="G5" s="285"/>
      <c r="H5" s="120"/>
    </row>
    <row r="6" spans="1:8">
      <c r="B6" s="284"/>
      <c r="C6" s="105"/>
      <c r="D6" s="122"/>
      <c r="E6" s="122"/>
      <c r="F6" s="121" t="str">
        <f>IFERROR(ROUNDDOWN((Tabla_Aulas[[#This Row],[Área (m²)]]/Tabla_Aulas[[#This Row],[Índice
(m²/persona)]]),0)," ")</f>
        <v xml:space="preserve"> </v>
      </c>
      <c r="G6" s="285"/>
      <c r="H6" s="120"/>
    </row>
    <row r="7" spans="1:8">
      <c r="B7" s="284"/>
      <c r="C7" s="105"/>
      <c r="D7" s="122"/>
      <c r="E7" s="122"/>
      <c r="F7" s="121" t="str">
        <f>IFERROR(ROUNDDOWN((Tabla_Aulas[[#This Row],[Área (m²)]]/Tabla_Aulas[[#This Row],[Índice
(m²/persona)]]),0)," ")</f>
        <v xml:space="preserve"> </v>
      </c>
      <c r="G7" s="285"/>
      <c r="H7" s="120"/>
    </row>
    <row r="8" spans="1:8">
      <c r="B8" s="284"/>
      <c r="C8" s="105"/>
      <c r="D8" s="122"/>
      <c r="E8" s="122"/>
      <c r="F8" s="121" t="str">
        <f>IFERROR(ROUNDDOWN((Tabla_Aulas[[#This Row],[Área (m²)]]/Tabla_Aulas[[#This Row],[Índice
(m²/persona)]]),0)," ")</f>
        <v xml:space="preserve"> </v>
      </c>
      <c r="G8" s="285"/>
      <c r="H8" s="120"/>
    </row>
    <row r="9" spans="1:8">
      <c r="B9" s="284"/>
      <c r="C9" s="105"/>
      <c r="D9" s="122"/>
      <c r="E9" s="122"/>
      <c r="F9" s="121" t="str">
        <f>IFERROR(ROUNDDOWN((Tabla_Aulas[[#This Row],[Área (m²)]]/Tabla_Aulas[[#This Row],[Índice
(m²/persona)]]),0)," ")</f>
        <v xml:space="preserve"> </v>
      </c>
      <c r="G9" s="285"/>
      <c r="H9" s="120"/>
    </row>
    <row r="10" spans="1:8">
      <c r="B10" s="284"/>
      <c r="C10" s="105"/>
      <c r="D10" s="122"/>
      <c r="E10" s="122"/>
      <c r="F10" s="121" t="str">
        <f>IFERROR(ROUNDDOWN((Tabla_Aulas[[#This Row],[Área (m²)]]/Tabla_Aulas[[#This Row],[Índice
(m²/persona)]]),0)," ")</f>
        <v xml:space="preserve"> </v>
      </c>
      <c r="G10" s="285"/>
      <c r="H10" s="120"/>
    </row>
    <row r="11" spans="1:8">
      <c r="B11" s="284"/>
      <c r="C11" s="105"/>
      <c r="D11" s="122"/>
      <c r="E11" s="122"/>
      <c r="F11" s="121" t="str">
        <f>IFERROR(ROUNDDOWN((Tabla_Aulas[[#This Row],[Área (m²)]]/Tabla_Aulas[[#This Row],[Índice
(m²/persona)]]),0)," ")</f>
        <v xml:space="preserve"> </v>
      </c>
      <c r="G11" s="285"/>
      <c r="H11" s="120"/>
    </row>
    <row r="12" spans="1:8">
      <c r="B12" s="284"/>
      <c r="C12" s="105"/>
      <c r="D12" s="122"/>
      <c r="E12" s="122"/>
      <c r="F12" s="121" t="str">
        <f>IFERROR(ROUNDDOWN((Tabla_Aulas[[#This Row],[Área (m²)]]/Tabla_Aulas[[#This Row],[Índice
(m²/persona)]]),0)," ")</f>
        <v xml:space="preserve"> </v>
      </c>
      <c r="G12" s="285"/>
      <c r="H12" s="120"/>
    </row>
    <row r="13" spans="1:8">
      <c r="B13" s="284"/>
      <c r="C13" s="105"/>
      <c r="D13" s="122"/>
      <c r="E13" s="122"/>
      <c r="F13" s="121" t="str">
        <f>IFERROR(ROUNDDOWN((Tabla_Aulas[[#This Row],[Área (m²)]]/Tabla_Aulas[[#This Row],[Índice
(m²/persona)]]),0)," ")</f>
        <v xml:space="preserve"> </v>
      </c>
      <c r="G13" s="285"/>
      <c r="H13" s="120"/>
    </row>
    <row r="14" spans="1:8">
      <c r="B14" s="286"/>
      <c r="C14" s="119"/>
      <c r="D14" s="122"/>
      <c r="E14" s="122"/>
      <c r="F14" s="121" t="str">
        <f>IFERROR(ROUNDDOWN((Tabla_Aulas[[#This Row],[Área (m²)]]/Tabla_Aulas[[#This Row],[Índice
(m²/persona)]]),0)," ")</f>
        <v xml:space="preserve"> </v>
      </c>
      <c r="G14" s="119"/>
      <c r="H14" s="118"/>
    </row>
    <row r="15" spans="1:8">
      <c r="B15" s="286"/>
      <c r="C15" s="119"/>
      <c r="D15" s="122"/>
      <c r="E15" s="122"/>
      <c r="F15" s="121" t="str">
        <f>IFERROR(ROUNDDOWN((Tabla_Aulas[[#This Row],[Área (m²)]]/Tabla_Aulas[[#This Row],[Índice
(m²/persona)]]),0)," ")</f>
        <v xml:space="preserve"> </v>
      </c>
      <c r="G15" s="119"/>
      <c r="H15" s="118"/>
    </row>
    <row r="16" spans="1:8">
      <c r="B16" s="286"/>
      <c r="C16" s="119"/>
      <c r="D16" s="122"/>
      <c r="E16" s="122"/>
      <c r="F16" s="121" t="str">
        <f>IFERROR(ROUNDDOWN((Tabla_Aulas[[#This Row],[Área (m²)]]/Tabla_Aulas[[#This Row],[Índice
(m²/persona)]]),0)," ")</f>
        <v xml:space="preserve"> </v>
      </c>
      <c r="G16" s="119"/>
      <c r="H16" s="118"/>
    </row>
    <row r="17" spans="1:8">
      <c r="B17" s="286"/>
      <c r="C17" s="119"/>
      <c r="D17" s="122"/>
      <c r="E17" s="122"/>
      <c r="F17" s="121" t="str">
        <f>IFERROR(ROUNDDOWN((Tabla_Aulas[[#This Row],[Área (m²)]]/Tabla_Aulas[[#This Row],[Índice
(m²/persona)]]),0)," ")</f>
        <v xml:space="preserve"> </v>
      </c>
      <c r="G17" s="119"/>
      <c r="H17" s="118"/>
    </row>
    <row r="18" spans="1:8">
      <c r="B18" s="286"/>
      <c r="C18" s="119"/>
      <c r="D18" s="122"/>
      <c r="E18" s="122"/>
      <c r="F18" s="121" t="str">
        <f>IFERROR(ROUNDDOWN((Tabla_Aulas[[#This Row],[Área (m²)]]/Tabla_Aulas[[#This Row],[Índice
(m²/persona)]]),0)," ")</f>
        <v xml:space="preserve"> </v>
      </c>
      <c r="G18" s="119"/>
      <c r="H18" s="118"/>
    </row>
    <row r="19" spans="1:8">
      <c r="B19" s="286"/>
      <c r="C19" s="119"/>
      <c r="D19" s="122"/>
      <c r="E19" s="122"/>
      <c r="F19" s="121" t="str">
        <f>IFERROR(ROUNDDOWN((Tabla_Aulas[[#This Row],[Área (m²)]]/Tabla_Aulas[[#This Row],[Índice
(m²/persona)]]),0)," ")</f>
        <v xml:space="preserve"> </v>
      </c>
      <c r="G19" s="119"/>
      <c r="H19" s="118"/>
    </row>
    <row r="20" spans="1:8">
      <c r="B20" s="286"/>
      <c r="C20" s="119"/>
      <c r="D20" s="122"/>
      <c r="E20" s="122"/>
      <c r="F20" s="121" t="str">
        <f>IFERROR(ROUNDDOWN((Tabla_Aulas[[#This Row],[Área (m²)]]/Tabla_Aulas[[#This Row],[Índice
(m²/persona)]]),0)," ")</f>
        <v xml:space="preserve"> </v>
      </c>
      <c r="G20" s="119"/>
      <c r="H20" s="118"/>
    </row>
    <row r="21" spans="1:8">
      <c r="B21" s="286"/>
      <c r="C21" s="119"/>
      <c r="D21" s="122"/>
      <c r="E21" s="122"/>
      <c r="F21" s="121" t="str">
        <f>IFERROR(ROUNDDOWN((Tabla_Aulas[[#This Row],[Área (m²)]]/Tabla_Aulas[[#This Row],[Índice
(m²/persona)]]),0)," ")</f>
        <v xml:space="preserve"> </v>
      </c>
      <c r="G21" s="119"/>
      <c r="H21" s="118"/>
    </row>
    <row r="22" spans="1:8">
      <c r="B22" s="286"/>
      <c r="C22" s="119"/>
      <c r="D22" s="122"/>
      <c r="E22" s="122"/>
      <c r="F22" s="121" t="str">
        <f>IFERROR(ROUNDDOWN((Tabla_Aulas[[#This Row],[Área (m²)]]/Tabla_Aulas[[#This Row],[Índice
(m²/persona)]]),0)," ")</f>
        <v xml:space="preserve"> </v>
      </c>
      <c r="G22" s="119"/>
      <c r="H22" s="118"/>
    </row>
    <row r="23" spans="1:8">
      <c r="B23" s="286"/>
      <c r="C23" s="119"/>
      <c r="D23" s="122"/>
      <c r="E23" s="122"/>
      <c r="F23" s="287" t="str">
        <f>IFERROR(ROUNDDOWN((Tabla_Aulas[[#This Row],[Área (m²)]]/Tabla_Aulas[[#This Row],[Índice
(m²/persona)]]),0)," ")</f>
        <v xml:space="preserve"> </v>
      </c>
      <c r="G23" s="119"/>
      <c r="H23" s="118"/>
    </row>
    <row r="25" spans="1:8" ht="15" thickBot="1"/>
    <row r="26" spans="1:8" ht="15.75" thickBot="1">
      <c r="A26" s="484" t="s">
        <v>2210</v>
      </c>
      <c r="B26" s="485"/>
      <c r="C26" s="485"/>
      <c r="D26" s="485"/>
      <c r="E26" s="485"/>
      <c r="F26" s="485"/>
      <c r="G26" s="485"/>
      <c r="H26" s="486"/>
    </row>
    <row r="28" spans="1:8" ht="45">
      <c r="B28" s="280" t="s">
        <v>1728</v>
      </c>
      <c r="C28" s="281" t="s">
        <v>2211</v>
      </c>
      <c r="D28" s="281" t="s">
        <v>2203</v>
      </c>
      <c r="E28" s="281" t="s">
        <v>2208</v>
      </c>
      <c r="F28" s="281" t="s">
        <v>2209</v>
      </c>
      <c r="G28" s="281" t="s">
        <v>2204</v>
      </c>
      <c r="H28" s="282" t="s">
        <v>2205</v>
      </c>
    </row>
    <row r="29" spans="1:8">
      <c r="B29" s="284"/>
      <c r="C29" s="105"/>
      <c r="D29" s="122"/>
      <c r="E29" s="122"/>
      <c r="F29" s="121" t="str">
        <f>IFERROR(ROUNDDOWN((Tabla_Talleres[[#This Row],[Área (m²)]]/Tabla_Talleres[[#This Row],[Índice
(m²/persona)]]),0)," ")</f>
        <v xml:space="preserve"> </v>
      </c>
      <c r="G29" s="285" t="s">
        <v>2212</v>
      </c>
      <c r="H29" s="120"/>
    </row>
    <row r="30" spans="1:8">
      <c r="B30" s="284"/>
      <c r="C30" s="105"/>
      <c r="D30" s="122"/>
      <c r="E30" s="122"/>
      <c r="F30" s="121" t="str">
        <f>IFERROR(ROUNDDOWN((Tabla_Talleres[[#This Row],[Área (m²)]]/Tabla_Talleres[[#This Row],[Índice
(m²/persona)]]),0)," ")</f>
        <v xml:space="preserve"> </v>
      </c>
      <c r="G30" s="285" t="s">
        <v>2212</v>
      </c>
      <c r="H30" s="120"/>
    </row>
    <row r="31" spans="1:8">
      <c r="B31" s="284"/>
      <c r="C31" s="105"/>
      <c r="D31" s="122"/>
      <c r="E31" s="122"/>
      <c r="F31" s="121" t="str">
        <f>IFERROR(ROUNDDOWN((Tabla_Talleres[[#This Row],[Área (m²)]]/Tabla_Talleres[[#This Row],[Índice
(m²/persona)]]),0)," ")</f>
        <v xml:space="preserve"> </v>
      </c>
      <c r="G31" s="285" t="s">
        <v>2212</v>
      </c>
      <c r="H31" s="120"/>
    </row>
    <row r="32" spans="1:8">
      <c r="B32" s="284"/>
      <c r="C32" s="105"/>
      <c r="D32" s="122"/>
      <c r="E32" s="122"/>
      <c r="F32" s="121" t="str">
        <f>IFERROR(ROUNDDOWN((Tabla_Talleres[[#This Row],[Área (m²)]]/Tabla_Talleres[[#This Row],[Índice
(m²/persona)]]),0)," ")</f>
        <v xml:space="preserve"> </v>
      </c>
      <c r="G32" s="285" t="s">
        <v>2212</v>
      </c>
      <c r="H32" s="120"/>
    </row>
    <row r="33" spans="1:8">
      <c r="B33" s="284"/>
      <c r="C33" s="105"/>
      <c r="D33" s="122"/>
      <c r="E33" s="122"/>
      <c r="F33" s="121" t="str">
        <f>IFERROR(ROUNDDOWN((Tabla_Talleres[[#This Row],[Área (m²)]]/Tabla_Talleres[[#This Row],[Índice
(m²/persona)]]),0)," ")</f>
        <v xml:space="preserve"> </v>
      </c>
      <c r="G33" s="285" t="s">
        <v>2212</v>
      </c>
      <c r="H33" s="120"/>
    </row>
    <row r="34" spans="1:8">
      <c r="B34" s="284"/>
      <c r="C34" s="105"/>
      <c r="D34" s="122"/>
      <c r="E34" s="122"/>
      <c r="F34" s="121" t="str">
        <f>IFERROR(ROUNDDOWN((Tabla_Talleres[[#This Row],[Área (m²)]]/Tabla_Talleres[[#This Row],[Índice
(m²/persona)]]),0)," ")</f>
        <v xml:space="preserve"> </v>
      </c>
      <c r="G34" s="285" t="s">
        <v>2212</v>
      </c>
      <c r="H34" s="120"/>
    </row>
    <row r="35" spans="1:8">
      <c r="B35" s="284"/>
      <c r="C35" s="105"/>
      <c r="D35" s="122"/>
      <c r="E35" s="122"/>
      <c r="F35" s="121" t="str">
        <f>IFERROR(ROUNDDOWN((Tabla_Talleres[[#This Row],[Área (m²)]]/Tabla_Talleres[[#This Row],[Índice
(m²/persona)]]),0)," ")</f>
        <v xml:space="preserve"> </v>
      </c>
      <c r="G35" s="285" t="s">
        <v>2212</v>
      </c>
      <c r="H35" s="120"/>
    </row>
    <row r="36" spans="1:8">
      <c r="B36" s="284"/>
      <c r="C36" s="105"/>
      <c r="D36" s="122"/>
      <c r="E36" s="122"/>
      <c r="F36" s="121" t="str">
        <f>IFERROR(ROUNDDOWN((Tabla_Talleres[[#This Row],[Área (m²)]]/Tabla_Talleres[[#This Row],[Índice
(m²/persona)]]),0)," ")</f>
        <v xml:space="preserve"> </v>
      </c>
      <c r="G36" s="285" t="s">
        <v>2212</v>
      </c>
      <c r="H36" s="120"/>
    </row>
    <row r="37" spans="1:8">
      <c r="B37" s="284"/>
      <c r="C37" s="105"/>
      <c r="D37" s="122"/>
      <c r="E37" s="122"/>
      <c r="F37" s="121" t="str">
        <f>IFERROR(ROUNDDOWN((Tabla_Talleres[[#This Row],[Área (m²)]]/Tabla_Talleres[[#This Row],[Índice
(m²/persona)]]),0)," ")</f>
        <v xml:space="preserve"> </v>
      </c>
      <c r="G37" s="285" t="s">
        <v>2212</v>
      </c>
      <c r="H37" s="120"/>
    </row>
    <row r="38" spans="1:8">
      <c r="B38" s="284"/>
      <c r="C38" s="105"/>
      <c r="D38" s="122"/>
      <c r="E38" s="122"/>
      <c r="F38" s="121" t="str">
        <f>IFERROR(ROUNDDOWN((Tabla_Talleres[[#This Row],[Área (m²)]]/Tabla_Talleres[[#This Row],[Índice
(m²/persona)]]),0)," ")</f>
        <v xml:space="preserve"> </v>
      </c>
      <c r="G38" s="285" t="s">
        <v>2212</v>
      </c>
      <c r="H38" s="120"/>
    </row>
    <row r="39" spans="1:8">
      <c r="B39" s="286"/>
      <c r="C39" s="119"/>
      <c r="D39" s="122"/>
      <c r="E39" s="122"/>
      <c r="F39" s="121" t="str">
        <f>IFERROR(ROUNDDOWN((Tabla_Talleres[[#This Row],[Área (m²)]]/Tabla_Talleres[[#This Row],[Índice
(m²/persona)]]),0)," ")</f>
        <v xml:space="preserve"> </v>
      </c>
      <c r="G39" s="285" t="s">
        <v>2212</v>
      </c>
      <c r="H39" s="118"/>
    </row>
    <row r="40" spans="1:8">
      <c r="B40" s="286"/>
      <c r="C40" s="119"/>
      <c r="D40" s="122"/>
      <c r="E40" s="122"/>
      <c r="F40" s="121" t="str">
        <f>IFERROR(ROUNDDOWN((Tabla_Talleres[[#This Row],[Área (m²)]]/Tabla_Talleres[[#This Row],[Índice
(m²/persona)]]),0)," ")</f>
        <v xml:space="preserve"> </v>
      </c>
      <c r="G40" s="285" t="s">
        <v>2212</v>
      </c>
      <c r="H40" s="118"/>
    </row>
    <row r="41" spans="1:8">
      <c r="B41" s="286"/>
      <c r="C41" s="119"/>
      <c r="D41" s="122"/>
      <c r="E41" s="122"/>
      <c r="F41" s="121" t="str">
        <f>IFERROR(ROUNDDOWN((Tabla_Talleres[[#This Row],[Área (m²)]]/Tabla_Talleres[[#This Row],[Índice
(m²/persona)]]),0)," ")</f>
        <v xml:space="preserve"> </v>
      </c>
      <c r="G41" s="285" t="s">
        <v>2212</v>
      </c>
      <c r="H41" s="118"/>
    </row>
    <row r="42" spans="1:8">
      <c r="B42" s="286"/>
      <c r="C42" s="119"/>
      <c r="D42" s="122"/>
      <c r="E42" s="122"/>
      <c r="F42" s="121" t="str">
        <f>IFERROR(ROUNDDOWN((Tabla_Talleres[[#This Row],[Área (m²)]]/Tabla_Talleres[[#This Row],[Índice
(m²/persona)]]),0)," ")</f>
        <v xml:space="preserve"> </v>
      </c>
      <c r="G42" s="285" t="s">
        <v>2212</v>
      </c>
      <c r="H42" s="118"/>
    </row>
    <row r="43" spans="1:8">
      <c r="B43" s="286"/>
      <c r="C43" s="119"/>
      <c r="D43" s="122"/>
      <c r="E43" s="122"/>
      <c r="F43" s="121" t="str">
        <f>IFERROR(ROUNDDOWN((Tabla_Talleres[[#This Row],[Área (m²)]]/Tabla_Talleres[[#This Row],[Índice
(m²/persona)]]),0)," ")</f>
        <v xml:space="preserve"> </v>
      </c>
      <c r="G43" s="288" t="s">
        <v>2212</v>
      </c>
      <c r="H43" s="118"/>
    </row>
    <row r="48" spans="1:8" ht="15">
      <c r="A48" s="279" t="s">
        <v>2213</v>
      </c>
    </row>
  </sheetData>
  <sheetProtection algorithmName="SHA-512" hashValue="HNFLuXNVBTQh7iA396vXxLPJY1sIvxJ21OoUg27s4ukVIKVLzfxJDVYFHUQZZlxG4R5cFuSGywfJkAUkfgL6JQ==" saltValue="FTysJsghLe6byIjN+XBNbQ==" spinCount="100000" sheet="1" formatRows="0"/>
  <mergeCells count="2">
    <mergeCell ref="A1:H1"/>
    <mergeCell ref="A26:H26"/>
  </mergeCells>
  <conditionalFormatting sqref="G4:G23">
    <cfRule type="containsText" dxfId="1" priority="2" operator="containsText" text="No Cumple">
      <formula>NOT(ISERROR(SEARCH("No Cumple",G4)))</formula>
    </cfRule>
  </conditionalFormatting>
  <conditionalFormatting sqref="G29:G43">
    <cfRule type="containsText" dxfId="0" priority="1" operator="containsText" text="No Cumple">
      <formula>NOT(ISERROR(SEARCH("No Cumple",G29)))</formula>
    </cfRule>
  </conditionalFormatting>
  <dataValidations count="4">
    <dataValidation type="list" allowBlank="1" showInputMessage="1" showErrorMessage="1" sqref="E4:E23 D4" xr:uid="{FB28E0AC-0DAF-4E5C-B34B-0C6DE0542016}">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list" allowBlank="1" showInputMessage="1" showErrorMessage="1" sqref="G4:G23 G29:G43" xr:uid="{658048CE-9465-40BE-8E6C-F460040F3580}">
      <formula1>"CUMPLE,NO CUMPLE,NO APLICA"</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23 D29:D43" xr:uid="{CEED78BB-4BB5-40BC-A8E8-9EE9D7443202}">
      <formula1>0</formula1>
    </dataValidation>
    <dataValidation type="list" allowBlank="1" showInputMessage="1" showErrorMessage="1" sqref="E29:E43" xr:uid="{29D52A9C-00EB-4449-B23D-68734CA102F7}">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tableParts count="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68C5-A2C1-4411-ADA9-7B6A2559687F}">
  <sheetPr>
    <tabColor rgb="FF66FF33"/>
  </sheetPr>
  <dimension ref="A1:F11"/>
  <sheetViews>
    <sheetView zoomScaleNormal="100" workbookViewId="0">
      <selection activeCell="B2" sqref="C2"/>
    </sheetView>
  </sheetViews>
  <sheetFormatPr baseColWidth="10" defaultColWidth="11.42578125" defaultRowHeight="15"/>
  <cols>
    <col min="1" max="1" width="58.7109375" customWidth="1"/>
    <col min="2" max="2" width="22.85546875" customWidth="1"/>
    <col min="4" max="4" width="27.28515625" customWidth="1"/>
  </cols>
  <sheetData>
    <row r="1" spans="1:6" ht="45">
      <c r="A1" s="341" t="s">
        <v>2214</v>
      </c>
      <c r="B1" s="185" t="s">
        <v>2215</v>
      </c>
      <c r="C1" s="316" t="s">
        <v>1732</v>
      </c>
    </row>
    <row r="2" spans="1:6">
      <c r="A2" s="412" t="s">
        <v>2383</v>
      </c>
      <c r="B2" s="413">
        <v>1</v>
      </c>
    </row>
    <row r="3" spans="1:6">
      <c r="A3" s="412" t="s">
        <v>2384</v>
      </c>
      <c r="B3" s="413">
        <f>$B$11/100</f>
        <v>2</v>
      </c>
      <c r="D3" s="487"/>
      <c r="E3" s="487"/>
      <c r="F3" s="487"/>
    </row>
    <row r="4" spans="1:6" ht="14.45" customHeight="1">
      <c r="A4" s="412" t="s">
        <v>2386</v>
      </c>
      <c r="B4" s="413">
        <f>$B$11/80</f>
        <v>2.5</v>
      </c>
    </row>
    <row r="5" spans="1:6" ht="30">
      <c r="A5" s="412" t="s">
        <v>2387</v>
      </c>
      <c r="B5" s="413">
        <f>$B$11/80</f>
        <v>2.5</v>
      </c>
    </row>
    <row r="6" spans="1:6">
      <c r="A6" s="414" t="s">
        <v>2385</v>
      </c>
      <c r="B6" s="413">
        <f>$B$11/80</f>
        <v>2.5</v>
      </c>
    </row>
    <row r="7" spans="1:6">
      <c r="A7" s="412" t="s">
        <v>2388</v>
      </c>
      <c r="B7" s="415">
        <f>$B$11/80</f>
        <v>2.5</v>
      </c>
    </row>
    <row r="8" spans="1:6">
      <c r="A8" s="412" t="s">
        <v>2389</v>
      </c>
      <c r="B8" s="416">
        <f>$B$11*0.5/100</f>
        <v>1</v>
      </c>
    </row>
    <row r="9" spans="1:6" ht="53.25" customHeight="1">
      <c r="A9" s="488" t="s">
        <v>2382</v>
      </c>
      <c r="B9" s="489"/>
    </row>
    <row r="10" spans="1:6" ht="15.75" thickBot="1"/>
    <row r="11" spans="1:6" ht="26.25" customHeight="1" thickBot="1">
      <c r="A11" s="246" t="s">
        <v>2216</v>
      </c>
      <c r="B11" s="411">
        <v>200</v>
      </c>
    </row>
  </sheetData>
  <sheetProtection algorithmName="SHA-512" hashValue="80WKtJy1fE5v4dus7CMGht1MTDJKSatrRUvZJQwtiQNy9Mj4oBELvVqWoy5vgiWIr3blKu1LQm9qs3DyVzOIyg==" saltValue="qeFxrI6WJskkChoRxgdU2g==" spinCount="100000" sheet="1" objects="1" scenarios="1"/>
  <mergeCells count="2">
    <mergeCell ref="D3:F3"/>
    <mergeCell ref="A9:B9"/>
  </mergeCells>
  <hyperlinks>
    <hyperlink ref="C1" location="PORTADA!A1" display="Portada" xr:uid="{636ED8A7-CE0F-4A65-B271-F9F4FB2927AC}"/>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1040E-56FB-41A5-9AE7-3862CAE0761B}">
  <sheetPr>
    <tabColor theme="5" tint="0.79998168889431442"/>
  </sheetPr>
  <dimension ref="A1:Y12"/>
  <sheetViews>
    <sheetView topLeftCell="I1" zoomScaleNormal="100" workbookViewId="0">
      <selection activeCell="B2" sqref="C2"/>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14"/>
    <col min="20" max="20" width="12.85546875" style="14" customWidth="1"/>
    <col min="21" max="21" width="11.42578125" style="14"/>
    <col min="22" max="22" width="17" style="14" customWidth="1"/>
    <col min="23" max="23" width="21.140625" style="14" customWidth="1"/>
    <col min="24" max="24" width="40.85546875" style="14" customWidth="1"/>
  </cols>
  <sheetData>
    <row r="1" spans="1:25" ht="43.5" customHeight="1">
      <c r="A1" s="491" t="s">
        <v>2217</v>
      </c>
      <c r="B1" s="491"/>
      <c r="C1" s="491"/>
      <c r="D1" s="491"/>
      <c r="E1" s="491"/>
      <c r="F1" s="491"/>
      <c r="G1" s="491"/>
      <c r="H1" s="491"/>
      <c r="I1" s="491"/>
      <c r="J1" s="491"/>
      <c r="K1" s="491"/>
      <c r="L1" s="491"/>
      <c r="M1" s="491"/>
      <c r="N1" s="491"/>
      <c r="O1" s="491"/>
      <c r="P1" s="491"/>
      <c r="Q1" s="491"/>
      <c r="R1" s="491"/>
      <c r="S1" s="491"/>
      <c r="T1" s="491"/>
      <c r="U1" s="491"/>
      <c r="V1" s="491"/>
      <c r="W1" s="491"/>
      <c r="X1" s="491"/>
      <c r="Y1" s="342" t="s">
        <v>1732</v>
      </c>
    </row>
    <row r="2" spans="1:25" s="1" customFormat="1" ht="60" customHeight="1">
      <c r="A2" s="491" t="s">
        <v>1570</v>
      </c>
      <c r="B2" s="491" t="s">
        <v>2218</v>
      </c>
      <c r="C2" s="490" t="s">
        <v>2219</v>
      </c>
      <c r="D2" s="491" t="s">
        <v>2220</v>
      </c>
      <c r="E2" s="490" t="s">
        <v>2221</v>
      </c>
      <c r="F2" s="490" t="s">
        <v>2222</v>
      </c>
      <c r="G2" s="491" t="s">
        <v>2223</v>
      </c>
      <c r="H2" s="490" t="s">
        <v>2224</v>
      </c>
      <c r="I2" s="490" t="s">
        <v>2225</v>
      </c>
      <c r="J2" s="490" t="s">
        <v>2226</v>
      </c>
      <c r="K2" s="490" t="s">
        <v>2227</v>
      </c>
      <c r="L2" s="490" t="s">
        <v>2228</v>
      </c>
      <c r="M2" s="490" t="s">
        <v>2229</v>
      </c>
      <c r="N2" s="490" t="s">
        <v>2230</v>
      </c>
      <c r="O2" s="491"/>
      <c r="P2" s="491"/>
      <c r="Q2" s="491"/>
      <c r="R2" s="490" t="s">
        <v>2231</v>
      </c>
      <c r="S2" s="490" t="s">
        <v>2232</v>
      </c>
      <c r="T2" s="490" t="s">
        <v>2233</v>
      </c>
      <c r="U2" s="490"/>
      <c r="V2" s="490" t="s">
        <v>2234</v>
      </c>
      <c r="W2" s="490" t="s">
        <v>2235</v>
      </c>
      <c r="X2" s="491" t="s">
        <v>2236</v>
      </c>
    </row>
    <row r="3" spans="1:25" ht="30">
      <c r="A3" s="491"/>
      <c r="B3" s="491"/>
      <c r="C3" s="490"/>
      <c r="D3" s="491"/>
      <c r="E3" s="490"/>
      <c r="F3" s="490"/>
      <c r="G3" s="491"/>
      <c r="H3" s="490"/>
      <c r="I3" s="490"/>
      <c r="J3" s="490"/>
      <c r="K3" s="490"/>
      <c r="L3" s="490"/>
      <c r="M3" s="490"/>
      <c r="N3" s="219" t="s">
        <v>2237</v>
      </c>
      <c r="O3" s="220" t="s">
        <v>2238</v>
      </c>
      <c r="P3" s="219" t="s">
        <v>2239</v>
      </c>
      <c r="Q3" s="219" t="s">
        <v>2240</v>
      </c>
      <c r="R3" s="491"/>
      <c r="S3" s="490" t="s">
        <v>2241</v>
      </c>
      <c r="T3" s="490"/>
      <c r="U3" s="490"/>
      <c r="V3" s="490"/>
      <c r="W3" s="490"/>
      <c r="X3" s="491"/>
    </row>
    <row r="4" spans="1:25">
      <c r="A4" s="221">
        <v>1</v>
      </c>
      <c r="B4" s="221"/>
      <c r="C4" s="221"/>
      <c r="D4" s="221"/>
      <c r="E4" s="221"/>
      <c r="F4" s="222" t="s">
        <v>2242</v>
      </c>
      <c r="G4" s="222" t="s">
        <v>2243</v>
      </c>
      <c r="H4" s="223"/>
      <c r="I4" s="222" t="s">
        <v>2243</v>
      </c>
      <c r="J4" s="222" t="s">
        <v>2243</v>
      </c>
      <c r="K4" s="222" t="s">
        <v>2243</v>
      </c>
      <c r="L4" s="222" t="s">
        <v>2243</v>
      </c>
      <c r="M4" s="222" t="s">
        <v>2244</v>
      </c>
      <c r="N4" s="224" t="s">
        <v>2245</v>
      </c>
      <c r="O4" s="224" t="s">
        <v>2245</v>
      </c>
      <c r="P4" s="224" t="s">
        <v>2245</v>
      </c>
      <c r="Q4" s="224" t="s">
        <v>2245</v>
      </c>
      <c r="R4" s="224" t="s">
        <v>2245</v>
      </c>
      <c r="S4" s="225" t="s">
        <v>2245</v>
      </c>
      <c r="T4" s="225" t="s">
        <v>2245</v>
      </c>
      <c r="U4" s="225" t="s">
        <v>2245</v>
      </c>
      <c r="V4" s="226"/>
      <c r="W4" s="225" t="s">
        <v>2245</v>
      </c>
      <c r="X4" s="226"/>
    </row>
    <row r="5" spans="1:25">
      <c r="A5" s="221">
        <v>2</v>
      </c>
      <c r="B5" s="221"/>
      <c r="C5" s="221"/>
      <c r="D5" s="221"/>
      <c r="E5" s="221"/>
      <c r="F5" s="221"/>
      <c r="G5" s="221"/>
      <c r="H5" s="221"/>
      <c r="I5" s="221"/>
      <c r="J5" s="221"/>
      <c r="K5" s="221"/>
      <c r="L5" s="221"/>
      <c r="M5" s="221"/>
      <c r="N5" s="221"/>
      <c r="O5" s="221"/>
      <c r="P5" s="221"/>
      <c r="Q5" s="221"/>
      <c r="R5" s="221"/>
      <c r="S5" s="226"/>
      <c r="T5" s="226"/>
      <c r="U5" s="226"/>
      <c r="V5" s="226"/>
      <c r="W5" s="226"/>
      <c r="X5" s="226"/>
    </row>
    <row r="6" spans="1:25">
      <c r="A6" s="221">
        <v>3</v>
      </c>
      <c r="B6" s="221"/>
      <c r="C6" s="221"/>
      <c r="D6" s="221"/>
      <c r="E6" s="221"/>
      <c r="F6" s="221"/>
      <c r="G6" s="221"/>
      <c r="H6" s="221"/>
      <c r="I6" s="221"/>
      <c r="J6" s="221"/>
      <c r="K6" s="221"/>
      <c r="L6" s="221"/>
      <c r="M6" s="221"/>
      <c r="N6" s="221"/>
      <c r="O6" s="221"/>
      <c r="P6" s="221"/>
      <c r="Q6" s="221"/>
      <c r="R6" s="221"/>
      <c r="S6" s="226"/>
      <c r="T6" s="226"/>
      <c r="U6" s="226"/>
      <c r="V6" s="226"/>
      <c r="W6" s="226"/>
      <c r="X6" s="226"/>
    </row>
    <row r="7" spans="1:25">
      <c r="A7" s="221">
        <v>4</v>
      </c>
      <c r="B7" s="221"/>
      <c r="C7" s="221"/>
      <c r="D7" s="221"/>
      <c r="E7" s="221"/>
      <c r="F7" s="221"/>
      <c r="G7" s="221"/>
      <c r="H7" s="221"/>
      <c r="I7" s="221"/>
      <c r="J7" s="221"/>
      <c r="K7" s="221"/>
      <c r="L7" s="221"/>
      <c r="M7" s="221"/>
      <c r="N7" s="221"/>
      <c r="O7" s="221"/>
      <c r="P7" s="221"/>
      <c r="Q7" s="221"/>
      <c r="R7" s="221"/>
      <c r="S7" s="226"/>
      <c r="T7" s="226"/>
      <c r="U7" s="226"/>
      <c r="V7" s="226"/>
      <c r="W7" s="226"/>
      <c r="X7" s="226"/>
    </row>
    <row r="8" spans="1:25">
      <c r="A8" s="221">
        <v>5</v>
      </c>
      <c r="B8" s="221"/>
      <c r="C8" s="221"/>
      <c r="D8" s="221"/>
      <c r="E8" s="221"/>
      <c r="F8" s="221"/>
      <c r="G8" s="221"/>
      <c r="H8" s="221"/>
      <c r="I8" s="221"/>
      <c r="J8" s="221"/>
      <c r="K8" s="221"/>
      <c r="L8" s="221"/>
      <c r="M8" s="221"/>
      <c r="N8" s="221"/>
      <c r="O8" s="221"/>
      <c r="P8" s="221"/>
      <c r="Q8" s="221"/>
      <c r="R8" s="221"/>
      <c r="S8" s="226"/>
      <c r="T8" s="226"/>
      <c r="U8" s="226"/>
      <c r="V8" s="226"/>
      <c r="W8" s="226"/>
      <c r="X8" s="226"/>
    </row>
    <row r="9" spans="1:25">
      <c r="A9" s="221">
        <v>6</v>
      </c>
      <c r="B9" s="221"/>
      <c r="C9" s="221"/>
      <c r="D9" s="221"/>
      <c r="E9" s="221"/>
      <c r="F9" s="221"/>
      <c r="G9" s="221"/>
      <c r="H9" s="221"/>
      <c r="I9" s="221"/>
      <c r="J9" s="221"/>
      <c r="K9" s="221"/>
      <c r="L9" s="221"/>
      <c r="M9" s="221"/>
      <c r="N9" s="221"/>
      <c r="O9" s="221"/>
      <c r="P9" s="221"/>
      <c r="Q9" s="221"/>
      <c r="R9" s="221"/>
      <c r="S9" s="226"/>
      <c r="T9" s="226"/>
      <c r="U9" s="226"/>
      <c r="V9" s="226"/>
      <c r="W9" s="226"/>
      <c r="X9" s="226"/>
    </row>
    <row r="10" spans="1:25">
      <c r="A10" s="221">
        <v>7</v>
      </c>
      <c r="B10" s="221"/>
      <c r="C10" s="221"/>
      <c r="D10" s="221"/>
      <c r="E10" s="221"/>
      <c r="F10" s="221"/>
      <c r="G10" s="221"/>
      <c r="H10" s="221"/>
      <c r="I10" s="221"/>
      <c r="J10" s="221"/>
      <c r="K10" s="221"/>
      <c r="L10" s="221"/>
      <c r="M10" s="221"/>
      <c r="N10" s="221"/>
      <c r="O10" s="221"/>
      <c r="P10" s="221"/>
      <c r="Q10" s="221"/>
      <c r="R10" s="221"/>
      <c r="S10" s="226"/>
      <c r="T10" s="226"/>
      <c r="U10" s="226"/>
      <c r="V10" s="226"/>
      <c r="W10" s="226"/>
      <c r="X10" s="226"/>
    </row>
    <row r="11" spans="1:25">
      <c r="A11" s="221">
        <v>8</v>
      </c>
      <c r="B11" s="221"/>
      <c r="C11" s="221"/>
      <c r="D11" s="221"/>
      <c r="E11" s="221"/>
      <c r="F11" s="221"/>
      <c r="G11" s="221"/>
      <c r="H11" s="221"/>
      <c r="I11" s="221"/>
      <c r="J11" s="221"/>
      <c r="K11" s="221"/>
      <c r="L11" s="221"/>
      <c r="M11" s="221"/>
      <c r="N11" s="221"/>
      <c r="O11" s="221"/>
      <c r="P11" s="221"/>
      <c r="Q11" s="221"/>
      <c r="R11" s="221"/>
      <c r="S11" s="226"/>
      <c r="T11" s="226"/>
      <c r="U11" s="226"/>
      <c r="V11" s="226"/>
      <c r="W11" s="226"/>
      <c r="X11" s="226"/>
    </row>
    <row r="12" spans="1:25">
      <c r="A12" s="221">
        <v>9</v>
      </c>
      <c r="B12" s="221"/>
      <c r="C12" s="221"/>
      <c r="D12" s="221"/>
      <c r="E12" s="221"/>
      <c r="F12" s="221"/>
      <c r="G12" s="221"/>
      <c r="H12" s="221"/>
      <c r="I12" s="221"/>
      <c r="J12" s="221"/>
      <c r="K12" s="221"/>
      <c r="L12" s="221"/>
      <c r="M12" s="221"/>
      <c r="N12" s="221"/>
      <c r="O12" s="221"/>
      <c r="P12" s="221"/>
      <c r="Q12" s="221"/>
      <c r="R12" s="221"/>
      <c r="S12" s="226"/>
      <c r="T12" s="226"/>
      <c r="U12" s="226"/>
      <c r="V12" s="226"/>
      <c r="W12" s="226"/>
      <c r="X12" s="226"/>
    </row>
  </sheetData>
  <sheetProtection algorithmName="SHA-512" hashValue="t5Z+UsY3isNZ99LiBLS80Y+45XjEW5hdJvQPR1yPXFsOf66l5V73EO9g0+YjJMJ/ME7Li6f3bRz0zMqCWTE7XQ==" saltValue="awYOFHyZunFAg0Sxa0+M0g==" spinCount="100000" sheet="1" objects="1" scenarios="1" formatRows="0"/>
  <mergeCells count="21">
    <mergeCell ref="S2:S3"/>
    <mergeCell ref="T2:U3"/>
    <mergeCell ref="V2:V3"/>
    <mergeCell ref="W2:W3"/>
    <mergeCell ref="X2:X3"/>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s>
  <hyperlinks>
    <hyperlink ref="Y1" location="PORTADA!A1" display="Portada" xr:uid="{DBA6DE6E-BA87-4B2B-8790-AEBB9252C825}"/>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F372-542B-47BA-9FFA-E23A5EF99A22}">
  <sheetPr>
    <tabColor rgb="FF66FF33"/>
  </sheetPr>
  <dimension ref="A1:AT97"/>
  <sheetViews>
    <sheetView zoomScale="89" zoomScaleNormal="89" zoomScaleSheetLayoutView="104" workbookViewId="0">
      <selection activeCell="B2" sqref="C2"/>
    </sheetView>
  </sheetViews>
  <sheetFormatPr baseColWidth="10" defaultColWidth="10.85546875" defaultRowHeight="12.75"/>
  <cols>
    <col min="1" max="1" width="10.85546875" style="249"/>
    <col min="2" max="2" width="43.42578125" style="261" customWidth="1"/>
    <col min="3" max="4" width="17.42578125" style="250" customWidth="1"/>
    <col min="5" max="8" width="14.42578125" style="250" customWidth="1"/>
    <col min="9" max="9" width="10.85546875" style="250"/>
    <col min="10" max="10" width="13.28515625" style="249" customWidth="1"/>
    <col min="11" max="13" width="4.42578125" style="249" customWidth="1"/>
    <col min="14" max="14" width="12.28515625" style="249" customWidth="1"/>
    <col min="15" max="15" width="4.42578125" style="249" customWidth="1"/>
    <col min="16" max="16" width="6.7109375" style="249" customWidth="1"/>
    <col min="17" max="17" width="4.42578125" style="249" customWidth="1"/>
    <col min="18" max="18" width="6.140625" style="249" customWidth="1"/>
    <col min="19" max="19" width="4.42578125" style="249" customWidth="1"/>
    <col min="20" max="22" width="6.7109375" style="249" customWidth="1"/>
    <col min="23" max="41" width="4.42578125" style="249" customWidth="1"/>
    <col min="42" max="44" width="5.7109375" style="249" customWidth="1"/>
    <col min="45" max="45" width="15.7109375" style="249" customWidth="1"/>
    <col min="46" max="16384" width="10.85546875" style="249"/>
  </cols>
  <sheetData>
    <row r="1" spans="1:46" ht="26.25" customHeight="1">
      <c r="A1" s="493"/>
      <c r="B1" s="493"/>
      <c r="C1" s="494" t="s">
        <v>2390</v>
      </c>
      <c r="D1" s="495"/>
      <c r="E1" s="495"/>
      <c r="F1" s="495"/>
      <c r="G1" s="495"/>
      <c r="H1" s="495"/>
      <c r="I1" s="495"/>
      <c r="J1" s="495"/>
      <c r="K1" s="495"/>
      <c r="L1" s="495"/>
      <c r="M1" s="495"/>
      <c r="N1" s="495"/>
      <c r="O1" s="495"/>
      <c r="P1" s="495"/>
      <c r="Q1" s="495"/>
      <c r="R1" s="495"/>
      <c r="S1" s="495"/>
      <c r="T1" s="495"/>
      <c r="U1" s="495"/>
      <c r="V1" s="495"/>
      <c r="W1" s="495"/>
      <c r="X1" s="495"/>
      <c r="Y1" s="495"/>
      <c r="Z1" s="495"/>
      <c r="AA1" s="495"/>
      <c r="AB1" s="495"/>
      <c r="AC1" s="495"/>
      <c r="AD1" s="495"/>
      <c r="AE1" s="495"/>
      <c r="AF1" s="495"/>
      <c r="AG1" s="495"/>
      <c r="AH1" s="495"/>
      <c r="AI1" s="495"/>
      <c r="AJ1" s="495"/>
      <c r="AK1" s="495"/>
      <c r="AL1" s="495"/>
      <c r="AM1" s="495"/>
      <c r="AN1" s="496"/>
      <c r="AO1" s="496"/>
      <c r="AP1" s="496"/>
      <c r="AQ1" s="247"/>
      <c r="AR1" s="247"/>
      <c r="AS1" s="248"/>
    </row>
    <row r="2" spans="1:46" s="252" customFormat="1" ht="94.5" customHeight="1">
      <c r="A2" s="497" t="s">
        <v>2246</v>
      </c>
      <c r="B2" s="497" t="s">
        <v>2247</v>
      </c>
      <c r="C2" s="497" t="s">
        <v>2248</v>
      </c>
      <c r="D2" s="497" t="s">
        <v>2249</v>
      </c>
      <c r="E2" s="497" t="s">
        <v>2250</v>
      </c>
      <c r="F2" s="497" t="s">
        <v>2251</v>
      </c>
      <c r="G2" s="497" t="s">
        <v>1550</v>
      </c>
      <c r="H2" s="497" t="s">
        <v>2252</v>
      </c>
      <c r="I2" s="497" t="s">
        <v>2253</v>
      </c>
      <c r="J2" s="497" t="s">
        <v>2254</v>
      </c>
      <c r="K2" s="492" t="s">
        <v>2255</v>
      </c>
      <c r="L2" s="492"/>
      <c r="M2" s="492" t="s">
        <v>2256</v>
      </c>
      <c r="N2" s="492"/>
      <c r="O2" s="500" t="s">
        <v>2257</v>
      </c>
      <c r="P2" s="501"/>
      <c r="Q2" s="500" t="s">
        <v>2258</v>
      </c>
      <c r="R2" s="501"/>
      <c r="S2" s="500" t="s">
        <v>2259</v>
      </c>
      <c r="T2" s="501"/>
      <c r="U2" s="500" t="s">
        <v>2260</v>
      </c>
      <c r="V2" s="501"/>
      <c r="W2" s="492" t="s">
        <v>2261</v>
      </c>
      <c r="X2" s="492"/>
      <c r="Y2" s="492"/>
      <c r="Z2" s="492" t="s">
        <v>2262</v>
      </c>
      <c r="AA2" s="492"/>
      <c r="AB2" s="492"/>
      <c r="AC2" s="492" t="s">
        <v>2263</v>
      </c>
      <c r="AD2" s="492"/>
      <c r="AE2" s="492" t="s">
        <v>2264</v>
      </c>
      <c r="AF2" s="492"/>
      <c r="AG2" s="492"/>
      <c r="AH2" s="492" t="s">
        <v>2265</v>
      </c>
      <c r="AI2" s="492"/>
      <c r="AJ2" s="492"/>
      <c r="AK2" s="492" t="s">
        <v>2266</v>
      </c>
      <c r="AL2" s="492"/>
      <c r="AM2" s="492" t="s">
        <v>2267</v>
      </c>
      <c r="AN2" s="492"/>
      <c r="AO2" s="492" t="s">
        <v>2268</v>
      </c>
      <c r="AP2" s="492"/>
      <c r="AQ2" s="492" t="s">
        <v>2269</v>
      </c>
      <c r="AR2" s="492"/>
      <c r="AS2" s="253" t="s">
        <v>2236</v>
      </c>
      <c r="AT2" s="342" t="s">
        <v>1732</v>
      </c>
    </row>
    <row r="3" spans="1:46" s="252" customFormat="1" ht="39.75" customHeight="1">
      <c r="A3" s="497"/>
      <c r="B3" s="497"/>
      <c r="C3" s="497"/>
      <c r="D3" s="497"/>
      <c r="E3" s="497"/>
      <c r="F3" s="497"/>
      <c r="G3" s="497"/>
      <c r="H3" s="497"/>
      <c r="I3" s="497"/>
      <c r="J3" s="497"/>
      <c r="K3" s="254" t="s">
        <v>2270</v>
      </c>
      <c r="L3" s="254" t="s">
        <v>2271</v>
      </c>
      <c r="M3" s="254" t="s">
        <v>2270</v>
      </c>
      <c r="N3" s="254" t="s">
        <v>2271</v>
      </c>
      <c r="O3" s="254" t="s">
        <v>2270</v>
      </c>
      <c r="P3" s="254" t="s">
        <v>2271</v>
      </c>
      <c r="Q3" s="254" t="s">
        <v>2270</v>
      </c>
      <c r="R3" s="254" t="s">
        <v>2271</v>
      </c>
      <c r="S3" s="254" t="s">
        <v>2270</v>
      </c>
      <c r="T3" s="254" t="s">
        <v>2271</v>
      </c>
      <c r="U3" s="254" t="s">
        <v>2270</v>
      </c>
      <c r="V3" s="254" t="s">
        <v>2271</v>
      </c>
      <c r="W3" s="254" t="s">
        <v>2270</v>
      </c>
      <c r="X3" s="254" t="s">
        <v>2271</v>
      </c>
      <c r="Y3" s="254" t="s">
        <v>79</v>
      </c>
      <c r="Z3" s="254" t="s">
        <v>2270</v>
      </c>
      <c r="AA3" s="254" t="s">
        <v>2271</v>
      </c>
      <c r="AB3" s="254" t="s">
        <v>79</v>
      </c>
      <c r="AC3" s="254" t="s">
        <v>2270</v>
      </c>
      <c r="AD3" s="254" t="s">
        <v>2271</v>
      </c>
      <c r="AE3" s="254" t="s">
        <v>2270</v>
      </c>
      <c r="AF3" s="254" t="s">
        <v>2271</v>
      </c>
      <c r="AG3" s="254" t="s">
        <v>79</v>
      </c>
      <c r="AH3" s="254" t="s">
        <v>2270</v>
      </c>
      <c r="AI3" s="254" t="s">
        <v>2271</v>
      </c>
      <c r="AJ3" s="254" t="s">
        <v>79</v>
      </c>
      <c r="AK3" s="254" t="s">
        <v>2270</v>
      </c>
      <c r="AL3" s="254" t="s">
        <v>2271</v>
      </c>
      <c r="AM3" s="254" t="s">
        <v>2270</v>
      </c>
      <c r="AN3" s="254" t="s">
        <v>2271</v>
      </c>
      <c r="AO3" s="254" t="s">
        <v>2270</v>
      </c>
      <c r="AP3" s="254" t="s">
        <v>2271</v>
      </c>
      <c r="AQ3" s="254" t="s">
        <v>2270</v>
      </c>
      <c r="AR3" s="254" t="s">
        <v>2271</v>
      </c>
      <c r="AS3" s="253"/>
    </row>
    <row r="4" spans="1:46" s="252" customFormat="1" ht="39.75" customHeight="1">
      <c r="A4" s="255">
        <v>1</v>
      </c>
      <c r="B4" s="256"/>
      <c r="C4" s="256"/>
      <c r="D4" s="256"/>
      <c r="E4" s="256"/>
      <c r="F4" s="257"/>
      <c r="G4" s="258"/>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9"/>
    </row>
    <row r="5" spans="1:46" s="252" customFormat="1" ht="39.75" customHeight="1">
      <c r="A5" s="255">
        <v>2</v>
      </c>
      <c r="B5" s="256"/>
      <c r="C5" s="256"/>
      <c r="D5" s="256"/>
      <c r="E5" s="256"/>
      <c r="F5" s="257"/>
      <c r="G5" s="258"/>
      <c r="H5" s="258"/>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9"/>
    </row>
    <row r="6" spans="1:46" s="252" customFormat="1" ht="39.75" customHeight="1">
      <c r="A6" s="255">
        <v>3</v>
      </c>
      <c r="B6" s="256"/>
      <c r="C6" s="256"/>
      <c r="D6" s="256"/>
      <c r="E6" s="256"/>
      <c r="F6" s="257"/>
      <c r="G6" s="258"/>
      <c r="H6" s="258"/>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9"/>
    </row>
    <row r="7" spans="1:46" s="252" customFormat="1" ht="39.75" customHeight="1">
      <c r="A7" s="255">
        <v>4</v>
      </c>
      <c r="B7" s="256"/>
      <c r="C7" s="256"/>
      <c r="D7" s="256"/>
      <c r="E7" s="256"/>
      <c r="F7" s="257"/>
      <c r="G7" s="258"/>
      <c r="H7" s="258"/>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9"/>
    </row>
    <row r="8" spans="1:46" s="252" customFormat="1" ht="39.75" customHeight="1">
      <c r="A8" s="255">
        <v>5</v>
      </c>
      <c r="B8" s="256"/>
      <c r="C8" s="256"/>
      <c r="D8" s="256"/>
      <c r="E8" s="256"/>
      <c r="F8" s="257"/>
      <c r="G8" s="258"/>
      <c r="H8" s="258"/>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9"/>
    </row>
    <row r="9" spans="1:46" s="252" customFormat="1" ht="39.75" customHeight="1">
      <c r="A9" s="255">
        <v>6</v>
      </c>
      <c r="B9" s="256"/>
      <c r="C9" s="256"/>
      <c r="D9" s="256"/>
      <c r="E9" s="256"/>
      <c r="F9" s="257"/>
      <c r="G9" s="258"/>
      <c r="H9" s="258"/>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9"/>
    </row>
    <row r="10" spans="1:46" s="252" customFormat="1" ht="39.75" customHeight="1">
      <c r="A10" s="255">
        <v>7</v>
      </c>
      <c r="B10" s="256"/>
      <c r="C10" s="256"/>
      <c r="D10" s="256"/>
      <c r="E10" s="256"/>
      <c r="F10" s="257"/>
      <c r="G10" s="258"/>
      <c r="H10" s="258"/>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9"/>
    </row>
    <row r="11" spans="1:46" s="252" customFormat="1" ht="39.75" customHeight="1">
      <c r="A11" s="255">
        <v>8</v>
      </c>
      <c r="B11" s="256"/>
      <c r="C11" s="256"/>
      <c r="D11" s="256"/>
      <c r="E11" s="256"/>
      <c r="F11" s="257"/>
      <c r="G11" s="258"/>
      <c r="H11" s="258"/>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9"/>
    </row>
    <row r="12" spans="1:46" s="252" customFormat="1" ht="39.75" customHeight="1">
      <c r="A12" s="255">
        <v>9</v>
      </c>
      <c r="B12" s="256"/>
      <c r="C12" s="256"/>
      <c r="D12" s="256"/>
      <c r="E12" s="256"/>
      <c r="F12" s="257"/>
      <c r="G12" s="258"/>
      <c r="H12" s="258"/>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9"/>
    </row>
    <row r="13" spans="1:46" s="252" customFormat="1" ht="39.75" customHeight="1">
      <c r="A13" s="255">
        <v>10</v>
      </c>
      <c r="B13" s="256"/>
      <c r="C13" s="256"/>
      <c r="D13" s="256"/>
      <c r="E13" s="256"/>
      <c r="F13" s="257"/>
      <c r="G13" s="258"/>
      <c r="H13" s="258"/>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9"/>
    </row>
    <row r="14" spans="1:46" s="252" customFormat="1" ht="39.75" customHeight="1">
      <c r="A14" s="255">
        <v>11</v>
      </c>
      <c r="B14" s="256"/>
      <c r="C14" s="256"/>
      <c r="D14" s="256"/>
      <c r="E14" s="256"/>
      <c r="F14" s="257"/>
      <c r="G14" s="258"/>
      <c r="H14" s="258"/>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9"/>
    </row>
    <row r="15" spans="1:46" s="252" customFormat="1" ht="39.75" customHeight="1">
      <c r="A15" s="255">
        <v>12</v>
      </c>
      <c r="B15" s="256"/>
      <c r="C15" s="256"/>
      <c r="D15" s="256"/>
      <c r="E15" s="256"/>
      <c r="F15" s="257"/>
      <c r="G15" s="258"/>
      <c r="H15" s="258"/>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9"/>
    </row>
    <row r="16" spans="1:46" s="252" customFormat="1" ht="39.75" customHeight="1">
      <c r="A16" s="255">
        <v>13</v>
      </c>
      <c r="B16" s="256"/>
      <c r="C16" s="256"/>
      <c r="D16" s="256"/>
      <c r="E16" s="256"/>
      <c r="F16" s="257"/>
      <c r="G16" s="258"/>
      <c r="H16" s="258"/>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9"/>
    </row>
    <row r="17" spans="1:45" s="252" customFormat="1" ht="39.75" customHeight="1">
      <c r="A17" s="255">
        <v>14</v>
      </c>
      <c r="B17" s="256"/>
      <c r="C17" s="256"/>
      <c r="D17" s="256"/>
      <c r="E17" s="256"/>
      <c r="F17" s="257"/>
      <c r="G17" s="258"/>
      <c r="H17" s="258"/>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9"/>
    </row>
    <row r="18" spans="1:45" s="252" customFormat="1" ht="15">
      <c r="A18" s="255">
        <v>15</v>
      </c>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9"/>
    </row>
    <row r="19" spans="1:45" s="252" customFormat="1" ht="15">
      <c r="A19" s="255">
        <v>16</v>
      </c>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9"/>
    </row>
    <row r="20" spans="1:45" s="252" customFormat="1" ht="15">
      <c r="A20" s="255">
        <v>17</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row>
    <row r="21" spans="1:45" s="252" customFormat="1" ht="15">
      <c r="A21" s="255">
        <v>18</v>
      </c>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9"/>
    </row>
    <row r="22" spans="1:45" s="252" customFormat="1" ht="15">
      <c r="A22" s="255">
        <v>19</v>
      </c>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9"/>
    </row>
    <row r="23" spans="1:45" s="252" customFormat="1" ht="15">
      <c r="A23" s="255">
        <v>20</v>
      </c>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9"/>
    </row>
    <row r="24" spans="1:45" s="252" customFormat="1" ht="15">
      <c r="A24" s="255">
        <v>21</v>
      </c>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9"/>
    </row>
    <row r="25" spans="1:45" s="252" customFormat="1" ht="15">
      <c r="A25" s="255">
        <v>22</v>
      </c>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9"/>
    </row>
    <row r="26" spans="1:45" s="252" customFormat="1" ht="15">
      <c r="A26" s="255">
        <v>23</v>
      </c>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9"/>
    </row>
    <row r="27" spans="1:45" s="252" customFormat="1" ht="15">
      <c r="A27" s="255">
        <v>24</v>
      </c>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9"/>
    </row>
    <row r="28" spans="1:45" s="252" customFormat="1" ht="15">
      <c r="B28" s="251"/>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row>
    <row r="29" spans="1:45" s="252" customFormat="1" ht="15" customHeight="1">
      <c r="B29" s="498" t="s">
        <v>2272</v>
      </c>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499"/>
      <c r="AJ29" s="499"/>
      <c r="AK29" s="499"/>
      <c r="AL29" s="499"/>
      <c r="AM29" s="499"/>
      <c r="AN29" s="499"/>
      <c r="AO29" s="499"/>
      <c r="AP29" s="499"/>
      <c r="AQ29" s="260"/>
      <c r="AR29" s="260"/>
      <c r="AS29" s="251"/>
    </row>
    <row r="30" spans="1:45" ht="17.25" customHeight="1">
      <c r="B30" s="43"/>
      <c r="C30" s="43"/>
      <c r="D30" s="43"/>
      <c r="E30" s="43"/>
      <c r="F30" s="43"/>
      <c r="G30" s="43"/>
      <c r="H30" s="43"/>
      <c r="I30" s="43"/>
      <c r="J30" s="43"/>
      <c r="K30" s="251"/>
      <c r="L30" s="251"/>
      <c r="M30" s="251"/>
      <c r="N30" s="251"/>
      <c r="O30" s="251"/>
      <c r="P30" s="251"/>
      <c r="Q30" s="251"/>
      <c r="R30" s="251"/>
      <c r="S30" s="251"/>
      <c r="T30" s="251"/>
      <c r="U30" s="251"/>
      <c r="V30" s="251"/>
      <c r="W30" s="251"/>
      <c r="X30" s="251"/>
      <c r="Y30" s="251"/>
      <c r="Z30" s="251"/>
      <c r="AA30" s="251"/>
      <c r="AB30" s="43"/>
      <c r="AC30" s="43"/>
      <c r="AD30" s="43"/>
      <c r="AE30" s="43"/>
      <c r="AF30" s="43"/>
      <c r="AG30" s="43"/>
      <c r="AH30" s="43"/>
      <c r="AI30" s="43"/>
      <c r="AJ30" s="43"/>
      <c r="AK30" s="43"/>
      <c r="AL30" s="43"/>
      <c r="AM30" s="43"/>
      <c r="AN30" s="43"/>
      <c r="AO30" s="43"/>
      <c r="AP30" s="43"/>
      <c r="AQ30" s="43"/>
      <c r="AR30" s="43"/>
    </row>
    <row r="31" spans="1:45">
      <c r="B31" s="249"/>
      <c r="C31" s="249"/>
      <c r="D31" s="249"/>
      <c r="E31" s="249"/>
      <c r="F31" s="249"/>
      <c r="G31" s="249"/>
      <c r="H31" s="249"/>
      <c r="I31" s="249"/>
      <c r="K31" s="252"/>
      <c r="L31" s="252"/>
      <c r="M31" s="252"/>
      <c r="N31" s="252"/>
      <c r="O31" s="252"/>
      <c r="P31" s="252"/>
      <c r="Q31" s="252"/>
      <c r="R31" s="252"/>
      <c r="S31" s="252"/>
      <c r="T31" s="252"/>
      <c r="U31" s="252"/>
      <c r="V31" s="252"/>
      <c r="W31" s="252"/>
      <c r="X31" s="252"/>
      <c r="Y31" s="252"/>
      <c r="Z31" s="252"/>
      <c r="AA31" s="252"/>
    </row>
    <row r="32" spans="1:45">
      <c r="B32" s="249"/>
      <c r="C32" s="249"/>
      <c r="D32" s="249"/>
      <c r="E32" s="249"/>
      <c r="F32" s="249"/>
      <c r="G32" s="249"/>
      <c r="H32" s="249"/>
      <c r="I32" s="249"/>
      <c r="K32" s="252"/>
      <c r="L32" s="252"/>
      <c r="M32" s="252"/>
      <c r="N32" s="252"/>
      <c r="O32" s="252"/>
      <c r="P32" s="252"/>
      <c r="Q32" s="252"/>
      <c r="R32" s="252"/>
      <c r="S32" s="252"/>
      <c r="T32" s="252"/>
      <c r="U32" s="252"/>
      <c r="V32" s="252"/>
      <c r="W32" s="252"/>
      <c r="X32" s="252"/>
      <c r="Y32" s="252"/>
      <c r="Z32" s="252"/>
      <c r="AA32" s="252"/>
    </row>
    <row r="33" s="249" customFormat="1"/>
    <row r="34" s="249" customFormat="1"/>
    <row r="35" s="249" customFormat="1"/>
    <row r="36" s="249" customFormat="1"/>
    <row r="37" s="249" customFormat="1"/>
    <row r="38" s="249" customFormat="1"/>
    <row r="39" s="249" customFormat="1"/>
    <row r="40" s="249" customFormat="1"/>
    <row r="41" s="249" customFormat="1"/>
    <row r="42" s="249" customFormat="1"/>
    <row r="43" s="249" customFormat="1"/>
    <row r="44" s="249" customFormat="1"/>
    <row r="45" s="249" customFormat="1"/>
    <row r="46" s="249" customFormat="1"/>
    <row r="47" s="249" customFormat="1"/>
    <row r="48" s="249" customFormat="1"/>
    <row r="49" s="249" customFormat="1"/>
    <row r="50" s="249" customFormat="1"/>
    <row r="51" s="249" customFormat="1"/>
    <row r="52" s="249" customFormat="1"/>
    <row r="53" s="249" customFormat="1"/>
    <row r="54" s="249" customFormat="1"/>
    <row r="55" s="249" customFormat="1"/>
    <row r="56" s="249" customFormat="1"/>
    <row r="57" s="249" customFormat="1"/>
    <row r="58" s="249" customFormat="1"/>
    <row r="59" s="249" customFormat="1"/>
    <row r="60" s="249" customFormat="1"/>
    <row r="61" s="249" customFormat="1"/>
    <row r="62" s="249" customFormat="1"/>
    <row r="63" s="249" customFormat="1"/>
    <row r="64" s="249" customFormat="1"/>
    <row r="65" s="249" customFormat="1"/>
    <row r="66" s="249" customFormat="1"/>
    <row r="67" s="249" customFormat="1"/>
    <row r="68" s="249" customFormat="1"/>
    <row r="69" s="249" customFormat="1"/>
    <row r="70" s="249" customFormat="1"/>
    <row r="71" s="249" customFormat="1"/>
    <row r="72" s="249" customFormat="1"/>
    <row r="73" s="249" customFormat="1"/>
    <row r="74" s="249" customFormat="1"/>
    <row r="75" s="249" customFormat="1"/>
    <row r="76" s="249" customFormat="1"/>
    <row r="77" s="249" customFormat="1"/>
    <row r="78" s="249" customFormat="1"/>
    <row r="79" s="249" customFormat="1"/>
    <row r="80" s="249" customFormat="1"/>
    <row r="81" s="249" customFormat="1"/>
    <row r="82" s="249" customFormat="1"/>
    <row r="83" s="249" customFormat="1"/>
    <row r="84" s="249" customFormat="1"/>
    <row r="85" s="249" customFormat="1"/>
    <row r="86" s="249" customFormat="1"/>
    <row r="87" s="249" customFormat="1"/>
    <row r="88" s="249" customFormat="1"/>
    <row r="89" s="249" customFormat="1"/>
    <row r="90" s="249" customFormat="1"/>
    <row r="91" s="249" customFormat="1"/>
    <row r="92" s="249" customFormat="1"/>
    <row r="93" s="249" customFormat="1"/>
    <row r="94" s="249" customFormat="1"/>
    <row r="95" s="249" customFormat="1"/>
    <row r="96" s="249" customFormat="1"/>
    <row r="97" s="249" customFormat="1"/>
  </sheetData>
  <sheetProtection algorithmName="SHA-512" hashValue="MezpyR7E/NI2EqmUGRJTFBV3PQGmOkVQZFA7ivA+5PWga/S9t7QCOisckEGYCKXSQypFtAt9vnIVzbpRplStNw==" saltValue="dXr245aT/Q5dtCvSCkm4Zg==" spinCount="100000" sheet="1" objects="1" scenarios="1" formatColumns="0" formatRows="0"/>
  <mergeCells count="29">
    <mergeCell ref="AQ2:AR2"/>
    <mergeCell ref="B29:AP29"/>
    <mergeCell ref="S2:T2"/>
    <mergeCell ref="U2:V2"/>
    <mergeCell ref="W2:Y2"/>
    <mergeCell ref="Z2:AB2"/>
    <mergeCell ref="AC2:AD2"/>
    <mergeCell ref="AE2:AG2"/>
    <mergeCell ref="I2:I3"/>
    <mergeCell ref="J2:J3"/>
    <mergeCell ref="K2:L2"/>
    <mergeCell ref="M2:N2"/>
    <mergeCell ref="O2:P2"/>
    <mergeCell ref="Q2:R2"/>
    <mergeCell ref="AH2:AJ2"/>
    <mergeCell ref="AK2:AL2"/>
    <mergeCell ref="AO2:AP2"/>
    <mergeCell ref="A1:B1"/>
    <mergeCell ref="C1:AM1"/>
    <mergeCell ref="AN1:AP1"/>
    <mergeCell ref="AM2:AN2"/>
    <mergeCell ref="A2:A3"/>
    <mergeCell ref="B2:B3"/>
    <mergeCell ref="C2:C3"/>
    <mergeCell ref="D2:D3"/>
    <mergeCell ref="E2:E3"/>
    <mergeCell ref="F2:F3"/>
    <mergeCell ref="G2:G3"/>
    <mergeCell ref="H2:H3"/>
  </mergeCells>
  <hyperlinks>
    <hyperlink ref="AT2" location="PORTADA!A1" display="Portada" xr:uid="{13B86313-2ADA-438D-8C38-3EA78AAE4129}"/>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EE0000"/>
    <pageSetUpPr fitToPage="1"/>
  </sheetPr>
  <dimension ref="A1:Z53"/>
  <sheetViews>
    <sheetView topLeftCell="G1" zoomScaleNormal="100" zoomScalePageLayoutView="80" workbookViewId="0">
      <selection activeCell="C52" sqref="C52"/>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5" customFormat="1">
      <c r="A1" s="32"/>
      <c r="B1" s="32"/>
      <c r="C1" s="32"/>
      <c r="D1" s="32"/>
    </row>
    <row r="2" spans="1:9" ht="30" customHeight="1">
      <c r="A2" s="32"/>
      <c r="B2" s="73" t="s">
        <v>2273</v>
      </c>
      <c r="C2" s="72" t="s">
        <v>1615</v>
      </c>
      <c r="D2" s="72" t="s">
        <v>1616</v>
      </c>
      <c r="E2" s="72" t="s">
        <v>1617</v>
      </c>
      <c r="F2" s="72" t="s">
        <v>2274</v>
      </c>
      <c r="G2" s="72" t="s">
        <v>1619</v>
      </c>
    </row>
    <row r="3" spans="1:9" s="14" customFormat="1">
      <c r="A3" s="32"/>
      <c r="B3" s="75" t="s">
        <v>1620</v>
      </c>
      <c r="C3" s="76" t="str" cm="1">
        <f t="array" ref="C3">_xlfn._xlws.FILTER('2.Ambientes Adecuados y Seg'!B3:F66,'2.Ambientes Adecuados y Seg'!D3:D66="NO CUMPLE CONDICIÓN","")</f>
        <v/>
      </c>
      <c r="D3" s="10"/>
      <c r="E3" s="76"/>
      <c r="F3" s="10"/>
      <c r="G3" s="10"/>
      <c r="H3" s="10" t="str">
        <f>CONCATENATE("No ",D3)</f>
        <v xml:space="preserve">No </v>
      </c>
      <c r="I3" s="14" t="s">
        <v>2275</v>
      </c>
    </row>
    <row r="4" spans="1:9">
      <c r="A4" s="32"/>
      <c r="B4" s="75" t="s">
        <v>1625</v>
      </c>
      <c r="C4" s="76"/>
      <c r="D4" s="10"/>
      <c r="E4" s="76"/>
      <c r="F4" s="10"/>
      <c r="G4" s="10"/>
      <c r="H4" s="10" t="str">
        <f t="shared" ref="H4:H51" si="0">CONCATENATE("No ",D4)</f>
        <v xml:space="preserve">No </v>
      </c>
      <c r="I4" s="14" t="s">
        <v>2275</v>
      </c>
    </row>
    <row r="5" spans="1:9">
      <c r="A5" s="32"/>
      <c r="B5" s="75" t="s">
        <v>1629</v>
      </c>
      <c r="C5" s="76"/>
      <c r="D5" s="10"/>
      <c r="E5" s="76"/>
      <c r="F5" s="10"/>
      <c r="G5" s="10"/>
      <c r="H5" s="10" t="str">
        <f t="shared" si="0"/>
        <v xml:space="preserve">No </v>
      </c>
      <c r="I5" s="14" t="s">
        <v>2275</v>
      </c>
    </row>
    <row r="6" spans="1:9">
      <c r="A6" s="32"/>
      <c r="B6" s="75" t="s">
        <v>1633</v>
      </c>
      <c r="C6" s="76"/>
      <c r="D6" s="10"/>
      <c r="E6" s="76"/>
      <c r="F6" s="10"/>
      <c r="G6" s="10"/>
      <c r="H6" s="10" t="str">
        <f t="shared" si="0"/>
        <v xml:space="preserve">No </v>
      </c>
      <c r="I6" s="14" t="s">
        <v>2275</v>
      </c>
    </row>
    <row r="7" spans="1:9">
      <c r="A7" s="32"/>
      <c r="B7" s="75" t="s">
        <v>1637</v>
      </c>
      <c r="C7" s="76"/>
      <c r="D7" s="10"/>
      <c r="E7" s="76"/>
      <c r="F7" s="10"/>
      <c r="G7" s="10"/>
      <c r="H7" s="10" t="str">
        <f t="shared" si="0"/>
        <v xml:space="preserve">No </v>
      </c>
      <c r="I7" s="14" t="s">
        <v>2275</v>
      </c>
    </row>
    <row r="8" spans="1:9">
      <c r="A8" s="32"/>
      <c r="B8" s="75" t="s">
        <v>1647</v>
      </c>
      <c r="C8" s="76"/>
      <c r="D8" s="10"/>
      <c r="E8" s="76"/>
      <c r="F8" s="10"/>
      <c r="G8" s="10"/>
      <c r="H8" s="10" t="str">
        <f t="shared" si="0"/>
        <v xml:space="preserve">No </v>
      </c>
      <c r="I8" s="14" t="s">
        <v>2275</v>
      </c>
    </row>
    <row r="9" spans="1:9">
      <c r="A9" s="32"/>
      <c r="B9" s="75" t="s">
        <v>1647</v>
      </c>
      <c r="C9" s="76"/>
      <c r="D9" s="10"/>
      <c r="E9" s="76"/>
      <c r="F9" s="10"/>
      <c r="G9" s="10"/>
      <c r="H9" s="10" t="str">
        <f t="shared" ref="H9:H13" si="1">CONCATENATE("No ",D9)</f>
        <v xml:space="preserve">No </v>
      </c>
      <c r="I9" s="14" t="s">
        <v>2275</v>
      </c>
    </row>
    <row r="10" spans="1:9">
      <c r="A10" s="32"/>
      <c r="B10" s="75" t="s">
        <v>1647</v>
      </c>
      <c r="C10" s="76"/>
      <c r="D10" s="10"/>
      <c r="E10" s="76"/>
      <c r="F10" s="10"/>
      <c r="G10" s="10"/>
      <c r="H10" s="10" t="str">
        <f t="shared" si="1"/>
        <v xml:space="preserve">No </v>
      </c>
      <c r="I10" s="14" t="s">
        <v>2275</v>
      </c>
    </row>
    <row r="11" spans="1:9">
      <c r="B11" s="75" t="s">
        <v>1689</v>
      </c>
      <c r="D11" s="10"/>
      <c r="F11" s="123"/>
      <c r="G11" s="11"/>
      <c r="H11" s="10" t="str">
        <f t="shared" si="1"/>
        <v xml:space="preserve">No </v>
      </c>
      <c r="I11" s="14" t="s">
        <v>2275</v>
      </c>
    </row>
    <row r="12" spans="1:9">
      <c r="B12" s="75" t="s">
        <v>1689</v>
      </c>
      <c r="D12" s="10"/>
      <c r="F12" s="123"/>
      <c r="G12" s="11"/>
      <c r="H12" s="10" t="str">
        <f t="shared" si="1"/>
        <v xml:space="preserve">No </v>
      </c>
      <c r="I12" s="14" t="s">
        <v>2275</v>
      </c>
    </row>
    <row r="13" spans="1:9">
      <c r="B13" s="75" t="s">
        <v>1692</v>
      </c>
      <c r="D13" s="10"/>
      <c r="F13" s="123"/>
      <c r="G13" s="11"/>
      <c r="H13" s="10" t="str">
        <f t="shared" si="1"/>
        <v xml:space="preserve">No </v>
      </c>
      <c r="I13" s="14" t="s">
        <v>2275</v>
      </c>
    </row>
    <row r="14" spans="1:9">
      <c r="B14" s="75" t="s">
        <v>2276</v>
      </c>
      <c r="C14" s="76" t="str" cm="1">
        <f t="array" ref="C14">_xlfn._xlws.FILTER('3. Alimentacion y Nutrición '!B3:F22,'3. Alimentacion y Nutrición '!D3:D22="NO CUMPLE CONDICIÓN","")</f>
        <v/>
      </c>
      <c r="D14" s="10"/>
      <c r="E14" s="77"/>
      <c r="F14" s="5"/>
      <c r="G14" s="5"/>
      <c r="H14" s="10" t="str">
        <f t="shared" si="0"/>
        <v xml:space="preserve">No </v>
      </c>
      <c r="I14" s="14" t="s">
        <v>2277</v>
      </c>
    </row>
    <row r="15" spans="1:9">
      <c r="B15" s="75" t="s">
        <v>2278</v>
      </c>
      <c r="C15" s="76"/>
      <c r="D15" s="10"/>
      <c r="E15" s="77"/>
      <c r="F15" s="5"/>
      <c r="G15" s="5"/>
      <c r="H15" s="10" t="str">
        <f t="shared" si="0"/>
        <v xml:space="preserve">No </v>
      </c>
      <c r="I15" s="14" t="s">
        <v>2277</v>
      </c>
    </row>
    <row r="16" spans="1:9">
      <c r="B16" s="75" t="s">
        <v>2279</v>
      </c>
      <c r="C16" s="76"/>
      <c r="D16" s="10"/>
      <c r="E16" s="77"/>
      <c r="F16" s="5"/>
      <c r="G16" s="5"/>
      <c r="H16" s="10" t="str">
        <f t="shared" si="0"/>
        <v xml:space="preserve">No </v>
      </c>
      <c r="I16" s="14" t="s">
        <v>2277</v>
      </c>
    </row>
    <row r="17" spans="2:26">
      <c r="B17" s="75" t="s">
        <v>1828</v>
      </c>
      <c r="C17" s="76"/>
      <c r="D17" s="10"/>
      <c r="E17" s="77"/>
      <c r="F17" s="5"/>
      <c r="G17" s="5"/>
      <c r="H17" s="10" t="str">
        <f t="shared" si="0"/>
        <v xml:space="preserve">No </v>
      </c>
      <c r="I17" s="14" t="s">
        <v>2277</v>
      </c>
    </row>
    <row r="18" spans="2:26">
      <c r="B18" s="75" t="s">
        <v>1835</v>
      </c>
      <c r="D18" s="10"/>
      <c r="F18" s="123"/>
      <c r="G18" s="11"/>
      <c r="H18" s="10" t="str">
        <f t="shared" si="0"/>
        <v xml:space="preserve">No </v>
      </c>
      <c r="I18" s="14" t="s">
        <v>2277</v>
      </c>
    </row>
    <row r="19" spans="2:26" ht="30">
      <c r="B19" s="75" t="s">
        <v>2280</v>
      </c>
      <c r="C19" s="76" t="str" cm="1">
        <f t="array" ref="C19">_xlfn._xlws.FILTER('4. Mod. Atención Interv Apoyo'!B3:F33,'4. Mod. Atención Interv Apoyo'!D3:D33="NO CUMPLE CONDICIÓN","")</f>
        <v/>
      </c>
      <c r="D19" s="10"/>
      <c r="E19" s="77"/>
      <c r="F19" s="5"/>
      <c r="G19" s="11"/>
      <c r="H19" s="10" t="str">
        <f t="shared" si="0"/>
        <v xml:space="preserve">No </v>
      </c>
      <c r="I19" s="340" t="s">
        <v>2391</v>
      </c>
    </row>
    <row r="20" spans="2:26" ht="30">
      <c r="B20" s="75" t="s">
        <v>2281</v>
      </c>
      <c r="D20" s="10"/>
      <c r="F20" s="123"/>
      <c r="G20" s="11"/>
      <c r="H20" s="10" t="str">
        <f t="shared" si="0"/>
        <v xml:space="preserve">No </v>
      </c>
      <c r="I20" s="340" t="s">
        <v>2391</v>
      </c>
    </row>
    <row r="21" spans="2:26" ht="30">
      <c r="B21" s="75" t="s">
        <v>2282</v>
      </c>
      <c r="D21" s="10"/>
      <c r="F21" s="123"/>
      <c r="G21" s="11"/>
      <c r="H21" s="10" t="str">
        <f t="shared" si="0"/>
        <v xml:space="preserve">No </v>
      </c>
      <c r="I21" s="340" t="s">
        <v>2391</v>
      </c>
    </row>
    <row r="22" spans="2:26" ht="30">
      <c r="B22" s="75" t="s">
        <v>1905</v>
      </c>
      <c r="D22" s="10"/>
      <c r="F22" s="123"/>
      <c r="G22" s="11"/>
      <c r="H22" s="10" t="str">
        <f t="shared" si="0"/>
        <v xml:space="preserve">No </v>
      </c>
      <c r="I22" s="340" t="s">
        <v>2391</v>
      </c>
    </row>
    <row r="23" spans="2:26" ht="30">
      <c r="B23" s="75" t="s">
        <v>1911</v>
      </c>
      <c r="D23" s="10"/>
      <c r="F23" s="123"/>
      <c r="G23" s="11"/>
      <c r="H23" s="10" t="str">
        <f t="shared" si="0"/>
        <v xml:space="preserve">No </v>
      </c>
      <c r="I23" s="340" t="s">
        <v>2391</v>
      </c>
    </row>
    <row r="24" spans="2:26" ht="30">
      <c r="B24" s="75" t="s">
        <v>1918</v>
      </c>
      <c r="D24" s="10"/>
      <c r="F24" s="123"/>
      <c r="G24" s="11"/>
      <c r="H24" s="10" t="str">
        <f t="shared" si="0"/>
        <v xml:space="preserve">No </v>
      </c>
      <c r="I24" s="340" t="s">
        <v>2391</v>
      </c>
    </row>
    <row r="25" spans="2:26">
      <c r="B25" s="75" t="s">
        <v>2280</v>
      </c>
      <c r="C25" s="76" t="str" cm="1">
        <f t="array" ref="C25">_xlfn._xlws.FILTER('4. Mod. Atención IntPsicológ'!B3:F22,'4. Mod. Atención IntPsicológ'!D3:D22="NO CUMPLE CONDICIÓN","")</f>
        <v/>
      </c>
      <c r="D25" s="10"/>
      <c r="F25" s="123"/>
      <c r="G25" s="11"/>
      <c r="H25" s="10" t="str">
        <f t="shared" si="0"/>
        <v xml:space="preserve">No </v>
      </c>
      <c r="I25" s="14" t="s">
        <v>2392</v>
      </c>
    </row>
    <row r="26" spans="2:26">
      <c r="B26" s="75" t="s">
        <v>2281</v>
      </c>
      <c r="D26" s="10"/>
      <c r="F26" s="123"/>
      <c r="G26" s="11"/>
      <c r="H26" s="10" t="str">
        <f t="shared" si="0"/>
        <v xml:space="preserve">No </v>
      </c>
      <c r="I26" s="14" t="s">
        <v>2392</v>
      </c>
    </row>
    <row r="27" spans="2:26">
      <c r="B27" s="75" t="s">
        <v>2282</v>
      </c>
      <c r="D27" s="10"/>
      <c r="F27" s="123"/>
      <c r="G27" s="11"/>
      <c r="H27" s="10" t="str">
        <f t="shared" si="0"/>
        <v xml:space="preserve">No </v>
      </c>
      <c r="I27" s="14" t="s">
        <v>2392</v>
      </c>
    </row>
    <row r="28" spans="2:26">
      <c r="B28" s="75" t="s">
        <v>1905</v>
      </c>
      <c r="D28" s="10"/>
      <c r="F28" s="123"/>
      <c r="G28" s="11"/>
      <c r="H28" s="10" t="str">
        <f t="shared" si="0"/>
        <v xml:space="preserve">No </v>
      </c>
      <c r="I28" s="14" t="s">
        <v>2392</v>
      </c>
    </row>
    <row r="29" spans="2:26">
      <c r="B29" s="75" t="s">
        <v>1953</v>
      </c>
      <c r="C29" s="76" t="str" cm="1">
        <f t="array" ref="C29">_xlfn._xlws.FILTER('5. Situaciones especiales '!B3:F72,'5. Situaciones especiales '!D3:D72="NO CUMPLE CONDICIÓN","")</f>
        <v/>
      </c>
      <c r="D29" s="10"/>
      <c r="E29" s="77"/>
      <c r="F29" s="5"/>
      <c r="G29" s="5"/>
      <c r="H29" s="10" t="str">
        <f t="shared" si="0"/>
        <v xml:space="preserve">No </v>
      </c>
      <c r="I29" s="75" t="s">
        <v>2393</v>
      </c>
      <c r="J29" s="74"/>
      <c r="K29" s="74"/>
      <c r="L29" s="74"/>
      <c r="M29" s="74"/>
      <c r="N29" s="74"/>
      <c r="O29" s="74"/>
      <c r="P29" s="74"/>
      <c r="Q29" s="74"/>
      <c r="R29" s="74"/>
      <c r="S29" s="74"/>
      <c r="T29" s="74"/>
      <c r="U29" s="74"/>
      <c r="V29" s="74"/>
      <c r="W29" s="74"/>
      <c r="X29" s="74"/>
      <c r="Y29" s="74"/>
      <c r="Z29" s="74"/>
    </row>
    <row r="30" spans="2:26">
      <c r="B30" s="75" t="s">
        <v>1962</v>
      </c>
      <c r="C30" s="77"/>
      <c r="D30" s="10"/>
      <c r="E30" s="77"/>
      <c r="F30" s="5"/>
      <c r="G30" s="5"/>
      <c r="H30" s="10" t="str">
        <f t="shared" ref="H30:H40" si="2">CONCATENATE("No ",D30)</f>
        <v xml:space="preserve">No </v>
      </c>
      <c r="I30" s="75" t="s">
        <v>2393</v>
      </c>
      <c r="J30" s="74"/>
      <c r="K30" s="74"/>
      <c r="L30" s="74"/>
      <c r="M30" s="74"/>
      <c r="N30" s="74"/>
      <c r="O30" s="74"/>
      <c r="P30" s="74"/>
      <c r="Q30" s="74"/>
      <c r="R30" s="74"/>
      <c r="S30" s="74"/>
      <c r="T30" s="74"/>
      <c r="U30" s="74"/>
      <c r="V30" s="74"/>
      <c r="W30" s="74"/>
      <c r="X30" s="74"/>
      <c r="Y30" s="74"/>
      <c r="Z30" s="74"/>
    </row>
    <row r="31" spans="2:26">
      <c r="B31" s="75" t="s">
        <v>1981</v>
      </c>
      <c r="C31" s="77"/>
      <c r="D31" s="10"/>
      <c r="E31" s="77"/>
      <c r="F31" s="5"/>
      <c r="G31" s="5"/>
      <c r="H31" s="10" t="str">
        <f t="shared" si="2"/>
        <v xml:space="preserve">No </v>
      </c>
      <c r="I31" s="75" t="s">
        <v>2393</v>
      </c>
      <c r="J31" s="74"/>
      <c r="K31" s="74"/>
      <c r="L31" s="74"/>
      <c r="M31" s="74"/>
      <c r="N31" s="74"/>
      <c r="O31" s="74"/>
      <c r="P31" s="74"/>
      <c r="Q31" s="74"/>
      <c r="R31" s="74"/>
      <c r="S31" s="74"/>
      <c r="T31" s="74"/>
      <c r="U31" s="74"/>
      <c r="V31" s="74"/>
      <c r="W31" s="74"/>
      <c r="X31" s="74"/>
      <c r="Y31" s="74"/>
      <c r="Z31" s="74"/>
    </row>
    <row r="32" spans="2:26">
      <c r="B32" s="75" t="s">
        <v>1992</v>
      </c>
      <c r="C32" s="77"/>
      <c r="D32" s="10"/>
      <c r="E32" s="77"/>
      <c r="F32" s="5"/>
      <c r="G32" s="5"/>
      <c r="H32" s="10" t="str">
        <f t="shared" si="2"/>
        <v xml:space="preserve">No </v>
      </c>
      <c r="I32" s="75" t="s">
        <v>2393</v>
      </c>
      <c r="J32" s="74"/>
      <c r="K32" s="74"/>
      <c r="L32" s="74"/>
      <c r="M32" s="74"/>
      <c r="N32" s="74"/>
      <c r="O32" s="74"/>
      <c r="P32" s="74"/>
      <c r="Q32" s="74"/>
      <c r="R32" s="74"/>
      <c r="S32" s="74"/>
      <c r="T32" s="74"/>
      <c r="U32" s="74"/>
      <c r="V32" s="74"/>
      <c r="W32" s="74"/>
      <c r="X32" s="74"/>
      <c r="Y32" s="74"/>
      <c r="Z32" s="74"/>
    </row>
    <row r="33" spans="2:26">
      <c r="B33" s="75" t="s">
        <v>2002</v>
      </c>
      <c r="C33" s="77"/>
      <c r="D33" s="10"/>
      <c r="E33" s="77"/>
      <c r="F33" s="5"/>
      <c r="G33" s="5"/>
      <c r="H33" s="10" t="str">
        <f t="shared" si="2"/>
        <v xml:space="preserve">No </v>
      </c>
      <c r="I33" s="75" t="s">
        <v>2393</v>
      </c>
      <c r="J33" s="74"/>
      <c r="K33" s="74"/>
      <c r="L33" s="74"/>
      <c r="M33" s="74"/>
      <c r="N33" s="74"/>
      <c r="O33" s="74"/>
      <c r="P33" s="74"/>
      <c r="Q33" s="74"/>
      <c r="R33" s="74"/>
      <c r="S33" s="74"/>
      <c r="T33" s="74"/>
      <c r="U33" s="74"/>
      <c r="V33" s="74"/>
      <c r="W33" s="74"/>
      <c r="X33" s="74"/>
      <c r="Y33" s="74"/>
      <c r="Z33" s="74"/>
    </row>
    <row r="34" spans="2:26">
      <c r="B34" s="75" t="s">
        <v>2012</v>
      </c>
      <c r="C34" s="77"/>
      <c r="D34" s="10"/>
      <c r="E34" s="77"/>
      <c r="F34" s="5"/>
      <c r="G34" s="5"/>
      <c r="H34" s="10" t="str">
        <f t="shared" si="2"/>
        <v xml:space="preserve">No </v>
      </c>
      <c r="I34" s="75" t="s">
        <v>2393</v>
      </c>
      <c r="J34" s="74"/>
      <c r="K34" s="74"/>
      <c r="L34" s="74"/>
      <c r="M34" s="74"/>
      <c r="N34" s="74"/>
      <c r="O34" s="74"/>
      <c r="P34" s="74"/>
      <c r="Q34" s="74"/>
      <c r="R34" s="74"/>
      <c r="S34" s="74"/>
      <c r="T34" s="74"/>
      <c r="U34" s="74"/>
      <c r="V34" s="74"/>
      <c r="W34" s="74"/>
      <c r="X34" s="74"/>
      <c r="Y34" s="74"/>
      <c r="Z34" s="74"/>
    </row>
    <row r="35" spans="2:26">
      <c r="B35" s="75" t="s">
        <v>2021</v>
      </c>
      <c r="C35" s="77"/>
      <c r="D35" s="10"/>
      <c r="E35" s="77"/>
      <c r="F35" s="5"/>
      <c r="G35" s="5"/>
      <c r="H35" s="10" t="str">
        <f t="shared" si="2"/>
        <v xml:space="preserve">No </v>
      </c>
      <c r="I35" s="75" t="s">
        <v>2393</v>
      </c>
      <c r="J35" s="74"/>
      <c r="K35" s="74"/>
      <c r="L35" s="74"/>
      <c r="M35" s="74"/>
      <c r="N35" s="74"/>
      <c r="O35" s="74"/>
      <c r="P35" s="74"/>
      <c r="Q35" s="74"/>
      <c r="R35" s="74"/>
      <c r="S35" s="74"/>
      <c r="T35" s="74"/>
      <c r="U35" s="74"/>
      <c r="V35" s="74"/>
      <c r="W35" s="74"/>
      <c r="X35" s="74"/>
      <c r="Y35" s="74"/>
      <c r="Z35" s="74"/>
    </row>
    <row r="36" spans="2:26">
      <c r="B36" s="75" t="s">
        <v>2026</v>
      </c>
      <c r="C36" s="77"/>
      <c r="D36" s="10"/>
      <c r="E36" s="77"/>
      <c r="F36" s="5"/>
      <c r="G36" s="5"/>
      <c r="H36" s="10" t="str">
        <f t="shared" si="2"/>
        <v xml:space="preserve">No </v>
      </c>
      <c r="I36" s="75" t="s">
        <v>2393</v>
      </c>
      <c r="J36" s="74"/>
      <c r="K36" s="74"/>
      <c r="L36" s="74"/>
      <c r="M36" s="74"/>
      <c r="N36" s="74"/>
      <c r="O36" s="74"/>
      <c r="P36" s="74"/>
      <c r="Q36" s="74"/>
      <c r="R36" s="74"/>
      <c r="S36" s="74"/>
      <c r="T36" s="74"/>
      <c r="U36" s="74"/>
      <c r="V36" s="74"/>
      <c r="W36" s="74"/>
      <c r="X36" s="74"/>
      <c r="Y36" s="74"/>
      <c r="Z36" s="74"/>
    </row>
    <row r="37" spans="2:26">
      <c r="B37" s="75" t="s">
        <v>2026</v>
      </c>
      <c r="C37" s="77"/>
      <c r="D37" s="10"/>
      <c r="E37" s="77"/>
      <c r="F37" s="5"/>
      <c r="G37" s="5"/>
      <c r="H37" s="10" t="str">
        <f t="shared" si="2"/>
        <v xml:space="preserve">No </v>
      </c>
      <c r="I37" s="75" t="s">
        <v>2393</v>
      </c>
      <c r="J37" s="74"/>
      <c r="K37" s="74"/>
      <c r="L37" s="74"/>
      <c r="M37" s="74"/>
      <c r="N37" s="74"/>
      <c r="O37" s="74"/>
      <c r="P37" s="74"/>
      <c r="Q37" s="74"/>
      <c r="R37" s="74"/>
      <c r="S37" s="74"/>
      <c r="T37" s="74"/>
      <c r="U37" s="74"/>
      <c r="V37" s="74"/>
      <c r="W37" s="74"/>
      <c r="X37" s="74"/>
      <c r="Y37" s="74"/>
      <c r="Z37" s="74"/>
    </row>
    <row r="38" spans="2:26">
      <c r="B38" s="75" t="s">
        <v>2048</v>
      </c>
      <c r="C38" s="77"/>
      <c r="D38" s="10"/>
      <c r="E38" s="77"/>
      <c r="F38" s="5"/>
      <c r="G38" s="5"/>
      <c r="H38" s="10" t="str">
        <f t="shared" si="2"/>
        <v xml:space="preserve">No </v>
      </c>
      <c r="I38" s="75" t="s">
        <v>2393</v>
      </c>
      <c r="J38" s="74"/>
      <c r="K38" s="74"/>
      <c r="L38" s="74"/>
      <c r="M38" s="74"/>
      <c r="N38" s="74"/>
      <c r="O38" s="74"/>
      <c r="P38" s="74"/>
      <c r="Q38" s="74"/>
      <c r="R38" s="74"/>
      <c r="S38" s="74"/>
      <c r="T38" s="74"/>
      <c r="U38" s="74"/>
      <c r="V38" s="74"/>
      <c r="W38" s="74"/>
      <c r="X38" s="74"/>
      <c r="Y38" s="74"/>
      <c r="Z38" s="74"/>
    </row>
    <row r="39" spans="2:26">
      <c r="B39" s="75" t="s">
        <v>2057</v>
      </c>
      <c r="C39" s="77"/>
      <c r="D39" s="10"/>
      <c r="E39" s="77"/>
      <c r="F39" s="5"/>
      <c r="G39" s="5"/>
      <c r="H39" s="10" t="str">
        <f t="shared" si="2"/>
        <v xml:space="preserve">No </v>
      </c>
      <c r="I39" s="75" t="s">
        <v>2393</v>
      </c>
      <c r="J39" s="74"/>
      <c r="K39" s="74"/>
      <c r="L39" s="74"/>
      <c r="M39" s="74"/>
      <c r="N39" s="74"/>
      <c r="O39" s="74"/>
      <c r="P39" s="74"/>
      <c r="Q39" s="74"/>
      <c r="R39" s="74"/>
      <c r="S39" s="74"/>
      <c r="T39" s="74"/>
      <c r="U39" s="74"/>
      <c r="V39" s="74"/>
      <c r="W39" s="74"/>
      <c r="X39" s="74"/>
      <c r="Y39" s="74"/>
      <c r="Z39" s="74"/>
    </row>
    <row r="40" spans="2:26">
      <c r="B40" s="75" t="s">
        <v>2351</v>
      </c>
      <c r="C40" s="77"/>
      <c r="D40" s="10"/>
      <c r="E40" s="77"/>
      <c r="F40" s="5"/>
      <c r="G40" s="5"/>
      <c r="H40" s="10" t="str">
        <f t="shared" si="2"/>
        <v xml:space="preserve">No </v>
      </c>
      <c r="I40" s="75" t="s">
        <v>2393</v>
      </c>
      <c r="J40" s="74"/>
      <c r="K40" s="74"/>
      <c r="L40" s="74"/>
      <c r="M40" s="74"/>
      <c r="N40" s="74"/>
      <c r="O40" s="74"/>
      <c r="P40" s="74"/>
      <c r="Q40" s="74"/>
      <c r="R40" s="74"/>
      <c r="S40" s="74"/>
      <c r="T40" s="74"/>
      <c r="U40" s="74"/>
      <c r="V40" s="74"/>
      <c r="W40" s="74"/>
      <c r="X40" s="74"/>
      <c r="Y40" s="74"/>
      <c r="Z40" s="74"/>
    </row>
    <row r="41" spans="2:26">
      <c r="B41" s="75" t="s">
        <v>2063</v>
      </c>
      <c r="C41" s="76" t="str" cm="1">
        <f t="array" ref="C41">_xlfn._xlws.FILTER('6. Código Ético'!B3:F31,'6. Código Ético'!D3:D31="NO CUMPLE CONDICIÓN","")</f>
        <v/>
      </c>
      <c r="D41" s="10"/>
      <c r="E41" s="77"/>
      <c r="F41" s="5"/>
      <c r="G41" s="5"/>
      <c r="H41" s="10" t="str">
        <f t="shared" si="0"/>
        <v xml:space="preserve">No </v>
      </c>
      <c r="I41" s="75" t="s">
        <v>2394</v>
      </c>
      <c r="J41" s="74"/>
      <c r="K41" s="74"/>
      <c r="L41" s="74"/>
      <c r="M41" s="74"/>
      <c r="N41" s="74"/>
      <c r="O41" s="74"/>
      <c r="P41" s="74"/>
      <c r="Q41" s="74"/>
      <c r="R41" s="74"/>
      <c r="S41" s="74"/>
      <c r="T41" s="74"/>
      <c r="U41" s="74"/>
      <c r="V41" s="74"/>
      <c r="W41" s="74"/>
      <c r="X41" s="74"/>
      <c r="Y41" s="74"/>
      <c r="Z41" s="74"/>
    </row>
    <row r="42" spans="2:26">
      <c r="B42" s="75" t="s">
        <v>2063</v>
      </c>
      <c r="C42" s="77"/>
      <c r="D42" s="10"/>
      <c r="E42" s="77"/>
      <c r="F42" s="5"/>
      <c r="G42" s="5"/>
      <c r="H42" s="10" t="str">
        <f t="shared" si="0"/>
        <v xml:space="preserve">No </v>
      </c>
      <c r="I42" s="75" t="s">
        <v>2394</v>
      </c>
      <c r="J42" s="74"/>
      <c r="K42" s="74"/>
      <c r="L42" s="74"/>
      <c r="M42" s="74"/>
      <c r="N42" s="74"/>
      <c r="O42" s="74"/>
      <c r="P42" s="74"/>
      <c r="Q42" s="74"/>
      <c r="R42" s="74"/>
      <c r="S42" s="74"/>
      <c r="T42" s="74"/>
      <c r="U42" s="74"/>
      <c r="V42" s="74"/>
      <c r="W42" s="74"/>
      <c r="X42" s="74"/>
      <c r="Y42" s="74"/>
      <c r="Z42" s="74"/>
    </row>
    <row r="43" spans="2:26">
      <c r="B43" s="75" t="s">
        <v>2063</v>
      </c>
      <c r="C43" s="77"/>
      <c r="D43" s="10"/>
      <c r="E43" s="77"/>
      <c r="F43" s="5"/>
      <c r="G43" s="5"/>
      <c r="H43" s="10" t="str">
        <f t="shared" si="0"/>
        <v xml:space="preserve">No </v>
      </c>
      <c r="I43" s="75" t="s">
        <v>2394</v>
      </c>
      <c r="J43" s="74"/>
      <c r="K43" s="74"/>
      <c r="L43" s="74"/>
      <c r="M43" s="74"/>
      <c r="N43" s="74"/>
      <c r="O43" s="74"/>
      <c r="P43" s="74"/>
      <c r="Q43" s="74"/>
      <c r="R43" s="74"/>
      <c r="S43" s="74"/>
      <c r="T43" s="74"/>
      <c r="U43" s="74"/>
      <c r="V43" s="74"/>
      <c r="W43" s="74"/>
      <c r="X43" s="74"/>
      <c r="Y43" s="74"/>
      <c r="Z43" s="74"/>
    </row>
    <row r="44" spans="2:26">
      <c r="B44" s="75" t="s">
        <v>2283</v>
      </c>
      <c r="C44" s="76" t="str" cm="1">
        <f t="array" ref="C44">_xlfn._xlws.FILTER('7. Talento Humano'!B3:F20,'7. Talento Humano'!D3:D20="NO CUMPLE CONDICIÓN","")</f>
        <v/>
      </c>
      <c r="D44" s="10"/>
      <c r="E44" s="77"/>
      <c r="F44" s="5"/>
      <c r="G44" s="5"/>
      <c r="H44" s="10" t="str">
        <f t="shared" si="0"/>
        <v xml:space="preserve">No </v>
      </c>
      <c r="I44" s="75" t="s">
        <v>2395</v>
      </c>
    </row>
    <row r="45" spans="2:26">
      <c r="B45" s="75" t="s">
        <v>2126</v>
      </c>
      <c r="H45" s="10" t="str">
        <f t="shared" si="0"/>
        <v xml:space="preserve">No </v>
      </c>
      <c r="I45" s="75" t="s">
        <v>2395</v>
      </c>
    </row>
    <row r="46" spans="2:26">
      <c r="B46" s="75" t="s">
        <v>2138</v>
      </c>
      <c r="H46" s="10" t="str">
        <f t="shared" si="0"/>
        <v xml:space="preserve">No </v>
      </c>
      <c r="I46" s="75" t="s">
        <v>2395</v>
      </c>
    </row>
    <row r="47" spans="2:26">
      <c r="B47" s="75" t="s">
        <v>2152</v>
      </c>
      <c r="H47" s="10" t="str">
        <f t="shared" si="0"/>
        <v xml:space="preserve">No </v>
      </c>
      <c r="I47" s="75" t="s">
        <v>2395</v>
      </c>
    </row>
    <row r="48" spans="2:26">
      <c r="B48" s="75" t="s">
        <v>2159</v>
      </c>
      <c r="H48" s="10" t="str">
        <f t="shared" si="0"/>
        <v xml:space="preserve">No </v>
      </c>
      <c r="I48" s="75" t="s">
        <v>2395</v>
      </c>
    </row>
    <row r="49" spans="2:9">
      <c r="B49" s="75" t="s">
        <v>2170</v>
      </c>
      <c r="C49" s="76" t="str" cm="1">
        <f t="array" ref="C49">_xlfn._xlws.FILTER('8. Financiero'!B3:F13,'8. Financiero'!D3:D13="NO CUMPLE CONDICIÓN","")</f>
        <v/>
      </c>
      <c r="H49" s="10" t="str">
        <f t="shared" si="0"/>
        <v xml:space="preserve">No </v>
      </c>
      <c r="I49" s="75" t="s">
        <v>2396</v>
      </c>
    </row>
    <row r="50" spans="2:9">
      <c r="B50" s="75" t="s">
        <v>2182</v>
      </c>
      <c r="H50" s="10" t="str">
        <f t="shared" si="0"/>
        <v xml:space="preserve">No </v>
      </c>
      <c r="I50" s="75" t="s">
        <v>2396</v>
      </c>
    </row>
    <row r="51" spans="2:9">
      <c r="B51" s="75" t="s">
        <v>2310</v>
      </c>
      <c r="C51" s="76" t="str" cm="1">
        <f t="array" ref="C51">_xlfn._xlws.FILTER('9. Dotación'!B3:F4,'9. Dotación'!D3:D4="NO CUMPLE CONDICIÓN","")</f>
        <v/>
      </c>
      <c r="H51" s="10" t="str">
        <f t="shared" si="0"/>
        <v xml:space="preserve">No </v>
      </c>
      <c r="I51" s="75" t="s">
        <v>2371</v>
      </c>
    </row>
    <row r="52" spans="2:9">
      <c r="I52" s="75"/>
    </row>
    <row r="53" spans="2:9">
      <c r="I53" s="75"/>
    </row>
  </sheetData>
  <sheetProtection algorithmName="SHA-512" hashValue="XXENC9JST4T+Q3GE2HnUuDt35Ki1kueI8kV+mPobAgMNWii14ldjX4HmQl2XPbF76c1FSNnY6zTX5eUNyHzevw==" saltValue="CHerJ5WYrAwpIAiiQAlyTQ==" spinCount="100000" sheet="1" objects="1" scenarios="1"/>
  <phoneticPr fontId="31"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rgb="FFFF0000"/>
  </sheetPr>
  <dimension ref="A1:H46"/>
  <sheetViews>
    <sheetView zoomScaleNormal="100" workbookViewId="0">
      <selection activeCell="B2" sqref="C2"/>
    </sheetView>
  </sheetViews>
  <sheetFormatPr baseColWidth="10" defaultColWidth="11.42578125" defaultRowHeight="15.75"/>
  <cols>
    <col min="1" max="1" width="11.140625" style="137"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8" ht="21.75" customHeight="1">
      <c r="A1" s="471" t="s">
        <v>2285</v>
      </c>
      <c r="B1" s="472"/>
      <c r="C1" s="472"/>
      <c r="D1" s="472"/>
      <c r="E1" s="472"/>
      <c r="F1" s="472"/>
      <c r="G1" s="473"/>
      <c r="H1" s="342" t="s">
        <v>1732</v>
      </c>
    </row>
    <row r="2" spans="1:8" ht="45.75" thickBot="1">
      <c r="A2" s="134" t="s">
        <v>2286</v>
      </c>
      <c r="B2" s="78" t="s">
        <v>1616</v>
      </c>
      <c r="C2" s="78" t="s">
        <v>1617</v>
      </c>
      <c r="D2" s="78" t="s">
        <v>1618</v>
      </c>
      <c r="E2" s="78" t="s">
        <v>1619</v>
      </c>
      <c r="F2" s="78" t="s">
        <v>2287</v>
      </c>
      <c r="G2" s="79" t="s">
        <v>2284</v>
      </c>
    </row>
    <row r="3" spans="1:8" ht="27">
      <c r="A3" s="135" t="str" cm="1">
        <f t="array" ref="A3">_xlfn._xlws.FILTER(TEMP!C3:I52,TEMP!E3:E52="NO CUMPLE CONDICIÓN","")</f>
        <v/>
      </c>
      <c r="B3" s="124"/>
      <c r="C3" s="125"/>
      <c r="D3" s="128"/>
      <c r="E3" s="138"/>
      <c r="F3" s="129"/>
      <c r="G3" s="130"/>
    </row>
    <row r="4" spans="1:8" ht="27">
      <c r="A4" s="136"/>
      <c r="B4" s="126"/>
      <c r="C4" s="127"/>
      <c r="D4" s="131"/>
      <c r="E4" s="139"/>
      <c r="F4" s="132"/>
      <c r="G4" s="133"/>
    </row>
    <row r="5" spans="1:8" ht="44.1" customHeight="1">
      <c r="A5" s="136"/>
      <c r="B5" s="126"/>
      <c r="C5" s="127"/>
      <c r="D5" s="131"/>
      <c r="E5" s="139"/>
      <c r="F5" s="132"/>
      <c r="G5" s="133"/>
    </row>
    <row r="6" spans="1:8" ht="50.1" customHeight="1">
      <c r="A6" s="136"/>
      <c r="B6" s="126"/>
      <c r="C6" s="127"/>
      <c r="D6" s="131"/>
      <c r="E6" s="139"/>
      <c r="F6" s="132"/>
      <c r="G6" s="133"/>
    </row>
    <row r="7" spans="1:8" ht="50.1" customHeight="1">
      <c r="A7" s="136"/>
      <c r="B7" s="126"/>
      <c r="C7" s="127"/>
      <c r="D7" s="131"/>
      <c r="E7" s="139"/>
      <c r="F7" s="132"/>
      <c r="G7" s="133"/>
    </row>
    <row r="8" spans="1:8" ht="50.1" customHeight="1">
      <c r="A8" s="136"/>
      <c r="B8" s="126"/>
      <c r="C8" s="127"/>
      <c r="D8" s="131"/>
      <c r="E8" s="139"/>
      <c r="F8" s="132"/>
      <c r="G8" s="133"/>
    </row>
    <row r="9" spans="1:8" ht="50.1" customHeight="1">
      <c r="A9" s="136"/>
      <c r="B9" s="126"/>
      <c r="C9" s="127"/>
      <c r="D9" s="131"/>
      <c r="E9" s="139"/>
      <c r="F9" s="132"/>
      <c r="G9" s="133"/>
    </row>
    <row r="10" spans="1:8" ht="50.1" customHeight="1">
      <c r="A10" s="136"/>
      <c r="B10" s="126"/>
      <c r="C10" s="127"/>
      <c r="D10" s="131"/>
      <c r="E10" s="139"/>
      <c r="F10" s="132"/>
      <c r="G10" s="133"/>
    </row>
    <row r="11" spans="1:8" ht="50.1" customHeight="1">
      <c r="A11" s="136"/>
      <c r="B11" s="126"/>
      <c r="C11" s="127"/>
      <c r="D11" s="131"/>
      <c r="E11" s="139"/>
      <c r="F11" s="132"/>
      <c r="G11" s="133"/>
    </row>
    <row r="12" spans="1:8" ht="50.1" customHeight="1">
      <c r="A12" s="136"/>
      <c r="B12" s="126"/>
      <c r="C12" s="127"/>
      <c r="D12" s="131"/>
      <c r="E12" s="139"/>
      <c r="F12" s="132"/>
      <c r="G12" s="133"/>
    </row>
    <row r="13" spans="1:8" ht="50.1" customHeight="1">
      <c r="A13" s="136"/>
      <c r="B13" s="126"/>
      <c r="C13" s="127"/>
      <c r="D13" s="131"/>
      <c r="E13" s="139"/>
      <c r="F13" s="132"/>
      <c r="G13" s="133"/>
    </row>
    <row r="14" spans="1:8" ht="50.1" customHeight="1">
      <c r="A14" s="136"/>
      <c r="B14" s="126"/>
      <c r="C14" s="127"/>
      <c r="D14" s="131"/>
      <c r="E14" s="139"/>
      <c r="F14" s="132"/>
      <c r="G14" s="133"/>
    </row>
    <row r="15" spans="1:8" ht="50.1" customHeight="1">
      <c r="A15" s="136"/>
      <c r="B15" s="126"/>
      <c r="C15" s="127"/>
      <c r="D15" s="131"/>
      <c r="E15" s="139"/>
      <c r="F15" s="132"/>
      <c r="G15" s="133"/>
    </row>
    <row r="16" spans="1:8" ht="50.1" customHeight="1">
      <c r="A16" s="136"/>
      <c r="B16" s="126"/>
      <c r="C16" s="127"/>
      <c r="D16" s="131"/>
      <c r="E16" s="139"/>
      <c r="F16" s="132"/>
      <c r="G16" s="133"/>
    </row>
    <row r="17" spans="1:7" ht="50.1" customHeight="1">
      <c r="A17" s="136"/>
      <c r="B17" s="126"/>
      <c r="C17" s="127"/>
      <c r="D17" s="131"/>
      <c r="E17" s="139"/>
      <c r="F17" s="132"/>
      <c r="G17" s="133"/>
    </row>
    <row r="18" spans="1:7" ht="50.1" customHeight="1">
      <c r="A18" s="136"/>
      <c r="B18" s="126"/>
      <c r="C18" s="127"/>
      <c r="D18" s="131"/>
      <c r="E18" s="139"/>
      <c r="F18" s="132"/>
      <c r="G18" s="133"/>
    </row>
    <row r="19" spans="1:7" ht="50.1" customHeight="1">
      <c r="A19" s="136"/>
      <c r="B19" s="126"/>
      <c r="C19" s="127"/>
      <c r="D19" s="131"/>
      <c r="E19" s="139"/>
      <c r="F19" s="132"/>
      <c r="G19" s="133"/>
    </row>
    <row r="20" spans="1:7" ht="50.1" customHeight="1">
      <c r="A20" s="136"/>
      <c r="B20" s="126"/>
      <c r="C20" s="127"/>
      <c r="D20" s="131"/>
      <c r="E20" s="139"/>
      <c r="F20" s="132"/>
      <c r="G20" s="133"/>
    </row>
    <row r="21" spans="1:7" ht="50.1" customHeight="1">
      <c r="A21" s="136"/>
      <c r="B21" s="126"/>
      <c r="C21" s="127"/>
      <c r="D21" s="131"/>
      <c r="E21" s="139"/>
      <c r="F21" s="132"/>
      <c r="G21" s="133"/>
    </row>
    <row r="22" spans="1:7" ht="50.1" customHeight="1">
      <c r="A22" s="136"/>
      <c r="B22" s="126"/>
      <c r="C22" s="127"/>
      <c r="D22" s="131"/>
      <c r="E22" s="139"/>
      <c r="F22" s="132"/>
      <c r="G22" s="133"/>
    </row>
    <row r="23" spans="1:7" ht="50.1" customHeight="1">
      <c r="A23" s="136"/>
      <c r="B23" s="126"/>
      <c r="C23" s="127"/>
      <c r="D23" s="131"/>
      <c r="E23" s="139"/>
      <c r="F23" s="132"/>
      <c r="G23" s="133"/>
    </row>
    <row r="24" spans="1:7" ht="50.1" customHeight="1">
      <c r="A24" s="136"/>
      <c r="B24" s="126"/>
      <c r="C24" s="127"/>
      <c r="D24" s="131"/>
      <c r="E24" s="139"/>
      <c r="F24" s="132"/>
      <c r="G24" s="133"/>
    </row>
    <row r="25" spans="1:7" ht="50.1" customHeight="1">
      <c r="A25" s="136"/>
      <c r="B25" s="126"/>
      <c r="C25" s="127"/>
      <c r="D25" s="131"/>
      <c r="E25" s="139"/>
      <c r="F25" s="132"/>
      <c r="G25" s="133"/>
    </row>
    <row r="26" spans="1:7" ht="50.1" customHeight="1">
      <c r="A26" s="136"/>
      <c r="B26" s="126"/>
      <c r="C26" s="127"/>
      <c r="D26" s="131"/>
      <c r="E26" s="139"/>
      <c r="F26" s="132"/>
      <c r="G26" s="133"/>
    </row>
    <row r="27" spans="1:7" ht="50.1" customHeight="1">
      <c r="A27" s="136"/>
      <c r="B27" s="126"/>
      <c r="C27" s="127"/>
      <c r="D27" s="131"/>
      <c r="E27" s="139"/>
      <c r="F27" s="132"/>
      <c r="G27" s="133"/>
    </row>
    <row r="28" spans="1:7" ht="50.1" customHeight="1">
      <c r="A28" s="136"/>
      <c r="B28" s="126"/>
      <c r="C28" s="127"/>
      <c r="D28" s="131"/>
      <c r="E28" s="139"/>
      <c r="F28" s="132"/>
      <c r="G28" s="133"/>
    </row>
    <row r="29" spans="1:7" ht="50.1" customHeight="1">
      <c r="A29" s="136"/>
      <c r="B29" s="126"/>
      <c r="C29" s="127"/>
      <c r="D29" s="131"/>
      <c r="E29" s="139"/>
      <c r="F29" s="132"/>
      <c r="G29" s="133"/>
    </row>
    <row r="30" spans="1:7" ht="50.1" customHeight="1">
      <c r="A30" s="136"/>
      <c r="B30" s="126"/>
      <c r="C30" s="127"/>
      <c r="D30" s="131"/>
      <c r="E30" s="139"/>
      <c r="F30" s="132"/>
      <c r="G30" s="133"/>
    </row>
    <row r="31" spans="1:7" ht="50.1" customHeight="1">
      <c r="A31" s="136"/>
      <c r="B31" s="126"/>
      <c r="C31" s="127"/>
      <c r="D31" s="131"/>
      <c r="E31" s="139"/>
      <c r="F31" s="132"/>
      <c r="G31" s="133"/>
    </row>
    <row r="32" spans="1:7" ht="50.1" customHeight="1">
      <c r="A32" s="136"/>
      <c r="B32" s="126"/>
      <c r="C32" s="127"/>
      <c r="D32" s="131"/>
      <c r="E32" s="139"/>
      <c r="F32" s="132"/>
      <c r="G32" s="133"/>
    </row>
    <row r="33" spans="1:7" ht="50.1" customHeight="1">
      <c r="A33" s="136"/>
      <c r="B33" s="126"/>
      <c r="C33" s="127"/>
      <c r="D33" s="131"/>
      <c r="E33" s="139"/>
      <c r="F33" s="132"/>
      <c r="G33" s="133"/>
    </row>
    <row r="34" spans="1:7" ht="50.1" customHeight="1">
      <c r="A34" s="136"/>
      <c r="B34" s="126"/>
      <c r="C34" s="127"/>
      <c r="D34" s="131"/>
      <c r="E34" s="139"/>
      <c r="F34" s="132"/>
      <c r="G34" s="133"/>
    </row>
    <row r="35" spans="1:7" ht="50.1" customHeight="1">
      <c r="A35" s="136"/>
      <c r="B35" s="126"/>
      <c r="C35" s="127"/>
      <c r="D35" s="131"/>
      <c r="E35" s="139"/>
      <c r="F35" s="132"/>
      <c r="G35" s="133"/>
    </row>
    <row r="36" spans="1:7" ht="50.1" customHeight="1">
      <c r="A36" s="136"/>
      <c r="B36" s="126"/>
      <c r="C36" s="127"/>
      <c r="D36" s="131"/>
      <c r="E36" s="139"/>
      <c r="F36" s="132"/>
      <c r="G36" s="133"/>
    </row>
    <row r="37" spans="1:7" ht="50.1" customHeight="1">
      <c r="A37" s="136"/>
      <c r="B37" s="126"/>
      <c r="C37" s="127"/>
      <c r="D37" s="131"/>
      <c r="E37" s="139"/>
      <c r="F37" s="132"/>
      <c r="G37" s="133"/>
    </row>
    <row r="38" spans="1:7" ht="50.1" customHeight="1">
      <c r="A38" s="136"/>
      <c r="B38" s="126"/>
      <c r="C38" s="127"/>
      <c r="D38" s="131"/>
      <c r="E38" s="139"/>
      <c r="F38" s="132"/>
      <c r="G38" s="133"/>
    </row>
    <row r="39" spans="1:7" ht="50.1" customHeight="1">
      <c r="A39" s="136"/>
      <c r="B39" s="126"/>
      <c r="C39" s="127"/>
      <c r="D39" s="131"/>
      <c r="E39" s="139"/>
      <c r="F39" s="132"/>
      <c r="G39" s="133"/>
    </row>
    <row r="40" spans="1:7" ht="50.1" customHeight="1">
      <c r="A40" s="136"/>
      <c r="B40" s="126"/>
      <c r="C40" s="127"/>
      <c r="D40" s="131"/>
      <c r="E40" s="139"/>
      <c r="F40" s="132"/>
      <c r="G40" s="133"/>
    </row>
    <row r="41" spans="1:7" ht="50.1" customHeight="1">
      <c r="A41" s="136"/>
      <c r="B41" s="126"/>
      <c r="C41" s="127"/>
      <c r="D41" s="131"/>
      <c r="E41" s="139"/>
      <c r="F41" s="132"/>
      <c r="G41" s="133"/>
    </row>
    <row r="42" spans="1:7" ht="50.1" customHeight="1">
      <c r="A42" s="136"/>
      <c r="B42" s="126"/>
      <c r="C42" s="127"/>
      <c r="D42" s="131"/>
      <c r="E42" s="139"/>
      <c r="F42" s="132"/>
      <c r="G42" s="133"/>
    </row>
    <row r="43" spans="1:7" ht="50.1" customHeight="1">
      <c r="A43" s="136"/>
      <c r="B43" s="126"/>
      <c r="C43" s="127"/>
      <c r="D43" s="131"/>
      <c r="E43" s="139"/>
      <c r="F43" s="132"/>
      <c r="G43" s="133"/>
    </row>
    <row r="44" spans="1:7" ht="50.1" customHeight="1">
      <c r="A44" s="136"/>
      <c r="B44" s="126"/>
      <c r="C44" s="127"/>
      <c r="D44" s="131"/>
      <c r="E44" s="139"/>
      <c r="F44" s="132"/>
      <c r="G44" s="133"/>
    </row>
    <row r="45" spans="1:7" ht="50.1" customHeight="1">
      <c r="A45" s="136"/>
      <c r="B45" s="126"/>
      <c r="C45" s="127"/>
      <c r="D45" s="131"/>
      <c r="E45" s="139"/>
      <c r="F45" s="132"/>
      <c r="G45" s="133"/>
    </row>
    <row r="46" spans="1:7" ht="50.1" customHeight="1">
      <c r="A46" s="136"/>
      <c r="B46" s="126"/>
      <c r="C46" s="127"/>
      <c r="D46" s="131"/>
      <c r="E46" s="139"/>
      <c r="F46" s="132"/>
      <c r="G46" s="133"/>
    </row>
  </sheetData>
  <sheetProtection algorithmName="SHA-512" hashValue="n+VrbCDXZBuoUt6hU5pat/jPaBMWr5wA9GauqjGzJkJI96BluKcp5ypLlcuNrg4kvaO57oNj0BAtVAv404FCkg==" saltValue="ocT+aeBot7XPXvTSQQ16KQ==" spinCount="100000" sheet="1" formatRows="0"/>
  <mergeCells count="1">
    <mergeCell ref="A1:G1"/>
  </mergeCells>
  <hyperlinks>
    <hyperlink ref="H1" location="PORTADA!A1" display="Portada" xr:uid="{7A36F662-D2A8-44EC-A5DE-AF7059A31C8E}"/>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J38"/>
  <sheetViews>
    <sheetView showGridLines="0" tabSelected="1" zoomScale="90" zoomScaleNormal="90" workbookViewId="0">
      <selection activeCell="B2" sqref="B2:D4"/>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10" ht="18" customHeight="1">
      <c r="A1" s="1"/>
      <c r="B1" s="1"/>
      <c r="C1" s="1"/>
      <c r="D1" s="1"/>
      <c r="E1" s="422" t="s">
        <v>2404</v>
      </c>
    </row>
    <row r="2" spans="1:10" ht="23.25" customHeight="1">
      <c r="A2" s="1"/>
      <c r="B2" s="424" t="s">
        <v>2402</v>
      </c>
      <c r="C2" s="425"/>
      <c r="D2" s="425"/>
      <c r="E2" s="423"/>
    </row>
    <row r="3" spans="1:10">
      <c r="B3" s="425"/>
      <c r="C3" s="425"/>
      <c r="D3" s="425"/>
      <c r="E3" s="423"/>
    </row>
    <row r="4" spans="1:10" ht="24" customHeight="1">
      <c r="A4" s="1"/>
      <c r="B4" s="425"/>
      <c r="C4" s="425"/>
      <c r="D4" s="425"/>
      <c r="E4" s="423"/>
    </row>
    <row r="5" spans="1:10" ht="30.6" customHeight="1">
      <c r="A5" s="1"/>
      <c r="B5" s="1"/>
      <c r="C5" s="1"/>
      <c r="D5" s="1"/>
      <c r="E5" s="423"/>
    </row>
    <row r="6" spans="1:10" ht="15.6" customHeight="1">
      <c r="A6" s="1"/>
      <c r="B6" s="1"/>
      <c r="C6" s="1"/>
      <c r="D6" s="1"/>
      <c r="E6" s="423"/>
    </row>
    <row r="7" spans="1:10">
      <c r="A7" s="1"/>
      <c r="B7" s="1"/>
      <c r="C7" s="1"/>
      <c r="D7" s="1"/>
      <c r="E7" s="1"/>
    </row>
    <row r="8" spans="1:10">
      <c r="A8" s="1"/>
      <c r="B8" s="1"/>
      <c r="C8" s="1"/>
      <c r="D8" s="1"/>
      <c r="E8" s="1"/>
    </row>
    <row r="9" spans="1:10" ht="12" customHeight="1">
      <c r="A9" s="1"/>
      <c r="B9" s="1"/>
      <c r="C9" s="1"/>
      <c r="D9" s="1"/>
      <c r="E9" s="1"/>
      <c r="H9" s="426"/>
      <c r="I9" s="426"/>
      <c r="J9" s="426"/>
    </row>
    <row r="10" spans="1:10" ht="13.5" customHeight="1">
      <c r="A10" s="1"/>
      <c r="B10" s="1"/>
      <c r="C10" s="1"/>
      <c r="D10" s="1"/>
      <c r="E10" s="1"/>
      <c r="H10" s="426"/>
      <c r="I10" s="426"/>
      <c r="J10" s="426"/>
    </row>
    <row r="11" spans="1:10" ht="15.75" customHeight="1">
      <c r="A11" s="1"/>
      <c r="B11" s="1"/>
      <c r="C11" s="1"/>
      <c r="D11" s="1"/>
      <c r="E11" s="1"/>
      <c r="H11" s="426"/>
      <c r="I11" s="426"/>
      <c r="J11" s="426"/>
    </row>
    <row r="12" spans="1:10">
      <c r="A12" s="1"/>
      <c r="B12" s="1"/>
      <c r="C12" s="1"/>
      <c r="D12" s="1"/>
      <c r="E12" s="1"/>
    </row>
    <row r="13" spans="1:10">
      <c r="A13" s="1"/>
      <c r="B13" s="1"/>
      <c r="C13" s="1"/>
      <c r="D13" s="1"/>
      <c r="E13" s="1"/>
    </row>
    <row r="14" spans="1:10">
      <c r="A14" s="1"/>
      <c r="B14" s="1"/>
      <c r="C14" s="1"/>
      <c r="D14" s="1"/>
      <c r="E14" s="1"/>
    </row>
    <row r="15" spans="1:10">
      <c r="A15" s="1"/>
      <c r="B15" s="1"/>
      <c r="C15" s="1"/>
      <c r="D15" s="1"/>
      <c r="E15" s="1"/>
    </row>
    <row r="16" spans="1:10">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420"/>
      <c r="B35" s="421"/>
      <c r="C35" s="421"/>
      <c r="D35" s="421"/>
      <c r="E35" s="421"/>
    </row>
    <row r="38" spans="1:5" ht="54" customHeight="1">
      <c r="A38" s="420" t="s">
        <v>2403</v>
      </c>
      <c r="B38" s="421"/>
      <c r="C38" s="421"/>
      <c r="D38" s="421"/>
      <c r="E38" s="421"/>
    </row>
  </sheetData>
  <sheetProtection algorithmName="SHA-512" hashValue="LNCur9VQlDDYHdiSx5eon+VUttz9LYQPNC1hC7fPG1NefvoH9nvaO8Wc1weTJa7mOQlQ5Lm5EfCTEDLmYRln/w==" saltValue="EgXmrkBdH8eHOqQOvUmmCg==" spinCount="100000" sheet="1" insertHyperlinks="0"/>
  <mergeCells count="7">
    <mergeCell ref="A38:E38"/>
    <mergeCell ref="E1:E6"/>
    <mergeCell ref="B2:D4"/>
    <mergeCell ref="A35:E35"/>
    <mergeCell ref="H9:J9"/>
    <mergeCell ref="H10:J10"/>
    <mergeCell ref="H11:J11"/>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rgb="FF00B0F0"/>
  </sheetPr>
  <dimension ref="A1:J47"/>
  <sheetViews>
    <sheetView zoomScale="90" zoomScaleNormal="90" workbookViewId="0">
      <selection activeCell="B2" sqref="C2"/>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c r="A1" s="502" t="s">
        <v>1725</v>
      </c>
      <c r="B1" s="503"/>
      <c r="C1" s="503"/>
      <c r="D1" s="503"/>
      <c r="E1" s="503"/>
      <c r="F1" s="504"/>
      <c r="G1" s="342" t="s">
        <v>1732</v>
      </c>
    </row>
    <row r="2" spans="1:10" ht="33" customHeight="1" thickBot="1">
      <c r="A2" s="544" t="s">
        <v>2288</v>
      </c>
      <c r="B2" s="545"/>
      <c r="C2" s="542" t="s">
        <v>2374</v>
      </c>
      <c r="D2" s="542"/>
      <c r="E2" s="542"/>
      <c r="F2" s="543"/>
    </row>
    <row r="3" spans="1:10" s="35" customFormat="1" ht="15.75" customHeight="1">
      <c r="A3" s="548" t="s">
        <v>1702</v>
      </c>
      <c r="B3" s="549"/>
      <c r="C3" s="507" t="s">
        <v>2289</v>
      </c>
      <c r="D3" s="507"/>
      <c r="E3" s="507"/>
      <c r="F3" s="508"/>
      <c r="G3" s="32"/>
      <c r="H3" s="32"/>
      <c r="I3" s="32"/>
      <c r="J3" s="32"/>
    </row>
    <row r="4" spans="1:10" ht="14.25" customHeight="1">
      <c r="A4" s="548"/>
      <c r="B4" s="549"/>
      <c r="C4" s="106" t="s">
        <v>2290</v>
      </c>
      <c r="D4" s="106" t="s">
        <v>2291</v>
      </c>
      <c r="E4" s="106" t="s">
        <v>2212</v>
      </c>
      <c r="F4" s="107" t="s">
        <v>2292</v>
      </c>
      <c r="G4" s="32"/>
      <c r="H4" s="32"/>
      <c r="I4" s="32"/>
      <c r="J4" s="32"/>
    </row>
    <row r="5" spans="1:10" s="14" customFormat="1" ht="15.75" customHeight="1">
      <c r="A5" s="509" t="s">
        <v>2293</v>
      </c>
      <c r="B5" s="510"/>
      <c r="C5" s="38">
        <f>'2.Ambientes Adecuados y Seg'!D68</f>
        <v>0</v>
      </c>
      <c r="D5" s="38">
        <f>'2.Ambientes Adecuados y Seg'!D69</f>
        <v>0</v>
      </c>
      <c r="E5" s="38">
        <f>'2.Ambientes Adecuados y Seg'!D70</f>
        <v>11</v>
      </c>
      <c r="F5" s="108">
        <f>SUM(C5:E5)</f>
        <v>11</v>
      </c>
      <c r="G5" s="32"/>
      <c r="H5" s="32"/>
      <c r="I5" s="32"/>
      <c r="J5" s="32"/>
    </row>
    <row r="6" spans="1:10">
      <c r="A6" s="509" t="s">
        <v>2294</v>
      </c>
      <c r="B6" s="510"/>
      <c r="C6" s="86">
        <f>'3. Alimentacion y Nutrición '!D24</f>
        <v>0</v>
      </c>
      <c r="D6" s="86">
        <f>'3. Alimentacion y Nutrición '!D25</f>
        <v>0</v>
      </c>
      <c r="E6" s="86">
        <f>'3. Alimentacion y Nutrición '!D26</f>
        <v>5</v>
      </c>
      <c r="F6" s="108">
        <f t="shared" ref="F6:F13" si="0">SUM(C6:E6)</f>
        <v>5</v>
      </c>
      <c r="G6" s="32"/>
      <c r="H6" s="32"/>
      <c r="I6" s="32"/>
      <c r="J6" s="32"/>
    </row>
    <row r="7" spans="1:10">
      <c r="A7" s="509" t="s">
        <v>2375</v>
      </c>
      <c r="B7" s="510"/>
      <c r="C7" s="86">
        <f>'4. Mod. Atención Interv Apoyo'!D35</f>
        <v>0</v>
      </c>
      <c r="D7" s="86">
        <f>'4. Mod. Atención Interv Apoyo'!D36</f>
        <v>0</v>
      </c>
      <c r="E7" s="86">
        <f>'4. Mod. Atención Interv Apoyo'!D37</f>
        <v>6</v>
      </c>
      <c r="F7" s="108">
        <f t="shared" si="0"/>
        <v>6</v>
      </c>
      <c r="G7" s="32"/>
      <c r="H7" s="32"/>
      <c r="I7" s="32"/>
      <c r="J7" s="32"/>
    </row>
    <row r="8" spans="1:10" ht="15" customHeight="1">
      <c r="A8" s="509" t="s">
        <v>2376</v>
      </c>
      <c r="B8" s="510"/>
      <c r="C8" s="86">
        <f>'4. Mod. Atención IntPsicológ'!D24</f>
        <v>0</v>
      </c>
      <c r="D8" s="86">
        <f>'4. Mod. Atención IntPsicológ'!D25</f>
        <v>0</v>
      </c>
      <c r="E8" s="86">
        <f>'4. Mod. Atención IntPsicológ'!D26</f>
        <v>4</v>
      </c>
      <c r="F8" s="108">
        <f t="shared" si="0"/>
        <v>4</v>
      </c>
      <c r="G8" s="32"/>
      <c r="H8" s="32"/>
      <c r="I8" s="32"/>
      <c r="J8" s="32"/>
    </row>
    <row r="9" spans="1:10">
      <c r="A9" s="509" t="s">
        <v>2377</v>
      </c>
      <c r="B9" s="510"/>
      <c r="C9" s="86">
        <f>'5. Situaciones especiales '!D74</f>
        <v>0</v>
      </c>
      <c r="D9" s="86">
        <f>'5. Situaciones especiales '!D75</f>
        <v>0</v>
      </c>
      <c r="E9" s="86">
        <f>'5. Situaciones especiales '!D76</f>
        <v>12</v>
      </c>
      <c r="F9" s="108">
        <f t="shared" ref="F9" si="1">SUM(C9:E9)</f>
        <v>12</v>
      </c>
      <c r="G9" s="32"/>
      <c r="H9" s="32"/>
      <c r="I9" s="32"/>
      <c r="J9" s="32"/>
    </row>
    <row r="10" spans="1:10">
      <c r="A10" s="509" t="s">
        <v>2378</v>
      </c>
      <c r="B10" s="510"/>
      <c r="C10" s="86">
        <f>'6. Código Ético'!D33</f>
        <v>0</v>
      </c>
      <c r="D10" s="86">
        <f>'6. Código Ético'!D34</f>
        <v>0</v>
      </c>
      <c r="E10" s="86">
        <f>'6. Código Ético'!D35</f>
        <v>3</v>
      </c>
      <c r="F10" s="108">
        <f t="shared" si="0"/>
        <v>3</v>
      </c>
      <c r="G10" s="32"/>
      <c r="H10" s="32"/>
      <c r="I10" s="32"/>
      <c r="J10" s="32"/>
    </row>
    <row r="11" spans="1:10">
      <c r="A11" s="509" t="s">
        <v>2295</v>
      </c>
      <c r="B11" s="510"/>
      <c r="C11" s="86">
        <f>'7. Talento Humano'!D22</f>
        <v>0</v>
      </c>
      <c r="D11" s="86">
        <f>'7. Talento Humano'!D23</f>
        <v>0</v>
      </c>
      <c r="E11" s="86">
        <f>'7. Talento Humano'!D24</f>
        <v>5</v>
      </c>
      <c r="F11" s="108">
        <f t="shared" si="0"/>
        <v>5</v>
      </c>
      <c r="G11" s="32"/>
      <c r="H11" s="32"/>
      <c r="I11" s="32"/>
      <c r="J11" s="32"/>
    </row>
    <row r="12" spans="1:10">
      <c r="A12" s="509" t="s">
        <v>2296</v>
      </c>
      <c r="B12" s="510"/>
      <c r="C12" s="86">
        <f>'8. Financiero'!D16</f>
        <v>0</v>
      </c>
      <c r="D12" s="86">
        <f>'8. Financiero'!D17</f>
        <v>0</v>
      </c>
      <c r="E12" s="86">
        <f>'8. Financiero'!D18</f>
        <v>2</v>
      </c>
      <c r="F12" s="108">
        <f t="shared" si="0"/>
        <v>2</v>
      </c>
      <c r="G12" s="32"/>
      <c r="H12" s="32"/>
      <c r="I12" s="32"/>
      <c r="J12" s="32"/>
    </row>
    <row r="13" spans="1:10">
      <c r="A13" s="509" t="s">
        <v>2379</v>
      </c>
      <c r="B13" s="510"/>
      <c r="C13" s="86">
        <f>'9. Dotación'!D7</f>
        <v>0</v>
      </c>
      <c r="D13" s="86">
        <f>'9. Dotación'!D8</f>
        <v>0</v>
      </c>
      <c r="E13" s="86">
        <f>'9. Dotación'!D9</f>
        <v>1</v>
      </c>
      <c r="F13" s="108">
        <f t="shared" si="0"/>
        <v>1</v>
      </c>
    </row>
    <row r="14" spans="1:10">
      <c r="A14" s="526" t="s">
        <v>2297</v>
      </c>
      <c r="B14" s="527"/>
      <c r="C14" s="109">
        <f>SUM(C5:C13)</f>
        <v>0</v>
      </c>
      <c r="D14" s="109">
        <f>SUM(D5:D13)</f>
        <v>0</v>
      </c>
      <c r="E14" s="109">
        <f>SUM(E5:E13)</f>
        <v>49</v>
      </c>
      <c r="F14" s="110">
        <f>SUM(F5:F13)</f>
        <v>49</v>
      </c>
    </row>
    <row r="15" spans="1:10" ht="27" customHeight="1" thickBot="1">
      <c r="A15" s="111"/>
      <c r="B15" s="112"/>
      <c r="C15" s="113" t="s">
        <v>2298</v>
      </c>
      <c r="D15" s="114" t="s">
        <v>2299</v>
      </c>
      <c r="E15" s="113" t="s">
        <v>2298</v>
      </c>
      <c r="F15" s="115"/>
    </row>
    <row r="16" spans="1:10">
      <c r="A16" s="514" t="s">
        <v>1580</v>
      </c>
      <c r="B16" s="515"/>
      <c r="C16" s="515"/>
      <c r="D16" s="515"/>
      <c r="E16" s="515"/>
      <c r="F16" s="516"/>
    </row>
    <row r="17" spans="1:6">
      <c r="A17" s="528"/>
      <c r="B17" s="529"/>
      <c r="C17" s="529"/>
      <c r="D17" s="529"/>
      <c r="E17" s="529"/>
      <c r="F17" s="530"/>
    </row>
    <row r="18" spans="1:6" ht="109.5" customHeight="1" thickBot="1">
      <c r="A18" s="531"/>
      <c r="B18" s="532"/>
      <c r="C18" s="532"/>
      <c r="D18" s="532"/>
      <c r="E18" s="532"/>
      <c r="F18" s="533"/>
    </row>
    <row r="19" spans="1:6" ht="25.5" customHeight="1">
      <c r="A19" s="514" t="s">
        <v>1581</v>
      </c>
      <c r="B19" s="515"/>
      <c r="C19" s="515"/>
      <c r="D19" s="515"/>
      <c r="E19" s="515"/>
      <c r="F19" s="516"/>
    </row>
    <row r="20" spans="1:6">
      <c r="A20" s="511"/>
      <c r="B20" s="512"/>
      <c r="C20" s="512"/>
      <c r="D20" s="512"/>
      <c r="E20" s="512"/>
      <c r="F20" s="513"/>
    </row>
    <row r="21" spans="1:6">
      <c r="A21" s="511"/>
      <c r="B21" s="512"/>
      <c r="C21" s="512"/>
      <c r="D21" s="512"/>
      <c r="E21" s="512"/>
      <c r="F21" s="513"/>
    </row>
    <row r="22" spans="1:6">
      <c r="A22" s="511"/>
      <c r="B22" s="512"/>
      <c r="C22" s="512"/>
      <c r="D22" s="512"/>
      <c r="E22" s="512"/>
      <c r="F22" s="513"/>
    </row>
    <row r="23" spans="1:6">
      <c r="A23" s="511"/>
      <c r="B23" s="512"/>
      <c r="C23" s="512"/>
      <c r="D23" s="512"/>
      <c r="E23" s="512"/>
      <c r="F23" s="513"/>
    </row>
    <row r="24" spans="1:6">
      <c r="A24" s="511"/>
      <c r="B24" s="512"/>
      <c r="C24" s="512"/>
      <c r="D24" s="512"/>
      <c r="E24" s="512"/>
      <c r="F24" s="513"/>
    </row>
    <row r="25" spans="1:6">
      <c r="A25" s="511"/>
      <c r="B25" s="512"/>
      <c r="C25" s="512"/>
      <c r="D25" s="512"/>
      <c r="E25" s="512"/>
      <c r="F25" s="513"/>
    </row>
    <row r="26" spans="1:6">
      <c r="A26" s="511"/>
      <c r="B26" s="512"/>
      <c r="C26" s="512"/>
      <c r="D26" s="512"/>
      <c r="E26" s="512"/>
      <c r="F26" s="513"/>
    </row>
    <row r="27" spans="1:6" ht="18" customHeight="1">
      <c r="A27" s="511"/>
      <c r="B27" s="512"/>
      <c r="C27" s="512"/>
      <c r="D27" s="512"/>
      <c r="E27" s="512"/>
      <c r="F27" s="513"/>
    </row>
    <row r="28" spans="1:6" ht="18" customHeight="1">
      <c r="A28" s="511"/>
      <c r="B28" s="512"/>
      <c r="C28" s="512"/>
      <c r="D28" s="512"/>
      <c r="E28" s="512"/>
      <c r="F28" s="513"/>
    </row>
    <row r="29" spans="1:6">
      <c r="A29" s="511"/>
      <c r="B29" s="512"/>
      <c r="C29" s="512"/>
      <c r="D29" s="512"/>
      <c r="E29" s="512"/>
      <c r="F29" s="513"/>
    </row>
    <row r="30" spans="1:6">
      <c r="A30" s="511"/>
      <c r="B30" s="512"/>
      <c r="C30" s="512"/>
      <c r="D30" s="512"/>
      <c r="E30" s="512"/>
      <c r="F30" s="513"/>
    </row>
    <row r="31" spans="1:6" ht="15" customHeight="1">
      <c r="A31" s="511"/>
      <c r="B31" s="512"/>
      <c r="C31" s="512"/>
      <c r="D31" s="512"/>
      <c r="E31" s="512"/>
      <c r="F31" s="513"/>
    </row>
    <row r="32" spans="1:6" ht="68.25" customHeight="1">
      <c r="A32" s="547" t="s">
        <v>2300</v>
      </c>
      <c r="B32" s="547"/>
      <c r="C32" s="546" t="s">
        <v>2301</v>
      </c>
      <c r="D32" s="546"/>
      <c r="E32" s="546"/>
      <c r="F32" s="546"/>
    </row>
    <row r="33" spans="1:10" ht="29.45" customHeight="1">
      <c r="A33" s="517" t="s">
        <v>2302</v>
      </c>
      <c r="B33" s="518"/>
      <c r="C33" s="518"/>
      <c r="D33" s="518"/>
      <c r="E33" s="518"/>
      <c r="F33" s="519"/>
      <c r="G33" s="40"/>
    </row>
    <row r="34" spans="1:10" ht="19.350000000000001" customHeight="1">
      <c r="A34" s="520" t="s">
        <v>2303</v>
      </c>
      <c r="B34" s="521"/>
      <c r="C34" s="522" t="s">
        <v>2304</v>
      </c>
      <c r="D34" s="523"/>
      <c r="E34" s="521"/>
      <c r="F34" s="41" t="s">
        <v>2305</v>
      </c>
      <c r="G34" s="40"/>
    </row>
    <row r="35" spans="1:10" ht="30" customHeight="1">
      <c r="A35" s="505"/>
      <c r="B35" s="506"/>
      <c r="C35" s="524"/>
      <c r="D35" s="525"/>
      <c r="E35" s="506"/>
      <c r="F35" s="116"/>
      <c r="G35" s="40"/>
      <c r="H35" s="39"/>
      <c r="I35" s="39"/>
      <c r="J35" s="39"/>
    </row>
    <row r="36" spans="1:10" ht="30" customHeight="1">
      <c r="A36" s="505"/>
      <c r="B36" s="506"/>
      <c r="C36" s="524"/>
      <c r="D36" s="525"/>
      <c r="E36" s="506"/>
      <c r="F36" s="116"/>
      <c r="G36" s="40"/>
    </row>
    <row r="37" spans="1:10" ht="30" customHeight="1">
      <c r="A37" s="505"/>
      <c r="B37" s="506"/>
      <c r="C37" s="524"/>
      <c r="D37" s="525"/>
      <c r="E37" s="506"/>
      <c r="F37" s="116"/>
      <c r="G37" s="40"/>
    </row>
    <row r="38" spans="1:10" ht="30" customHeight="1">
      <c r="A38" s="505"/>
      <c r="B38" s="506"/>
      <c r="C38" s="524"/>
      <c r="D38" s="525"/>
      <c r="E38" s="506"/>
      <c r="F38" s="116"/>
      <c r="G38" s="40"/>
    </row>
    <row r="39" spans="1:10" ht="30" customHeight="1" thickBot="1">
      <c r="A39" s="534"/>
      <c r="B39" s="535"/>
      <c r="C39" s="536"/>
      <c r="D39" s="537"/>
      <c r="E39" s="535"/>
      <c r="F39" s="117"/>
      <c r="G39" s="40"/>
    </row>
    <row r="40" spans="1:10" ht="15.75" thickBot="1">
      <c r="A40" s="538"/>
      <c r="B40" s="538"/>
      <c r="C40" s="538"/>
      <c r="D40" s="538"/>
      <c r="E40" s="538"/>
      <c r="F40" s="42"/>
      <c r="G40" s="40"/>
    </row>
    <row r="41" spans="1:10">
      <c r="A41" s="539" t="s">
        <v>2306</v>
      </c>
      <c r="B41" s="540"/>
      <c r="C41" s="540"/>
      <c r="D41" s="540"/>
      <c r="E41" s="540"/>
      <c r="F41" s="541"/>
      <c r="G41" s="40"/>
    </row>
    <row r="42" spans="1:10">
      <c r="A42" s="520" t="s">
        <v>2303</v>
      </c>
      <c r="B42" s="521"/>
      <c r="C42" s="522" t="s">
        <v>2304</v>
      </c>
      <c r="D42" s="523"/>
      <c r="E42" s="521"/>
      <c r="F42" s="41" t="s">
        <v>2305</v>
      </c>
      <c r="G42" s="40"/>
    </row>
    <row r="43" spans="1:10" ht="30" customHeight="1">
      <c r="A43" s="505"/>
      <c r="B43" s="506"/>
      <c r="C43" s="524"/>
      <c r="D43" s="525"/>
      <c r="E43" s="506"/>
      <c r="F43" s="116"/>
      <c r="G43" s="40"/>
    </row>
    <row r="44" spans="1:10" ht="30" customHeight="1">
      <c r="A44" s="505"/>
      <c r="B44" s="506"/>
      <c r="C44" s="524"/>
      <c r="D44" s="525"/>
      <c r="E44" s="506"/>
      <c r="F44" s="116"/>
      <c r="G44" s="40"/>
    </row>
    <row r="45" spans="1:10" ht="30" customHeight="1">
      <c r="A45" s="505"/>
      <c r="B45" s="506"/>
      <c r="C45" s="524"/>
      <c r="D45" s="525"/>
      <c r="E45" s="506"/>
      <c r="F45" s="116"/>
      <c r="G45" s="40"/>
    </row>
    <row r="46" spans="1:10" ht="30" customHeight="1">
      <c r="A46" s="505"/>
      <c r="B46" s="506"/>
      <c r="C46" s="524"/>
      <c r="D46" s="525"/>
      <c r="E46" s="506"/>
      <c r="F46" s="116"/>
      <c r="G46" s="40"/>
    </row>
    <row r="47" spans="1:10" ht="30" customHeight="1" thickBot="1">
      <c r="A47" s="534"/>
      <c r="B47" s="535"/>
      <c r="C47" s="536"/>
      <c r="D47" s="537"/>
      <c r="E47" s="535"/>
      <c r="F47" s="117"/>
      <c r="G47" s="40"/>
    </row>
  </sheetData>
  <sheetProtection algorithmName="SHA-512" hashValue="ybi6z+w3Fx2cyGfLG7jaHaP9/Gnmo0lBhCpVDVav0xdn+CmJEdEk6HQD/Sp4QZvEV3pE9thCHpptLxUNgWEdxg==" saltValue="qsdivwDiYtnN6T+joGWceA==" spinCount="100000" sheet="1" formatRows="0"/>
  <mergeCells count="49">
    <mergeCell ref="C2:F2"/>
    <mergeCell ref="A2:B2"/>
    <mergeCell ref="C32:F32"/>
    <mergeCell ref="A32:B32"/>
    <mergeCell ref="A16:F16"/>
    <mergeCell ref="A13:B13"/>
    <mergeCell ref="A3:B4"/>
    <mergeCell ref="A9:B9"/>
    <mergeCell ref="A47:B47"/>
    <mergeCell ref="C47:E47"/>
    <mergeCell ref="A44:B44"/>
    <mergeCell ref="C44:E44"/>
    <mergeCell ref="A45:B45"/>
    <mergeCell ref="C45:E45"/>
    <mergeCell ref="A46:B46"/>
    <mergeCell ref="C46:E46"/>
    <mergeCell ref="A41:F41"/>
    <mergeCell ref="A42:B42"/>
    <mergeCell ref="C42:E42"/>
    <mergeCell ref="A43:B43"/>
    <mergeCell ref="C43:E43"/>
    <mergeCell ref="A40:B40"/>
    <mergeCell ref="C40:E40"/>
    <mergeCell ref="A37:B37"/>
    <mergeCell ref="C37:E37"/>
    <mergeCell ref="A38:B38"/>
    <mergeCell ref="C38:E38"/>
    <mergeCell ref="C35:E35"/>
    <mergeCell ref="A14:B14"/>
    <mergeCell ref="A17:F18"/>
    <mergeCell ref="C36:E36"/>
    <mergeCell ref="A39:B39"/>
    <mergeCell ref="C39:E39"/>
    <mergeCell ref="A1:F1"/>
    <mergeCell ref="A36:B36"/>
    <mergeCell ref="C3:F3"/>
    <mergeCell ref="A5:B5"/>
    <mergeCell ref="A6:B6"/>
    <mergeCell ref="A7:B7"/>
    <mergeCell ref="A8:B8"/>
    <mergeCell ref="A10:B10"/>
    <mergeCell ref="A11:B11"/>
    <mergeCell ref="A20:F31"/>
    <mergeCell ref="A19:F19"/>
    <mergeCell ref="A33:F33"/>
    <mergeCell ref="A12:B12"/>
    <mergeCell ref="A34:B34"/>
    <mergeCell ref="C34:E34"/>
    <mergeCell ref="A35:B35"/>
  </mergeCells>
  <hyperlinks>
    <hyperlink ref="G1" location="PORTADA!A1" display="Portada" xr:uid="{E198223A-956D-446D-B741-36ECC8AB78A3}"/>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6D2CB-875A-41DC-879E-538C4FE5F1A2}">
  <dimension ref="A1:LW4"/>
  <sheetViews>
    <sheetView topLeftCell="LK1" zoomScale="70" zoomScaleNormal="70" workbookViewId="0">
      <selection activeCell="LK1" sqref="LK1:LU1"/>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335" ht="15.75" thickBot="1">
      <c r="A1" s="550"/>
      <c r="B1" s="550"/>
      <c r="C1" s="550"/>
      <c r="D1" s="550"/>
      <c r="E1" s="550"/>
      <c r="F1" s="550"/>
      <c r="G1" s="550"/>
      <c r="H1" s="550"/>
      <c r="I1" s="550"/>
      <c r="J1" s="550"/>
      <c r="K1" s="550"/>
      <c r="L1" s="550"/>
      <c r="M1" s="550"/>
      <c r="N1" s="550"/>
      <c r="O1" s="551"/>
      <c r="AY1" s="552"/>
      <c r="AZ1" s="553"/>
      <c r="BA1" s="553"/>
      <c r="BB1" s="553"/>
      <c r="BC1" s="553"/>
      <c r="BD1" s="553"/>
      <c r="BE1" s="553"/>
      <c r="BF1" s="553"/>
      <c r="BG1" s="553"/>
      <c r="BH1" s="553"/>
      <c r="BI1" s="553"/>
      <c r="BJ1" s="553"/>
      <c r="BK1" s="553"/>
      <c r="BL1" s="553"/>
      <c r="BM1" s="553"/>
      <c r="BN1" s="553"/>
      <c r="BO1" s="553"/>
      <c r="BP1" s="553"/>
      <c r="BQ1" s="553"/>
      <c r="BR1" s="553"/>
      <c r="BS1" s="565" t="s">
        <v>2397</v>
      </c>
      <c r="BT1" s="565"/>
      <c r="BU1" s="565"/>
      <c r="BV1" s="565"/>
      <c r="BW1" s="565"/>
      <c r="BX1" s="565"/>
      <c r="BY1" s="565"/>
      <c r="BZ1" s="565"/>
      <c r="CA1" s="565"/>
      <c r="CB1" s="565"/>
      <c r="CC1" s="565"/>
      <c r="CD1" s="565"/>
      <c r="CE1" s="565"/>
      <c r="CF1" s="565"/>
      <c r="CG1" s="565"/>
      <c r="CH1" s="565"/>
      <c r="CI1" s="565"/>
      <c r="CJ1" s="565"/>
      <c r="CK1" s="565"/>
      <c r="CL1" s="565"/>
      <c r="CM1" s="565"/>
      <c r="CN1" s="565"/>
      <c r="CO1" s="565"/>
      <c r="CP1" s="565"/>
      <c r="CQ1" s="565"/>
      <c r="CR1" s="565"/>
      <c r="CS1" s="565"/>
      <c r="CT1" s="565"/>
      <c r="CU1" s="565"/>
      <c r="CV1" s="565"/>
      <c r="CW1" s="565"/>
      <c r="CX1" s="565"/>
      <c r="CY1" s="565"/>
      <c r="CZ1" s="565"/>
      <c r="DA1" s="565"/>
      <c r="DB1" s="565"/>
      <c r="DC1" s="565"/>
      <c r="DD1" s="565"/>
      <c r="DE1" s="565"/>
      <c r="DF1" s="565"/>
      <c r="DG1" s="565"/>
      <c r="DH1" s="565"/>
      <c r="DI1" s="565"/>
      <c r="DJ1" s="565"/>
      <c r="DK1" s="565"/>
      <c r="DL1" s="565"/>
      <c r="DM1" s="565"/>
      <c r="DN1" s="565"/>
      <c r="DO1" s="565"/>
      <c r="DP1" s="565"/>
      <c r="DQ1" s="565"/>
      <c r="DR1" s="565"/>
      <c r="DS1" s="565"/>
      <c r="DT1" s="565"/>
      <c r="DU1" s="565"/>
      <c r="DV1" s="565"/>
      <c r="DW1" s="565"/>
      <c r="DX1" s="565"/>
      <c r="DY1" s="565"/>
      <c r="DZ1" s="565"/>
      <c r="EA1" s="565"/>
      <c r="EB1" s="565"/>
      <c r="EC1" s="565"/>
      <c r="ED1" s="565"/>
      <c r="EE1" s="566" t="s">
        <v>2398</v>
      </c>
      <c r="EF1" s="566"/>
      <c r="EG1" s="566"/>
      <c r="EH1" s="566"/>
      <c r="EI1" s="566"/>
      <c r="EJ1" s="566"/>
      <c r="EK1" s="566"/>
      <c r="EL1" s="566"/>
      <c r="EM1" s="566"/>
      <c r="EN1" s="566"/>
      <c r="EO1" s="566"/>
      <c r="EP1" s="566"/>
      <c r="EQ1" s="566"/>
      <c r="ER1" s="566"/>
      <c r="ES1" s="566"/>
      <c r="ET1" s="566"/>
      <c r="EU1" s="566"/>
      <c r="EV1" s="566"/>
      <c r="EW1" s="566"/>
      <c r="EX1" s="566"/>
      <c r="EY1" s="567" t="s">
        <v>2399</v>
      </c>
      <c r="EZ1" s="567"/>
      <c r="FA1" s="567"/>
      <c r="FB1" s="567"/>
      <c r="FC1" s="567"/>
      <c r="FD1" s="567"/>
      <c r="FE1" s="567"/>
      <c r="FF1" s="567"/>
      <c r="FG1" s="567"/>
      <c r="FH1" s="567"/>
      <c r="FI1" s="567"/>
      <c r="FJ1" s="567"/>
      <c r="FK1" s="567"/>
      <c r="FL1" s="567"/>
      <c r="FM1" s="567"/>
      <c r="FN1" s="567"/>
      <c r="FO1" s="567"/>
      <c r="FP1" s="567"/>
      <c r="FQ1" s="567"/>
      <c r="FR1" s="567"/>
      <c r="FS1" s="567"/>
      <c r="FT1" s="567"/>
      <c r="FU1" s="567"/>
      <c r="FV1" s="567"/>
      <c r="FW1" s="567"/>
      <c r="FX1" s="567"/>
      <c r="FY1" s="567"/>
      <c r="FZ1" s="567"/>
      <c r="GA1" s="567"/>
      <c r="GB1" s="567"/>
      <c r="GC1" s="567"/>
      <c r="GD1" s="568" t="s">
        <v>2400</v>
      </c>
      <c r="GE1" s="568"/>
      <c r="GF1" s="568"/>
      <c r="GG1" s="568"/>
      <c r="GH1" s="568"/>
      <c r="GI1" s="568"/>
      <c r="GJ1" s="568"/>
      <c r="GK1" s="568"/>
      <c r="GL1" s="568"/>
      <c r="GM1" s="568"/>
      <c r="GN1" s="568"/>
      <c r="GO1" s="568"/>
      <c r="GP1" s="568"/>
      <c r="GQ1" s="568"/>
      <c r="GR1" s="568"/>
      <c r="GS1" s="568"/>
      <c r="GT1" s="568"/>
      <c r="GU1" s="568"/>
      <c r="GV1" s="568"/>
      <c r="GW1" s="568"/>
      <c r="GX1" s="569" t="s">
        <v>2401</v>
      </c>
      <c r="GY1" s="569"/>
      <c r="GZ1" s="569"/>
      <c r="HA1" s="569"/>
      <c r="HB1" s="569"/>
      <c r="HC1" s="569"/>
      <c r="HD1" s="569"/>
      <c r="HE1" s="569"/>
      <c r="HF1" s="569"/>
      <c r="HG1" s="569"/>
      <c r="HH1" s="569"/>
      <c r="HI1" s="569"/>
      <c r="HJ1" s="569"/>
      <c r="HK1" s="569"/>
      <c r="HL1" s="569"/>
      <c r="HM1" s="569"/>
      <c r="HN1" s="569"/>
      <c r="HO1" s="569"/>
      <c r="HP1" s="569"/>
      <c r="HQ1" s="569"/>
      <c r="HR1" s="569"/>
      <c r="HS1" s="569"/>
      <c r="HT1" s="569"/>
      <c r="HU1" s="569"/>
      <c r="HV1" s="569"/>
      <c r="HW1" s="569"/>
      <c r="HX1" s="569"/>
      <c r="HY1" s="569"/>
      <c r="HZ1" s="569"/>
      <c r="IA1" s="569"/>
      <c r="IB1" s="569"/>
      <c r="IC1" s="569"/>
      <c r="ID1" s="569"/>
      <c r="IE1" s="569"/>
      <c r="IF1" s="569"/>
      <c r="IG1" s="569"/>
      <c r="IH1" s="569"/>
      <c r="II1" s="569"/>
      <c r="IJ1" s="569"/>
      <c r="IK1" s="569"/>
      <c r="IL1" s="569"/>
      <c r="IM1" s="569"/>
      <c r="IN1" s="569"/>
      <c r="IO1" s="569"/>
      <c r="IP1" s="569"/>
      <c r="IQ1" s="569"/>
      <c r="IR1" s="569"/>
      <c r="IS1" s="569"/>
      <c r="IT1" s="569"/>
      <c r="IU1" s="569"/>
      <c r="IV1" s="569"/>
      <c r="IW1" s="569"/>
      <c r="IX1" s="569"/>
      <c r="IY1" s="569"/>
      <c r="IZ1" s="569"/>
      <c r="JA1" s="569"/>
      <c r="JB1" s="569"/>
      <c r="JC1" s="569"/>
      <c r="JD1" s="569"/>
      <c r="JE1" s="569"/>
      <c r="JF1" s="569"/>
      <c r="JG1" s="569"/>
      <c r="JH1" s="569"/>
      <c r="JI1" s="569"/>
      <c r="JJ1" s="569"/>
      <c r="JK1" s="569"/>
      <c r="JL1" s="569"/>
      <c r="JM1" s="569"/>
      <c r="JN1" s="569"/>
      <c r="JO1" s="569"/>
      <c r="JP1" s="561" t="s">
        <v>2394</v>
      </c>
      <c r="JQ1" s="561"/>
      <c r="JR1" s="561"/>
      <c r="JS1" s="561"/>
      <c r="JT1" s="561"/>
      <c r="JU1" s="561"/>
      <c r="JV1" s="561"/>
      <c r="JW1" s="561"/>
      <c r="JX1" s="561"/>
      <c r="JY1" s="561"/>
      <c r="JZ1" s="561"/>
      <c r="KA1" s="561"/>
      <c r="KB1" s="561"/>
      <c r="KC1" s="561"/>
      <c r="KD1" s="561"/>
      <c r="KE1" s="561"/>
      <c r="KF1" s="561"/>
      <c r="KG1" s="561"/>
      <c r="KH1" s="561"/>
      <c r="KI1" s="561"/>
      <c r="KJ1" s="561"/>
      <c r="KK1" s="561"/>
      <c r="KL1" s="561"/>
      <c r="KM1" s="561"/>
      <c r="KN1" s="561"/>
      <c r="KO1" s="561"/>
      <c r="KP1" s="561"/>
      <c r="KQ1" s="561"/>
      <c r="KR1" s="561"/>
      <c r="KS1" s="562" t="s">
        <v>2395</v>
      </c>
      <c r="KT1" s="562"/>
      <c r="KU1" s="562"/>
      <c r="KV1" s="562"/>
      <c r="KW1" s="562"/>
      <c r="KX1" s="562"/>
      <c r="KY1" s="562"/>
      <c r="KZ1" s="562"/>
      <c r="LA1" s="562"/>
      <c r="LB1" s="562"/>
      <c r="LC1" s="562"/>
      <c r="LD1" s="562"/>
      <c r="LE1" s="562"/>
      <c r="LF1" s="562"/>
      <c r="LG1" s="562"/>
      <c r="LH1" s="562"/>
      <c r="LI1" s="562"/>
      <c r="LJ1" s="562"/>
      <c r="LK1" s="563" t="s">
        <v>2396</v>
      </c>
      <c r="LL1" s="563"/>
      <c r="LM1" s="563"/>
      <c r="LN1" s="563"/>
      <c r="LO1" s="563"/>
      <c r="LP1" s="563"/>
      <c r="LQ1" s="563"/>
      <c r="LR1" s="563"/>
      <c r="LS1" s="563"/>
      <c r="LT1" s="563"/>
      <c r="LU1" s="563"/>
      <c r="LV1" s="564" t="s">
        <v>2371</v>
      </c>
      <c r="LW1" s="564"/>
    </row>
    <row r="2" spans="1:335" ht="15.75" thickBot="1">
      <c r="A2" s="554" t="s">
        <v>2307</v>
      </c>
      <c r="B2" s="554"/>
      <c r="C2" s="554"/>
      <c r="D2" s="554"/>
      <c r="E2" s="554"/>
      <c r="F2" s="554"/>
      <c r="G2" s="554"/>
      <c r="H2" s="554"/>
      <c r="I2" s="554"/>
      <c r="J2" s="554"/>
      <c r="K2" s="554"/>
      <c r="L2" s="554"/>
      <c r="M2" s="554"/>
      <c r="N2" s="554"/>
      <c r="O2" s="555"/>
      <c r="P2" s="556" t="s">
        <v>1586</v>
      </c>
      <c r="Q2" s="556"/>
      <c r="R2" s="556"/>
      <c r="S2" s="556"/>
      <c r="T2" s="556"/>
      <c r="U2" s="556"/>
      <c r="V2" s="556"/>
      <c r="W2" s="556"/>
      <c r="X2" s="556"/>
      <c r="Y2" s="556"/>
      <c r="Z2" s="556"/>
      <c r="AA2" s="556"/>
      <c r="AB2" s="556"/>
      <c r="AC2" s="556"/>
      <c r="AD2" s="556"/>
      <c r="AE2" s="556"/>
      <c r="AF2" s="556"/>
      <c r="AG2" s="556"/>
      <c r="AH2" s="557"/>
      <c r="AI2" s="558" t="s">
        <v>1590</v>
      </c>
      <c r="AJ2" s="558"/>
      <c r="AK2" s="558"/>
      <c r="AL2" s="558"/>
      <c r="AM2" s="558"/>
      <c r="AN2" s="558"/>
      <c r="AO2" s="558"/>
      <c r="AP2" s="558"/>
      <c r="AQ2" s="558"/>
      <c r="AR2" s="558"/>
      <c r="AS2" s="558"/>
      <c r="AT2" s="558"/>
      <c r="AU2" s="558"/>
      <c r="AV2" s="558"/>
      <c r="AW2" s="558"/>
      <c r="AX2" s="558"/>
      <c r="AY2" s="559" t="s">
        <v>1610</v>
      </c>
      <c r="AZ2" s="560"/>
      <c r="BA2" s="560"/>
      <c r="BB2" s="560"/>
      <c r="BC2" s="560"/>
      <c r="BD2" s="560"/>
      <c r="BE2" s="560"/>
      <c r="BF2" s="560"/>
      <c r="BG2" s="560"/>
      <c r="BH2" s="560"/>
      <c r="BI2" s="560"/>
      <c r="BJ2" s="560"/>
      <c r="BK2" s="560"/>
      <c r="BL2" s="560"/>
      <c r="BM2" s="560"/>
      <c r="BN2" s="560"/>
      <c r="BO2" s="560"/>
      <c r="BP2" s="560"/>
      <c r="BQ2" s="560"/>
      <c r="BR2" s="560"/>
      <c r="BS2" s="262" t="s">
        <v>1620</v>
      </c>
      <c r="BT2" s="47" t="s">
        <v>1623</v>
      </c>
      <c r="BU2" s="47" t="s">
        <v>1624</v>
      </c>
      <c r="BV2" s="242" t="s">
        <v>1625</v>
      </c>
      <c r="BW2" s="47" t="s">
        <v>1627</v>
      </c>
      <c r="BX2" s="242" t="s">
        <v>1629</v>
      </c>
      <c r="BY2" s="47" t="s">
        <v>1631</v>
      </c>
      <c r="BZ2" s="242" t="s">
        <v>1633</v>
      </c>
      <c r="CA2" s="47" t="s">
        <v>1635</v>
      </c>
      <c r="CB2" s="242" t="s">
        <v>1637</v>
      </c>
      <c r="CC2" s="47" t="s">
        <v>1638</v>
      </c>
      <c r="CD2" s="47" t="s">
        <v>1640</v>
      </c>
      <c r="CE2" s="47" t="s">
        <v>1642</v>
      </c>
      <c r="CF2" s="47" t="s">
        <v>1643</v>
      </c>
      <c r="CG2" s="47" t="s">
        <v>1645</v>
      </c>
      <c r="CH2" s="47" t="s">
        <v>1646</v>
      </c>
      <c r="CI2" s="267" t="s">
        <v>1647</v>
      </c>
      <c r="CJ2" s="267" t="s">
        <v>1647</v>
      </c>
      <c r="CK2" s="267" t="s">
        <v>1647</v>
      </c>
      <c r="CL2" s="47" t="s">
        <v>1649</v>
      </c>
      <c r="CM2" s="47" t="s">
        <v>1651</v>
      </c>
      <c r="CN2" s="47" t="s">
        <v>1653</v>
      </c>
      <c r="CO2" s="47" t="s">
        <v>1655</v>
      </c>
      <c r="CP2" s="47" t="s">
        <v>1657</v>
      </c>
      <c r="CQ2" s="47" t="s">
        <v>1658</v>
      </c>
      <c r="CR2" s="47" t="s">
        <v>1660</v>
      </c>
      <c r="CS2" s="47" t="s">
        <v>1661</v>
      </c>
      <c r="CT2" s="47" t="s">
        <v>1662</v>
      </c>
      <c r="CU2" s="47" t="s">
        <v>1664</v>
      </c>
      <c r="CV2" s="47" t="s">
        <v>1666</v>
      </c>
      <c r="CW2" s="47" t="s">
        <v>1668</v>
      </c>
      <c r="CX2" s="47" t="s">
        <v>1669</v>
      </c>
      <c r="CY2" s="47" t="s">
        <v>1671</v>
      </c>
      <c r="CZ2" s="47" t="s">
        <v>1673</v>
      </c>
      <c r="DA2" s="47" t="s">
        <v>1674</v>
      </c>
      <c r="DB2" s="47" t="s">
        <v>1676</v>
      </c>
      <c r="DC2" s="47" t="s">
        <v>1678</v>
      </c>
      <c r="DD2" s="47" t="s">
        <v>1679</v>
      </c>
      <c r="DE2" s="47" t="s">
        <v>1680</v>
      </c>
      <c r="DF2" s="47" t="s">
        <v>1681</v>
      </c>
      <c r="DG2" s="47" t="s">
        <v>1682</v>
      </c>
      <c r="DH2" s="47" t="s">
        <v>1684</v>
      </c>
      <c r="DI2" s="47" t="s">
        <v>1686</v>
      </c>
      <c r="DJ2" s="47" t="s">
        <v>1688</v>
      </c>
      <c r="DK2" s="242" t="s">
        <v>1689</v>
      </c>
      <c r="DL2" s="242" t="s">
        <v>1689</v>
      </c>
      <c r="DM2" s="47" t="s">
        <v>1690</v>
      </c>
      <c r="DN2" s="47" t="s">
        <v>1691</v>
      </c>
      <c r="DO2" s="47" t="s">
        <v>1767</v>
      </c>
      <c r="DP2" s="47" t="s">
        <v>1769</v>
      </c>
      <c r="DQ2" s="47" t="s">
        <v>1771</v>
      </c>
      <c r="DR2" s="47" t="s">
        <v>1774</v>
      </c>
      <c r="DS2" s="47" t="s">
        <v>1777</v>
      </c>
      <c r="DT2" s="47" t="s">
        <v>1780</v>
      </c>
      <c r="DU2" s="47" t="s">
        <v>1782</v>
      </c>
      <c r="DV2" s="47" t="s">
        <v>1784</v>
      </c>
      <c r="DW2" s="47" t="s">
        <v>1786</v>
      </c>
      <c r="DX2" s="47" t="s">
        <v>1788</v>
      </c>
      <c r="DY2" s="47" t="s">
        <v>1790</v>
      </c>
      <c r="DZ2" s="47" t="s">
        <v>2315</v>
      </c>
      <c r="EA2" s="267" t="s">
        <v>1692</v>
      </c>
      <c r="EB2" s="47" t="s">
        <v>1693</v>
      </c>
      <c r="EC2" s="47" t="s">
        <v>1694</v>
      </c>
      <c r="ED2" s="51" t="s">
        <v>1695</v>
      </c>
      <c r="EE2" s="294" t="s">
        <v>1800</v>
      </c>
      <c r="EF2" s="299" t="s">
        <v>1804</v>
      </c>
      <c r="EG2" s="299" t="s">
        <v>1806</v>
      </c>
      <c r="EH2" s="299" t="s">
        <v>1808</v>
      </c>
      <c r="EI2" s="49" t="s">
        <v>1810</v>
      </c>
      <c r="EJ2" s="47" t="s">
        <v>1812</v>
      </c>
      <c r="EK2" s="47" t="s">
        <v>1813</v>
      </c>
      <c r="EL2" s="49" t="s">
        <v>1815</v>
      </c>
      <c r="EM2" s="47" t="s">
        <v>1818</v>
      </c>
      <c r="EN2" s="47" t="s">
        <v>1820</v>
      </c>
      <c r="EO2" s="47" t="s">
        <v>1822</v>
      </c>
      <c r="EP2" s="47" t="s">
        <v>1824</v>
      </c>
      <c r="EQ2" s="47" t="s">
        <v>1826</v>
      </c>
      <c r="ER2" s="49" t="s">
        <v>1828</v>
      </c>
      <c r="ES2" s="175"/>
      <c r="ET2" s="47" t="s">
        <v>1832</v>
      </c>
      <c r="EU2" s="177" t="s">
        <v>1834</v>
      </c>
      <c r="EV2" s="49" t="s">
        <v>1835</v>
      </c>
      <c r="EW2" s="47" t="s">
        <v>1838</v>
      </c>
      <c r="EX2" s="51" t="s">
        <v>1841</v>
      </c>
      <c r="EY2" s="367" t="s">
        <v>1845</v>
      </c>
      <c r="EZ2" s="369" t="s">
        <v>1849</v>
      </c>
      <c r="FA2" s="369" t="s">
        <v>1852</v>
      </c>
      <c r="FB2" s="369" t="s">
        <v>1854</v>
      </c>
      <c r="FC2" s="370" t="s">
        <v>1857</v>
      </c>
      <c r="FD2" s="303"/>
      <c r="FE2" s="369" t="s">
        <v>1862</v>
      </c>
      <c r="FF2" s="369" t="s">
        <v>1865</v>
      </c>
      <c r="FG2" s="369" t="s">
        <v>1867</v>
      </c>
      <c r="FH2" s="369" t="s">
        <v>1870</v>
      </c>
      <c r="FI2" s="369" t="s">
        <v>1873</v>
      </c>
      <c r="FJ2" s="369" t="s">
        <v>1876</v>
      </c>
      <c r="FK2" s="369" t="s">
        <v>1879</v>
      </c>
      <c r="FL2" s="369" t="s">
        <v>1882</v>
      </c>
      <c r="FM2" s="369" t="s">
        <v>1885</v>
      </c>
      <c r="FN2" s="369" t="s">
        <v>1888</v>
      </c>
      <c r="FO2" s="369" t="s">
        <v>1891</v>
      </c>
      <c r="FP2" s="369" t="s">
        <v>1894</v>
      </c>
      <c r="FQ2" s="369" t="s">
        <v>1897</v>
      </c>
      <c r="FR2" s="370" t="s">
        <v>1899</v>
      </c>
      <c r="FS2" s="303"/>
      <c r="FT2" s="369" t="s">
        <v>1903</v>
      </c>
      <c r="FU2" s="370" t="s">
        <v>1905</v>
      </c>
      <c r="FV2" s="303"/>
      <c r="FW2" s="375" t="s">
        <v>1908</v>
      </c>
      <c r="FX2" s="370" t="s">
        <v>1911</v>
      </c>
      <c r="FY2" s="303"/>
      <c r="FZ2" s="375" t="s">
        <v>1915</v>
      </c>
      <c r="GA2" s="49" t="s">
        <v>1918</v>
      </c>
      <c r="GB2" s="47" t="s">
        <v>1922</v>
      </c>
      <c r="GC2" s="51" t="s">
        <v>1925</v>
      </c>
      <c r="GD2" s="367" t="s">
        <v>1845</v>
      </c>
      <c r="GE2" s="369" t="s">
        <v>2324</v>
      </c>
      <c r="GF2" s="369" t="s">
        <v>1852</v>
      </c>
      <c r="GG2" s="369" t="s">
        <v>2325</v>
      </c>
      <c r="GH2" s="370" t="s">
        <v>1857</v>
      </c>
      <c r="GI2" s="303"/>
      <c r="GJ2" s="369" t="s">
        <v>1862</v>
      </c>
      <c r="GK2" s="369" t="s">
        <v>1865</v>
      </c>
      <c r="GL2" s="369" t="s">
        <v>1867</v>
      </c>
      <c r="GM2" s="369" t="s">
        <v>1870</v>
      </c>
      <c r="GN2" s="369" t="s">
        <v>1873</v>
      </c>
      <c r="GO2" s="369" t="s">
        <v>1876</v>
      </c>
      <c r="GP2" s="370" t="s">
        <v>2282</v>
      </c>
      <c r="GQ2" s="303"/>
      <c r="GR2" s="369" t="s">
        <v>1903</v>
      </c>
      <c r="GS2" s="369" t="s">
        <v>1945</v>
      </c>
      <c r="GT2" s="369" t="s">
        <v>1947</v>
      </c>
      <c r="GU2" s="370" t="s">
        <v>1905</v>
      </c>
      <c r="GV2" s="303"/>
      <c r="GW2" s="380" t="s">
        <v>1908</v>
      </c>
      <c r="GX2" s="331" t="s">
        <v>1953</v>
      </c>
      <c r="GY2" s="332"/>
      <c r="GZ2" s="333" t="s">
        <v>2326</v>
      </c>
      <c r="HA2" s="333" t="s">
        <v>1956</v>
      </c>
      <c r="HB2" s="333" t="s">
        <v>1958</v>
      </c>
      <c r="HC2" s="331" t="s">
        <v>1962</v>
      </c>
      <c r="HD2" s="334"/>
      <c r="HE2" s="47" t="s">
        <v>1965</v>
      </c>
      <c r="HF2" s="47" t="s">
        <v>1967</v>
      </c>
      <c r="HG2" s="47" t="s">
        <v>1968</v>
      </c>
      <c r="HH2" s="47" t="s">
        <v>1970</v>
      </c>
      <c r="HI2" s="47" t="s">
        <v>1972</v>
      </c>
      <c r="HJ2" s="47" t="s">
        <v>1974</v>
      </c>
      <c r="HK2" s="47" t="s">
        <v>1977</v>
      </c>
      <c r="HL2" s="331" t="s">
        <v>1981</v>
      </c>
      <c r="HM2" s="334"/>
      <c r="HN2" s="47" t="s">
        <v>1983</v>
      </c>
      <c r="HO2" s="47" t="s">
        <v>1984</v>
      </c>
      <c r="HP2" s="47" t="s">
        <v>1985</v>
      </c>
      <c r="HQ2" s="47" t="s">
        <v>1987</v>
      </c>
      <c r="HR2" s="47" t="s">
        <v>1989</v>
      </c>
      <c r="HS2" s="331" t="s">
        <v>1992</v>
      </c>
      <c r="HT2" s="334"/>
      <c r="HU2" s="47" t="s">
        <v>1994</v>
      </c>
      <c r="HV2" s="47" t="s">
        <v>1995</v>
      </c>
      <c r="HW2" s="47" t="s">
        <v>1996</v>
      </c>
      <c r="HX2" s="47" t="s">
        <v>1998</v>
      </c>
      <c r="HY2" s="331" t="s">
        <v>2002</v>
      </c>
      <c r="HZ2" s="334"/>
      <c r="IA2" s="47" t="s">
        <v>2005</v>
      </c>
      <c r="IB2" s="47" t="s">
        <v>2006</v>
      </c>
      <c r="IC2" s="47" t="s">
        <v>2007</v>
      </c>
      <c r="ID2" s="47" t="s">
        <v>2009</v>
      </c>
      <c r="IE2" s="331" t="s">
        <v>2012</v>
      </c>
      <c r="IF2" s="334"/>
      <c r="IG2" s="47" t="s">
        <v>2014</v>
      </c>
      <c r="IH2" s="47" t="s">
        <v>2015</v>
      </c>
      <c r="II2" s="47" t="s">
        <v>2017</v>
      </c>
      <c r="IJ2" s="47" t="s">
        <v>2019</v>
      </c>
      <c r="IK2" s="331" t="s">
        <v>2021</v>
      </c>
      <c r="IL2" s="334"/>
      <c r="IM2" s="47" t="s">
        <v>2023</v>
      </c>
      <c r="IN2" s="47" t="s">
        <v>2024</v>
      </c>
      <c r="IO2" s="331" t="s">
        <v>2026</v>
      </c>
      <c r="IP2" s="331" t="s">
        <v>2026</v>
      </c>
      <c r="IQ2" s="334"/>
      <c r="IR2" s="47" t="s">
        <v>2028</v>
      </c>
      <c r="IS2" s="47" t="s">
        <v>2029</v>
      </c>
      <c r="IT2" s="47" t="s">
        <v>2031</v>
      </c>
      <c r="IU2" s="47" t="s">
        <v>2033</v>
      </c>
      <c r="IV2" s="47" t="s">
        <v>2034</v>
      </c>
      <c r="IW2" s="47" t="s">
        <v>2035</v>
      </c>
      <c r="IX2" s="47" t="s">
        <v>2036</v>
      </c>
      <c r="IY2" s="47" t="s">
        <v>2037</v>
      </c>
      <c r="IZ2" s="47" t="s">
        <v>2039</v>
      </c>
      <c r="JA2" s="47" t="s">
        <v>2041</v>
      </c>
      <c r="JB2" s="47" t="s">
        <v>2042</v>
      </c>
      <c r="JC2" s="47" t="s">
        <v>2044</v>
      </c>
      <c r="JD2" s="47" t="s">
        <v>2046</v>
      </c>
      <c r="JE2" s="331" t="s">
        <v>2048</v>
      </c>
      <c r="JF2" s="334"/>
      <c r="JG2" s="47" t="s">
        <v>2050</v>
      </c>
      <c r="JH2" s="47" t="s">
        <v>2051</v>
      </c>
      <c r="JI2" s="47" t="s">
        <v>2052</v>
      </c>
      <c r="JJ2" s="47" t="s">
        <v>2054</v>
      </c>
      <c r="JK2" s="331" t="s">
        <v>2057</v>
      </c>
      <c r="JL2" s="334"/>
      <c r="JM2" s="47" t="s">
        <v>2058</v>
      </c>
      <c r="JN2" s="331" t="s">
        <v>2351</v>
      </c>
      <c r="JO2" s="51" t="s">
        <v>2353</v>
      </c>
      <c r="JP2" s="389" t="s">
        <v>2063</v>
      </c>
      <c r="JQ2" s="348" t="s">
        <v>2063</v>
      </c>
      <c r="JR2" s="348" t="s">
        <v>2063</v>
      </c>
      <c r="JS2" s="347" t="s">
        <v>2066</v>
      </c>
      <c r="JT2" s="347" t="s">
        <v>2068</v>
      </c>
      <c r="JU2" s="303"/>
      <c r="JV2" s="347" t="s">
        <v>2070</v>
      </c>
      <c r="JW2" s="347" t="s">
        <v>2073</v>
      </c>
      <c r="JX2" s="347" t="s">
        <v>2075</v>
      </c>
      <c r="JY2" s="347" t="s">
        <v>2077</v>
      </c>
      <c r="JZ2" s="347" t="s">
        <v>2079</v>
      </c>
      <c r="KA2" s="347" t="s">
        <v>2081</v>
      </c>
      <c r="KB2" s="347" t="s">
        <v>2083</v>
      </c>
      <c r="KC2" s="347" t="s">
        <v>2086</v>
      </c>
      <c r="KD2" s="347" t="s">
        <v>2089</v>
      </c>
      <c r="KE2" s="347" t="s">
        <v>2091</v>
      </c>
      <c r="KF2" s="347" t="s">
        <v>2093</v>
      </c>
      <c r="KG2" s="347" t="s">
        <v>2095</v>
      </c>
      <c r="KH2" s="347" t="s">
        <v>2097</v>
      </c>
      <c r="KI2" s="347" t="s">
        <v>2099</v>
      </c>
      <c r="KJ2" s="347" t="s">
        <v>2101</v>
      </c>
      <c r="KK2" s="347" t="s">
        <v>2103</v>
      </c>
      <c r="KL2" s="347" t="s">
        <v>2105</v>
      </c>
      <c r="KM2" s="347" t="s">
        <v>2107</v>
      </c>
      <c r="KN2" s="347" t="s">
        <v>2109</v>
      </c>
      <c r="KO2" s="347" t="s">
        <v>2111</v>
      </c>
      <c r="KP2" s="347" t="s">
        <v>2113</v>
      </c>
      <c r="KQ2" s="347" t="s">
        <v>2115</v>
      </c>
      <c r="KR2" s="392" t="s">
        <v>2117</v>
      </c>
      <c r="KS2" s="59" t="s">
        <v>2120</v>
      </c>
      <c r="KT2" s="47" t="s">
        <v>2123</v>
      </c>
      <c r="KU2" s="49" t="s">
        <v>2126</v>
      </c>
      <c r="KV2" s="47" t="s">
        <v>2129</v>
      </c>
      <c r="KW2" s="47" t="s">
        <v>2132</v>
      </c>
      <c r="KX2" s="47" t="s">
        <v>2135</v>
      </c>
      <c r="KY2" s="49" t="s">
        <v>2138</v>
      </c>
      <c r="KZ2" s="47" t="s">
        <v>2141</v>
      </c>
      <c r="LA2" s="47" t="s">
        <v>2143</v>
      </c>
      <c r="LB2" s="47" t="s">
        <v>2146</v>
      </c>
      <c r="LC2" s="47" t="s">
        <v>2149</v>
      </c>
      <c r="LD2" s="49" t="s">
        <v>2152</v>
      </c>
      <c r="LE2" s="402" t="s">
        <v>2155</v>
      </c>
      <c r="LF2" s="402" t="s">
        <v>2157</v>
      </c>
      <c r="LG2" s="49" t="s">
        <v>2159</v>
      </c>
      <c r="LH2" s="47" t="s">
        <v>2162</v>
      </c>
      <c r="LI2" s="47" t="s">
        <v>2164</v>
      </c>
      <c r="LJ2" s="51" t="s">
        <v>2166</v>
      </c>
      <c r="LK2" s="59" t="s">
        <v>2170</v>
      </c>
      <c r="LL2" s="47" t="s">
        <v>2173</v>
      </c>
      <c r="LM2" s="47" t="s">
        <v>2176</v>
      </c>
      <c r="LN2" s="47" t="s">
        <v>2178</v>
      </c>
      <c r="LO2" s="47" t="s">
        <v>2180</v>
      </c>
      <c r="LP2" s="49" t="s">
        <v>2182</v>
      </c>
      <c r="LQ2" s="47" t="s">
        <v>2184</v>
      </c>
      <c r="LR2" s="47" t="s">
        <v>2187</v>
      </c>
      <c r="LS2" s="47" t="s">
        <v>2190</v>
      </c>
      <c r="LT2" s="47" t="s">
        <v>2193</v>
      </c>
      <c r="LU2" s="51" t="s">
        <v>2196</v>
      </c>
      <c r="LV2" s="409" t="s">
        <v>2310</v>
      </c>
      <c r="LW2" s="51" t="s">
        <v>2311</v>
      </c>
    </row>
    <row r="3" spans="1:335" ht="396" customHeight="1" thickBot="1">
      <c r="A3" s="165" t="s">
        <v>1584</v>
      </c>
      <c r="B3" s="165" t="s">
        <v>1473</v>
      </c>
      <c r="C3" s="165" t="s">
        <v>1475</v>
      </c>
      <c r="D3" s="165" t="s">
        <v>1477</v>
      </c>
      <c r="E3" s="165" t="s">
        <v>1479</v>
      </c>
      <c r="F3" s="165" t="s">
        <v>1481</v>
      </c>
      <c r="G3" s="165" t="s">
        <v>1483</v>
      </c>
      <c r="H3" s="165" t="s">
        <v>1485</v>
      </c>
      <c r="I3" s="165" t="s">
        <v>1487</v>
      </c>
      <c r="J3" s="165" t="s">
        <v>1585</v>
      </c>
      <c r="K3" s="165" t="s">
        <v>1491</v>
      </c>
      <c r="L3" s="165" t="s">
        <v>1515</v>
      </c>
      <c r="M3" s="165" t="s">
        <v>1493</v>
      </c>
      <c r="N3" s="165" t="s">
        <v>1495</v>
      </c>
      <c r="O3" s="166" t="s">
        <v>1497</v>
      </c>
      <c r="P3" s="165" t="s">
        <v>1499</v>
      </c>
      <c r="Q3" s="165" t="s">
        <v>1587</v>
      </c>
      <c r="R3" s="165" t="s">
        <v>1501</v>
      </c>
      <c r="S3" s="165" t="s">
        <v>1503</v>
      </c>
      <c r="T3" s="165" t="s">
        <v>1505</v>
      </c>
      <c r="U3" s="165" t="s">
        <v>1477</v>
      </c>
      <c r="V3" s="165" t="s">
        <v>1588</v>
      </c>
      <c r="W3" s="165" t="s">
        <v>1508</v>
      </c>
      <c r="X3" s="165" t="s">
        <v>1589</v>
      </c>
      <c r="Y3" s="165" t="s">
        <v>1509</v>
      </c>
      <c r="Z3" s="165" t="s">
        <v>1511</v>
      </c>
      <c r="AA3" s="165" t="s">
        <v>1513</v>
      </c>
      <c r="AB3" s="165" t="s">
        <v>1515</v>
      </c>
      <c r="AC3" s="165" t="s">
        <v>1493</v>
      </c>
      <c r="AD3" s="165" t="s">
        <v>1495</v>
      </c>
      <c r="AE3" s="165" t="s">
        <v>1519</v>
      </c>
      <c r="AF3" s="165" t="s">
        <v>1521</v>
      </c>
      <c r="AG3" s="167" t="s">
        <v>1522</v>
      </c>
      <c r="AH3" s="168" t="s">
        <v>1523</v>
      </c>
      <c r="AI3" s="165" t="s">
        <v>1525</v>
      </c>
      <c r="AJ3" s="165" t="s">
        <v>1527</v>
      </c>
      <c r="AK3" s="165" t="s">
        <v>2308</v>
      </c>
      <c r="AL3" s="165" t="str">
        <f>+'[2]1. Información General'!A22</f>
        <v>Número de auto de la visita</v>
      </c>
      <c r="AM3" s="165" t="str">
        <f>+'[2]1. Información General'!E22</f>
        <v>Número de la bitácora</v>
      </c>
      <c r="AN3" s="165" t="s">
        <v>1531</v>
      </c>
      <c r="AO3" s="169" t="s">
        <v>1533</v>
      </c>
      <c r="AP3" s="165" t="s">
        <v>1592</v>
      </c>
      <c r="AQ3" s="165" t="str">
        <f>+'[3]1. Información General'!D27</f>
        <v>Primera Infancia</v>
      </c>
      <c r="AR3" s="165" t="str">
        <f>+'[3]1. Información General'!D28</f>
        <v>Infancia</v>
      </c>
      <c r="AS3" s="165" t="str">
        <f>+'[3]1. Información General'!D29</f>
        <v>Adolescencia</v>
      </c>
      <c r="AT3" s="165" t="str">
        <f>+'[3]1. Información General'!D30</f>
        <v>Juventud</v>
      </c>
      <c r="AU3" s="165" t="str">
        <f>+'[3]1. Información General'!D31</f>
        <v>Adultez</v>
      </c>
      <c r="AV3" s="165" t="str">
        <f>+'[3]1. Información General'!D32</f>
        <v>Persona Mayor</v>
      </c>
      <c r="AW3" s="165" t="s">
        <v>1539</v>
      </c>
      <c r="AX3" s="166" t="s">
        <v>1541</v>
      </c>
      <c r="AY3" s="165" t="s">
        <v>1611</v>
      </c>
      <c r="AZ3" s="165" t="s">
        <v>1546</v>
      </c>
      <c r="BA3" s="165" t="s">
        <v>1548</v>
      </c>
      <c r="BB3" s="165" t="s">
        <v>1550</v>
      </c>
      <c r="BC3" s="165" t="s">
        <v>1552</v>
      </c>
      <c r="BD3" s="165" t="s">
        <v>1554</v>
      </c>
      <c r="BE3" s="165" t="s">
        <v>1558</v>
      </c>
      <c r="BF3" s="165" t="s">
        <v>1560</v>
      </c>
      <c r="BG3" s="165" t="s">
        <v>1562</v>
      </c>
      <c r="BH3" s="165" t="s">
        <v>1511</v>
      </c>
      <c r="BI3" s="165" t="s">
        <v>1612</v>
      </c>
      <c r="BJ3" s="165" t="s">
        <v>1546</v>
      </c>
      <c r="BK3" s="165" t="s">
        <v>1548</v>
      </c>
      <c r="BL3" s="165" t="s">
        <v>1550</v>
      </c>
      <c r="BM3" s="165" t="s">
        <v>1552</v>
      </c>
      <c r="BN3" s="165" t="s">
        <v>1554</v>
      </c>
      <c r="BO3" s="165" t="s">
        <v>1558</v>
      </c>
      <c r="BP3" s="165" t="s">
        <v>1560</v>
      </c>
      <c r="BQ3" s="165" t="s">
        <v>1562</v>
      </c>
      <c r="BR3" s="166" t="s">
        <v>1511</v>
      </c>
      <c r="BS3" s="263" t="s">
        <v>1621</v>
      </c>
      <c r="BT3" s="48" t="s">
        <v>1734</v>
      </c>
      <c r="BU3" s="48" t="s">
        <v>1736</v>
      </c>
      <c r="BV3" s="53" t="s">
        <v>1626</v>
      </c>
      <c r="BW3" s="48" t="s">
        <v>1628</v>
      </c>
      <c r="BX3" s="53" t="s">
        <v>1630</v>
      </c>
      <c r="BY3" s="48" t="s">
        <v>1632</v>
      </c>
      <c r="BZ3" s="53" t="s">
        <v>1634</v>
      </c>
      <c r="CA3" s="48" t="s">
        <v>1636</v>
      </c>
      <c r="CB3" s="80" t="s">
        <v>1741</v>
      </c>
      <c r="CC3" s="50" t="s">
        <v>1639</v>
      </c>
      <c r="CD3" s="50" t="s">
        <v>1641</v>
      </c>
      <c r="CE3" s="50" t="s">
        <v>1744</v>
      </c>
      <c r="CF3" s="50" t="s">
        <v>1644</v>
      </c>
      <c r="CG3" s="50" t="s">
        <v>1745</v>
      </c>
      <c r="CH3" s="50" t="s">
        <v>1746</v>
      </c>
      <c r="CI3" s="164" t="s">
        <v>1648</v>
      </c>
      <c r="CJ3" s="164" t="s">
        <v>1648</v>
      </c>
      <c r="CK3" s="164" t="s">
        <v>1648</v>
      </c>
      <c r="CL3" s="50" t="s">
        <v>1650</v>
      </c>
      <c r="CM3" s="50" t="s">
        <v>1652</v>
      </c>
      <c r="CN3" s="50" t="s">
        <v>1654</v>
      </c>
      <c r="CO3" s="50" t="s">
        <v>1656</v>
      </c>
      <c r="CP3" s="50" t="s">
        <v>1749</v>
      </c>
      <c r="CQ3" s="50" t="s">
        <v>1659</v>
      </c>
      <c r="CR3" s="50" t="s">
        <v>1750</v>
      </c>
      <c r="CS3" s="50" t="s">
        <v>1751</v>
      </c>
      <c r="CT3" s="50" t="s">
        <v>1663</v>
      </c>
      <c r="CU3" s="50" t="s">
        <v>1665</v>
      </c>
      <c r="CV3" s="50" t="s">
        <v>1667</v>
      </c>
      <c r="CW3" s="50" t="s">
        <v>1670</v>
      </c>
      <c r="CX3" s="50" t="s">
        <v>1672</v>
      </c>
      <c r="CY3" s="50" t="s">
        <v>1753</v>
      </c>
      <c r="CZ3" s="50" t="s">
        <v>1675</v>
      </c>
      <c r="DA3" s="50" t="s">
        <v>1677</v>
      </c>
      <c r="DB3" s="50" t="s">
        <v>1755</v>
      </c>
      <c r="DC3" s="50" t="s">
        <v>1685</v>
      </c>
      <c r="DD3" s="50" t="s">
        <v>1756</v>
      </c>
      <c r="DE3" s="50" t="s">
        <v>1757</v>
      </c>
      <c r="DF3" s="50" t="s">
        <v>1758</v>
      </c>
      <c r="DG3" s="50" t="s">
        <v>1683</v>
      </c>
      <c r="DH3" s="50" t="s">
        <v>1760</v>
      </c>
      <c r="DI3" s="50" t="s">
        <v>1687</v>
      </c>
      <c r="DJ3" s="50" t="s">
        <v>1762</v>
      </c>
      <c r="DK3" s="80" t="s">
        <v>1764</v>
      </c>
      <c r="DL3" s="80" t="s">
        <v>1764</v>
      </c>
      <c r="DM3" s="237" t="s">
        <v>2312</v>
      </c>
      <c r="DN3" s="237" t="s">
        <v>2313</v>
      </c>
      <c r="DO3" s="237" t="s">
        <v>2314</v>
      </c>
      <c r="DP3" s="237" t="s">
        <v>1768</v>
      </c>
      <c r="DQ3" s="237" t="s">
        <v>1770</v>
      </c>
      <c r="DR3" s="274" t="s">
        <v>1772</v>
      </c>
      <c r="DS3" s="275" t="s">
        <v>1775</v>
      </c>
      <c r="DT3" s="275" t="s">
        <v>1778</v>
      </c>
      <c r="DU3" s="276" t="s">
        <v>1781</v>
      </c>
      <c r="DV3" s="276" t="s">
        <v>1783</v>
      </c>
      <c r="DW3" s="276" t="s">
        <v>1785</v>
      </c>
      <c r="DX3" s="276" t="s">
        <v>1787</v>
      </c>
      <c r="DY3" s="276" t="s">
        <v>1789</v>
      </c>
      <c r="DZ3" s="277" t="s">
        <v>1791</v>
      </c>
      <c r="EA3" s="164" t="s">
        <v>1792</v>
      </c>
      <c r="EB3" s="50" t="s">
        <v>1794</v>
      </c>
      <c r="EC3" s="50" t="s">
        <v>1796</v>
      </c>
      <c r="ED3" s="81" t="s">
        <v>1798</v>
      </c>
      <c r="EE3" s="293" t="s">
        <v>1801</v>
      </c>
      <c r="EF3" s="300" t="s">
        <v>1805</v>
      </c>
      <c r="EG3" s="300" t="s">
        <v>1807</v>
      </c>
      <c r="EH3" s="301" t="s">
        <v>1809</v>
      </c>
      <c r="EI3" s="56" t="s">
        <v>2316</v>
      </c>
      <c r="EJ3" s="58" t="s">
        <v>2317</v>
      </c>
      <c r="EK3" s="171" t="s">
        <v>1814</v>
      </c>
      <c r="EL3" s="170" t="s">
        <v>1816</v>
      </c>
      <c r="EM3" s="171" t="s">
        <v>1819</v>
      </c>
      <c r="EN3" s="171" t="s">
        <v>1821</v>
      </c>
      <c r="EO3" s="171" t="s">
        <v>1823</v>
      </c>
      <c r="EP3" s="171" t="s">
        <v>1825</v>
      </c>
      <c r="EQ3" s="171" t="s">
        <v>1827</v>
      </c>
      <c r="ER3" s="170" t="s">
        <v>1829</v>
      </c>
      <c r="ES3" s="176" t="s">
        <v>1831</v>
      </c>
      <c r="ET3" s="171" t="s">
        <v>1833</v>
      </c>
      <c r="EU3" s="58" t="s">
        <v>2318</v>
      </c>
      <c r="EV3" s="170" t="s">
        <v>1836</v>
      </c>
      <c r="EW3" s="171" t="s">
        <v>1839</v>
      </c>
      <c r="EX3" s="54" t="s">
        <v>1842</v>
      </c>
      <c r="EY3" s="368" t="s">
        <v>1846</v>
      </c>
      <c r="EZ3" s="237" t="s">
        <v>1850</v>
      </c>
      <c r="FA3" s="57" t="s">
        <v>1853</v>
      </c>
      <c r="FB3" s="57" t="s">
        <v>1855</v>
      </c>
      <c r="FC3" s="56" t="s">
        <v>1858</v>
      </c>
      <c r="FD3" s="304" t="s">
        <v>1860</v>
      </c>
      <c r="FE3" s="57" t="s">
        <v>1863</v>
      </c>
      <c r="FF3" s="57" t="s">
        <v>1866</v>
      </c>
      <c r="FG3" s="307" t="s">
        <v>1868</v>
      </c>
      <c r="FH3" s="307" t="s">
        <v>1871</v>
      </c>
      <c r="FI3" s="307" t="s">
        <v>1874</v>
      </c>
      <c r="FJ3" s="307" t="s">
        <v>1877</v>
      </c>
      <c r="FK3" s="57" t="s">
        <v>1880</v>
      </c>
      <c r="FL3" s="307" t="s">
        <v>1883</v>
      </c>
      <c r="FM3" s="57" t="s">
        <v>1886</v>
      </c>
      <c r="FN3" s="307" t="s">
        <v>1889</v>
      </c>
      <c r="FO3" s="307" t="s">
        <v>1892</v>
      </c>
      <c r="FP3" s="307" t="s">
        <v>1895</v>
      </c>
      <c r="FQ3" s="309" t="s">
        <v>1898</v>
      </c>
      <c r="FR3" s="310" t="s">
        <v>1900</v>
      </c>
      <c r="FS3" s="312" t="s">
        <v>1902</v>
      </c>
      <c r="FT3" s="314" t="s">
        <v>2320</v>
      </c>
      <c r="FU3" s="310" t="s">
        <v>1906</v>
      </c>
      <c r="FV3" s="312" t="s">
        <v>1902</v>
      </c>
      <c r="FW3" s="307" t="s">
        <v>1909</v>
      </c>
      <c r="FX3" s="310" t="s">
        <v>1912</v>
      </c>
      <c r="FY3" s="312" t="s">
        <v>1914</v>
      </c>
      <c r="FZ3" s="307" t="s">
        <v>1916</v>
      </c>
      <c r="GA3" s="310" t="s">
        <v>1919</v>
      </c>
      <c r="GB3" s="82" t="s">
        <v>1923</v>
      </c>
      <c r="GC3" s="376" t="s">
        <v>1926</v>
      </c>
      <c r="GD3" s="368" t="s">
        <v>1846</v>
      </c>
      <c r="GE3" s="237" t="s">
        <v>1930</v>
      </c>
      <c r="GF3" s="57" t="s">
        <v>1853</v>
      </c>
      <c r="GG3" s="57" t="s">
        <v>1855</v>
      </c>
      <c r="GH3" s="56" t="s">
        <v>1858</v>
      </c>
      <c r="GI3" s="304" t="s">
        <v>1860</v>
      </c>
      <c r="GJ3" s="57" t="s">
        <v>1932</v>
      </c>
      <c r="GK3" s="50" t="s">
        <v>1934</v>
      </c>
      <c r="GL3" s="57" t="s">
        <v>1936</v>
      </c>
      <c r="GM3" s="50" t="s">
        <v>1938</v>
      </c>
      <c r="GN3" s="50" t="s">
        <v>1940</v>
      </c>
      <c r="GO3" s="57" t="s">
        <v>1942</v>
      </c>
      <c r="GP3" s="310" t="s">
        <v>1900</v>
      </c>
      <c r="GQ3" s="336" t="s">
        <v>1902</v>
      </c>
      <c r="GR3" s="50" t="s">
        <v>2321</v>
      </c>
      <c r="GS3" s="50" t="s">
        <v>2322</v>
      </c>
      <c r="GT3" s="50" t="s">
        <v>2323</v>
      </c>
      <c r="GU3" s="310" t="s">
        <v>1906</v>
      </c>
      <c r="GV3" s="336" t="s">
        <v>1902</v>
      </c>
      <c r="GW3" s="81" t="s">
        <v>1909</v>
      </c>
      <c r="GX3" s="310" t="s">
        <v>1954</v>
      </c>
      <c r="GY3" s="336" t="s">
        <v>1957</v>
      </c>
      <c r="GZ3" s="329" t="s">
        <v>2357</v>
      </c>
      <c r="HA3" s="329" t="s">
        <v>1959</v>
      </c>
      <c r="HB3" s="329" t="s">
        <v>1961</v>
      </c>
      <c r="HC3" s="310" t="s">
        <v>1963</v>
      </c>
      <c r="HD3" s="336" t="s">
        <v>1966</v>
      </c>
      <c r="HE3" s="329" t="s">
        <v>2358</v>
      </c>
      <c r="HF3" s="329" t="s">
        <v>1969</v>
      </c>
      <c r="HG3" s="329" t="s">
        <v>1971</v>
      </c>
      <c r="HH3" s="329" t="s">
        <v>1973</v>
      </c>
      <c r="HI3" s="329" t="s">
        <v>1975</v>
      </c>
      <c r="HJ3" s="329" t="s">
        <v>1978</v>
      </c>
      <c r="HK3" s="329" t="s">
        <v>1980</v>
      </c>
      <c r="HL3" s="310" t="s">
        <v>1982</v>
      </c>
      <c r="HM3" s="336" t="s">
        <v>1966</v>
      </c>
      <c r="HN3" s="329" t="s">
        <v>2359</v>
      </c>
      <c r="HO3" s="329" t="s">
        <v>1986</v>
      </c>
      <c r="HP3" s="329" t="s">
        <v>1988</v>
      </c>
      <c r="HQ3" s="329" t="s">
        <v>1990</v>
      </c>
      <c r="HR3" s="329" t="s">
        <v>1991</v>
      </c>
      <c r="HS3" s="310" t="s">
        <v>2329</v>
      </c>
      <c r="HT3" s="336" t="s">
        <v>1966</v>
      </c>
      <c r="HU3" s="329" t="s">
        <v>2360</v>
      </c>
      <c r="HV3" s="329" t="s">
        <v>1997</v>
      </c>
      <c r="HW3" s="329" t="s">
        <v>1999</v>
      </c>
      <c r="HX3" s="329" t="s">
        <v>2001</v>
      </c>
      <c r="HY3" s="310" t="s">
        <v>2003</v>
      </c>
      <c r="HZ3" s="336" t="s">
        <v>1966</v>
      </c>
      <c r="IA3" s="329" t="s">
        <v>2361</v>
      </c>
      <c r="IB3" s="329" t="s">
        <v>2008</v>
      </c>
      <c r="IC3" s="329" t="s">
        <v>2010</v>
      </c>
      <c r="ID3" s="329" t="s">
        <v>2011</v>
      </c>
      <c r="IE3" s="310" t="s">
        <v>2013</v>
      </c>
      <c r="IF3" s="336" t="s">
        <v>1966</v>
      </c>
      <c r="IG3" s="48" t="s">
        <v>2362</v>
      </c>
      <c r="IH3" s="381" t="s">
        <v>2016</v>
      </c>
      <c r="II3" s="48" t="s">
        <v>2018</v>
      </c>
      <c r="IJ3" s="48" t="s">
        <v>2020</v>
      </c>
      <c r="IK3" s="310" t="s">
        <v>2022</v>
      </c>
      <c r="IL3" s="336" t="s">
        <v>1966</v>
      </c>
      <c r="IM3" s="48" t="s">
        <v>2363</v>
      </c>
      <c r="IN3" s="48" t="s">
        <v>2025</v>
      </c>
      <c r="IO3" s="310" t="s">
        <v>2027</v>
      </c>
      <c r="IP3" s="310" t="s">
        <v>2027</v>
      </c>
      <c r="IQ3" s="336" t="s">
        <v>1966</v>
      </c>
      <c r="IR3" s="48" t="s">
        <v>2364</v>
      </c>
      <c r="IS3" s="48" t="s">
        <v>2030</v>
      </c>
      <c r="IT3" s="48" t="s">
        <v>2032</v>
      </c>
      <c r="IU3" s="48" t="s">
        <v>2365</v>
      </c>
      <c r="IV3" s="48" t="s">
        <v>2366</v>
      </c>
      <c r="IW3" s="48" t="s">
        <v>2367</v>
      </c>
      <c r="IX3" s="48" t="s">
        <v>2368</v>
      </c>
      <c r="IY3" s="48" t="s">
        <v>2038</v>
      </c>
      <c r="IZ3" s="48" t="s">
        <v>2040</v>
      </c>
      <c r="JA3" s="48" t="s">
        <v>2343</v>
      </c>
      <c r="JB3" s="48" t="s">
        <v>2043</v>
      </c>
      <c r="JC3" s="48" t="s">
        <v>2045</v>
      </c>
      <c r="JD3" s="48" t="s">
        <v>2047</v>
      </c>
      <c r="JE3" s="310" t="s">
        <v>2049</v>
      </c>
      <c r="JF3" s="336" t="s">
        <v>1966</v>
      </c>
      <c r="JG3" s="48" t="s">
        <v>2369</v>
      </c>
      <c r="JH3" s="48" t="s">
        <v>2053</v>
      </c>
      <c r="JI3" s="48" t="s">
        <v>2055</v>
      </c>
      <c r="JJ3" s="48" t="s">
        <v>2056</v>
      </c>
      <c r="JK3" s="310" t="s">
        <v>2059</v>
      </c>
      <c r="JL3" s="336" t="s">
        <v>1966</v>
      </c>
      <c r="JM3" s="48" t="s">
        <v>2370</v>
      </c>
      <c r="JN3" s="310" t="s">
        <v>2060</v>
      </c>
      <c r="JO3" s="54" t="s">
        <v>2061</v>
      </c>
      <c r="JP3" s="368" t="s">
        <v>2064</v>
      </c>
      <c r="JQ3" s="310" t="s">
        <v>2064</v>
      </c>
      <c r="JR3" s="310" t="s">
        <v>2064</v>
      </c>
      <c r="JS3" s="82" t="s">
        <v>2067</v>
      </c>
      <c r="JT3" s="58" t="s">
        <v>2069</v>
      </c>
      <c r="JU3" s="304" t="s">
        <v>2356</v>
      </c>
      <c r="JV3" s="57" t="s">
        <v>2071</v>
      </c>
      <c r="JW3" s="50" t="s">
        <v>2074</v>
      </c>
      <c r="JX3" s="50" t="s">
        <v>2076</v>
      </c>
      <c r="JY3" s="57" t="s">
        <v>2078</v>
      </c>
      <c r="JZ3" s="57" t="s">
        <v>2080</v>
      </c>
      <c r="KA3" s="57" t="s">
        <v>2082</v>
      </c>
      <c r="KB3" s="57" t="s">
        <v>2084</v>
      </c>
      <c r="KC3" s="57" t="s">
        <v>2087</v>
      </c>
      <c r="KD3" s="57" t="s">
        <v>2090</v>
      </c>
      <c r="KE3" s="57" t="s">
        <v>2092</v>
      </c>
      <c r="KF3" s="57" t="s">
        <v>2094</v>
      </c>
      <c r="KG3" s="82" t="s">
        <v>2096</v>
      </c>
      <c r="KH3" s="57" t="s">
        <v>2098</v>
      </c>
      <c r="KI3" s="57" t="s">
        <v>2100</v>
      </c>
      <c r="KJ3" s="57" t="s">
        <v>2102</v>
      </c>
      <c r="KK3" s="57" t="s">
        <v>2104</v>
      </c>
      <c r="KL3" s="82" t="s">
        <v>2106</v>
      </c>
      <c r="KM3" s="57" t="s">
        <v>2108</v>
      </c>
      <c r="KN3" s="57" t="s">
        <v>2110</v>
      </c>
      <c r="KO3" s="57" t="s">
        <v>2112</v>
      </c>
      <c r="KP3" s="57" t="s">
        <v>2114</v>
      </c>
      <c r="KQ3" s="330" t="s">
        <v>2116</v>
      </c>
      <c r="KR3" s="393" t="s">
        <v>2118</v>
      </c>
      <c r="KS3" s="83" t="s">
        <v>2121</v>
      </c>
      <c r="KT3" s="296" t="s">
        <v>2124</v>
      </c>
      <c r="KU3" s="84" t="s">
        <v>2127</v>
      </c>
      <c r="KV3" s="57" t="s">
        <v>2130</v>
      </c>
      <c r="KW3" s="57" t="s">
        <v>2133</v>
      </c>
      <c r="KX3" s="57" t="s">
        <v>2136</v>
      </c>
      <c r="KY3" s="56" t="s">
        <v>2139</v>
      </c>
      <c r="KZ3" s="57" t="s">
        <v>2142</v>
      </c>
      <c r="LA3" s="297" t="s">
        <v>2144</v>
      </c>
      <c r="LB3" s="57" t="s">
        <v>2147</v>
      </c>
      <c r="LC3" s="57" t="s">
        <v>2150</v>
      </c>
      <c r="LD3" s="56" t="s">
        <v>2153</v>
      </c>
      <c r="LE3" s="298" t="s">
        <v>2156</v>
      </c>
      <c r="LF3" s="296" t="s">
        <v>2158</v>
      </c>
      <c r="LG3" s="56" t="s">
        <v>2160</v>
      </c>
      <c r="LH3" s="57" t="s">
        <v>2163</v>
      </c>
      <c r="LI3" s="57" t="s">
        <v>2165</v>
      </c>
      <c r="LJ3" s="376" t="s">
        <v>2167</v>
      </c>
      <c r="LK3" s="83" t="s">
        <v>2171</v>
      </c>
      <c r="LL3" s="50" t="s">
        <v>2174</v>
      </c>
      <c r="LM3" s="50" t="s">
        <v>2177</v>
      </c>
      <c r="LN3" s="50" t="s">
        <v>2179</v>
      </c>
      <c r="LO3" s="50" t="s">
        <v>2181</v>
      </c>
      <c r="LP3" s="84" t="s">
        <v>2183</v>
      </c>
      <c r="LQ3" s="50" t="s">
        <v>2185</v>
      </c>
      <c r="LR3" s="48" t="s">
        <v>2188</v>
      </c>
      <c r="LS3" s="50" t="s">
        <v>2191</v>
      </c>
      <c r="LT3" s="329" t="s">
        <v>2194</v>
      </c>
      <c r="LU3" s="393" t="s">
        <v>2197</v>
      </c>
      <c r="LV3" s="410" t="s">
        <v>2199</v>
      </c>
      <c r="LW3" s="81" t="s">
        <v>2201</v>
      </c>
    </row>
    <row r="4" spans="1:335">
      <c r="A4">
        <f>'1. Información General'!B2</f>
        <v>0</v>
      </c>
      <c r="B4">
        <f>'1. Información General'!F2</f>
        <v>0</v>
      </c>
      <c r="C4">
        <f>'1. Información General'!B3</f>
        <v>0</v>
      </c>
      <c r="D4" s="345">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45">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45">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45">
        <f>'1. Información General'!F16</f>
        <v>0</v>
      </c>
      <c r="AC4">
        <f>'1. Información General'!B17</f>
        <v>0</v>
      </c>
      <c r="AD4">
        <f>'1. Información General'!D17</f>
        <v>0</v>
      </c>
      <c r="AE4">
        <f>'1. Información General'!F17</f>
        <v>0</v>
      </c>
      <c r="AF4">
        <f>'1. Información General'!B18</f>
        <v>0</v>
      </c>
      <c r="AI4">
        <f>'1. Información General'!B21</f>
        <v>0</v>
      </c>
      <c r="AJ4" s="346">
        <f>'1. Información General'!D21</f>
        <v>0</v>
      </c>
      <c r="AK4" s="346">
        <f>'1. Información General'!F21</f>
        <v>0</v>
      </c>
      <c r="AL4">
        <f>'1. Información General'!B22</f>
        <v>0</v>
      </c>
      <c r="AM4">
        <f>'1. Información General'!F22</f>
        <v>0</v>
      </c>
      <c r="AN4" t="str">
        <f>'1. Información General'!B23</f>
        <v>PROTECCION</v>
      </c>
      <c r="AO4" t="str">
        <f>'1. Información General'!D23</f>
        <v>SISTEMA DE RESPONSABIIDAD PENAL PARA ADOLESCENTES - SRPA</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MODALIDADES NO PRIVATIVAS DE LA LIBERTAD</v>
      </c>
      <c r="AX4" t="str">
        <f>'1. Información General'!E33</f>
        <v>INTERVENCIÓN DE APOYO RAJ</v>
      </c>
      <c r="AY4">
        <f>'1. Información General'!B36</f>
        <v>0</v>
      </c>
      <c r="AZ4">
        <f>'1. Información General'!D36</f>
        <v>0</v>
      </c>
      <c r="BA4">
        <f>'1. Información General'!B37</f>
        <v>0</v>
      </c>
      <c r="BB4" s="346">
        <f>'1. Información General'!D37</f>
        <v>0</v>
      </c>
      <c r="BC4" s="346">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46">
        <f>'1. Información General'!D41</f>
        <v>0</v>
      </c>
      <c r="BM4" s="346">
        <f>'1. Información General'!F41</f>
        <v>0</v>
      </c>
      <c r="BN4">
        <f>'1. Información General'!B42</f>
        <v>0</v>
      </c>
      <c r="BO4">
        <f>'1. Información General'!F42</f>
        <v>0</v>
      </c>
      <c r="BP4">
        <f>'1. Información General'!B43</f>
        <v>0</v>
      </c>
      <c r="BQ4">
        <f>'1. Información General'!D43</f>
        <v>0</v>
      </c>
      <c r="BR4">
        <f>'1. Información General'!F43</f>
        <v>0</v>
      </c>
      <c r="BS4" t="str">
        <f>+'2.Ambientes Adecuados y Seg'!$D3</f>
        <v>NO APLICA</v>
      </c>
      <c r="BT4">
        <f>+'2.Ambientes Adecuados y Seg'!$D4</f>
        <v>0</v>
      </c>
      <c r="BU4">
        <f>+'2.Ambientes Adecuados y Seg'!$D5</f>
        <v>0</v>
      </c>
      <c r="BV4" t="str">
        <f>+'2.Ambientes Adecuados y Seg'!$D6</f>
        <v>NO APLICA</v>
      </c>
      <c r="BW4">
        <f>+'2.Ambientes Adecuados y Seg'!$D7</f>
        <v>0</v>
      </c>
      <c r="BX4" t="str">
        <f>+'2.Ambientes Adecuados y Seg'!$D8</f>
        <v>NO APLICA</v>
      </c>
      <c r="BY4">
        <f>+'2.Ambientes Adecuados y Seg'!$D9</f>
        <v>0</v>
      </c>
      <c r="BZ4" t="str">
        <f>+'2.Ambientes Adecuados y Seg'!$D10</f>
        <v>NO APLICA</v>
      </c>
      <c r="CA4">
        <f>+'2.Ambientes Adecuados y Seg'!$D11</f>
        <v>0</v>
      </c>
      <c r="CB4" t="str">
        <f>+'2.Ambientes Adecuados y Seg'!$D12</f>
        <v>NO APLICA</v>
      </c>
      <c r="CC4">
        <f>+'2.Ambientes Adecuados y Seg'!$D13</f>
        <v>0</v>
      </c>
      <c r="CD4">
        <f>+'2.Ambientes Adecuados y Seg'!$D14</f>
        <v>0</v>
      </c>
      <c r="CE4">
        <f>+'2.Ambientes Adecuados y Seg'!$D15</f>
        <v>0</v>
      </c>
      <c r="CF4">
        <f>+'2.Ambientes Adecuados y Seg'!$D16</f>
        <v>0</v>
      </c>
      <c r="CG4">
        <f>+'2.Ambientes Adecuados y Seg'!$D17</f>
        <v>0</v>
      </c>
      <c r="CH4">
        <f>+'2.Ambientes Adecuados y Seg'!$D18</f>
        <v>0</v>
      </c>
      <c r="CI4" t="str">
        <f>+'2.Ambientes Adecuados y Seg'!$D19</f>
        <v>NO APLICA</v>
      </c>
      <c r="CJ4" t="str">
        <f>+'2.Ambientes Adecuados y Seg'!$D20</f>
        <v>NO APLICA</v>
      </c>
      <c r="CK4" t="str">
        <f>+'2.Ambientes Adecuados y Seg'!$D21</f>
        <v>NO APLICA</v>
      </c>
      <c r="CL4">
        <f>+'2.Ambientes Adecuados y Seg'!$D22</f>
        <v>0</v>
      </c>
      <c r="CM4">
        <f>+'2.Ambientes Adecuados y Seg'!$D23</f>
        <v>0</v>
      </c>
      <c r="CN4">
        <f>+'2.Ambientes Adecuados y Seg'!$D24</f>
        <v>0</v>
      </c>
      <c r="CO4">
        <f>+'2.Ambientes Adecuados y Seg'!$D25</f>
        <v>0</v>
      </c>
      <c r="CP4">
        <f>+'2.Ambientes Adecuados y Seg'!$D26</f>
        <v>0</v>
      </c>
      <c r="CQ4">
        <f>+'2.Ambientes Adecuados y Seg'!$D27</f>
        <v>0</v>
      </c>
      <c r="CR4">
        <f>+'2.Ambientes Adecuados y Seg'!$D28</f>
        <v>0</v>
      </c>
      <c r="CS4">
        <f>+'2.Ambientes Adecuados y Seg'!$D29</f>
        <v>0</v>
      </c>
      <c r="CT4">
        <f>+'2.Ambientes Adecuados y Seg'!$D30</f>
        <v>0</v>
      </c>
      <c r="CU4">
        <f>+'2.Ambientes Adecuados y Seg'!$D31</f>
        <v>0</v>
      </c>
      <c r="CV4">
        <f>+'2.Ambientes Adecuados y Seg'!$D32</f>
        <v>0</v>
      </c>
      <c r="CW4">
        <f>+'2.Ambientes Adecuados y Seg'!$D33</f>
        <v>0</v>
      </c>
      <c r="CX4">
        <f>+'2.Ambientes Adecuados y Seg'!$D34</f>
        <v>0</v>
      </c>
      <c r="CY4">
        <f>+'2.Ambientes Adecuados y Seg'!$D35</f>
        <v>0</v>
      </c>
      <c r="CZ4">
        <f>+'2.Ambientes Adecuados y Seg'!$D36</f>
        <v>0</v>
      </c>
      <c r="DA4">
        <f>+'2.Ambientes Adecuados y Seg'!$D37</f>
        <v>0</v>
      </c>
      <c r="DB4">
        <f>+'2.Ambientes Adecuados y Seg'!$D38</f>
        <v>0</v>
      </c>
      <c r="DC4">
        <f>+'2.Ambientes Adecuados y Seg'!$D39</f>
        <v>0</v>
      </c>
      <c r="DD4">
        <f>+'2.Ambientes Adecuados y Seg'!$D40</f>
        <v>0</v>
      </c>
      <c r="DE4">
        <f>+'2.Ambientes Adecuados y Seg'!$D41</f>
        <v>0</v>
      </c>
      <c r="DF4">
        <f>+'2.Ambientes Adecuados y Seg'!$D42</f>
        <v>0</v>
      </c>
      <c r="DG4">
        <f>+'2.Ambientes Adecuados y Seg'!$D43</f>
        <v>0</v>
      </c>
      <c r="DH4">
        <f>+'2.Ambientes Adecuados y Seg'!$D44</f>
        <v>0</v>
      </c>
      <c r="DI4">
        <f>+'2.Ambientes Adecuados y Seg'!$D45</f>
        <v>0</v>
      </c>
      <c r="DJ4">
        <f>+'2.Ambientes Adecuados y Seg'!$D46</f>
        <v>0</v>
      </c>
      <c r="DK4" t="str">
        <f>+'2.Ambientes Adecuados y Seg'!$D47</f>
        <v>NO APLICA</v>
      </c>
      <c r="DL4" t="str">
        <f>+'2.Ambientes Adecuados y Seg'!$D48</f>
        <v>NO APLICA</v>
      </c>
      <c r="DM4">
        <f>+'2.Ambientes Adecuados y Seg'!$D49</f>
        <v>0</v>
      </c>
      <c r="DN4">
        <f>+'2.Ambientes Adecuados y Seg'!$D50</f>
        <v>0</v>
      </c>
      <c r="DO4">
        <f>+'2.Ambientes Adecuados y Seg'!$D51</f>
        <v>0</v>
      </c>
      <c r="DP4">
        <f>+'2.Ambientes Adecuados y Seg'!$D52</f>
        <v>0</v>
      </c>
      <c r="DQ4">
        <f>+'2.Ambientes Adecuados y Seg'!$D53</f>
        <v>0</v>
      </c>
      <c r="DR4">
        <f>+'2.Ambientes Adecuados y Seg'!$D54</f>
        <v>0</v>
      </c>
      <c r="DS4">
        <f>+'2.Ambientes Adecuados y Seg'!$D55</f>
        <v>0</v>
      </c>
      <c r="DT4">
        <f>+'2.Ambientes Adecuados y Seg'!$D56</f>
        <v>0</v>
      </c>
      <c r="DU4">
        <f>+'2.Ambientes Adecuados y Seg'!$D57</f>
        <v>0</v>
      </c>
      <c r="DV4">
        <f>+'2.Ambientes Adecuados y Seg'!$D58</f>
        <v>0</v>
      </c>
      <c r="DW4">
        <f>+'2.Ambientes Adecuados y Seg'!$D59</f>
        <v>0</v>
      </c>
      <c r="DX4">
        <f>+'2.Ambientes Adecuados y Seg'!$D60</f>
        <v>0</v>
      </c>
      <c r="DY4">
        <f>+'2.Ambientes Adecuados y Seg'!$D61</f>
        <v>0</v>
      </c>
      <c r="DZ4">
        <f>+'2.Ambientes Adecuados y Seg'!$D62</f>
        <v>0</v>
      </c>
      <c r="EA4" t="str">
        <f>+'2.Ambientes Adecuados y Seg'!$D63</f>
        <v>NO APLICA</v>
      </c>
      <c r="EB4">
        <f>+'2.Ambientes Adecuados y Seg'!$D64</f>
        <v>0</v>
      </c>
      <c r="EC4">
        <f>+'2.Ambientes Adecuados y Seg'!$D65</f>
        <v>0</v>
      </c>
      <c r="ED4">
        <f>+'2.Ambientes Adecuados y Seg'!$D66</f>
        <v>0</v>
      </c>
      <c r="EE4" t="str">
        <f>+'3. Alimentacion y Nutrición '!$D3</f>
        <v>NO APLICA</v>
      </c>
      <c r="EF4">
        <f>+'3. Alimentacion y Nutrición '!$D4</f>
        <v>0</v>
      </c>
      <c r="EG4">
        <f>+'3. Alimentacion y Nutrición '!$D5</f>
        <v>0</v>
      </c>
      <c r="EH4">
        <f>+'3. Alimentacion y Nutrición '!$D6</f>
        <v>0</v>
      </c>
      <c r="EI4" t="str">
        <f>+'3. Alimentacion y Nutrición '!$D7</f>
        <v>NO APLICA</v>
      </c>
      <c r="EJ4">
        <f>+'3. Alimentacion y Nutrición '!$D8</f>
        <v>0</v>
      </c>
      <c r="EK4">
        <f>+'3. Alimentacion y Nutrición '!$D9</f>
        <v>0</v>
      </c>
      <c r="EL4" t="str">
        <f>+'3. Alimentacion y Nutrición '!$D10</f>
        <v>NO APLICA</v>
      </c>
      <c r="EM4">
        <f>+'3. Alimentacion y Nutrición '!$D11</f>
        <v>0</v>
      </c>
      <c r="EN4">
        <f>+'3. Alimentacion y Nutrición '!$D12</f>
        <v>0</v>
      </c>
      <c r="EO4">
        <f>+'3. Alimentacion y Nutrición '!$D13</f>
        <v>0</v>
      </c>
      <c r="EP4">
        <f>+'3. Alimentacion y Nutrición '!$D14</f>
        <v>0</v>
      </c>
      <c r="EQ4">
        <f>+'3. Alimentacion y Nutrición '!$D15</f>
        <v>0</v>
      </c>
      <c r="ER4" t="str">
        <f>+'3. Alimentacion y Nutrición '!$D16</f>
        <v>NO APLICA</v>
      </c>
      <c r="ES4">
        <f>+'3. Alimentacion y Nutrición '!$D17</f>
        <v>0</v>
      </c>
      <c r="ET4">
        <f>+'3. Alimentacion y Nutrición '!$D18</f>
        <v>0</v>
      </c>
      <c r="EU4">
        <f>+'3. Alimentacion y Nutrición '!$D19</f>
        <v>0</v>
      </c>
      <c r="EV4" t="str">
        <f>+'3. Alimentacion y Nutrición '!$D20</f>
        <v>NO APLICA</v>
      </c>
      <c r="EW4">
        <f>+'3. Alimentacion y Nutrición '!$D21</f>
        <v>0</v>
      </c>
      <c r="EX4">
        <f>+'3. Alimentacion y Nutrición '!$D22</f>
        <v>0</v>
      </c>
      <c r="EY4" t="str">
        <f>+'4. Mod. Atención Interv Apoyo'!$D3</f>
        <v>NO APLICA</v>
      </c>
      <c r="EZ4">
        <f>+'4. Mod. Atención Interv Apoyo'!$D4</f>
        <v>0</v>
      </c>
      <c r="FA4">
        <f>+'4. Mod. Atención Interv Apoyo'!$D5</f>
        <v>0</v>
      </c>
      <c r="FB4">
        <f>+'4. Mod. Atención Interv Apoyo'!$D6</f>
        <v>0</v>
      </c>
      <c r="FC4" t="str">
        <f>+'4. Mod. Atención Interv Apoyo'!$D7</f>
        <v>NO APLICA</v>
      </c>
      <c r="FD4">
        <f>+'4. Mod. Atención Interv Apoyo'!$D8</f>
        <v>0</v>
      </c>
      <c r="FE4">
        <f>+'4. Mod. Atención Interv Apoyo'!$D9</f>
        <v>0</v>
      </c>
      <c r="FF4">
        <f>+'4. Mod. Atención Interv Apoyo'!$D10</f>
        <v>0</v>
      </c>
      <c r="FG4">
        <f>+'4. Mod. Atención Interv Apoyo'!$D11</f>
        <v>0</v>
      </c>
      <c r="FH4">
        <f>+'4. Mod. Atención Interv Apoyo'!$D12</f>
        <v>0</v>
      </c>
      <c r="FI4">
        <f>+'4. Mod. Atención Interv Apoyo'!$D13</f>
        <v>0</v>
      </c>
      <c r="FJ4">
        <f>+'4. Mod. Atención Interv Apoyo'!$D14</f>
        <v>0</v>
      </c>
      <c r="FK4">
        <f>+'4. Mod. Atención Interv Apoyo'!$D15</f>
        <v>0</v>
      </c>
      <c r="FL4">
        <f>+'4. Mod. Atención Interv Apoyo'!$D16</f>
        <v>0</v>
      </c>
      <c r="FM4">
        <f>+'4. Mod. Atención Interv Apoyo'!$D17</f>
        <v>0</v>
      </c>
      <c r="FN4">
        <f>+'4. Mod. Atención Interv Apoyo'!$D18</f>
        <v>0</v>
      </c>
      <c r="FO4">
        <f>+'4. Mod. Atención Interv Apoyo'!$D19</f>
        <v>0</v>
      </c>
      <c r="FP4">
        <f>+'4. Mod. Atención Interv Apoyo'!$D20</f>
        <v>0</v>
      </c>
      <c r="FQ4">
        <f>+'4. Mod. Atención Interv Apoyo'!$D21</f>
        <v>0</v>
      </c>
      <c r="FR4" t="str">
        <f>+'4. Mod. Atención Interv Apoyo'!$D22</f>
        <v>NO APLICA</v>
      </c>
      <c r="FS4">
        <f>+'4. Mod. Atención Interv Apoyo'!$D23</f>
        <v>0</v>
      </c>
      <c r="FT4">
        <f>+'4. Mod. Atención Interv Apoyo'!$D24</f>
        <v>0</v>
      </c>
      <c r="FU4" t="str">
        <f>+'4. Mod. Atención Interv Apoyo'!$D25</f>
        <v>NO APLICA</v>
      </c>
      <c r="FV4">
        <f>+'4. Mod. Atención Interv Apoyo'!$D26</f>
        <v>0</v>
      </c>
      <c r="FW4">
        <f>+'4. Mod. Atención Interv Apoyo'!$D27</f>
        <v>0</v>
      </c>
      <c r="FX4" t="str">
        <f>+'4. Mod. Atención Interv Apoyo'!$D28</f>
        <v>NO APLICA</v>
      </c>
      <c r="FY4">
        <f>+'4. Mod. Atención Interv Apoyo'!$D29</f>
        <v>0</v>
      </c>
      <c r="FZ4">
        <f>+'4. Mod. Atención Interv Apoyo'!$D30</f>
        <v>0</v>
      </c>
      <c r="GA4" t="str">
        <f>+'4. Mod. Atención Interv Apoyo'!$D31</f>
        <v>NO APLICA</v>
      </c>
      <c r="GB4">
        <f>+'4. Mod. Atención Interv Apoyo'!$D32</f>
        <v>0</v>
      </c>
      <c r="GC4">
        <f>+'4. Mod. Atención Interv Apoyo'!$D33</f>
        <v>0</v>
      </c>
      <c r="GD4" t="str">
        <f>+'4. Mod. Atención IntPsicológ'!$D3</f>
        <v>NO APLICA</v>
      </c>
      <c r="GE4">
        <f>+'4. Mod. Atención IntPsicológ'!$D4</f>
        <v>0</v>
      </c>
      <c r="GF4">
        <f>+'4. Mod. Atención IntPsicológ'!$D5</f>
        <v>0</v>
      </c>
      <c r="GG4">
        <f>+'4. Mod. Atención IntPsicológ'!$D6</f>
        <v>0</v>
      </c>
      <c r="GH4" t="str">
        <f>+'4. Mod. Atención IntPsicológ'!$D7</f>
        <v>NO APLICA</v>
      </c>
      <c r="GI4">
        <f>+'4. Mod. Atención IntPsicológ'!$D8</f>
        <v>0</v>
      </c>
      <c r="GJ4">
        <f>+'4. Mod. Atención IntPsicológ'!$D9</f>
        <v>0</v>
      </c>
      <c r="GK4">
        <f>+'4. Mod. Atención IntPsicológ'!$D10</f>
        <v>0</v>
      </c>
      <c r="GL4">
        <f>+'4. Mod. Atención IntPsicológ'!$D11</f>
        <v>0</v>
      </c>
      <c r="GM4">
        <f>+'4. Mod. Atención IntPsicológ'!$D12</f>
        <v>0</v>
      </c>
      <c r="GN4">
        <f>+'4. Mod. Atención IntPsicológ'!$D13</f>
        <v>0</v>
      </c>
      <c r="GO4">
        <f>+'4. Mod. Atención IntPsicológ'!$D14</f>
        <v>0</v>
      </c>
      <c r="GP4">
        <f>+'4. Mod. Atención IntPsicológ'!$D15</f>
        <v>0</v>
      </c>
      <c r="GQ4">
        <f>+'4. Mod. Atención IntPsicológ'!$D16</f>
        <v>0</v>
      </c>
      <c r="GR4">
        <f>+'4. Mod. Atención IntPsicológ'!$D17</f>
        <v>0</v>
      </c>
      <c r="GS4">
        <f>+'4. Mod. Atención IntPsicológ'!$D18</f>
        <v>0</v>
      </c>
      <c r="GT4">
        <f>+'4. Mod. Atención IntPsicológ'!$D19</f>
        <v>0</v>
      </c>
      <c r="GU4" t="str">
        <f>+'4. Mod. Atención IntPsicológ'!$D20</f>
        <v>NO APLICA</v>
      </c>
      <c r="GV4">
        <f>+'4. Mod. Atención IntPsicológ'!$D21</f>
        <v>0</v>
      </c>
      <c r="GW4">
        <f>+'4. Mod. Atención IntPsicológ'!$D22</f>
        <v>0</v>
      </c>
      <c r="GX4" t="str">
        <f>+'5. Situaciones especiales '!$D3</f>
        <v>NO APLICA</v>
      </c>
      <c r="GY4">
        <f>+'5. Situaciones especiales '!$D4</f>
        <v>0</v>
      </c>
      <c r="GZ4">
        <f>+'5. Situaciones especiales '!$D5</f>
        <v>0</v>
      </c>
      <c r="HA4">
        <f>+'5. Situaciones especiales '!$D6</f>
        <v>0</v>
      </c>
      <c r="HB4">
        <f>+'5. Situaciones especiales '!$D7</f>
        <v>0</v>
      </c>
      <c r="HC4" t="str">
        <f>+'5. Situaciones especiales '!$D8</f>
        <v>NO APLICA</v>
      </c>
      <c r="HD4">
        <f>+'5. Situaciones especiales '!$D9</f>
        <v>0</v>
      </c>
      <c r="HE4">
        <f>+'5. Situaciones especiales '!$D10</f>
        <v>0</v>
      </c>
      <c r="HF4">
        <f>+'5. Situaciones especiales '!$D11</f>
        <v>0</v>
      </c>
      <c r="HG4">
        <f>+'5. Situaciones especiales '!$D12</f>
        <v>0</v>
      </c>
      <c r="HH4">
        <f>+'5. Situaciones especiales '!$D13</f>
        <v>0</v>
      </c>
      <c r="HI4">
        <f>+'5. Situaciones especiales '!$D14</f>
        <v>0</v>
      </c>
      <c r="HJ4">
        <f>+'5. Situaciones especiales '!$D15</f>
        <v>0</v>
      </c>
      <c r="HK4">
        <f>+'5. Situaciones especiales '!$D16</f>
        <v>0</v>
      </c>
      <c r="HL4" t="str">
        <f>+'5. Situaciones especiales '!$D17</f>
        <v>NO APLICA</v>
      </c>
      <c r="HM4">
        <f>+'5. Situaciones especiales '!$D18</f>
        <v>0</v>
      </c>
      <c r="HN4">
        <f>+'5. Situaciones especiales '!$D19</f>
        <v>0</v>
      </c>
      <c r="HO4">
        <f>+'5. Situaciones especiales '!$D20</f>
        <v>0</v>
      </c>
      <c r="HP4">
        <f>+'5. Situaciones especiales '!$D21</f>
        <v>0</v>
      </c>
      <c r="HQ4">
        <f>+'5. Situaciones especiales '!$D22</f>
        <v>0</v>
      </c>
      <c r="HR4">
        <f>+'5. Situaciones especiales '!$D23</f>
        <v>0</v>
      </c>
      <c r="HS4" t="str">
        <f>+'5. Situaciones especiales '!$D24</f>
        <v>NO APLICA</v>
      </c>
      <c r="HT4">
        <f>+'5. Situaciones especiales '!$D25</f>
        <v>0</v>
      </c>
      <c r="HU4">
        <f>+'5. Situaciones especiales '!$D26</f>
        <v>0</v>
      </c>
      <c r="HV4">
        <f>+'5. Situaciones especiales '!$D27</f>
        <v>0</v>
      </c>
      <c r="HW4">
        <f>+'5. Situaciones especiales '!$D28</f>
        <v>0</v>
      </c>
      <c r="HX4">
        <f>+'5. Situaciones especiales '!$D29</f>
        <v>0</v>
      </c>
      <c r="HY4" t="str">
        <f>+'5. Situaciones especiales '!$D30</f>
        <v>NO APLICA</v>
      </c>
      <c r="HZ4">
        <f>+'5. Situaciones especiales '!$D31</f>
        <v>0</v>
      </c>
      <c r="IA4">
        <f>+'5. Situaciones especiales '!$D32</f>
        <v>0</v>
      </c>
      <c r="IB4">
        <f>+'5. Situaciones especiales '!$D33</f>
        <v>0</v>
      </c>
      <c r="IC4">
        <f>+'5. Situaciones especiales '!$D34</f>
        <v>0</v>
      </c>
      <c r="ID4">
        <f>+'5. Situaciones especiales '!$D35</f>
        <v>0</v>
      </c>
      <c r="IE4" t="str">
        <f>+'5. Situaciones especiales '!$D36</f>
        <v>NO APLICA</v>
      </c>
      <c r="IF4">
        <f>+'5. Situaciones especiales '!$D37</f>
        <v>0</v>
      </c>
      <c r="IG4">
        <f>+'5. Situaciones especiales '!$D38</f>
        <v>0</v>
      </c>
      <c r="IH4">
        <f>+'5. Situaciones especiales '!$D39</f>
        <v>0</v>
      </c>
      <c r="II4">
        <f>+'5. Situaciones especiales '!$D40</f>
        <v>0</v>
      </c>
      <c r="IJ4">
        <f>+'5. Situaciones especiales '!$D41</f>
        <v>0</v>
      </c>
      <c r="IK4" t="str">
        <f>+'5. Situaciones especiales '!$D42</f>
        <v>NO APLICA</v>
      </c>
      <c r="IL4">
        <f>+'5. Situaciones especiales '!$D43</f>
        <v>0</v>
      </c>
      <c r="IM4">
        <f>+'5. Situaciones especiales '!$D44</f>
        <v>0</v>
      </c>
      <c r="IN4">
        <f>+'5. Situaciones especiales '!$D45</f>
        <v>0</v>
      </c>
      <c r="IO4" t="str">
        <f>+'5. Situaciones especiales '!$D46</f>
        <v>NO APLICA</v>
      </c>
      <c r="IP4" t="str">
        <f>+'5. Situaciones especiales '!$D47</f>
        <v>NO APLICA</v>
      </c>
      <c r="IQ4">
        <f>+'5. Situaciones especiales '!$D48</f>
        <v>0</v>
      </c>
      <c r="IR4">
        <f>+'5. Situaciones especiales '!$D49</f>
        <v>0</v>
      </c>
      <c r="IS4">
        <f>+'5. Situaciones especiales '!$D50</f>
        <v>0</v>
      </c>
      <c r="IT4">
        <f>+'5. Situaciones especiales '!$D51</f>
        <v>0</v>
      </c>
      <c r="IU4">
        <f>+'5. Situaciones especiales '!$D52</f>
        <v>0</v>
      </c>
      <c r="IV4">
        <f>+'5. Situaciones especiales '!$D53</f>
        <v>0</v>
      </c>
      <c r="IW4">
        <f>+'5. Situaciones especiales '!$D54</f>
        <v>0</v>
      </c>
      <c r="IX4">
        <f>+'5. Situaciones especiales '!$D55</f>
        <v>0</v>
      </c>
      <c r="IY4">
        <f>+'5. Situaciones especiales '!$D56</f>
        <v>0</v>
      </c>
      <c r="IZ4">
        <f>+'5. Situaciones especiales '!$D57</f>
        <v>0</v>
      </c>
      <c r="JA4">
        <f>+'5. Situaciones especiales '!$D58</f>
        <v>0</v>
      </c>
      <c r="JB4">
        <f>+'5. Situaciones especiales '!$D59</f>
        <v>0</v>
      </c>
      <c r="JC4">
        <f>+'5. Situaciones especiales '!$D60</f>
        <v>0</v>
      </c>
      <c r="JD4">
        <f>+'5. Situaciones especiales '!$D61</f>
        <v>0</v>
      </c>
      <c r="JE4" t="str">
        <f>+'5. Situaciones especiales '!$D62</f>
        <v>NO APLICA</v>
      </c>
      <c r="JF4">
        <f>+'5. Situaciones especiales '!$D63</f>
        <v>0</v>
      </c>
      <c r="JG4">
        <f>+'5. Situaciones especiales '!$D64</f>
        <v>0</v>
      </c>
      <c r="JH4">
        <f>+'5. Situaciones especiales '!$D65</f>
        <v>0</v>
      </c>
      <c r="JI4">
        <f>+'5. Situaciones especiales '!$D66</f>
        <v>0</v>
      </c>
      <c r="JJ4">
        <f>+'5. Situaciones especiales '!$D67</f>
        <v>0</v>
      </c>
      <c r="JK4" t="str">
        <f>+'5. Situaciones especiales '!$D68</f>
        <v>NO APLICA</v>
      </c>
      <c r="JL4">
        <f>+'5. Situaciones especiales '!$D69</f>
        <v>0</v>
      </c>
      <c r="JM4">
        <f>+'5. Situaciones especiales '!$D70</f>
        <v>0</v>
      </c>
      <c r="JN4" t="str">
        <f>+'5. Situaciones especiales '!$D71</f>
        <v>NO APLICA</v>
      </c>
      <c r="JO4">
        <f>+'5. Situaciones especiales '!$D72</f>
        <v>0</v>
      </c>
      <c r="JP4" t="str">
        <f>+'6. Código Ético'!$D3</f>
        <v>NO APLICA</v>
      </c>
      <c r="JQ4" t="str">
        <f>+'6. Código Ético'!$D4</f>
        <v>NO APLICA</v>
      </c>
      <c r="JR4" t="str">
        <f>+'6. Código Ético'!$D5</f>
        <v>NO APLICA</v>
      </c>
      <c r="JS4">
        <f>+'6. Código Ético'!$D6</f>
        <v>0</v>
      </c>
      <c r="JT4">
        <f>+'6. Código Ético'!$D7</f>
        <v>0</v>
      </c>
      <c r="JU4">
        <f>+'6. Código Ético'!$D8</f>
        <v>0</v>
      </c>
      <c r="JV4">
        <f>+'6. Código Ético'!$D9</f>
        <v>0</v>
      </c>
      <c r="JW4">
        <f>+'6. Código Ético'!$D10</f>
        <v>0</v>
      </c>
      <c r="JX4">
        <f>+'6. Código Ético'!$D11</f>
        <v>0</v>
      </c>
      <c r="JY4">
        <f>+'6. Código Ético'!$D12</f>
        <v>0</v>
      </c>
      <c r="JZ4">
        <f>+'6. Código Ético'!$D13</f>
        <v>0</v>
      </c>
      <c r="KA4">
        <f>+'6. Código Ético'!$D14</f>
        <v>0</v>
      </c>
      <c r="KB4">
        <f>+'6. Código Ético'!$D15</f>
        <v>0</v>
      </c>
      <c r="KC4">
        <f>+'6. Código Ético'!$D16</f>
        <v>0</v>
      </c>
      <c r="KD4">
        <f>+'6. Código Ético'!$D17</f>
        <v>0</v>
      </c>
      <c r="KE4">
        <f>+'6. Código Ético'!$D18</f>
        <v>0</v>
      </c>
      <c r="KF4">
        <f>+'6. Código Ético'!$D19</f>
        <v>0</v>
      </c>
      <c r="KG4">
        <f>+'6. Código Ético'!$D20</f>
        <v>0</v>
      </c>
      <c r="KH4">
        <f>+'6. Código Ético'!$D21</f>
        <v>0</v>
      </c>
      <c r="KI4">
        <f>+'6. Código Ético'!$D22</f>
        <v>0</v>
      </c>
      <c r="KJ4">
        <f>+'6. Código Ético'!$D23</f>
        <v>0</v>
      </c>
      <c r="KK4">
        <f>+'6. Código Ético'!$D24</f>
        <v>0</v>
      </c>
      <c r="KL4">
        <f>+'6. Código Ético'!$D25</f>
        <v>0</v>
      </c>
      <c r="KM4">
        <f>+'6. Código Ético'!$D26</f>
        <v>0</v>
      </c>
      <c r="KN4">
        <f>+'6. Código Ético'!$D27</f>
        <v>0</v>
      </c>
      <c r="KO4">
        <f>+'6. Código Ético'!$D28</f>
        <v>0</v>
      </c>
      <c r="KP4">
        <f>+'6. Código Ético'!$D29</f>
        <v>0</v>
      </c>
      <c r="KQ4">
        <f>+'6. Código Ético'!$D30</f>
        <v>0</v>
      </c>
      <c r="KR4">
        <f>+'6. Código Ético'!$D31</f>
        <v>0</v>
      </c>
      <c r="KS4" t="str">
        <f>+'7. Talento Humano'!$D3</f>
        <v>NO APLICA</v>
      </c>
      <c r="KT4">
        <f>+'7. Talento Humano'!$D4</f>
        <v>0</v>
      </c>
      <c r="KU4" t="str">
        <f>+'7. Talento Humano'!$D5</f>
        <v>NO APLICA</v>
      </c>
      <c r="KV4">
        <f>+'7. Talento Humano'!$D6</f>
        <v>0</v>
      </c>
      <c r="KW4">
        <f>+'7. Talento Humano'!$D7</f>
        <v>0</v>
      </c>
      <c r="KX4">
        <f>+'7. Talento Humano'!$D8</f>
        <v>0</v>
      </c>
      <c r="KY4" t="str">
        <f>+'7. Talento Humano'!$D9</f>
        <v>NO APLICA</v>
      </c>
      <c r="KZ4">
        <f>+'7. Talento Humano'!$D10</f>
        <v>0</v>
      </c>
      <c r="LA4">
        <f>+'7. Talento Humano'!$D11</f>
        <v>0</v>
      </c>
      <c r="LB4">
        <f>+'7. Talento Humano'!$D12</f>
        <v>0</v>
      </c>
      <c r="LC4">
        <f>+'7. Talento Humano'!$D13</f>
        <v>0</v>
      </c>
      <c r="LD4" t="str">
        <f>+'7. Talento Humano'!$D14</f>
        <v>NO APLICA</v>
      </c>
      <c r="LE4">
        <f>+'7. Talento Humano'!$D15</f>
        <v>0</v>
      </c>
      <c r="LF4">
        <f>+'7. Talento Humano'!$D16</f>
        <v>0</v>
      </c>
      <c r="LG4" t="str">
        <f>+'7. Talento Humano'!$D17</f>
        <v>NO APLICA</v>
      </c>
      <c r="LH4">
        <f>+'7. Talento Humano'!$D18</f>
        <v>0</v>
      </c>
      <c r="LI4">
        <f>+'7. Talento Humano'!$D19</f>
        <v>0</v>
      </c>
      <c r="LJ4">
        <f>+'7. Talento Humano'!$D20</f>
        <v>0</v>
      </c>
      <c r="LK4" t="str">
        <f>+'8. Financiero'!$D3</f>
        <v>NO APLICA</v>
      </c>
      <c r="LL4">
        <f>+'8. Financiero'!$D4</f>
        <v>0</v>
      </c>
      <c r="LM4">
        <f>+'8. Financiero'!$D5</f>
        <v>0</v>
      </c>
      <c r="LN4">
        <f>+'8. Financiero'!$D6</f>
        <v>0</v>
      </c>
      <c r="LO4">
        <f>+'8. Financiero'!$D7</f>
        <v>0</v>
      </c>
      <c r="LP4" t="str">
        <f>+'8. Financiero'!$D8</f>
        <v>NO APLICA</v>
      </c>
      <c r="LQ4">
        <f>+'8. Financiero'!$D9</f>
        <v>0</v>
      </c>
      <c r="LR4">
        <f>+'8. Financiero'!$D10</f>
        <v>0</v>
      </c>
      <c r="LS4">
        <f>+'8. Financiero'!$D11</f>
        <v>0</v>
      </c>
      <c r="LT4">
        <f>+'8. Financiero'!$D12</f>
        <v>0</v>
      </c>
      <c r="LU4">
        <f>+'8. Financiero'!$D13</f>
        <v>0</v>
      </c>
      <c r="LV4" t="str">
        <f>+'9. Dotación'!$D3</f>
        <v>NO APLICA</v>
      </c>
      <c r="LW4">
        <f>+'9. Dotación'!$D4</f>
        <v>0</v>
      </c>
    </row>
  </sheetData>
  <sheetProtection algorithmName="SHA-512" hashValue="VGSEbMKr7uNAzuBbdEORvDohQwZNDz8FL28rrA+j1IqALadXseV+yvAA97FZnyhbTjSz90vnEqUUPFulGSoZuw==" saltValue="eCT0FdcgYifLnMmf5skEBw==" spinCount="100000" sheet="1" formatRows="0"/>
  <mergeCells count="15">
    <mergeCell ref="JP1:KR1"/>
    <mergeCell ref="KS1:LJ1"/>
    <mergeCell ref="LK1:LU1"/>
    <mergeCell ref="LV1:LW1"/>
    <mergeCell ref="BS1:ED1"/>
    <mergeCell ref="EE1:EX1"/>
    <mergeCell ref="EY1:GC1"/>
    <mergeCell ref="GD1:GW1"/>
    <mergeCell ref="GX1:JO1"/>
    <mergeCell ref="A1:O1"/>
    <mergeCell ref="AY1:BR1"/>
    <mergeCell ref="A2:O2"/>
    <mergeCell ref="P2:AH2"/>
    <mergeCell ref="AI2:AX2"/>
    <mergeCell ref="AY2:BR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A3DC6-35AE-400E-9380-982DA86A965A}">
  <dimension ref="A2:E83"/>
  <sheetViews>
    <sheetView zoomScale="80" zoomScaleNormal="80" workbookViewId="0">
      <selection activeCell="B2" sqref="C2"/>
    </sheetView>
  </sheetViews>
  <sheetFormatPr baseColWidth="10" defaultColWidth="11.42578125" defaultRowHeight="15"/>
  <cols>
    <col min="1" max="1" width="86.85546875" style="87" customWidth="1"/>
    <col min="2" max="2" width="144.42578125" style="30" customWidth="1"/>
    <col min="3" max="3" width="9.28515625" customWidth="1"/>
  </cols>
  <sheetData>
    <row r="2" spans="1:5" ht="17.25" thickBot="1">
      <c r="A2" s="428" t="s">
        <v>1699</v>
      </c>
      <c r="B2" s="429"/>
      <c r="C2" s="342" t="s">
        <v>1732</v>
      </c>
    </row>
    <row r="3" spans="1:5" ht="17.25" customHeight="1">
      <c r="A3" s="227" t="s">
        <v>1468</v>
      </c>
      <c r="B3" s="227" t="s">
        <v>1469</v>
      </c>
      <c r="E3" t="str">
        <f>UPPER(D2)</f>
        <v/>
      </c>
    </row>
    <row r="4" spans="1:5" ht="17.25" thickBot="1">
      <c r="A4" s="428" t="s">
        <v>1700</v>
      </c>
      <c r="B4" s="429"/>
    </row>
    <row r="5" spans="1:5" ht="16.5">
      <c r="A5" s="427" t="s">
        <v>1470</v>
      </c>
      <c r="B5" s="427"/>
    </row>
    <row r="6" spans="1:5">
      <c r="A6" s="87" t="s">
        <v>1471</v>
      </c>
      <c r="B6" s="30" t="s">
        <v>1472</v>
      </c>
    </row>
    <row r="7" spans="1:5">
      <c r="A7" s="87" t="s">
        <v>1473</v>
      </c>
      <c r="B7" s="30" t="s">
        <v>1474</v>
      </c>
    </row>
    <row r="8" spans="1:5">
      <c r="A8" s="87" t="s">
        <v>1475</v>
      </c>
      <c r="B8" s="30" t="s">
        <v>1476</v>
      </c>
    </row>
    <row r="9" spans="1:5">
      <c r="A9" s="87" t="s">
        <v>1477</v>
      </c>
      <c r="B9" s="30" t="s">
        <v>1478</v>
      </c>
    </row>
    <row r="10" spans="1:5" ht="17.25" customHeight="1">
      <c r="A10" s="87" t="s">
        <v>1479</v>
      </c>
      <c r="B10" s="30" t="s">
        <v>1480</v>
      </c>
    </row>
    <row r="11" spans="1:5">
      <c r="A11" s="87" t="s">
        <v>1481</v>
      </c>
      <c r="B11" s="30" t="s">
        <v>1482</v>
      </c>
    </row>
    <row r="12" spans="1:5">
      <c r="A12" s="87" t="s">
        <v>1483</v>
      </c>
      <c r="B12" s="30" t="s">
        <v>1484</v>
      </c>
    </row>
    <row r="13" spans="1:5">
      <c r="A13" s="87" t="s">
        <v>1485</v>
      </c>
      <c r="B13" s="30" t="s">
        <v>1486</v>
      </c>
    </row>
    <row r="14" spans="1:5">
      <c r="A14" s="87" t="s">
        <v>1487</v>
      </c>
      <c r="B14" s="30" t="s">
        <v>1488</v>
      </c>
    </row>
    <row r="15" spans="1:5" ht="17.25" customHeight="1">
      <c r="A15" s="87" t="s">
        <v>1489</v>
      </c>
      <c r="B15" s="30" t="s">
        <v>1490</v>
      </c>
    </row>
    <row r="16" spans="1:5">
      <c r="A16" s="87" t="s">
        <v>1491</v>
      </c>
      <c r="B16" s="30" t="s">
        <v>1492</v>
      </c>
    </row>
    <row r="17" spans="1:2">
      <c r="A17" s="87" t="s">
        <v>1493</v>
      </c>
      <c r="B17" s="30" t="s">
        <v>1494</v>
      </c>
    </row>
    <row r="18" spans="1:2">
      <c r="A18" s="87" t="s">
        <v>1495</v>
      </c>
      <c r="B18" s="30" t="s">
        <v>1496</v>
      </c>
    </row>
    <row r="19" spans="1:2" ht="15.75" thickBot="1">
      <c r="A19" s="87" t="s">
        <v>1497</v>
      </c>
      <c r="B19" s="30" t="s">
        <v>1498</v>
      </c>
    </row>
    <row r="20" spans="1:2" ht="16.5">
      <c r="A20" s="427" t="s">
        <v>1701</v>
      </c>
      <c r="B20" s="427"/>
    </row>
    <row r="21" spans="1:2">
      <c r="A21" s="87" t="s">
        <v>1499</v>
      </c>
      <c r="B21" s="30" t="s">
        <v>1472</v>
      </c>
    </row>
    <row r="22" spans="1:2">
      <c r="A22" s="87" t="s">
        <v>1587</v>
      </c>
      <c r="B22" s="30" t="s">
        <v>1500</v>
      </c>
    </row>
    <row r="23" spans="1:2">
      <c r="A23" s="87" t="s">
        <v>1501</v>
      </c>
      <c r="B23" s="30" t="s">
        <v>1502</v>
      </c>
    </row>
    <row r="24" spans="1:2">
      <c r="A24" s="87" t="s">
        <v>1503</v>
      </c>
      <c r="B24" s="30" t="s">
        <v>1504</v>
      </c>
    </row>
    <row r="25" spans="1:2">
      <c r="A25" s="87" t="s">
        <v>1505</v>
      </c>
      <c r="B25" s="30" t="s">
        <v>1506</v>
      </c>
    </row>
    <row r="26" spans="1:2">
      <c r="A26" s="87" t="s">
        <v>1477</v>
      </c>
      <c r="B26" s="30" t="s">
        <v>1507</v>
      </c>
    </row>
    <row r="27" spans="1:2">
      <c r="A27" s="87" t="s">
        <v>1509</v>
      </c>
      <c r="B27" s="30" t="s">
        <v>1510</v>
      </c>
    </row>
    <row r="28" spans="1:2">
      <c r="A28" s="87" t="s">
        <v>1511</v>
      </c>
      <c r="B28" s="30" t="s">
        <v>1512</v>
      </c>
    </row>
    <row r="29" spans="1:2">
      <c r="A29" s="87" t="s">
        <v>1513</v>
      </c>
      <c r="B29" s="30" t="s">
        <v>1514</v>
      </c>
    </row>
    <row r="30" spans="1:2">
      <c r="A30" s="87" t="s">
        <v>1515</v>
      </c>
      <c r="B30" s="30" t="s">
        <v>1516</v>
      </c>
    </row>
    <row r="31" spans="1:2">
      <c r="A31" s="87" t="s">
        <v>1493</v>
      </c>
      <c r="B31" s="30" t="s">
        <v>1517</v>
      </c>
    </row>
    <row r="32" spans="1:2">
      <c r="A32" s="87" t="s">
        <v>1495</v>
      </c>
      <c r="B32" s="30" t="s">
        <v>1518</v>
      </c>
    </row>
    <row r="33" spans="1:2" ht="15.75" thickBot="1">
      <c r="A33" s="87" t="s">
        <v>1519</v>
      </c>
      <c r="B33" s="30" t="s">
        <v>1520</v>
      </c>
    </row>
    <row r="34" spans="1:2" ht="16.5">
      <c r="A34" s="427" t="s">
        <v>1524</v>
      </c>
      <c r="B34" s="427"/>
    </row>
    <row r="35" spans="1:2">
      <c r="A35" s="87" t="s">
        <v>1525</v>
      </c>
      <c r="B35" s="30" t="s">
        <v>1526</v>
      </c>
    </row>
    <row r="36" spans="1:2">
      <c r="A36" s="87" t="s">
        <v>1527</v>
      </c>
      <c r="B36" s="30" t="s">
        <v>1528</v>
      </c>
    </row>
    <row r="37" spans="1:2">
      <c r="A37" s="87" t="s">
        <v>1529</v>
      </c>
      <c r="B37" s="30" t="s">
        <v>1530</v>
      </c>
    </row>
    <row r="38" spans="1:2">
      <c r="A38" s="87" t="s">
        <v>1531</v>
      </c>
      <c r="B38" s="30" t="s">
        <v>1532</v>
      </c>
    </row>
    <row r="39" spans="1:2">
      <c r="A39" s="87" t="s">
        <v>1533</v>
      </c>
      <c r="B39" s="30" t="s">
        <v>1534</v>
      </c>
    </row>
    <row r="40" spans="1:2">
      <c r="A40" s="87" t="s">
        <v>1535</v>
      </c>
      <c r="B40" s="152" t="s">
        <v>1536</v>
      </c>
    </row>
    <row r="41" spans="1:2">
      <c r="A41" s="87" t="s">
        <v>1537</v>
      </c>
      <c r="B41" s="152" t="s">
        <v>1538</v>
      </c>
    </row>
    <row r="42" spans="1:2">
      <c r="A42" s="87" t="s">
        <v>1539</v>
      </c>
      <c r="B42" s="30" t="s">
        <v>1540</v>
      </c>
    </row>
    <row r="43" spans="1:2" ht="15.75" thickBot="1">
      <c r="A43" s="87" t="s">
        <v>1541</v>
      </c>
      <c r="B43" s="30" t="s">
        <v>1542</v>
      </c>
    </row>
    <row r="44" spans="1:2" ht="16.5">
      <c r="A44" s="427" t="s">
        <v>1543</v>
      </c>
      <c r="B44" s="427"/>
    </row>
    <row r="45" spans="1:2">
      <c r="A45" s="87" t="s">
        <v>1544</v>
      </c>
      <c r="B45" s="30" t="s">
        <v>1545</v>
      </c>
    </row>
    <row r="46" spans="1:2">
      <c r="A46" s="87" t="s">
        <v>1546</v>
      </c>
      <c r="B46" s="30" t="s">
        <v>1547</v>
      </c>
    </row>
    <row r="47" spans="1:2">
      <c r="A47" s="87" t="s">
        <v>1548</v>
      </c>
      <c r="B47" s="30" t="s">
        <v>1549</v>
      </c>
    </row>
    <row r="48" spans="1:2">
      <c r="A48" s="87" t="s">
        <v>1550</v>
      </c>
      <c r="B48" s="30" t="s">
        <v>1551</v>
      </c>
    </row>
    <row r="49" spans="1:2">
      <c r="A49" s="87" t="s">
        <v>1552</v>
      </c>
      <c r="B49" s="30" t="s">
        <v>1553</v>
      </c>
    </row>
    <row r="50" spans="1:2">
      <c r="A50" s="87" t="s">
        <v>1554</v>
      </c>
      <c r="B50" s="30" t="s">
        <v>1555</v>
      </c>
    </row>
    <row r="51" spans="1:2">
      <c r="A51" s="87" t="s">
        <v>1556</v>
      </c>
      <c r="B51" s="30" t="s">
        <v>1557</v>
      </c>
    </row>
    <row r="52" spans="1:2">
      <c r="A52" s="87" t="s">
        <v>1558</v>
      </c>
      <c r="B52" s="30" t="s">
        <v>1559</v>
      </c>
    </row>
    <row r="53" spans="1:2">
      <c r="A53" s="87" t="s">
        <v>1560</v>
      </c>
      <c r="B53" s="30" t="s">
        <v>1561</v>
      </c>
    </row>
    <row r="54" spans="1:2">
      <c r="A54" s="87" t="s">
        <v>1562</v>
      </c>
      <c r="B54" s="30" t="s">
        <v>1563</v>
      </c>
    </row>
    <row r="55" spans="1:2">
      <c r="A55" s="87" t="s">
        <v>1511</v>
      </c>
      <c r="B55" s="30" t="s">
        <v>1564</v>
      </c>
    </row>
    <row r="56" spans="1:2" ht="16.5">
      <c r="A56" s="431" t="s">
        <v>1702</v>
      </c>
      <c r="B56" s="432"/>
    </row>
    <row r="57" spans="1:2">
      <c r="A57" s="433" t="s">
        <v>1565</v>
      </c>
      <c r="B57" s="153" t="s">
        <v>1566</v>
      </c>
    </row>
    <row r="58" spans="1:2">
      <c r="A58" s="433"/>
      <c r="B58" s="154" t="s">
        <v>1567</v>
      </c>
    </row>
    <row r="59" spans="1:2">
      <c r="A59" s="433"/>
      <c r="B59" s="155" t="s">
        <v>1568</v>
      </c>
    </row>
    <row r="60" spans="1:2">
      <c r="A60" s="433"/>
      <c r="B60" s="156" t="s">
        <v>1569</v>
      </c>
    </row>
    <row r="61" spans="1:2">
      <c r="A61" s="433"/>
      <c r="B61" s="157" t="s">
        <v>1703</v>
      </c>
    </row>
    <row r="62" spans="1:2">
      <c r="A62" s="87" t="s">
        <v>1570</v>
      </c>
      <c r="B62" s="30" t="s">
        <v>1571</v>
      </c>
    </row>
    <row r="63" spans="1:2" ht="105">
      <c r="A63" s="87" t="s">
        <v>1572</v>
      </c>
      <c r="B63" s="30" t="s">
        <v>1573</v>
      </c>
    </row>
    <row r="64" spans="1:2" ht="45.75" thickBot="1">
      <c r="A64" s="87" t="s">
        <v>1574</v>
      </c>
      <c r="B64" s="30" t="s">
        <v>1575</v>
      </c>
    </row>
    <row r="65" spans="1:2" ht="16.5">
      <c r="A65" s="434" t="s">
        <v>1704</v>
      </c>
      <c r="B65" s="434"/>
    </row>
    <row r="66" spans="1:2" ht="134.25" customHeight="1">
      <c r="A66" s="228" t="s">
        <v>1705</v>
      </c>
      <c r="B66" s="229" t="s">
        <v>1706</v>
      </c>
    </row>
    <row r="67" spans="1:2" ht="66.75" customHeight="1">
      <c r="A67" s="228" t="s">
        <v>1707</v>
      </c>
      <c r="B67" s="229" t="s">
        <v>1708</v>
      </c>
    </row>
    <row r="68" spans="1:2" ht="48.75" customHeight="1">
      <c r="A68" s="228" t="s">
        <v>1709</v>
      </c>
      <c r="B68" s="153" t="s">
        <v>1710</v>
      </c>
    </row>
    <row r="69" spans="1:2" ht="276" customHeight="1">
      <c r="A69" s="228" t="s">
        <v>1711</v>
      </c>
      <c r="B69" s="153" t="s">
        <v>1712</v>
      </c>
    </row>
    <row r="70" spans="1:2" ht="232.5" customHeight="1">
      <c r="A70" s="228" t="s">
        <v>1713</v>
      </c>
      <c r="B70" s="153" t="s">
        <v>1714</v>
      </c>
    </row>
    <row r="71" spans="1:2" ht="368.1" customHeight="1">
      <c r="A71" s="228" t="s">
        <v>1715</v>
      </c>
      <c r="B71" s="153" t="s">
        <v>1716</v>
      </c>
    </row>
    <row r="72" spans="1:2" ht="132" customHeight="1" thickBot="1">
      <c r="A72" s="228" t="s">
        <v>1717</v>
      </c>
      <c r="B72" s="153" t="s">
        <v>1718</v>
      </c>
    </row>
    <row r="73" spans="1:2" ht="17.45" customHeight="1">
      <c r="A73" s="434" t="s">
        <v>1719</v>
      </c>
      <c r="B73" s="434"/>
    </row>
    <row r="74" spans="1:2" ht="63.95" customHeight="1">
      <c r="A74" s="228" t="s">
        <v>1720</v>
      </c>
      <c r="B74" s="153" t="s">
        <v>1721</v>
      </c>
    </row>
    <row r="75" spans="1:2" ht="63.95" customHeight="1">
      <c r="A75" s="228" t="s">
        <v>1722</v>
      </c>
      <c r="B75" s="153" t="s">
        <v>2373</v>
      </c>
    </row>
    <row r="76" spans="1:2" ht="16.5">
      <c r="A76" s="435" t="s">
        <v>2371</v>
      </c>
      <c r="B76" s="435"/>
    </row>
    <row r="77" spans="1:2" s="36" customFormat="1" ht="44.25" customHeight="1">
      <c r="A77" s="339" t="s">
        <v>2372</v>
      </c>
      <c r="B77" s="230" t="s">
        <v>1723</v>
      </c>
    </row>
    <row r="78" spans="1:2" ht="16.5">
      <c r="A78" s="436" t="s">
        <v>1724</v>
      </c>
      <c r="B78" s="436"/>
    </row>
    <row r="79" spans="1:2">
      <c r="A79" s="231" t="s">
        <v>1576</v>
      </c>
      <c r="B79" s="232" t="s">
        <v>1577</v>
      </c>
    </row>
    <row r="80" spans="1:2" ht="16.5">
      <c r="A80" s="430" t="s">
        <v>1725</v>
      </c>
      <c r="B80" s="430"/>
    </row>
    <row r="81" spans="1:2" ht="30">
      <c r="A81" s="228" t="s">
        <v>1578</v>
      </c>
      <c r="B81" s="153" t="s">
        <v>1579</v>
      </c>
    </row>
    <row r="82" spans="1:2" ht="30">
      <c r="A82" s="228" t="s">
        <v>1726</v>
      </c>
      <c r="B82" s="153" t="s">
        <v>1727</v>
      </c>
    </row>
    <row r="83" spans="1:2">
      <c r="A83" s="228" t="s">
        <v>1581</v>
      </c>
      <c r="B83" s="153" t="s">
        <v>1582</v>
      </c>
    </row>
  </sheetData>
  <sheetProtection algorithmName="SHA-512" hashValue="cR9lwiZ5RVWazrGQ/aWkA7H93BHfQry43dOH8G5zhcc1iThoJTxwsubCmqDIBrWUvN6A89kkitOjGn/0YC6jsQ==" saltValue="CmWc3NeIVufQcIP4/2E7Kw==" spinCount="100000" sheet="1" objects="1" scenarios="1"/>
  <mergeCells count="13">
    <mergeCell ref="A80:B80"/>
    <mergeCell ref="A56:B56"/>
    <mergeCell ref="A57:A61"/>
    <mergeCell ref="A65:B65"/>
    <mergeCell ref="A73:B73"/>
    <mergeCell ref="A76:B76"/>
    <mergeCell ref="A78:B78"/>
    <mergeCell ref="A44:B44"/>
    <mergeCell ref="A2:B2"/>
    <mergeCell ref="A4:B4"/>
    <mergeCell ref="A5:B5"/>
    <mergeCell ref="A20:B20"/>
    <mergeCell ref="A34:B34"/>
  </mergeCells>
  <hyperlinks>
    <hyperlink ref="C2" location="PORTADA!A1" display="Portada" xr:uid="{1962EC28-4F8C-41AB-8510-CB4F5786A49D}"/>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43"/>
  <sheetViews>
    <sheetView topLeftCell="A4" zoomScale="110" zoomScaleNormal="110" workbookViewId="0">
      <selection activeCell="B2" sqref="C2"/>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c r="A1" s="440" t="s">
        <v>1583</v>
      </c>
      <c r="B1" s="441"/>
      <c r="C1" s="441"/>
      <c r="D1" s="441"/>
      <c r="E1" s="441"/>
      <c r="F1" s="442"/>
      <c r="G1" s="342" t="s">
        <v>1732</v>
      </c>
    </row>
    <row r="2" spans="1:7" ht="29.25" customHeight="1" thickBot="1">
      <c r="A2" s="12" t="s">
        <v>1584</v>
      </c>
      <c r="B2" s="439"/>
      <c r="C2" s="439"/>
      <c r="D2" s="443"/>
      <c r="E2" s="12" t="s">
        <v>1473</v>
      </c>
      <c r="F2" s="95"/>
    </row>
    <row r="3" spans="1:7" ht="36" customHeight="1" thickBot="1">
      <c r="A3" s="12" t="s">
        <v>1475</v>
      </c>
      <c r="B3" s="439"/>
      <c r="C3" s="439"/>
      <c r="D3" s="439"/>
      <c r="E3" s="12" t="s">
        <v>1477</v>
      </c>
      <c r="F3" s="96"/>
    </row>
    <row r="4" spans="1:7" ht="33.6" customHeight="1" thickBot="1">
      <c r="A4" s="12" t="s">
        <v>1479</v>
      </c>
      <c r="B4" s="97"/>
      <c r="C4" s="12" t="s">
        <v>1481</v>
      </c>
      <c r="D4" s="437"/>
      <c r="E4" s="437"/>
      <c r="F4" s="438"/>
    </row>
    <row r="5" spans="1:7" ht="30.75" thickBot="1">
      <c r="A5" s="12" t="s">
        <v>1483</v>
      </c>
      <c r="B5" s="95"/>
      <c r="C5" s="12" t="s">
        <v>1485</v>
      </c>
      <c r="D5" s="439"/>
      <c r="E5" s="439"/>
      <c r="F5" s="443"/>
    </row>
    <row r="6" spans="1:7" ht="45.75" thickBot="1">
      <c r="A6" s="12" t="s">
        <v>1487</v>
      </c>
      <c r="B6" s="95"/>
      <c r="C6" s="21" t="s">
        <v>1585</v>
      </c>
      <c r="D6" s="439"/>
      <c r="E6" s="439"/>
      <c r="F6" s="443"/>
    </row>
    <row r="7" spans="1:7" ht="31.5" customHeight="1" thickBot="1">
      <c r="A7" s="12" t="s">
        <v>1491</v>
      </c>
      <c r="B7" s="439"/>
      <c r="C7" s="439"/>
      <c r="D7" s="443"/>
      <c r="E7" s="12" t="s">
        <v>1515</v>
      </c>
      <c r="F7" s="96"/>
    </row>
    <row r="8" spans="1:7" ht="30" customHeight="1" thickBot="1">
      <c r="A8" s="12" t="s">
        <v>1493</v>
      </c>
      <c r="B8" s="95"/>
      <c r="C8" s="12" t="s">
        <v>1495</v>
      </c>
      <c r="D8" s="95"/>
      <c r="E8" s="12" t="s">
        <v>1497</v>
      </c>
      <c r="F8" s="95"/>
    </row>
    <row r="9" spans="1:7" ht="9" customHeight="1" thickBot="1">
      <c r="A9" s="28"/>
      <c r="B9" s="28"/>
      <c r="C9" s="28"/>
      <c r="D9" s="28"/>
      <c r="E9" s="28"/>
      <c r="F9" s="28"/>
    </row>
    <row r="10" spans="1:7" ht="15.75" thickBot="1">
      <c r="A10" s="452" t="s">
        <v>1586</v>
      </c>
      <c r="B10" s="453"/>
      <c r="C10" s="453"/>
      <c r="D10" s="453"/>
      <c r="E10" s="453"/>
      <c r="F10" s="454"/>
    </row>
    <row r="11" spans="1:7" ht="30.75" thickBot="1">
      <c r="A11" s="12" t="s">
        <v>1499</v>
      </c>
      <c r="B11" s="439"/>
      <c r="C11" s="439"/>
      <c r="D11" s="443"/>
      <c r="E11" s="12" t="s">
        <v>1587</v>
      </c>
      <c r="F11" s="95"/>
    </row>
    <row r="12" spans="1:7" ht="33.75" customHeight="1" thickBot="1">
      <c r="A12" s="12" t="s">
        <v>1501</v>
      </c>
      <c r="B12" s="97"/>
      <c r="C12" s="12" t="s">
        <v>1503</v>
      </c>
      <c r="D12" s="437"/>
      <c r="E12" s="437"/>
      <c r="F12" s="438"/>
    </row>
    <row r="13" spans="1:7" ht="30.75" thickBot="1">
      <c r="A13" s="12" t="s">
        <v>1505</v>
      </c>
      <c r="B13" s="439"/>
      <c r="C13" s="439"/>
      <c r="D13" s="439"/>
      <c r="E13" s="12" t="s">
        <v>1477</v>
      </c>
      <c r="F13" s="96"/>
    </row>
    <row r="14" spans="1:7" ht="60.75" thickBot="1">
      <c r="A14" s="12" t="s">
        <v>1588</v>
      </c>
      <c r="B14" s="147"/>
      <c r="C14" s="12" t="s">
        <v>1508</v>
      </c>
      <c r="D14" s="439"/>
      <c r="E14" s="439"/>
      <c r="F14" s="443"/>
    </row>
    <row r="15" spans="1:7" ht="37.5" customHeight="1" thickBot="1">
      <c r="A15" s="12" t="s">
        <v>1589</v>
      </c>
      <c r="B15" s="95"/>
      <c r="C15" s="12" t="s">
        <v>1509</v>
      </c>
      <c r="D15" s="95"/>
      <c r="E15" s="12" t="s">
        <v>1511</v>
      </c>
      <c r="F15" s="95"/>
    </row>
    <row r="16" spans="1:7" ht="45.75" thickBot="1">
      <c r="A16" s="12" t="s">
        <v>1513</v>
      </c>
      <c r="B16" s="439"/>
      <c r="C16" s="439"/>
      <c r="D16" s="443"/>
      <c r="E16" s="12" t="s">
        <v>1515</v>
      </c>
      <c r="F16" s="96"/>
    </row>
    <row r="17" spans="1:6" ht="22.35" customHeight="1" thickBot="1">
      <c r="A17" s="12" t="s">
        <v>1493</v>
      </c>
      <c r="B17" s="95"/>
      <c r="C17" s="12" t="s">
        <v>1495</v>
      </c>
      <c r="D17" s="95"/>
      <c r="E17" s="12" t="s">
        <v>1519</v>
      </c>
      <c r="F17" s="95"/>
    </row>
    <row r="18" spans="1:6" ht="48.6" customHeight="1" thickBot="1">
      <c r="A18" s="12" t="s">
        <v>1521</v>
      </c>
      <c r="B18" s="151"/>
      <c r="C18" s="149" t="s">
        <v>1522</v>
      </c>
      <c r="D18" s="148" t="str">
        <f>IFERROR(LEFT($B$18,FIND(",",$B$18)-1)," ")</f>
        <v xml:space="preserve"> </v>
      </c>
      <c r="E18" s="150" t="s">
        <v>1523</v>
      </c>
      <c r="F18" s="148" t="str">
        <f>IFERROR(RIGHT($B$18,FIND(",",$B$18))," ")</f>
        <v xml:space="preserve"> </v>
      </c>
    </row>
    <row r="19" spans="1:6" ht="15.75" thickBot="1">
      <c r="A19" s="28"/>
      <c r="B19" s="28"/>
      <c r="C19" s="28"/>
      <c r="D19" s="28"/>
      <c r="E19" s="28"/>
      <c r="F19" s="28"/>
    </row>
    <row r="20" spans="1:6" ht="15.75" thickBot="1">
      <c r="A20" s="440" t="s">
        <v>1590</v>
      </c>
      <c r="B20" s="441"/>
      <c r="C20" s="441"/>
      <c r="D20" s="441"/>
      <c r="E20" s="441"/>
      <c r="F20" s="442"/>
    </row>
    <row r="21" spans="1:6" ht="30.75" thickBot="1">
      <c r="A21" s="12" t="s">
        <v>1525</v>
      </c>
      <c r="B21" s="98"/>
      <c r="C21" s="12" t="s">
        <v>1527</v>
      </c>
      <c r="D21" s="99"/>
      <c r="E21" s="12" t="s">
        <v>1591</v>
      </c>
      <c r="F21" s="99"/>
    </row>
    <row r="22" spans="1:6" ht="30.75" thickBot="1">
      <c r="A22" s="12" t="s">
        <v>2380</v>
      </c>
      <c r="B22" s="467"/>
      <c r="C22" s="467"/>
      <c r="D22" s="467"/>
      <c r="E22" s="12" t="s">
        <v>2381</v>
      </c>
      <c r="F22" s="98"/>
    </row>
    <row r="23" spans="1:6" ht="35.25" customHeight="1" thickBot="1">
      <c r="A23" s="12" t="s">
        <v>1531</v>
      </c>
      <c r="B23" s="98" t="s">
        <v>99</v>
      </c>
      <c r="C23" s="13" t="s">
        <v>1533</v>
      </c>
      <c r="D23" s="444" t="s">
        <v>1729</v>
      </c>
      <c r="E23" s="444"/>
      <c r="F23" s="445"/>
    </row>
    <row r="24" spans="1:6" ht="45.75" customHeight="1" thickBot="1">
      <c r="A24" s="12" t="s">
        <v>1592</v>
      </c>
      <c r="B24" s="446"/>
      <c r="C24" s="446"/>
      <c r="D24" s="446"/>
      <c r="E24" s="446"/>
      <c r="F24" s="447"/>
    </row>
    <row r="25" spans="1:6" ht="23.25" customHeight="1" thickBot="1">
      <c r="A25" s="458" t="s">
        <v>1593</v>
      </c>
      <c r="B25" s="455" t="s">
        <v>1594</v>
      </c>
      <c r="C25" s="456"/>
      <c r="D25" s="456"/>
      <c r="E25" s="456"/>
      <c r="F25" s="457"/>
    </row>
    <row r="26" spans="1:6" ht="20.25" customHeight="1" thickBot="1">
      <c r="A26" s="459"/>
      <c r="B26" s="461"/>
      <c r="C26" s="89" t="s">
        <v>1595</v>
      </c>
      <c r="D26" s="89" t="s">
        <v>1596</v>
      </c>
      <c r="E26" s="89" t="s">
        <v>1597</v>
      </c>
      <c r="F26" s="464"/>
    </row>
    <row r="27" spans="1:6" ht="19.5" customHeight="1">
      <c r="A27" s="459"/>
      <c r="B27" s="462"/>
      <c r="C27" s="100" t="b">
        <v>0</v>
      </c>
      <c r="D27" s="55" t="s">
        <v>1598</v>
      </c>
      <c r="E27" s="55" t="s">
        <v>1599</v>
      </c>
      <c r="F27" s="465"/>
    </row>
    <row r="28" spans="1:6" ht="19.5" customHeight="1">
      <c r="A28" s="459"/>
      <c r="B28" s="462"/>
      <c r="C28" s="100" t="b">
        <v>0</v>
      </c>
      <c r="D28" s="55" t="s">
        <v>1600</v>
      </c>
      <c r="E28" s="55" t="s">
        <v>1601</v>
      </c>
      <c r="F28" s="465"/>
    </row>
    <row r="29" spans="1:6" ht="18" customHeight="1">
      <c r="A29" s="459"/>
      <c r="B29" s="462"/>
      <c r="C29" s="100" t="b">
        <v>0</v>
      </c>
      <c r="D29" s="55" t="s">
        <v>1602</v>
      </c>
      <c r="E29" s="55" t="s">
        <v>1603</v>
      </c>
      <c r="F29" s="465"/>
    </row>
    <row r="30" spans="1:6" ht="18" customHeight="1">
      <c r="A30" s="459"/>
      <c r="B30" s="462"/>
      <c r="C30" s="100" t="b">
        <v>0</v>
      </c>
      <c r="D30" s="55" t="s">
        <v>1604</v>
      </c>
      <c r="E30" s="55" t="s">
        <v>1605</v>
      </c>
      <c r="F30" s="465"/>
    </row>
    <row r="31" spans="1:6" ht="21" customHeight="1">
      <c r="A31" s="459"/>
      <c r="B31" s="462"/>
      <c r="C31" s="100" t="b">
        <v>0</v>
      </c>
      <c r="D31" s="55" t="s">
        <v>1606</v>
      </c>
      <c r="E31" s="55" t="s">
        <v>1607</v>
      </c>
      <c r="F31" s="465"/>
    </row>
    <row r="32" spans="1:6" ht="20.25" customHeight="1" thickBot="1">
      <c r="A32" s="460"/>
      <c r="B32" s="463"/>
      <c r="C32" s="100" t="b">
        <v>0</v>
      </c>
      <c r="D32" s="55" t="s">
        <v>1608</v>
      </c>
      <c r="E32" s="55" t="s">
        <v>1609</v>
      </c>
      <c r="F32" s="466"/>
    </row>
    <row r="33" spans="1:6" ht="31.5" customHeight="1" thickBot="1">
      <c r="A33" s="12" t="s">
        <v>1539</v>
      </c>
      <c r="B33" s="448" t="s">
        <v>1730</v>
      </c>
      <c r="C33" s="449"/>
      <c r="D33" s="88" t="s">
        <v>1541</v>
      </c>
      <c r="E33" s="450" t="s">
        <v>1731</v>
      </c>
      <c r="F33" s="451"/>
    </row>
    <row r="34" spans="1:6" ht="8.25" customHeight="1" thickBot="1"/>
    <row r="35" spans="1:6" ht="15.75" thickBot="1">
      <c r="A35" s="440" t="s">
        <v>1610</v>
      </c>
      <c r="B35" s="441"/>
      <c r="C35" s="441"/>
      <c r="D35" s="441"/>
      <c r="E35" s="441"/>
      <c r="F35" s="442"/>
    </row>
    <row r="36" spans="1:6" ht="20.25" customHeight="1" thickBot="1">
      <c r="A36" s="12" t="s">
        <v>1611</v>
      </c>
      <c r="B36" s="97"/>
      <c r="C36" s="12" t="s">
        <v>1546</v>
      </c>
      <c r="D36" s="437"/>
      <c r="E36" s="437"/>
      <c r="F36" s="438"/>
    </row>
    <row r="37" spans="1:6" ht="30.75" thickBot="1">
      <c r="A37" s="12" t="s">
        <v>1548</v>
      </c>
      <c r="B37" s="160"/>
      <c r="C37" s="12" t="s">
        <v>1550</v>
      </c>
      <c r="D37" s="161"/>
      <c r="E37" s="12" t="s">
        <v>1552</v>
      </c>
      <c r="F37" s="161"/>
    </row>
    <row r="38" spans="1:6" ht="30.75" thickBot="1">
      <c r="A38" s="12" t="s">
        <v>1554</v>
      </c>
      <c r="B38" s="439"/>
      <c r="C38" s="439"/>
      <c r="D38" s="439"/>
      <c r="E38" s="12" t="s">
        <v>1558</v>
      </c>
      <c r="F38" s="95"/>
    </row>
    <row r="39" spans="1:6" ht="30.75" thickBot="1">
      <c r="A39" s="12" t="s">
        <v>1560</v>
      </c>
      <c r="B39" s="95"/>
      <c r="C39" s="12" t="s">
        <v>1562</v>
      </c>
      <c r="D39" s="95"/>
      <c r="E39" s="12" t="s">
        <v>1511</v>
      </c>
      <c r="F39" s="95"/>
    </row>
    <row r="40" spans="1:6" ht="20.25" customHeight="1" thickBot="1">
      <c r="A40" s="12" t="s">
        <v>1612</v>
      </c>
      <c r="B40" s="97"/>
      <c r="C40" s="12" t="s">
        <v>1546</v>
      </c>
      <c r="D40" s="437"/>
      <c r="E40" s="437"/>
      <c r="F40" s="438"/>
    </row>
    <row r="41" spans="1:6" ht="30.75" thickBot="1">
      <c r="A41" s="12" t="s">
        <v>1548</v>
      </c>
      <c r="B41" s="160"/>
      <c r="C41" s="12" t="s">
        <v>1550</v>
      </c>
      <c r="D41" s="161"/>
      <c r="E41" s="12" t="s">
        <v>1552</v>
      </c>
      <c r="F41" s="161"/>
    </row>
    <row r="42" spans="1:6" ht="30.75" thickBot="1">
      <c r="A42" s="12" t="s">
        <v>1554</v>
      </c>
      <c r="B42" s="439"/>
      <c r="C42" s="439"/>
      <c r="D42" s="439"/>
      <c r="E42" s="12" t="s">
        <v>1558</v>
      </c>
      <c r="F42" s="160"/>
    </row>
    <row r="43" spans="1:6" ht="30.75" thickBot="1">
      <c r="A43" s="12" t="s">
        <v>1560</v>
      </c>
      <c r="B43" s="160"/>
      <c r="C43" s="12" t="s">
        <v>1562</v>
      </c>
      <c r="D43" s="160"/>
      <c r="E43" s="12" t="s">
        <v>1511</v>
      </c>
      <c r="F43" s="160"/>
    </row>
  </sheetData>
  <sheetProtection algorithmName="SHA-512" hashValue="6Ded7kd7NxSaiOgB+vLai3x1aLR1VXnw6fZqN9KACkDXh6YXfDQL051B7Jc7lr8aKbCGttrwCi+Au7Z6uJ8m9w==" saltValue="5jW3uCGLo/zD70qfXvmJ8w==" spinCount="100000" sheet="1" objects="1" scenarios="1" formatRows="0"/>
  <mergeCells count="28">
    <mergeCell ref="B13:D13"/>
    <mergeCell ref="B16:D16"/>
    <mergeCell ref="D14:F14"/>
    <mergeCell ref="B38:D38"/>
    <mergeCell ref="A20:F20"/>
    <mergeCell ref="A35:F35"/>
    <mergeCell ref="D36:F36"/>
    <mergeCell ref="B25:F25"/>
    <mergeCell ref="A25:A32"/>
    <mergeCell ref="B26:B32"/>
    <mergeCell ref="F26:F32"/>
    <mergeCell ref="B22:D22"/>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B8 B17" xr:uid="{00000000-0002-0000-0300-000002000000}">
      <formula1>"Cédula,Cédula de Extranjeria,Pasaporte,PPT"</formula1>
    </dataValidation>
    <dataValidation type="list" allowBlank="1" showInputMessage="1" showErrorMessage="1" sqref="F11" xr:uid="{00000000-0002-0000-0300-000003000000}">
      <formula1>"Rural,Úrbano"</formula1>
    </dataValidation>
    <dataValidation type="list" allowBlank="1" showInputMessage="1" showErrorMessage="1" sqref="D36:F36" xr:uid="{00000000-0002-0000-0300-000004000000}">
      <formula1>INDIRECT($B$36)</formula1>
    </dataValidation>
    <dataValidation type="list" allowBlank="1" showInputMessage="1" showErrorMessage="1" sqref="D4:F4" xr:uid="{00000000-0002-0000-0300-000005000000}">
      <formula1>INDIRECT($B$4)</formula1>
    </dataValidation>
    <dataValidation type="list" allowBlank="1" showInputMessage="1" showErrorMessage="1" sqref="D12:F12" xr:uid="{00000000-0002-0000-0300-000006000000}">
      <formula1>INDIRECT($B$12)</formula1>
    </dataValidation>
    <dataValidation showInputMessage="1" showErrorMessage="1" promptTitle="RANGOS DE EDAD: ETAPA DE LA VIDA" sqref="B25:B26 C26:E32 F26" xr:uid="{00000000-0002-0000-0300-000007000000}"/>
    <dataValidation type="list" allowBlank="1" showInputMessage="1" showErrorMessage="1" sqref="B14" xr:uid="{00000000-0002-0000-0300-000008000000}">
      <formula1>"Propiedad ICBF,En Comodato,En Convenio Interadministrativo,Propiedad del Operador,Arriendo,Propiedad Entidad Territorial,Otro"</formula1>
    </dataValidation>
    <dataValidation type="list" allowBlank="1" showInputMessage="1" showErrorMessage="1" sqref="D40:F40" xr:uid="{00000000-0002-0000-0300-000009000000}">
      <formula1>INDIRECT($B$40)</formula1>
    </dataValidation>
  </dataValidations>
  <hyperlinks>
    <hyperlink ref="G1" location="PORTADA!A1" display="Portada" xr:uid="{B34F8353-FD6B-4661-A0AE-AC7E9058417D}"/>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B000000}">
          <x14:formula1>
            <xm:f>LISTAS!$D$171:$AJ$171</xm:f>
          </x14:formula1>
          <xm:sqref>B36 B40</xm:sqref>
        </x14:dataValidation>
        <x14:dataValidation type="list" allowBlank="1" showInputMessage="1" showErrorMessage="1" xr:uid="{00000000-0002-0000-0300-00000C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A1C1-25D6-4349-82F2-397ED98EE6D8}">
  <sheetPr>
    <tabColor rgb="FFFFFF00"/>
  </sheetPr>
  <dimension ref="A1:G70"/>
  <sheetViews>
    <sheetView topLeftCell="A62" zoomScale="80" zoomScaleNormal="80" zoomScalePageLayoutView="60" workbookViewId="0">
      <selection activeCell="B2" sqref="C2"/>
    </sheetView>
  </sheetViews>
  <sheetFormatPr baseColWidth="10" defaultColWidth="11.42578125" defaultRowHeight="15"/>
  <cols>
    <col min="1" max="1" width="7.42578125" style="93" customWidth="1"/>
    <col min="2" max="2" width="7.85546875" style="14" customWidth="1"/>
    <col min="3" max="3" width="83.85546875" customWidth="1"/>
    <col min="4" max="4" width="21.140625" customWidth="1"/>
    <col min="5" max="5" width="82.140625" customWidth="1"/>
    <col min="6" max="6" width="37.42578125" customWidth="1"/>
    <col min="7" max="7" width="11.42578125" hidden="1" customWidth="1"/>
  </cols>
  <sheetData>
    <row r="1" spans="1:7" s="35" customFormat="1" ht="21.75" customHeight="1" thickBot="1">
      <c r="A1" s="342" t="s">
        <v>1732</v>
      </c>
      <c r="B1" s="468" t="s">
        <v>1613</v>
      </c>
      <c r="C1" s="469"/>
      <c r="D1" s="469"/>
      <c r="E1" s="470"/>
      <c r="F1" s="31"/>
    </row>
    <row r="2" spans="1:7" s="33" customFormat="1" ht="59.25" customHeight="1" thickBot="1">
      <c r="A2" s="90" t="s">
        <v>1614</v>
      </c>
      <c r="B2" s="67" t="s">
        <v>1615</v>
      </c>
      <c r="C2" s="68" t="s">
        <v>1616</v>
      </c>
      <c r="D2" s="69" t="s">
        <v>1617</v>
      </c>
      <c r="E2" s="70" t="s">
        <v>1618</v>
      </c>
      <c r="F2" s="34" t="s">
        <v>1619</v>
      </c>
    </row>
    <row r="3" spans="1:7" ht="53.1" customHeight="1">
      <c r="A3" s="91"/>
      <c r="B3" s="262" t="s">
        <v>1620</v>
      </c>
      <c r="C3" s="263" t="s">
        <v>1621</v>
      </c>
      <c r="D3" s="349" t="str">
        <f>IF(COUNTIF(D4:D5,"NO CUMPLE")&gt;0,"NO CUMPLE CONDICIÓN",IF(COUNTIF(D4:D5,"CUMPLE")=0,"NO APLICA","CUMPLE"))</f>
        <v>NO APLICA</v>
      </c>
      <c r="E3" s="350" t="str">
        <f>CONCATENATE(IF(D4="NO CUMPLE",CONCATENATE(E4," / "),""),IF(D5="NO CUMPLE",CONCATENATE(E5,"  "),""))</f>
        <v/>
      </c>
      <c r="F3" s="265" t="s">
        <v>1733</v>
      </c>
      <c r="G3" s="14">
        <f>IF(D3="CUMPLE",1,IF(D3="NO CUMPLE CONDICIÓN",2,3))</f>
        <v>3</v>
      </c>
    </row>
    <row r="4" spans="1:7" ht="63" customHeight="1">
      <c r="A4" s="92" t="s">
        <v>1622</v>
      </c>
      <c r="B4" s="47" t="s">
        <v>1623</v>
      </c>
      <c r="C4" s="48" t="s">
        <v>1734</v>
      </c>
      <c r="D4" s="103"/>
      <c r="E4" s="101"/>
      <c r="F4" s="241" t="s">
        <v>1735</v>
      </c>
      <c r="G4" s="14"/>
    </row>
    <row r="5" spans="1:7" ht="83.45" customHeight="1">
      <c r="A5" s="92" t="s">
        <v>1622</v>
      </c>
      <c r="B5" s="47" t="s">
        <v>1624</v>
      </c>
      <c r="C5" s="48" t="s">
        <v>1736</v>
      </c>
      <c r="D5" s="103"/>
      <c r="E5" s="101"/>
      <c r="F5" s="241" t="s">
        <v>1735</v>
      </c>
      <c r="G5" s="14"/>
    </row>
    <row r="6" spans="1:7" ht="35.25" customHeight="1">
      <c r="B6" s="242" t="s">
        <v>1625</v>
      </c>
      <c r="C6" s="53" t="s">
        <v>1626</v>
      </c>
      <c r="D6" s="243" t="str">
        <f>IF(COUNTIF(D7:D7,"NO CUMPLE")&gt;0,"NO CUMPLE CONDICIÓN",IF(COUNTIF(D7:D7,"CUMPLE")=0,"NO APLICA","CUMPLE"))</f>
        <v>NO APLICA</v>
      </c>
      <c r="E6" s="244" t="str">
        <f>CONCATENATE(IF(D7="NO CUMPLE",CONCATENATE(E7," "),""))</f>
        <v/>
      </c>
      <c r="F6" s="266" t="s">
        <v>1737</v>
      </c>
      <c r="G6" s="14">
        <f t="shared" ref="G6:G63" si="0">IF(D6="CUMPLE",1,IF(D6="NO CUMPLE CONDICIÓN",2,3))</f>
        <v>3</v>
      </c>
    </row>
    <row r="7" spans="1:7" ht="66" customHeight="1">
      <c r="A7" s="92" t="s">
        <v>1622</v>
      </c>
      <c r="B7" s="47" t="s">
        <v>1627</v>
      </c>
      <c r="C7" s="48" t="s">
        <v>1628</v>
      </c>
      <c r="D7" s="103"/>
      <c r="E7" s="351"/>
      <c r="F7" s="241" t="s">
        <v>1738</v>
      </c>
      <c r="G7" s="14"/>
    </row>
    <row r="8" spans="1:7" ht="33.75" customHeight="1">
      <c r="B8" s="242" t="s">
        <v>1629</v>
      </c>
      <c r="C8" s="53" t="s">
        <v>1630</v>
      </c>
      <c r="D8" s="243" t="str">
        <f>IF(COUNTIF(D9:D9,"NO CUMPLE")&gt;0,"NO CUMPLE CONDICIÓN",IF(COUNTIF(D9:D9,"CUMPLE")=0,"NO APLICA","CUMPLE"))</f>
        <v>NO APLICA</v>
      </c>
      <c r="E8" s="244" t="str">
        <f>CONCATENATE(IF(D9="NO CUMPLE",CONCATENATE(E9," "),""))</f>
        <v/>
      </c>
      <c r="F8" s="266" t="s">
        <v>1737</v>
      </c>
      <c r="G8" s="14">
        <f t="shared" si="0"/>
        <v>3</v>
      </c>
    </row>
    <row r="9" spans="1:7" ht="63.75" customHeight="1">
      <c r="A9" s="92" t="s">
        <v>1622</v>
      </c>
      <c r="B9" s="47" t="s">
        <v>1631</v>
      </c>
      <c r="C9" s="48" t="s">
        <v>1632</v>
      </c>
      <c r="D9" s="103"/>
      <c r="E9" s="351"/>
      <c r="F9" s="241" t="s">
        <v>1738</v>
      </c>
      <c r="G9" s="14"/>
    </row>
    <row r="10" spans="1:7" ht="37.5" customHeight="1">
      <c r="B10" s="242" t="s">
        <v>1633</v>
      </c>
      <c r="C10" s="53" t="s">
        <v>1634</v>
      </c>
      <c r="D10" s="243" t="str">
        <f>IF(COUNTIF(D11:D11,"NO CUMPLE")&gt;0,"NO CUMPLE CONDICIÓN",IF(COUNTIF(D11:D11,"CUMPLE")=0,"NO APLICA","CUMPLE"))</f>
        <v>NO APLICA</v>
      </c>
      <c r="E10" s="244" t="str">
        <f>CONCATENATE(IF(D11="NO CUMPLE",CONCATENATE(E11," "),""))</f>
        <v/>
      </c>
      <c r="F10" s="266" t="s">
        <v>1739</v>
      </c>
      <c r="G10" s="14">
        <f t="shared" si="0"/>
        <v>3</v>
      </c>
    </row>
    <row r="11" spans="1:7" ht="37.5" customHeight="1">
      <c r="A11" s="92" t="s">
        <v>1622</v>
      </c>
      <c r="B11" s="47" t="s">
        <v>1635</v>
      </c>
      <c r="C11" s="48" t="s">
        <v>1636</v>
      </c>
      <c r="D11" s="103"/>
      <c r="E11" s="101"/>
      <c r="F11" s="241" t="s">
        <v>1740</v>
      </c>
      <c r="G11" s="14"/>
    </row>
    <row r="12" spans="1:7" ht="33" customHeight="1">
      <c r="B12" s="242" t="s">
        <v>1637</v>
      </c>
      <c r="C12" s="80" t="s">
        <v>1741</v>
      </c>
      <c r="D12" s="243" t="str">
        <f>IF(COUNTIF(D13:D18,"NO CUMPLE")&gt;0,"NO CUMPLE CONDICIÓN",IF(COUNTIF(D13:D18,"CUMPLE")=0,"NO APLICA","CUMPLE"))</f>
        <v>NO APLICA</v>
      </c>
      <c r="E12" s="352" t="str">
        <f>CONCATENATE(IF(D13="NO CUMPLE",CONCATENATE(E13," / "),""),IF(D14="NO CUMPLE",CONCATENATE(E14," / "),""),IF(D15="NO CUMPLE",CONCATENATE(E15," / "),""),IF(D16="NO CUMPLE",CONCATENATE(E16," / "),""),IF(D17="NO CUMPLE",CONCATENATE(E17," / "),""),IF(D18="NO CUMPLE",CONCATENATE(E18," / "),""))</f>
        <v/>
      </c>
      <c r="F12" s="266" t="s">
        <v>1742</v>
      </c>
      <c r="G12" s="14">
        <f t="shared" si="0"/>
        <v>3</v>
      </c>
    </row>
    <row r="13" spans="1:7" ht="25.5" customHeight="1">
      <c r="A13" s="92" t="s">
        <v>1622</v>
      </c>
      <c r="B13" s="47" t="s">
        <v>1638</v>
      </c>
      <c r="C13" s="50" t="s">
        <v>1639</v>
      </c>
      <c r="D13" s="103"/>
      <c r="E13" s="101"/>
      <c r="F13" s="241" t="s">
        <v>1743</v>
      </c>
      <c r="G13" s="14"/>
    </row>
    <row r="14" spans="1:7" ht="28.5" customHeight="1">
      <c r="A14" s="92" t="s">
        <v>1622</v>
      </c>
      <c r="B14" s="47" t="s">
        <v>1640</v>
      </c>
      <c r="C14" s="50" t="s">
        <v>1641</v>
      </c>
      <c r="D14" s="103"/>
      <c r="E14" s="101"/>
      <c r="F14" s="241" t="s">
        <v>1743</v>
      </c>
      <c r="G14" s="14"/>
    </row>
    <row r="15" spans="1:7" ht="34.35" customHeight="1">
      <c r="A15" s="92" t="s">
        <v>1622</v>
      </c>
      <c r="B15" s="47" t="s">
        <v>1642</v>
      </c>
      <c r="C15" s="50" t="s">
        <v>1744</v>
      </c>
      <c r="D15" s="103"/>
      <c r="E15" s="101"/>
      <c r="F15" s="241" t="s">
        <v>1743</v>
      </c>
      <c r="G15" s="14"/>
    </row>
    <row r="16" spans="1:7" ht="31.5" customHeight="1">
      <c r="A16" s="92" t="s">
        <v>1622</v>
      </c>
      <c r="B16" s="47" t="s">
        <v>1643</v>
      </c>
      <c r="C16" s="50" t="s">
        <v>1644</v>
      </c>
      <c r="D16" s="103"/>
      <c r="E16" s="101"/>
      <c r="F16" s="241" t="s">
        <v>1743</v>
      </c>
      <c r="G16" s="14"/>
    </row>
    <row r="17" spans="1:7" ht="33" customHeight="1">
      <c r="A17" s="92" t="s">
        <v>1622</v>
      </c>
      <c r="B17" s="47" t="s">
        <v>1645</v>
      </c>
      <c r="C17" s="50" t="s">
        <v>1745</v>
      </c>
      <c r="D17" s="103"/>
      <c r="E17" s="101"/>
      <c r="F17" s="241" t="s">
        <v>1743</v>
      </c>
      <c r="G17" s="14"/>
    </row>
    <row r="18" spans="1:7" ht="57">
      <c r="A18" s="92" t="s">
        <v>1622</v>
      </c>
      <c r="B18" s="47" t="s">
        <v>1646</v>
      </c>
      <c r="C18" s="50" t="s">
        <v>1746</v>
      </c>
      <c r="D18" s="103"/>
      <c r="E18" s="101"/>
      <c r="F18" s="241" t="s">
        <v>1743</v>
      </c>
      <c r="G18" s="14"/>
    </row>
    <row r="19" spans="1:7" ht="36.75" customHeight="1">
      <c r="B19" s="267" t="s">
        <v>1647</v>
      </c>
      <c r="C19" s="164" t="s">
        <v>1648</v>
      </c>
      <c r="D19" s="268" t="str">
        <f>IF(COUNTIF(D22:D29,"NO CUMPLE")&gt;0,"NO CUMPLE CONDICIÓN",IF(COUNTIF(D22:D29,"CUMPLE")=0,"NO APLICA","CUMPLE"))</f>
        <v>NO APLICA</v>
      </c>
      <c r="E19" s="269" t="str">
        <f>CONCATENATE(IF(D22="NO CUMPLE",CONCATENATE(E22," / "),""),IF(D23="NO CUMPLE",CONCATENATE(E23," / "),""),IF(D24="NO CUMPLE",CONCATENATE(E24," / "),""),IF(D25="NO CUMPLE",CONCATENATE(E25," / "),""),IF(D26="NO CUMPLE",CONCATENATE(E26," / "),""),IF(D27="NO CUMPLE",CONCATENATE(E27," / "),""),IF(D28="NO CUMPLE",CONCATENATE(E28," / "),""),IF(D29="NO CUMPLE",CONCATENATE(E29," / "),""))</f>
        <v/>
      </c>
      <c r="F19" s="270" t="s">
        <v>1747</v>
      </c>
      <c r="G19" s="14">
        <f t="shared" si="0"/>
        <v>3</v>
      </c>
    </row>
    <row r="20" spans="1:7" ht="36.75" customHeight="1">
      <c r="B20" s="267" t="s">
        <v>1647</v>
      </c>
      <c r="C20" s="164" t="s">
        <v>1648</v>
      </c>
      <c r="D20" s="268" t="str">
        <f>IF(COUNTIF(D30:D38,"NO CUMPLE")&gt;0,"NO CUMPLE CONDICIÓN",IF(COUNTIF(D30:D38,"CUMPLE")=0,"NO APLICA","CUMPLE"))</f>
        <v>NO APLICA</v>
      </c>
      <c r="E20" s="269" t="str">
        <f>CONCATENATE(IF(D30="NO CUMPLE",CONCATENATE(E30," / "),""),IF(D31="NO CUMPLE",CONCATENATE(E31," / "),""),IF(D32="NO CUMPLE",CONCATENATE(E32," / "),""),IF(D33="NO CUMPLE",CONCATENATE(E33," / "),""),CONCATENATE(IF(D34="NO CUMPLE",CONCATENATE(E34," / "),""),IF(D35="NO CUMPLE",CONCATENATE(E35," / "),""),IF(D36="NO CUMPLE",CONCATENATE(E36," / "),""),IF(D37="NO CUMPLE",CONCATENATE(E37," / "),""),IF(D38="NO CUMPLE",CONCATENATE(E38," / "),"")))</f>
        <v/>
      </c>
      <c r="F20" s="270" t="s">
        <v>1747</v>
      </c>
      <c r="G20" s="14">
        <f t="shared" si="0"/>
        <v>3</v>
      </c>
    </row>
    <row r="21" spans="1:7" ht="36.75" customHeight="1">
      <c r="B21" s="267" t="s">
        <v>1647</v>
      </c>
      <c r="C21" s="164" t="s">
        <v>1648</v>
      </c>
      <c r="D21" s="268" t="str">
        <f>IF(COUNTIF(D39:D46,"NO CUMPLE")&gt;0,"NO CUMPLE CONDICIÓN",IF(COUNTIF(D39:D46,"CUMPLE")=0,"NO APLICA","CUMPLE"))</f>
        <v>NO APLICA</v>
      </c>
      <c r="E21" s="269" t="str">
        <f>CONCATENATE(IF(D39="NO CUMPLE",CONCATENATE(E39," / "),""),IF(D40="NO CUMPLE",CONCATENATE(E40," / "),""),IF(D41="NO CUMPLE",CONCATENATE(E41," / "),""),IF(D42="NO CUMPLE",CONCATENATE(E42," / "),""),IF(D43="NO CUMPLE",CONCATENATE(E43," / "),""),IF(D44="NO CUMPLE",CONCATENATE(E44," / "),""),IF(D45="NO CUMPLE",CONCATENATE(E45," / "),""),IF(D46="NO CUMPLE",CONCATENATE(E46," / "),""))</f>
        <v/>
      </c>
      <c r="F21" s="270" t="s">
        <v>1747</v>
      </c>
      <c r="G21" s="14">
        <f t="shared" si="0"/>
        <v>3</v>
      </c>
    </row>
    <row r="22" spans="1:7" ht="27" customHeight="1">
      <c r="A22" s="92" t="s">
        <v>1622</v>
      </c>
      <c r="B22" s="47" t="s">
        <v>1649</v>
      </c>
      <c r="C22" s="50" t="s">
        <v>1650</v>
      </c>
      <c r="D22" s="103"/>
      <c r="E22" s="101"/>
      <c r="F22" s="241" t="s">
        <v>1748</v>
      </c>
      <c r="G22" s="14"/>
    </row>
    <row r="23" spans="1:7" ht="47.25" customHeight="1">
      <c r="A23" s="92" t="s">
        <v>1622</v>
      </c>
      <c r="B23" s="47" t="s">
        <v>1651</v>
      </c>
      <c r="C23" s="50" t="s">
        <v>1652</v>
      </c>
      <c r="D23" s="103"/>
      <c r="E23" s="101"/>
      <c r="F23" s="241" t="s">
        <v>1748</v>
      </c>
      <c r="G23" s="14"/>
    </row>
    <row r="24" spans="1:7" ht="32.25" customHeight="1">
      <c r="A24" s="92" t="s">
        <v>1622</v>
      </c>
      <c r="B24" s="47" t="s">
        <v>1653</v>
      </c>
      <c r="C24" s="50" t="s">
        <v>1654</v>
      </c>
      <c r="D24" s="103"/>
      <c r="E24" s="101"/>
      <c r="F24" s="241" t="s">
        <v>1748</v>
      </c>
      <c r="G24" s="14"/>
    </row>
    <row r="25" spans="1:7" ht="42.6" customHeight="1">
      <c r="A25" s="92" t="s">
        <v>1622</v>
      </c>
      <c r="B25" s="47" t="s">
        <v>1655</v>
      </c>
      <c r="C25" s="50" t="s">
        <v>1656</v>
      </c>
      <c r="D25" s="103"/>
      <c r="E25" s="101"/>
      <c r="F25" s="241" t="s">
        <v>1748</v>
      </c>
      <c r="G25" s="14"/>
    </row>
    <row r="26" spans="1:7" ht="39.6" customHeight="1">
      <c r="A26" s="92" t="s">
        <v>1622</v>
      </c>
      <c r="B26" s="47" t="s">
        <v>1657</v>
      </c>
      <c r="C26" s="50" t="s">
        <v>1749</v>
      </c>
      <c r="D26" s="103"/>
      <c r="E26" s="101"/>
      <c r="F26" s="241" t="s">
        <v>1748</v>
      </c>
      <c r="G26" s="14"/>
    </row>
    <row r="27" spans="1:7" ht="27.75" customHeight="1">
      <c r="A27" s="92" t="s">
        <v>1622</v>
      </c>
      <c r="B27" s="47" t="s">
        <v>1658</v>
      </c>
      <c r="C27" s="50" t="s">
        <v>1659</v>
      </c>
      <c r="D27" s="103"/>
      <c r="E27" s="101"/>
      <c r="F27" s="241" t="s">
        <v>1748</v>
      </c>
      <c r="G27" s="14"/>
    </row>
    <row r="28" spans="1:7" ht="36.75" customHeight="1">
      <c r="A28" s="92" t="s">
        <v>1622</v>
      </c>
      <c r="B28" s="47" t="s">
        <v>1660</v>
      </c>
      <c r="C28" s="50" t="s">
        <v>1750</v>
      </c>
      <c r="D28" s="103"/>
      <c r="E28" s="101"/>
      <c r="F28" s="241" t="s">
        <v>1748</v>
      </c>
      <c r="G28" s="14"/>
    </row>
    <row r="29" spans="1:7" ht="52.7" customHeight="1">
      <c r="A29" s="92" t="s">
        <v>1622</v>
      </c>
      <c r="B29" s="47" t="s">
        <v>1661</v>
      </c>
      <c r="C29" s="50" t="s">
        <v>1751</v>
      </c>
      <c r="D29" s="103"/>
      <c r="E29" s="101"/>
      <c r="F29" s="241" t="s">
        <v>1748</v>
      </c>
      <c r="G29" s="14"/>
    </row>
    <row r="30" spans="1:7" ht="45" customHeight="1">
      <c r="A30" s="92" t="s">
        <v>1622</v>
      </c>
      <c r="B30" s="47" t="s">
        <v>1662</v>
      </c>
      <c r="C30" s="50" t="s">
        <v>1663</v>
      </c>
      <c r="D30" s="103"/>
      <c r="E30" s="101"/>
      <c r="F30" s="241" t="s">
        <v>1748</v>
      </c>
      <c r="G30" s="14"/>
    </row>
    <row r="31" spans="1:7" ht="37.5" customHeight="1">
      <c r="A31" s="92" t="s">
        <v>1622</v>
      </c>
      <c r="B31" s="47" t="s">
        <v>1664</v>
      </c>
      <c r="C31" s="50" t="s">
        <v>1665</v>
      </c>
      <c r="D31" s="103"/>
      <c r="E31" s="101"/>
      <c r="F31" s="241" t="s">
        <v>1748</v>
      </c>
      <c r="G31" s="14"/>
    </row>
    <row r="32" spans="1:7" ht="49.5">
      <c r="A32" s="92" t="s">
        <v>1622</v>
      </c>
      <c r="B32" s="47" t="s">
        <v>1666</v>
      </c>
      <c r="C32" s="50" t="s">
        <v>1667</v>
      </c>
      <c r="D32" s="103"/>
      <c r="E32" s="101"/>
      <c r="F32" s="241" t="s">
        <v>1748</v>
      </c>
      <c r="G32" s="14"/>
    </row>
    <row r="33" spans="1:7" ht="42.75" customHeight="1">
      <c r="A33" s="92" t="s">
        <v>1622</v>
      </c>
      <c r="B33" s="47" t="s">
        <v>1668</v>
      </c>
      <c r="C33" s="50" t="s">
        <v>1670</v>
      </c>
      <c r="D33" s="103"/>
      <c r="E33" s="101"/>
      <c r="F33" s="241" t="s">
        <v>1748</v>
      </c>
      <c r="G33" s="14"/>
    </row>
    <row r="34" spans="1:7" ht="33.75" customHeight="1">
      <c r="A34" s="92" t="s">
        <v>1622</v>
      </c>
      <c r="B34" s="47" t="s">
        <v>1669</v>
      </c>
      <c r="C34" s="50" t="s">
        <v>1672</v>
      </c>
      <c r="D34" s="103"/>
      <c r="E34" s="101"/>
      <c r="F34" s="271" t="s">
        <v>1752</v>
      </c>
      <c r="G34" s="14"/>
    </row>
    <row r="35" spans="1:7" ht="39" customHeight="1">
      <c r="A35" s="92" t="s">
        <v>1622</v>
      </c>
      <c r="B35" s="47" t="s">
        <v>1671</v>
      </c>
      <c r="C35" s="50" t="s">
        <v>1753</v>
      </c>
      <c r="D35" s="103"/>
      <c r="E35" s="101"/>
      <c r="F35" s="241" t="s">
        <v>1748</v>
      </c>
      <c r="G35" s="14"/>
    </row>
    <row r="36" spans="1:7" ht="33.75" customHeight="1">
      <c r="A36" s="92" t="s">
        <v>1622</v>
      </c>
      <c r="B36" s="47" t="s">
        <v>1673</v>
      </c>
      <c r="C36" s="50" t="s">
        <v>1675</v>
      </c>
      <c r="D36" s="103"/>
      <c r="E36" s="101"/>
      <c r="F36" s="241" t="s">
        <v>1748</v>
      </c>
      <c r="G36" s="14"/>
    </row>
    <row r="37" spans="1:7" ht="35.25" customHeight="1">
      <c r="A37" s="92" t="s">
        <v>1622</v>
      </c>
      <c r="B37" s="47" t="s">
        <v>1674</v>
      </c>
      <c r="C37" s="50" t="s">
        <v>1677</v>
      </c>
      <c r="D37" s="103"/>
      <c r="E37" s="101"/>
      <c r="F37" s="271" t="s">
        <v>1754</v>
      </c>
      <c r="G37" s="14"/>
    </row>
    <row r="38" spans="1:7" ht="174.95" customHeight="1">
      <c r="A38" s="92" t="s">
        <v>1622</v>
      </c>
      <c r="B38" s="47" t="s">
        <v>1676</v>
      </c>
      <c r="C38" s="50" t="s">
        <v>1755</v>
      </c>
      <c r="D38" s="103"/>
      <c r="E38" s="101"/>
      <c r="F38" s="271" t="s">
        <v>1754</v>
      </c>
      <c r="G38" s="14"/>
    </row>
    <row r="39" spans="1:7" ht="41.25" customHeight="1">
      <c r="A39" s="92" t="s">
        <v>1622</v>
      </c>
      <c r="B39" s="47" t="s">
        <v>1678</v>
      </c>
      <c r="C39" s="50" t="s">
        <v>1685</v>
      </c>
      <c r="D39" s="103"/>
      <c r="E39" s="101"/>
      <c r="F39" s="241" t="s">
        <v>1748</v>
      </c>
      <c r="G39" s="14"/>
    </row>
    <row r="40" spans="1:7" ht="36.75" customHeight="1">
      <c r="A40" s="92" t="s">
        <v>1622</v>
      </c>
      <c r="B40" s="47" t="s">
        <v>1679</v>
      </c>
      <c r="C40" s="50" t="s">
        <v>1756</v>
      </c>
      <c r="D40" s="103"/>
      <c r="E40" s="101"/>
      <c r="F40" s="241" t="s">
        <v>1748</v>
      </c>
      <c r="G40" s="14"/>
    </row>
    <row r="41" spans="1:7" ht="49.5">
      <c r="A41" s="92" t="s">
        <v>1622</v>
      </c>
      <c r="B41" s="47" t="s">
        <v>1680</v>
      </c>
      <c r="C41" s="50" t="s">
        <v>1757</v>
      </c>
      <c r="D41" s="103"/>
      <c r="E41" s="101"/>
      <c r="F41" s="241" t="s">
        <v>1748</v>
      </c>
      <c r="G41" s="14"/>
    </row>
    <row r="42" spans="1:7" ht="66.599999999999994" customHeight="1">
      <c r="A42" s="92" t="s">
        <v>1622</v>
      </c>
      <c r="B42" s="47" t="s">
        <v>1681</v>
      </c>
      <c r="C42" s="50" t="s">
        <v>1758</v>
      </c>
      <c r="D42" s="103"/>
      <c r="E42" s="101"/>
      <c r="F42" s="241" t="s">
        <v>1748</v>
      </c>
      <c r="G42" s="14"/>
    </row>
    <row r="43" spans="1:7" ht="36.75" customHeight="1">
      <c r="A43" s="92" t="s">
        <v>1622</v>
      </c>
      <c r="B43" s="47" t="s">
        <v>1682</v>
      </c>
      <c r="C43" s="50" t="s">
        <v>1683</v>
      </c>
      <c r="D43" s="103"/>
      <c r="E43" s="101"/>
      <c r="F43" s="271" t="s">
        <v>1759</v>
      </c>
      <c r="G43" s="14"/>
    </row>
    <row r="44" spans="1:7" ht="36.950000000000003" customHeight="1">
      <c r="A44" s="92" t="s">
        <v>1622</v>
      </c>
      <c r="B44" s="47" t="s">
        <v>1684</v>
      </c>
      <c r="C44" s="50" t="s">
        <v>1760</v>
      </c>
      <c r="D44" s="103"/>
      <c r="E44" s="101"/>
      <c r="F44" s="241" t="s">
        <v>1748</v>
      </c>
      <c r="G44" s="14"/>
    </row>
    <row r="45" spans="1:7" ht="32.25" customHeight="1">
      <c r="A45" s="92" t="s">
        <v>1622</v>
      </c>
      <c r="B45" s="47" t="s">
        <v>1686</v>
      </c>
      <c r="C45" s="50" t="s">
        <v>1687</v>
      </c>
      <c r="D45" s="103"/>
      <c r="E45" s="101"/>
      <c r="F45" s="271" t="s">
        <v>1761</v>
      </c>
      <c r="G45" s="14"/>
    </row>
    <row r="46" spans="1:7" ht="49.5">
      <c r="A46" s="92" t="s">
        <v>1622</v>
      </c>
      <c r="B46" s="47" t="s">
        <v>1688</v>
      </c>
      <c r="C46" s="50" t="s">
        <v>1762</v>
      </c>
      <c r="D46" s="103"/>
      <c r="E46" s="101"/>
      <c r="F46" s="241" t="s">
        <v>1748</v>
      </c>
      <c r="G46" s="14"/>
    </row>
    <row r="47" spans="1:7" ht="38.25" customHeight="1">
      <c r="A47" s="272" t="s">
        <v>1763</v>
      </c>
      <c r="B47" s="242" t="s">
        <v>1689</v>
      </c>
      <c r="C47" s="80" t="s">
        <v>1764</v>
      </c>
      <c r="D47" s="243" t="str">
        <f>IF(COUNTIF(D49:D56,"NO CUMPLE")&gt;0,"NO CUMPLE CONDICIÓN",IF(COUNTIF(D49:D56,"CUMPLE")=0,"NO APLICA","CUMPLE"))</f>
        <v>NO APLICA</v>
      </c>
      <c r="E47" s="269" t="str">
        <f>CONCATENATE(IF(D49="NO CUMPLE",CONCATENATE(E49," / "),""),IF(D50="NO CUMPLE",CONCATENATE(E50," / "),""),IF(D51="NO CUMPLE",CONCATENATE(E51," / "),""),IF(D52="NO CUMPLE",CONCATENATE(E52," / "),""),IF(D53="NO CUMPLE",CONCATENATE(E53," / "),""),IF(D54="NO CUMPLE",CONCATENATE(E54," / "),""),IF(D55="NO CUMPLE",CONCATENATE(E55," / "),""),IF(D56="NO CUMPLE",CONCATENATE(E56," / "),""))</f>
        <v/>
      </c>
      <c r="F47" s="266" t="s">
        <v>1765</v>
      </c>
      <c r="G47" s="14">
        <f t="shared" si="0"/>
        <v>3</v>
      </c>
    </row>
    <row r="48" spans="1:7" ht="38.25" customHeight="1">
      <c r="A48" s="273"/>
      <c r="B48" s="242" t="s">
        <v>1689</v>
      </c>
      <c r="C48" s="80" t="s">
        <v>1764</v>
      </c>
      <c r="D48" s="243" t="str">
        <f>IF(COUNTIF(D57:D62,"NO CUMPLE")&gt;0,"NO CUMPLE CONDICIÓN",IF(COUNTIF(D57:D62,"CUMPLE")=0,"NO APLICA","CUMPLE"))</f>
        <v>NO APLICA</v>
      </c>
      <c r="E48" s="269" t="str">
        <f>CONCATENATE(IF(D57="NO CUMPLE",CONCATENATE(E57," / "),""),IF(D58="NO CUMPLE",CONCATENATE(E58," / "),""),IF(D59="NO CUMPLE",CONCATENATE(E59," / "),""),IF(D60="NO CUMPLE",CONCATENATE(E60," / "),""),IF(D61="NO CUMPLE",CONCATENATE(E61," / "),""),IF(D62="NO CUMPLE",CONCATENATE(E62," / "),""))</f>
        <v/>
      </c>
      <c r="F48" s="266" t="s">
        <v>1765</v>
      </c>
      <c r="G48" s="14">
        <f t="shared" si="0"/>
        <v>3</v>
      </c>
    </row>
    <row r="49" spans="1:7" ht="51" customHeight="1">
      <c r="A49" s="92" t="s">
        <v>1622</v>
      </c>
      <c r="B49" s="47" t="s">
        <v>1690</v>
      </c>
      <c r="C49" s="237" t="s">
        <v>2312</v>
      </c>
      <c r="D49" s="103"/>
      <c r="E49" s="101"/>
      <c r="F49" s="241" t="s">
        <v>1766</v>
      </c>
      <c r="G49" s="14"/>
    </row>
    <row r="50" spans="1:7" ht="51" customHeight="1">
      <c r="A50" s="92"/>
      <c r="B50" s="47" t="s">
        <v>1691</v>
      </c>
      <c r="C50" s="237" t="s">
        <v>2313</v>
      </c>
      <c r="D50" s="103"/>
      <c r="E50" s="101"/>
      <c r="F50" s="241" t="s">
        <v>1766</v>
      </c>
      <c r="G50" s="14"/>
    </row>
    <row r="51" spans="1:7" ht="81.75" customHeight="1">
      <c r="A51" s="92" t="s">
        <v>1622</v>
      </c>
      <c r="B51" s="47" t="s">
        <v>1767</v>
      </c>
      <c r="C51" s="237" t="s">
        <v>2314</v>
      </c>
      <c r="D51" s="103"/>
      <c r="E51" s="101"/>
      <c r="F51" s="241" t="s">
        <v>1766</v>
      </c>
      <c r="G51" s="14"/>
    </row>
    <row r="52" spans="1:7" ht="37.5" customHeight="1">
      <c r="A52" s="92" t="s">
        <v>1622</v>
      </c>
      <c r="B52" s="47" t="s">
        <v>1769</v>
      </c>
      <c r="C52" s="237" t="s">
        <v>1768</v>
      </c>
      <c r="D52" s="103"/>
      <c r="E52" s="101"/>
      <c r="F52" s="241" t="s">
        <v>1766</v>
      </c>
      <c r="G52" s="14"/>
    </row>
    <row r="53" spans="1:7" ht="54.95" customHeight="1">
      <c r="A53" s="92" t="s">
        <v>1622</v>
      </c>
      <c r="B53" s="47" t="s">
        <v>1771</v>
      </c>
      <c r="C53" s="237" t="s">
        <v>1770</v>
      </c>
      <c r="D53" s="353"/>
      <c r="E53" s="101"/>
      <c r="F53" s="241" t="s">
        <v>1766</v>
      </c>
      <c r="G53" s="14"/>
    </row>
    <row r="54" spans="1:7" ht="45" customHeight="1">
      <c r="A54" s="92" t="s">
        <v>1622</v>
      </c>
      <c r="B54" s="47" t="s">
        <v>1774</v>
      </c>
      <c r="C54" s="274" t="s">
        <v>1772</v>
      </c>
      <c r="D54" s="103"/>
      <c r="E54" s="101"/>
      <c r="F54" s="241" t="s">
        <v>1773</v>
      </c>
      <c r="G54" s="14"/>
    </row>
    <row r="55" spans="1:7" ht="156.75">
      <c r="A55" s="92" t="s">
        <v>1622</v>
      </c>
      <c r="B55" s="47" t="s">
        <v>1777</v>
      </c>
      <c r="C55" s="275" t="s">
        <v>1775</v>
      </c>
      <c r="D55" s="103"/>
      <c r="E55" s="101"/>
      <c r="F55" s="271" t="s">
        <v>1776</v>
      </c>
      <c r="G55" s="14"/>
    </row>
    <row r="56" spans="1:7" ht="127.5" customHeight="1">
      <c r="A56" s="92" t="s">
        <v>1622</v>
      </c>
      <c r="B56" s="47" t="s">
        <v>1780</v>
      </c>
      <c r="C56" s="275" t="s">
        <v>1778</v>
      </c>
      <c r="D56" s="103"/>
      <c r="E56" s="101"/>
      <c r="F56" s="241" t="s">
        <v>1779</v>
      </c>
      <c r="G56" s="14"/>
    </row>
    <row r="57" spans="1:7" ht="29.45" customHeight="1">
      <c r="A57" s="92" t="s">
        <v>1622</v>
      </c>
      <c r="B57" s="47" t="s">
        <v>1782</v>
      </c>
      <c r="C57" s="276" t="s">
        <v>1781</v>
      </c>
      <c r="D57" s="103"/>
      <c r="E57" s="101"/>
      <c r="F57" s="241" t="s">
        <v>1779</v>
      </c>
      <c r="G57" s="14"/>
    </row>
    <row r="58" spans="1:7" ht="29.45" customHeight="1">
      <c r="A58" s="92" t="s">
        <v>1622</v>
      </c>
      <c r="B58" s="47" t="s">
        <v>1784</v>
      </c>
      <c r="C58" s="276" t="s">
        <v>1783</v>
      </c>
      <c r="D58" s="103"/>
      <c r="E58" s="101"/>
      <c r="F58" s="241" t="s">
        <v>1779</v>
      </c>
      <c r="G58" s="14"/>
    </row>
    <row r="59" spans="1:7" ht="29.45" customHeight="1">
      <c r="A59" s="92" t="s">
        <v>1622</v>
      </c>
      <c r="B59" s="47" t="s">
        <v>1786</v>
      </c>
      <c r="C59" s="276" t="s">
        <v>1785</v>
      </c>
      <c r="D59" s="103"/>
      <c r="E59" s="101"/>
      <c r="F59" s="241" t="s">
        <v>1779</v>
      </c>
      <c r="G59" s="14"/>
    </row>
    <row r="60" spans="1:7" ht="29.45" customHeight="1">
      <c r="A60" s="92" t="s">
        <v>1622</v>
      </c>
      <c r="B60" s="47" t="s">
        <v>1788</v>
      </c>
      <c r="C60" s="276" t="s">
        <v>1787</v>
      </c>
      <c r="D60" s="103"/>
      <c r="E60" s="101"/>
      <c r="F60" s="241" t="s">
        <v>1773</v>
      </c>
      <c r="G60" s="14"/>
    </row>
    <row r="61" spans="1:7" ht="29.45" customHeight="1">
      <c r="A61" s="92" t="s">
        <v>1622</v>
      </c>
      <c r="B61" s="47" t="s">
        <v>1790</v>
      </c>
      <c r="C61" s="276" t="s">
        <v>1789</v>
      </c>
      <c r="D61" s="103"/>
      <c r="E61" s="101"/>
      <c r="F61" s="241" t="s">
        <v>1773</v>
      </c>
      <c r="G61" s="14"/>
    </row>
    <row r="62" spans="1:7" ht="42.95" customHeight="1">
      <c r="A62" s="92" t="s">
        <v>1622</v>
      </c>
      <c r="B62" s="47" t="s">
        <v>2315</v>
      </c>
      <c r="C62" s="277" t="s">
        <v>1791</v>
      </c>
      <c r="D62" s="103"/>
      <c r="E62" s="101"/>
      <c r="F62" s="241" t="s">
        <v>1773</v>
      </c>
      <c r="G62" s="14"/>
    </row>
    <row r="63" spans="1:7" s="14" customFormat="1" ht="35.1" customHeight="1">
      <c r="A63" s="91"/>
      <c r="B63" s="267" t="s">
        <v>1692</v>
      </c>
      <c r="C63" s="164" t="s">
        <v>1792</v>
      </c>
      <c r="D63" s="243" t="str">
        <f>IF(COUNTIF(D64:D66,"NO CUMPLE")&gt;0,"NO CUMPLE CONDICIÓN",IF(COUNTIF(D64:D66,"CUMPLE")=0,"NO APLICA","CUMPLE"))</f>
        <v>NO APLICA</v>
      </c>
      <c r="E63" s="244" t="str">
        <f>CONCATENATE(IF(D64="NO CUMPLE",CONCATENATE(E64," "),""),IF(D65="NO CUMPLE",CONCATENATE(E65," "),""),IF(D66="NO CUMPLE",CONCATENATE(E66," "),""))</f>
        <v/>
      </c>
      <c r="F63" s="270" t="s">
        <v>1793</v>
      </c>
      <c r="G63" s="14">
        <f t="shared" si="0"/>
        <v>3</v>
      </c>
    </row>
    <row r="64" spans="1:7" ht="198" customHeight="1">
      <c r="A64" s="92" t="s">
        <v>1622</v>
      </c>
      <c r="B64" s="47" t="s">
        <v>1693</v>
      </c>
      <c r="C64" s="50" t="s">
        <v>1794</v>
      </c>
      <c r="D64" s="103"/>
      <c r="E64" s="101"/>
      <c r="F64" s="241" t="s">
        <v>1795</v>
      </c>
      <c r="G64" s="14"/>
    </row>
    <row r="65" spans="1:7" ht="86.1" customHeight="1">
      <c r="A65" s="92" t="s">
        <v>1622</v>
      </c>
      <c r="B65" s="47" t="s">
        <v>1694</v>
      </c>
      <c r="C65" s="50" t="s">
        <v>1796</v>
      </c>
      <c r="D65" s="103"/>
      <c r="E65" s="101"/>
      <c r="F65" s="241" t="s">
        <v>1797</v>
      </c>
      <c r="G65" s="14"/>
    </row>
    <row r="66" spans="1:7" ht="42.95" customHeight="1" thickBot="1">
      <c r="A66" s="92" t="s">
        <v>1622</v>
      </c>
      <c r="B66" s="51" t="s">
        <v>1695</v>
      </c>
      <c r="C66" s="81" t="s">
        <v>1798</v>
      </c>
      <c r="D66" s="104"/>
      <c r="E66" s="102"/>
      <c r="F66" s="278" t="s">
        <v>1797</v>
      </c>
      <c r="G66" s="14"/>
    </row>
    <row r="68" spans="1:7" hidden="1">
      <c r="C68" s="85" t="s">
        <v>1696</v>
      </c>
      <c r="D68" s="14">
        <f>COUNTIF(G3:G66,1)</f>
        <v>0</v>
      </c>
    </row>
    <row r="69" spans="1:7" hidden="1">
      <c r="C69" s="85" t="s">
        <v>1697</v>
      </c>
      <c r="D69" s="14">
        <f>COUNTIF(G3:G66,2)</f>
        <v>0</v>
      </c>
    </row>
    <row r="70" spans="1:7" hidden="1">
      <c r="C70" s="85" t="s">
        <v>1698</v>
      </c>
      <c r="D70" s="14">
        <f>COUNTIF(G3:G66,3)</f>
        <v>11</v>
      </c>
    </row>
  </sheetData>
  <sheetProtection algorithmName="SHA-512" hashValue="slbMKknHbgT0fPY4FuKj4RQEaG/GeHzQaK2IW3JWpt0X+XkDYfuBvn01p3y6wNp+K7xnV70CtCQJG2G/n+d8JQ==" saltValue="8oQl0NrIBkjZ6o8Bo4Pc5g==" spinCount="100000" sheet="1" formatRows="0" autoFilter="0"/>
  <mergeCells count="1">
    <mergeCell ref="B1:E1"/>
  </mergeCells>
  <phoneticPr fontId="31" type="noConversion"/>
  <conditionalFormatting sqref="D3">
    <cfRule type="cellIs" dxfId="85" priority="13" operator="equal">
      <formula>"NO CUMPLE CONDICIÓN"</formula>
    </cfRule>
    <cfRule type="cellIs" dxfId="84" priority="14" operator="equal">
      <formula>"No Cumple"</formula>
    </cfRule>
  </conditionalFormatting>
  <conditionalFormatting sqref="D6">
    <cfRule type="cellIs" dxfId="83" priority="11" operator="equal">
      <formula>"NO CUMPLE CONDICIÓN"</formula>
    </cfRule>
    <cfRule type="cellIs" dxfId="82" priority="12" operator="equal">
      <formula>"No Cumple"</formula>
    </cfRule>
  </conditionalFormatting>
  <conditionalFormatting sqref="D8">
    <cfRule type="cellIs" dxfId="81" priority="9" operator="equal">
      <formula>"NO CUMPLE CONDICIÓN"</formula>
    </cfRule>
    <cfRule type="cellIs" dxfId="80" priority="10" operator="equal">
      <formula>"No Cumple"</formula>
    </cfRule>
  </conditionalFormatting>
  <conditionalFormatting sqref="D10">
    <cfRule type="cellIs" dxfId="79" priority="7" operator="equal">
      <formula>"NO CUMPLE CONDICIÓN"</formula>
    </cfRule>
    <cfRule type="cellIs" dxfId="78" priority="8" operator="equal">
      <formula>"No Cumple"</formula>
    </cfRule>
  </conditionalFormatting>
  <conditionalFormatting sqref="D12">
    <cfRule type="cellIs" dxfId="77" priority="5" operator="equal">
      <formula>"NO CUMPLE CONDICIÓN"</formula>
    </cfRule>
    <cfRule type="cellIs" dxfId="76" priority="6" operator="equal">
      <formula>"No Cumple"</formula>
    </cfRule>
  </conditionalFormatting>
  <conditionalFormatting sqref="D19:D21">
    <cfRule type="cellIs" dxfId="75" priority="3" operator="equal">
      <formula>"NO CUMPLE CONDICIÓN"</formula>
    </cfRule>
    <cfRule type="cellIs" dxfId="74" priority="4" operator="equal">
      <formula>"No Cumple"</formula>
    </cfRule>
  </conditionalFormatting>
  <conditionalFormatting sqref="D47:D48">
    <cfRule type="cellIs" dxfId="73" priority="27" operator="equal">
      <formula>"NO CUMPLE CONDICIÓN"</formula>
    </cfRule>
    <cfRule type="cellIs" dxfId="72" priority="28" operator="equal">
      <formula>"No Cumple"</formula>
    </cfRule>
  </conditionalFormatting>
  <conditionalFormatting sqref="D63">
    <cfRule type="cellIs" dxfId="71" priority="1" operator="equal">
      <formula>"NO CUMPLE CONDICIÓN"</formula>
    </cfRule>
    <cfRule type="cellIs" dxfId="70" priority="2" operator="equal">
      <formula>"No Cumple"</formula>
    </cfRule>
  </conditionalFormatting>
  <dataValidations count="2">
    <dataValidation type="list" allowBlank="1" showInputMessage="1" showErrorMessage="1" sqref="D54:D62 D42:D46 D39:D40 D11 D4:D5 D16:D17 D22:D34 D13:D14 D49:D51 D66 D64" xr:uid="{4DFBDBFF-EE6C-4042-A246-7FB2C93A3A75}">
      <formula1>"CUMPLE,NO CUMPLE"</formula1>
    </dataValidation>
    <dataValidation type="list" allowBlank="1" showInputMessage="1" showErrorMessage="1" sqref="D41 D7 D9 D15 D18 D35:D38 D52:D53 D65" xr:uid="{5E75C4C1-B1C8-4A8C-9423-E91BF83E6607}">
      <formula1>"CUMPLE,NO CUMPLE,NO APLICA"</formula1>
    </dataValidation>
  </dataValidations>
  <hyperlinks>
    <hyperlink ref="A1" location="PORTADA!A1" display="Portada" xr:uid="{DB0C432E-2AAF-4511-B0A9-CDA53F57EB6C}"/>
    <hyperlink ref="A47" location="'Tabla 3. Amb Adec y Seg - Áreas'!A1" display="Click" xr:uid="{155A8EC8-2ACB-4FFD-8A62-58D1E391D005}"/>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DF827-4AB7-4D55-AF6E-ADC575A248C8}">
  <sheetPr>
    <tabColor rgb="FFF2CEEF"/>
  </sheetPr>
  <dimension ref="A1:G31"/>
  <sheetViews>
    <sheetView topLeftCell="A19" zoomScale="85" zoomScaleNormal="85" workbookViewId="0">
      <selection activeCell="B2" sqref="C2"/>
    </sheetView>
  </sheetViews>
  <sheetFormatPr baseColWidth="10" defaultColWidth="11.42578125" defaultRowHeight="15"/>
  <cols>
    <col min="1" max="1" width="6.85546875" style="93" customWidth="1"/>
    <col min="2" max="2" width="7.140625" style="14" customWidth="1"/>
    <col min="3" max="3" width="77.7109375" customWidth="1"/>
    <col min="4" max="4" width="19.85546875" customWidth="1"/>
    <col min="5" max="5" width="79.85546875" customWidth="1"/>
    <col min="6" max="6" width="36" style="44" customWidth="1"/>
    <col min="7" max="7" width="11.42578125" style="14" hidden="1" customWidth="1"/>
  </cols>
  <sheetData>
    <row r="1" spans="1:7" s="35" customFormat="1" ht="20.25" customHeight="1" thickBot="1">
      <c r="A1" s="342" t="s">
        <v>1732</v>
      </c>
      <c r="B1" s="471" t="s">
        <v>1799</v>
      </c>
      <c r="C1" s="472"/>
      <c r="D1" s="472"/>
      <c r="E1" s="473"/>
      <c r="F1" s="162"/>
      <c r="G1" s="63"/>
    </row>
    <row r="2" spans="1:7" s="33" customFormat="1" ht="74.25" customHeight="1" thickBot="1">
      <c r="A2" s="178" t="s">
        <v>1614</v>
      </c>
      <c r="B2" s="417" t="s">
        <v>1615</v>
      </c>
      <c r="C2" s="418" t="s">
        <v>1616</v>
      </c>
      <c r="D2" s="419" t="s">
        <v>1617</v>
      </c>
      <c r="E2" s="52" t="s">
        <v>1618</v>
      </c>
      <c r="F2" s="163" t="s">
        <v>1619</v>
      </c>
      <c r="G2" s="45"/>
    </row>
    <row r="3" spans="1:7" s="289" customFormat="1" ht="53.25" customHeight="1">
      <c r="A3" s="295"/>
      <c r="B3" s="294" t="s">
        <v>1800</v>
      </c>
      <c r="C3" s="293" t="s">
        <v>1801</v>
      </c>
      <c r="D3" s="349" t="str">
        <f>IF(COUNTIF(D4:D6,"NO CUMPLE")&gt;0,"NO CUMPLE CONDICIÓN",IF(COUNTIF(D4:D6,"CUMPLE")=0,"NO APLICA","CUMPLE"))</f>
        <v>NO APLICA</v>
      </c>
      <c r="E3" s="391" t="str">
        <f>CONCATENATE(IF(D4="NO CUMPLE",CONCATENATE(E4," / "),""),IF(D5="NO CUMPLE",CONCATENATE(E5," / "),""),IF(D6="NO CUMPLE",CONCATENATE(E6," / "),""))</f>
        <v/>
      </c>
      <c r="F3" s="172" t="s">
        <v>1802</v>
      </c>
      <c r="G3" s="14">
        <f>IF(D3="CUMPLE",1,IF(D3="NO CUMPLE CONDICIÓN",2,3))</f>
        <v>3</v>
      </c>
    </row>
    <row r="4" spans="1:7" s="289" customFormat="1" ht="109.7" customHeight="1">
      <c r="A4" s="292" t="s">
        <v>1803</v>
      </c>
      <c r="B4" s="299" t="s">
        <v>1804</v>
      </c>
      <c r="C4" s="300" t="s">
        <v>1805</v>
      </c>
      <c r="D4" s="103"/>
      <c r="E4" s="173"/>
      <c r="F4" s="172" t="s">
        <v>1802</v>
      </c>
      <c r="G4" s="290"/>
    </row>
    <row r="5" spans="1:7" s="289" customFormat="1" ht="175.35" customHeight="1">
      <c r="A5" s="292" t="s">
        <v>1803</v>
      </c>
      <c r="B5" s="299" t="s">
        <v>1806</v>
      </c>
      <c r="C5" s="300" t="s">
        <v>1807</v>
      </c>
      <c r="D5" s="103"/>
      <c r="E5" s="173"/>
      <c r="F5" s="172" t="s">
        <v>1802</v>
      </c>
      <c r="G5" s="290"/>
    </row>
    <row r="6" spans="1:7" s="289" customFormat="1" ht="35.25" customHeight="1">
      <c r="A6" s="291" t="s">
        <v>1803</v>
      </c>
      <c r="B6" s="299" t="s">
        <v>1808</v>
      </c>
      <c r="C6" s="301" t="s">
        <v>1809</v>
      </c>
      <c r="D6" s="103"/>
      <c r="E6" s="173"/>
      <c r="F6" s="172" t="s">
        <v>1802</v>
      </c>
      <c r="G6" s="290"/>
    </row>
    <row r="7" spans="1:7" ht="60.95" customHeight="1">
      <c r="A7" s="179"/>
      <c r="B7" s="49" t="s">
        <v>1810</v>
      </c>
      <c r="C7" s="56" t="s">
        <v>2316</v>
      </c>
      <c r="D7" s="243" t="str">
        <f>IF(COUNTIF(D8:D9,"NO CUMPLE")&gt;0,"NO CUMPLE CONDICIÓN",IF(COUNTIF(D8:D9,"CUMPLE")=0,"NO APLICA","CUMPLE"))</f>
        <v>NO APLICA</v>
      </c>
      <c r="E7" s="244" t="str">
        <f>CONCATENATE(IF(D8="NO CUMPLE",CONCATENATE(E8," / "),""),IF(D9="NO CUMPLE",CONCATENATE(E9," / "),""))</f>
        <v/>
      </c>
      <c r="F7" s="172" t="s">
        <v>1811</v>
      </c>
      <c r="G7" s="14">
        <f>IF(D7="CUMPLE",1,IF(D7="NO CUMPLE CONDICIÓN",2,3))</f>
        <v>3</v>
      </c>
    </row>
    <row r="8" spans="1:7" ht="60.95" customHeight="1">
      <c r="A8" s="180" t="s">
        <v>1803</v>
      </c>
      <c r="B8" s="47" t="s">
        <v>1812</v>
      </c>
      <c r="C8" s="58" t="s">
        <v>2317</v>
      </c>
      <c r="D8" s="355"/>
      <c r="E8" s="158"/>
      <c r="F8" s="172" t="s">
        <v>1811</v>
      </c>
    </row>
    <row r="9" spans="1:7" s="36" customFormat="1" ht="63" customHeight="1">
      <c r="A9" s="180" t="s">
        <v>1803</v>
      </c>
      <c r="B9" s="47" t="s">
        <v>1813</v>
      </c>
      <c r="C9" s="171" t="s">
        <v>1814</v>
      </c>
      <c r="D9" s="355"/>
      <c r="E9" s="158"/>
      <c r="F9" s="172" t="s">
        <v>1811</v>
      </c>
      <c r="G9" s="14"/>
    </row>
    <row r="10" spans="1:7" ht="60.95" customHeight="1">
      <c r="A10" s="179"/>
      <c r="B10" s="49" t="s">
        <v>1815</v>
      </c>
      <c r="C10" s="170" t="s">
        <v>1816</v>
      </c>
      <c r="D10" s="264" t="str">
        <f>IF(COUNTIF(D11:D15,"NO CUMPLE")&gt;0,"NO CUMPLE CONDICIÓN",IF(COUNTIF(D11:D15,"CUMPLE")=0,"NO APLICA","CUMPLE"))</f>
        <v>NO APLICA</v>
      </c>
      <c r="E10" s="354" t="str">
        <f>CONCATENATE(IF(D11="NO CUMPLE",CONCATENATE(E11," / "),""),IF(D12="NO CUMPLE",CONCATENATE(E12," / "),""),IF(D13="NO CUMPLE",CONCATENATE(E13," / "),""),IF(D14="NO CUMPLE",CONCATENATE(E14," / "),""),IF(D15="NO CUMPLE",CONCATENATE(E15," / "),""))</f>
        <v/>
      </c>
      <c r="F10" s="172" t="s">
        <v>1817</v>
      </c>
      <c r="G10" s="14">
        <f>IF(D10="CUMPLE",1,IF(D10="NO CUMPLE CONDICIÓN",2,3))</f>
        <v>3</v>
      </c>
    </row>
    <row r="11" spans="1:7" ht="99.95" customHeight="1">
      <c r="A11" s="180" t="s">
        <v>1803</v>
      </c>
      <c r="B11" s="47" t="s">
        <v>1818</v>
      </c>
      <c r="C11" s="171" t="s">
        <v>1819</v>
      </c>
      <c r="D11" s="355"/>
      <c r="E11" s="158"/>
      <c r="F11" s="172" t="s">
        <v>1817</v>
      </c>
    </row>
    <row r="12" spans="1:7" ht="60.95" customHeight="1">
      <c r="A12" s="180" t="s">
        <v>1803</v>
      </c>
      <c r="B12" s="47" t="s">
        <v>1820</v>
      </c>
      <c r="C12" s="171" t="s">
        <v>1821</v>
      </c>
      <c r="D12" s="355"/>
      <c r="E12" s="158"/>
      <c r="F12" s="172" t="s">
        <v>1817</v>
      </c>
    </row>
    <row r="13" spans="1:7" ht="60.95" customHeight="1">
      <c r="A13" s="180" t="s">
        <v>1803</v>
      </c>
      <c r="B13" s="47" t="s">
        <v>1822</v>
      </c>
      <c r="C13" s="171" t="s">
        <v>1823</v>
      </c>
      <c r="D13" s="355"/>
      <c r="E13" s="158"/>
      <c r="F13" s="172" t="s">
        <v>1817</v>
      </c>
    </row>
    <row r="14" spans="1:7" ht="60.95" customHeight="1">
      <c r="A14" s="180" t="s">
        <v>1803</v>
      </c>
      <c r="B14" s="47" t="s">
        <v>1824</v>
      </c>
      <c r="C14" s="171" t="s">
        <v>1825</v>
      </c>
      <c r="D14" s="355"/>
      <c r="E14" s="158"/>
      <c r="F14" s="172" t="s">
        <v>1817</v>
      </c>
    </row>
    <row r="15" spans="1:7" ht="60.95" customHeight="1">
      <c r="A15" s="180" t="s">
        <v>1803</v>
      </c>
      <c r="B15" s="47" t="s">
        <v>1826</v>
      </c>
      <c r="C15" s="171" t="s">
        <v>1827</v>
      </c>
      <c r="D15" s="355"/>
      <c r="E15" s="158"/>
      <c r="F15" s="172" t="s">
        <v>1817</v>
      </c>
    </row>
    <row r="16" spans="1:7" s="36" customFormat="1" ht="60.95" customHeight="1">
      <c r="A16" s="181"/>
      <c r="B16" s="49" t="s">
        <v>1828</v>
      </c>
      <c r="C16" s="170" t="s">
        <v>1829</v>
      </c>
      <c r="D16" s="65" t="str">
        <f>IF(COUNTIF(D18:D19,"NO CUMPLE")&gt;0,"NO CUMPLE CONDICIÓN",IF(COUNTIF(D18:D19,"CUMPLE")=0,"NO APLICA","CUMPLE"))</f>
        <v>NO APLICA</v>
      </c>
      <c r="E16" s="352" t="str">
        <f>CONCATENATE(IF(D18="NO CUMPLE",CONCATENATE(E18," / "),""),IF(D19="NO CUMPLE",CONCATENATE(E19," / "),""))</f>
        <v/>
      </c>
      <c r="F16" s="174" t="s">
        <v>1830</v>
      </c>
      <c r="G16" s="14">
        <f>IF(D16="CUMPLE",1,IF(D16="NO CUMPLE CONDICIÓN",2,3))</f>
        <v>3</v>
      </c>
    </row>
    <row r="17" spans="1:7" s="36" customFormat="1" ht="60.95" customHeight="1">
      <c r="A17" s="181"/>
      <c r="B17" s="175"/>
      <c r="C17" s="176" t="s">
        <v>1831</v>
      </c>
      <c r="D17" s="356"/>
      <c r="E17" s="357"/>
      <c r="F17" s="174"/>
      <c r="G17" s="14"/>
    </row>
    <row r="18" spans="1:7" ht="167.25" customHeight="1">
      <c r="A18" s="180" t="s">
        <v>1803</v>
      </c>
      <c r="B18" s="47" t="s">
        <v>1832</v>
      </c>
      <c r="C18" s="171" t="s">
        <v>1833</v>
      </c>
      <c r="D18" s="103"/>
      <c r="E18" s="173"/>
      <c r="F18" s="174" t="s">
        <v>1830</v>
      </c>
    </row>
    <row r="19" spans="1:7" ht="64.5" customHeight="1">
      <c r="A19" s="180" t="s">
        <v>1803</v>
      </c>
      <c r="B19" s="177" t="s">
        <v>1834</v>
      </c>
      <c r="C19" s="58" t="s">
        <v>2318</v>
      </c>
      <c r="D19" s="103"/>
      <c r="E19" s="173"/>
      <c r="F19" s="174" t="s">
        <v>1830</v>
      </c>
    </row>
    <row r="20" spans="1:7" ht="60.95" customHeight="1">
      <c r="A20" s="179"/>
      <c r="B20" s="49" t="s">
        <v>1835</v>
      </c>
      <c r="C20" s="170" t="s">
        <v>1836</v>
      </c>
      <c r="D20" s="243" t="str">
        <f>IF(COUNTIF(D21:D22,"NO CUMPLE")&gt;0,"NO CUMPLE CONDICIÓN",IF(COUNTIF(D21:D22,"CUMPLE")=0,"NO APLICA","CUMPLE"))</f>
        <v>NO APLICA</v>
      </c>
      <c r="E20" s="244" t="str">
        <f>CONCATENATE(IF(D21="NO CUMPLE",CONCATENATE(E21," / "),""),IF(D22="NO CUMPLE",CONCATENATE(E22," / "),""))</f>
        <v/>
      </c>
      <c r="F20" s="172" t="s">
        <v>1837</v>
      </c>
      <c r="G20" s="14">
        <f>IF(D20="CUMPLE",1,IF(D20="NO CUMPLE CONDICIÓN",2,3))</f>
        <v>3</v>
      </c>
    </row>
    <row r="21" spans="1:7" ht="165" customHeight="1">
      <c r="A21" s="180" t="s">
        <v>1803</v>
      </c>
      <c r="B21" s="47" t="s">
        <v>1838</v>
      </c>
      <c r="C21" s="171" t="s">
        <v>1839</v>
      </c>
      <c r="D21" s="355"/>
      <c r="E21" s="158"/>
      <c r="F21" s="172" t="s">
        <v>1840</v>
      </c>
    </row>
    <row r="22" spans="1:7" ht="79.5" customHeight="1" thickBot="1">
      <c r="A22" s="182" t="s">
        <v>1803</v>
      </c>
      <c r="B22" s="51" t="s">
        <v>1841</v>
      </c>
      <c r="C22" s="54" t="s">
        <v>1842</v>
      </c>
      <c r="D22" s="358"/>
      <c r="E22" s="159"/>
      <c r="F22" s="184" t="s">
        <v>1840</v>
      </c>
    </row>
    <row r="23" spans="1:7">
      <c r="C23" s="14"/>
      <c r="D23" s="14"/>
      <c r="E23" s="14"/>
      <c r="F23" s="91"/>
    </row>
    <row r="24" spans="1:7" hidden="1">
      <c r="C24" s="85" t="s">
        <v>1696</v>
      </c>
      <c r="D24" s="14">
        <f>COUNTIF(G3:G22,1)</f>
        <v>0</v>
      </c>
      <c r="E24" s="14"/>
      <c r="F24" s="91"/>
    </row>
    <row r="25" spans="1:7" hidden="1">
      <c r="C25" s="85" t="s">
        <v>1697</v>
      </c>
      <c r="D25" s="14">
        <f>COUNTIF(G3:G22,2)</f>
        <v>0</v>
      </c>
      <c r="E25" s="14"/>
      <c r="F25" s="91"/>
    </row>
    <row r="26" spans="1:7" hidden="1">
      <c r="C26" s="85" t="s">
        <v>1698</v>
      </c>
      <c r="D26" s="14">
        <f>COUNTIF(G3:G22,3)</f>
        <v>5</v>
      </c>
      <c r="E26" s="14"/>
      <c r="F26" s="91"/>
    </row>
    <row r="27" spans="1:7">
      <c r="C27" s="14"/>
      <c r="D27" s="14"/>
      <c r="E27" s="14"/>
      <c r="F27" s="91"/>
    </row>
    <row r="28" spans="1:7">
      <c r="C28" s="14"/>
      <c r="D28" s="14"/>
      <c r="E28" s="14"/>
      <c r="F28" s="91"/>
    </row>
    <row r="29" spans="1:7">
      <c r="C29" s="14"/>
      <c r="D29" s="14"/>
      <c r="E29" s="14"/>
      <c r="F29" s="91"/>
    </row>
    <row r="30" spans="1:7">
      <c r="C30" s="14"/>
      <c r="D30" s="14"/>
      <c r="E30" s="14"/>
      <c r="F30" s="91"/>
    </row>
    <row r="31" spans="1:7">
      <c r="C31" s="14"/>
      <c r="D31" s="14"/>
      <c r="E31" s="14"/>
      <c r="F31" s="91"/>
    </row>
  </sheetData>
  <sheetProtection algorithmName="SHA-512" hashValue="hl0gtvHA8hgweJOFBE1/Dny6fJLoP4oI/FUTZh5pKLhhg8rAd5MSY/pOElEiJVkyViIczqIN3XrA3VorxrylAg==" saltValue="6fw6WEOOWyr3kfsSKr7RMQ==" spinCount="100000" sheet="1" formatRows="0" autoFilter="0"/>
  <mergeCells count="1">
    <mergeCell ref="B1:E1"/>
  </mergeCells>
  <conditionalFormatting sqref="D3">
    <cfRule type="cellIs" dxfId="69" priority="15" operator="equal">
      <formula>"NO CUMPLE CONDICIÓN"</formula>
    </cfRule>
    <cfRule type="cellIs" dxfId="68" priority="16" operator="equal">
      <formula>"No Cumple"</formula>
    </cfRule>
  </conditionalFormatting>
  <conditionalFormatting sqref="D7">
    <cfRule type="cellIs" dxfId="67" priority="13" operator="equal">
      <formula>"NO CUMPLE CONDICIÓN"</formula>
    </cfRule>
    <cfRule type="cellIs" dxfId="66" priority="14" operator="equal">
      <formula>"No Cumple"</formula>
    </cfRule>
  </conditionalFormatting>
  <conditionalFormatting sqref="D10">
    <cfRule type="cellIs" dxfId="65" priority="9" operator="equal">
      <formula>"NO CUMPLE CONDICIÓN"</formula>
    </cfRule>
    <cfRule type="cellIs" dxfId="64" priority="10" operator="equal">
      <formula>"No Cumple"</formula>
    </cfRule>
  </conditionalFormatting>
  <conditionalFormatting sqref="D16">
    <cfRule type="cellIs" dxfId="63" priority="5" operator="equal">
      <formula>"NO CUMPLE CONDICIÓN"</formula>
    </cfRule>
    <cfRule type="cellIs" dxfId="62" priority="6" operator="equal">
      <formula>"No Cumple"</formula>
    </cfRule>
  </conditionalFormatting>
  <conditionalFormatting sqref="D20">
    <cfRule type="cellIs" dxfId="61" priority="3" operator="equal">
      <formula>"NO CUMPLE CONDICIÓN"</formula>
    </cfRule>
    <cfRule type="cellIs" dxfId="60" priority="4" operator="equal">
      <formula>"No Cumple"</formula>
    </cfRule>
  </conditionalFormatting>
  <dataValidations count="2">
    <dataValidation type="list" allowBlank="1" showInputMessage="1" showErrorMessage="1" sqref="D18:D19" xr:uid="{78C5BA67-75B7-4431-9D02-D65979F06E46}">
      <formula1>"CUMPLE,NO CUMPLE,NO APLICA"</formula1>
    </dataValidation>
    <dataValidation type="list" allowBlank="1" showInputMessage="1" showErrorMessage="1" sqref="D8:D9 D11:D15 D4:D6 D21:D22" xr:uid="{00000000-0002-0000-0500-000000000000}">
      <formula1>"CUMPLE,NO CUMPLE"</formula1>
    </dataValidation>
  </dataValidations>
  <hyperlinks>
    <hyperlink ref="A1" location="PORTADA!A1" display="Portada" xr:uid="{AC423279-BAD7-43A6-846D-2AB3840D02FD}"/>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ED2E-A844-4D06-A7C9-658CCB419610}">
  <sheetPr>
    <tabColor theme="5" tint="0.79998168889431442"/>
  </sheetPr>
  <dimension ref="A1:G67"/>
  <sheetViews>
    <sheetView topLeftCell="A30" zoomScale="90" zoomScaleNormal="90" workbookViewId="0">
      <selection activeCell="B2" sqref="C2"/>
    </sheetView>
  </sheetViews>
  <sheetFormatPr baseColWidth="10" defaultColWidth="11.42578125" defaultRowHeight="15"/>
  <cols>
    <col min="1" max="1" width="6.140625" style="64" customWidth="1"/>
    <col min="2" max="2" width="9.42578125" customWidth="1"/>
    <col min="3" max="3" width="65.42578125" style="201" customWidth="1"/>
    <col min="4" max="4" width="18" style="64" customWidth="1"/>
    <col min="5" max="5" width="71.7109375" customWidth="1"/>
    <col min="6" max="6" width="40.140625" style="201" customWidth="1"/>
    <col min="7" max="7" width="0" hidden="1" customWidth="1"/>
  </cols>
  <sheetData>
    <row r="1" spans="1:7" s="187" customFormat="1" ht="15.75" thickBot="1">
      <c r="A1" s="342" t="s">
        <v>1732</v>
      </c>
      <c r="B1" s="474" t="s">
        <v>1843</v>
      </c>
      <c r="C1" s="475"/>
      <c r="D1" s="475"/>
      <c r="E1" s="475"/>
      <c r="F1" s="476"/>
    </row>
    <row r="2" spans="1:7" s="187" customFormat="1" ht="75.75" thickBot="1">
      <c r="A2" s="188" t="s">
        <v>1614</v>
      </c>
      <c r="B2" s="189" t="s">
        <v>1615</v>
      </c>
      <c r="C2" s="190" t="s">
        <v>1616</v>
      </c>
      <c r="D2" s="191" t="s">
        <v>1617</v>
      </c>
      <c r="E2" s="186" t="s">
        <v>1844</v>
      </c>
      <c r="F2" s="192" t="s">
        <v>1619</v>
      </c>
    </row>
    <row r="3" spans="1:7" s="187" customFormat="1" ht="48.75" customHeight="1">
      <c r="A3" s="193"/>
      <c r="B3" s="367" t="s">
        <v>1845</v>
      </c>
      <c r="C3" s="368" t="s">
        <v>1846</v>
      </c>
      <c r="D3" s="349" t="str">
        <f>IF(COUNTIF(D4:D6,"NO CUMPLE")&gt;0,"NO CUMPLE CONDICIÓN",IF(COUNTIF(D4:D6,"CUMPLE")=0,"NO APLICA","CUMPLE"))</f>
        <v>NO APLICA</v>
      </c>
      <c r="E3" s="350" t="str">
        <f>CONCATENATE(IF(D4="NO CUMPLE",CONCATENATE(E4," "),""),IF(D5="NO CUMPLE",CONCATENATE(E5," "),""),IF(D6="NO CUMPLE",CONCATENATE(E6," "),""))</f>
        <v/>
      </c>
      <c r="F3" s="359" t="s">
        <v>1847</v>
      </c>
      <c r="G3" s="14">
        <f>IF(D3="CUMPLE",1,IF(D3="NO CUMPLE CONDICIÓN",2,3))</f>
        <v>3</v>
      </c>
    </row>
    <row r="4" spans="1:7" s="187" customFormat="1" ht="27.75" customHeight="1">
      <c r="A4" s="194" t="s">
        <v>1848</v>
      </c>
      <c r="B4" s="369" t="s">
        <v>1849</v>
      </c>
      <c r="C4" s="237" t="s">
        <v>1850</v>
      </c>
      <c r="D4" s="103"/>
      <c r="E4" s="101"/>
      <c r="F4" s="360" t="s">
        <v>1851</v>
      </c>
    </row>
    <row r="5" spans="1:7" s="187" customFormat="1" ht="28.5" customHeight="1">
      <c r="A5" s="194" t="s">
        <v>1848</v>
      </c>
      <c r="B5" s="369" t="s">
        <v>1852</v>
      </c>
      <c r="C5" s="57" t="s">
        <v>1853</v>
      </c>
      <c r="D5" s="103"/>
      <c r="E5" s="101"/>
      <c r="F5" s="360" t="s">
        <v>1851</v>
      </c>
    </row>
    <row r="6" spans="1:7" s="187" customFormat="1" ht="180" customHeight="1">
      <c r="A6" s="194" t="s">
        <v>1848</v>
      </c>
      <c r="B6" s="369" t="s">
        <v>1854</v>
      </c>
      <c r="C6" s="57" t="s">
        <v>1855</v>
      </c>
      <c r="D6" s="103"/>
      <c r="E6" s="101"/>
      <c r="F6" s="360" t="s">
        <v>1856</v>
      </c>
    </row>
    <row r="7" spans="1:7" s="187" customFormat="1" ht="35.25" customHeight="1">
      <c r="A7" s="194" t="s">
        <v>1848</v>
      </c>
      <c r="B7" s="370" t="s">
        <v>1857</v>
      </c>
      <c r="C7" s="56" t="s">
        <v>1858</v>
      </c>
      <c r="D7" s="243" t="str">
        <f>IF(COUNTIF(D9:D21,"NO CUMPLE")&gt;0,"NO CUMPLE CONDICIÓN",IF(COUNTIF(D9:D21,"CUMPLE")=0,"NO APLICA","CUMPLE"))</f>
        <v>NO APLICA</v>
      </c>
      <c r="E7" s="371"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"),""),IF(D20="NO CUMPLE",CONCATENATE(E20," / "),""),IF(D21="NO CUMPLE",CONCATENATE(E21," / "),""))</f>
        <v/>
      </c>
      <c r="F7" s="361" t="s">
        <v>1859</v>
      </c>
      <c r="G7" s="14">
        <f>IF(D7="CUMPLE",1,IF(D7="NO CUMPLE CONDICIÓN",2,3))</f>
        <v>3</v>
      </c>
    </row>
    <row r="8" spans="1:7" s="187" customFormat="1" ht="42.75">
      <c r="A8" s="195"/>
      <c r="B8" s="303"/>
      <c r="C8" s="304" t="s">
        <v>1860</v>
      </c>
      <c r="D8" s="305"/>
      <c r="E8" s="372"/>
      <c r="F8" s="362" t="s">
        <v>1861</v>
      </c>
    </row>
    <row r="9" spans="1:7" ht="84" customHeight="1">
      <c r="A9" s="194" t="s">
        <v>1848</v>
      </c>
      <c r="B9" s="369" t="s">
        <v>1862</v>
      </c>
      <c r="C9" s="57" t="s">
        <v>1863</v>
      </c>
      <c r="D9" s="306"/>
      <c r="E9" s="373"/>
      <c r="F9" s="360" t="s">
        <v>1864</v>
      </c>
    </row>
    <row r="10" spans="1:7" ht="270.75">
      <c r="A10" s="194" t="s">
        <v>1848</v>
      </c>
      <c r="B10" s="369" t="s">
        <v>1865</v>
      </c>
      <c r="C10" s="57" t="s">
        <v>1866</v>
      </c>
      <c r="D10" s="306"/>
      <c r="E10" s="373"/>
      <c r="F10" s="360" t="s">
        <v>1864</v>
      </c>
    </row>
    <row r="11" spans="1:7" ht="185.25">
      <c r="A11" s="194" t="s">
        <v>1848</v>
      </c>
      <c r="B11" s="369" t="s">
        <v>1867</v>
      </c>
      <c r="C11" s="307" t="s">
        <v>1868</v>
      </c>
      <c r="D11" s="302"/>
      <c r="E11" s="374"/>
      <c r="F11" s="363" t="s">
        <v>1869</v>
      </c>
    </row>
    <row r="12" spans="1:7" s="187" customFormat="1" ht="142.5">
      <c r="A12" s="194" t="s">
        <v>1848</v>
      </c>
      <c r="B12" s="369" t="s">
        <v>1870</v>
      </c>
      <c r="C12" s="307" t="s">
        <v>1871</v>
      </c>
      <c r="D12" s="302"/>
      <c r="E12" s="374"/>
      <c r="F12" s="360" t="s">
        <v>1872</v>
      </c>
    </row>
    <row r="13" spans="1:7" s="187" customFormat="1" ht="115.5" customHeight="1">
      <c r="A13" s="194" t="s">
        <v>1848</v>
      </c>
      <c r="B13" s="369" t="s">
        <v>1873</v>
      </c>
      <c r="C13" s="307" t="s">
        <v>1874</v>
      </c>
      <c r="D13" s="302"/>
      <c r="E13" s="374"/>
      <c r="F13" s="360" t="s">
        <v>1875</v>
      </c>
    </row>
    <row r="14" spans="1:7" s="187" customFormat="1" ht="128.25">
      <c r="A14" s="194" t="s">
        <v>1848</v>
      </c>
      <c r="B14" s="369" t="s">
        <v>1876</v>
      </c>
      <c r="C14" s="307" t="s">
        <v>1877</v>
      </c>
      <c r="D14" s="302"/>
      <c r="E14" s="374"/>
      <c r="F14" s="360" t="s">
        <v>1878</v>
      </c>
    </row>
    <row r="15" spans="1:7" s="187" customFormat="1" ht="96" customHeight="1">
      <c r="A15" s="194" t="s">
        <v>1848</v>
      </c>
      <c r="B15" s="369" t="s">
        <v>1879</v>
      </c>
      <c r="C15" s="57" t="s">
        <v>1880</v>
      </c>
      <c r="D15" s="308"/>
      <c r="E15" s="373"/>
      <c r="F15" s="360" t="s">
        <v>1881</v>
      </c>
    </row>
    <row r="16" spans="1:7" ht="409.5">
      <c r="A16" s="194" t="s">
        <v>1848</v>
      </c>
      <c r="B16" s="369" t="s">
        <v>1882</v>
      </c>
      <c r="C16" s="307" t="s">
        <v>1883</v>
      </c>
      <c r="D16" s="302"/>
      <c r="E16" s="374"/>
      <c r="F16" s="360" t="s">
        <v>1884</v>
      </c>
    </row>
    <row r="17" spans="1:7" s="187" customFormat="1" ht="228">
      <c r="A17" s="194" t="s">
        <v>1848</v>
      </c>
      <c r="B17" s="369" t="s">
        <v>1885</v>
      </c>
      <c r="C17" s="57" t="s">
        <v>1886</v>
      </c>
      <c r="D17" s="302"/>
      <c r="E17" s="374"/>
      <c r="F17" s="360" t="s">
        <v>1887</v>
      </c>
    </row>
    <row r="18" spans="1:7" s="187" customFormat="1" ht="213.75" customHeight="1">
      <c r="A18" s="194" t="s">
        <v>1848</v>
      </c>
      <c r="B18" s="369" t="s">
        <v>1888</v>
      </c>
      <c r="C18" s="307" t="s">
        <v>1889</v>
      </c>
      <c r="D18" s="302"/>
      <c r="E18" s="374"/>
      <c r="F18" s="360" t="s">
        <v>1890</v>
      </c>
    </row>
    <row r="19" spans="1:7" s="187" customFormat="1" ht="174.75" customHeight="1">
      <c r="A19" s="194" t="s">
        <v>1848</v>
      </c>
      <c r="B19" s="369" t="s">
        <v>1891</v>
      </c>
      <c r="C19" s="307" t="s">
        <v>1892</v>
      </c>
      <c r="D19" s="302"/>
      <c r="E19" s="374"/>
      <c r="F19" s="360" t="s">
        <v>1893</v>
      </c>
    </row>
    <row r="20" spans="1:7" s="187" customFormat="1" ht="117">
      <c r="A20" s="194" t="s">
        <v>1848</v>
      </c>
      <c r="B20" s="369" t="s">
        <v>1894</v>
      </c>
      <c r="C20" s="307" t="s">
        <v>1895</v>
      </c>
      <c r="D20" s="302"/>
      <c r="E20" s="374"/>
      <c r="F20" s="360" t="s">
        <v>1896</v>
      </c>
    </row>
    <row r="21" spans="1:7" s="187" customFormat="1" ht="154.5" customHeight="1">
      <c r="A21" s="194" t="s">
        <v>1848</v>
      </c>
      <c r="B21" s="369" t="s">
        <v>1897</v>
      </c>
      <c r="C21" s="309" t="s">
        <v>1898</v>
      </c>
      <c r="D21" s="306"/>
      <c r="E21" s="373"/>
      <c r="F21" s="360" t="s">
        <v>2319</v>
      </c>
    </row>
    <row r="22" spans="1:7" s="198" customFormat="1" ht="63">
      <c r="A22" s="197"/>
      <c r="B22" s="370" t="s">
        <v>1899</v>
      </c>
      <c r="C22" s="310" t="s">
        <v>1900</v>
      </c>
      <c r="D22" s="65" t="str">
        <f>IF(COUNTIF(D24:D24,"NO CUMPLE")&gt;0,"NO CUMPLE CONDICIÓN",IF(COUNTIF(D24:D24,"CUMPLE")=0,"NO APLICA","CUMPLE"))</f>
        <v>NO APLICA</v>
      </c>
      <c r="E22" s="352" t="str">
        <f>CONCATENATE(IF(D24="NO CUMPLE",CONCATENATE(E24," / "),""))</f>
        <v/>
      </c>
      <c r="F22" s="361" t="s">
        <v>1901</v>
      </c>
      <c r="G22" s="14">
        <f>IF(D22="CUMPLE",1,IF(D22="NO CUMPLE CONDICIÓN",2,3))</f>
        <v>3</v>
      </c>
    </row>
    <row r="23" spans="1:7" s="198" customFormat="1" ht="42.75">
      <c r="A23" s="197"/>
      <c r="B23" s="303"/>
      <c r="C23" s="312" t="s">
        <v>1902</v>
      </c>
      <c r="D23" s="356"/>
      <c r="E23" s="357"/>
      <c r="F23" s="364"/>
    </row>
    <row r="24" spans="1:7" s="198" customFormat="1" ht="231.6" customHeight="1">
      <c r="A24" s="194" t="s">
        <v>1848</v>
      </c>
      <c r="B24" s="369" t="s">
        <v>1903</v>
      </c>
      <c r="C24" s="314" t="s">
        <v>2320</v>
      </c>
      <c r="D24" s="103"/>
      <c r="E24" s="173"/>
      <c r="F24" s="360" t="s">
        <v>1904</v>
      </c>
    </row>
    <row r="25" spans="1:7" ht="46.5" customHeight="1">
      <c r="A25" s="195"/>
      <c r="B25" s="370" t="s">
        <v>1905</v>
      </c>
      <c r="C25" s="310" t="s">
        <v>1906</v>
      </c>
      <c r="D25" s="65" t="str">
        <f>IF(COUNTIF(D27:D27,"NO CUMPLE")&gt;0,"NO CUMPLE CONDICIÓN",IF(COUNTIF(D27:D27,"CUMPLE")=0,"NO APLICA","CUMPLE"))</f>
        <v>NO APLICA</v>
      </c>
      <c r="E25" s="352" t="str">
        <f>CONCATENATE(IF(D27="NO CUMPLE",CONCATENATE(E27," / "),""))</f>
        <v/>
      </c>
      <c r="F25" s="361" t="s">
        <v>1907</v>
      </c>
      <c r="G25" s="14">
        <f>IF(D25="CUMPLE",1,IF(D25="NO CUMPLE CONDICIÓN",2,3))</f>
        <v>3</v>
      </c>
    </row>
    <row r="26" spans="1:7" ht="45.6" customHeight="1">
      <c r="A26" s="195"/>
      <c r="B26" s="303"/>
      <c r="C26" s="312" t="s">
        <v>1902</v>
      </c>
      <c r="D26" s="356"/>
      <c r="E26" s="357"/>
      <c r="F26" s="364"/>
    </row>
    <row r="27" spans="1:7" ht="81.599999999999994" customHeight="1">
      <c r="A27" s="194" t="s">
        <v>1848</v>
      </c>
      <c r="B27" s="375" t="s">
        <v>1908</v>
      </c>
      <c r="C27" s="307" t="s">
        <v>1909</v>
      </c>
      <c r="D27" s="103"/>
      <c r="E27" s="173"/>
      <c r="F27" s="360" t="s">
        <v>1910</v>
      </c>
    </row>
    <row r="28" spans="1:7" s="198" customFormat="1" ht="31.5" customHeight="1">
      <c r="A28" s="195"/>
      <c r="B28" s="370" t="s">
        <v>1911</v>
      </c>
      <c r="C28" s="310" t="s">
        <v>1912</v>
      </c>
      <c r="D28" s="65" t="str">
        <f>IF(COUNTIF(D30:D30,"NO CUMPLE")&gt;0,"NO CUMPLE CONDICIÓN",IF(COUNTIF(D30:D30,"CUMPLE")=0,"NO APLICA","CUMPLE"))</f>
        <v>NO APLICA</v>
      </c>
      <c r="E28" s="352" t="str">
        <f>CONCATENATE(IF(D30="NO CUMPLE",CONCATENATE(E30," / "),""))</f>
        <v/>
      </c>
      <c r="F28" s="361" t="s">
        <v>1913</v>
      </c>
      <c r="G28" s="14">
        <f>IF(D28="CUMPLE",1,IF(D28="NO CUMPLE CONDICIÓN",2,3))</f>
        <v>3</v>
      </c>
    </row>
    <row r="29" spans="1:7" s="198" customFormat="1" ht="46.7" customHeight="1">
      <c r="A29" s="195"/>
      <c r="B29" s="303"/>
      <c r="C29" s="312" t="s">
        <v>1914</v>
      </c>
      <c r="D29" s="356"/>
      <c r="E29" s="357"/>
      <c r="F29" s="364"/>
    </row>
    <row r="30" spans="1:7" s="198" customFormat="1" ht="46.5" customHeight="1">
      <c r="A30" s="194" t="s">
        <v>1848</v>
      </c>
      <c r="B30" s="375" t="s">
        <v>1915</v>
      </c>
      <c r="C30" s="307" t="s">
        <v>1916</v>
      </c>
      <c r="D30" s="103"/>
      <c r="E30" s="173"/>
      <c r="F30" s="360" t="s">
        <v>1917</v>
      </c>
    </row>
    <row r="31" spans="1:7" s="187" customFormat="1" ht="42" customHeight="1">
      <c r="A31" s="199" t="s">
        <v>1848</v>
      </c>
      <c r="B31" s="49" t="s">
        <v>1918</v>
      </c>
      <c r="C31" s="310" t="s">
        <v>1919</v>
      </c>
      <c r="D31" s="243" t="str">
        <f>IF(COUNTIF(D32:D33,"NO CUMPLE")&gt;0,"NO CUMPLE CONDICIÓN",IF(COUNTIF(D32:D33,"CUMPLE")=0,"NO APLICA","CUMPLE"))</f>
        <v>NO APLICA</v>
      </c>
      <c r="E31" s="244" t="str">
        <f>CONCATENATE(IF(D32="NO CUMPLE",CONCATENATE(E32," / "),""),IF(D33="NO CUMPLE",CONCATENATE(E33,"  "),""))</f>
        <v/>
      </c>
      <c r="F31" s="365" t="s">
        <v>1920</v>
      </c>
      <c r="G31" s="14">
        <f>IF(D31="CUMPLE",1,IF(D31="NO CUMPLE CONDICIÓN",2,3))</f>
        <v>3</v>
      </c>
    </row>
    <row r="32" spans="1:7" s="187" customFormat="1" ht="42" customHeight="1">
      <c r="A32" s="200" t="s">
        <v>1921</v>
      </c>
      <c r="B32" s="47" t="s">
        <v>1922</v>
      </c>
      <c r="C32" s="82" t="s">
        <v>1923</v>
      </c>
      <c r="D32" s="103"/>
      <c r="E32" s="101"/>
      <c r="F32" s="366" t="s">
        <v>1924</v>
      </c>
    </row>
    <row r="33" spans="1:6" s="187" customFormat="1" ht="55.5" customHeight="1" thickBot="1">
      <c r="A33" s="199" t="s">
        <v>1848</v>
      </c>
      <c r="B33" s="51" t="s">
        <v>1925</v>
      </c>
      <c r="C33" s="376" t="s">
        <v>1926</v>
      </c>
      <c r="D33" s="104"/>
      <c r="E33" s="102"/>
      <c r="F33" s="366" t="s">
        <v>1927</v>
      </c>
    </row>
    <row r="35" spans="1:6" hidden="1">
      <c r="C35" s="85" t="s">
        <v>1696</v>
      </c>
      <c r="D35" s="14">
        <f>COUNTIF(G3:G33,1)</f>
        <v>0</v>
      </c>
    </row>
    <row r="36" spans="1:6" hidden="1">
      <c r="C36" s="85" t="s">
        <v>1697</v>
      </c>
      <c r="D36" s="14">
        <f>COUNTIF(G3:G33,2)</f>
        <v>0</v>
      </c>
    </row>
    <row r="37" spans="1:6" hidden="1">
      <c r="C37" s="85" t="s">
        <v>1698</v>
      </c>
      <c r="D37" s="14">
        <f>COUNTIF(G3:G33,3)</f>
        <v>6</v>
      </c>
    </row>
    <row r="55" spans="6:6">
      <c r="F55" s="202"/>
    </row>
    <row r="56" spans="6:6">
      <c r="F56" s="202"/>
    </row>
    <row r="57" spans="6:6">
      <c r="F57" s="202"/>
    </row>
    <row r="58" spans="6:6">
      <c r="F58" s="202"/>
    </row>
    <row r="59" spans="6:6">
      <c r="F59" s="202"/>
    </row>
    <row r="60" spans="6:6">
      <c r="F60" s="202"/>
    </row>
    <row r="61" spans="6:6">
      <c r="F61" s="202"/>
    </row>
    <row r="62" spans="6:6">
      <c r="F62" s="202"/>
    </row>
    <row r="63" spans="6:6">
      <c r="F63" s="202"/>
    </row>
    <row r="64" spans="6:6">
      <c r="F64" s="202"/>
    </row>
    <row r="65" spans="6:6">
      <c r="F65" s="202"/>
    </row>
    <row r="66" spans="6:6">
      <c r="F66" s="202"/>
    </row>
    <row r="67" spans="6:6">
      <c r="F67" s="202"/>
    </row>
  </sheetData>
  <sheetProtection algorithmName="SHA-512" hashValue="rIL9mbrx9wubgYDjaTI5fXPf8s/E221+bSalQ1snoM73FR8TCsdKIzN2ECfHHbiK/ETDa3qq+0BZvDt+t0d1gw==" saltValue="qtAOCsf4uRvT81155b8+lg==" spinCount="100000" sheet="1" objects="1" scenarios="1" formatRows="0"/>
  <mergeCells count="1">
    <mergeCell ref="B1:F1"/>
  </mergeCells>
  <phoneticPr fontId="31" type="noConversion"/>
  <conditionalFormatting sqref="D3">
    <cfRule type="cellIs" dxfId="59" priority="11" operator="equal">
      <formula>"NO CUMPLE CONDICIÓN"</formula>
    </cfRule>
    <cfRule type="cellIs" dxfId="58" priority="12" operator="equal">
      <formula>"No Cumple"</formula>
    </cfRule>
  </conditionalFormatting>
  <conditionalFormatting sqref="D7">
    <cfRule type="cellIs" dxfId="57" priority="9" operator="equal">
      <formula>"NO CUMPLE CONDICIÓN"</formula>
    </cfRule>
    <cfRule type="cellIs" dxfId="56" priority="10" operator="equal">
      <formula>"No Cumple"</formula>
    </cfRule>
  </conditionalFormatting>
  <conditionalFormatting sqref="D22">
    <cfRule type="cellIs" dxfId="55" priority="7" operator="equal">
      <formula>"NO CUMPLE CONDICIÓN"</formula>
    </cfRule>
    <cfRule type="cellIs" dxfId="54" priority="8" operator="equal">
      <formula>"No Cumple"</formula>
    </cfRule>
  </conditionalFormatting>
  <conditionalFormatting sqref="D25">
    <cfRule type="cellIs" dxfId="53" priority="5" operator="equal">
      <formula>"NO CUMPLE CONDICIÓN"</formula>
    </cfRule>
    <cfRule type="cellIs" dxfId="52" priority="6" operator="equal">
      <formula>"No Cumple"</formula>
    </cfRule>
  </conditionalFormatting>
  <conditionalFormatting sqref="D28">
    <cfRule type="cellIs" dxfId="51" priority="3" operator="equal">
      <formula>"NO CUMPLE CONDICIÓN"</formula>
    </cfRule>
    <cfRule type="cellIs" dxfId="50" priority="4" operator="equal">
      <formula>"No Cumple"</formula>
    </cfRule>
  </conditionalFormatting>
  <conditionalFormatting sqref="D31">
    <cfRule type="cellIs" dxfId="49" priority="1" operator="equal">
      <formula>"NO CUMPLE CONDICIÓN"</formula>
    </cfRule>
    <cfRule type="cellIs" dxfId="48" priority="2" operator="equal">
      <formula>"No Cumple"</formula>
    </cfRule>
  </conditionalFormatting>
  <dataValidations count="2">
    <dataValidation type="list" allowBlank="1" showInputMessage="1" showErrorMessage="1" sqref="D5 D24 D27 D30" xr:uid="{E78246CA-06D6-4F1F-8CE1-6420666F7F2B}">
      <formula1>"CUMPLE,NO CUMPLE,NO APLICA"</formula1>
    </dataValidation>
    <dataValidation type="list" allowBlank="1" showInputMessage="1" showErrorMessage="1" sqref="D6 D4 D32:D33" xr:uid="{E7D7E75B-8717-4B44-A195-BC1C26EEB206}">
      <formula1>"CUMPLE,NO CUMPLE"</formula1>
    </dataValidation>
  </dataValidations>
  <hyperlinks>
    <hyperlink ref="A1" location="PORTADA!A1" display="Portada" xr:uid="{6A2C6BA8-9824-4BAB-A179-6C93D6314E47}"/>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F19A-35AD-47A6-B233-9E9B6AB0A921}">
  <sheetPr>
    <tabColor theme="5" tint="0.59999389629810485"/>
  </sheetPr>
  <dimension ref="A1:G57"/>
  <sheetViews>
    <sheetView topLeftCell="A19" zoomScaleNormal="100" workbookViewId="0">
      <selection activeCell="B2" sqref="C2"/>
    </sheetView>
  </sheetViews>
  <sheetFormatPr baseColWidth="10" defaultColWidth="11.42578125" defaultRowHeight="15"/>
  <cols>
    <col min="1" max="1" width="6.140625" style="64" customWidth="1"/>
    <col min="2" max="2" width="5.7109375" bestFit="1" customWidth="1"/>
    <col min="3" max="3" width="59.140625" style="201" customWidth="1"/>
    <col min="4" max="4" width="18.140625" style="204" customWidth="1"/>
    <col min="5" max="5" width="74.140625" style="201" customWidth="1"/>
    <col min="6" max="6" width="30.28515625" style="201" customWidth="1"/>
    <col min="7" max="7" width="0" hidden="1" customWidth="1"/>
  </cols>
  <sheetData>
    <row r="1" spans="1:7" s="187" customFormat="1" ht="15.75" thickBot="1">
      <c r="A1" s="343" t="s">
        <v>1732</v>
      </c>
      <c r="B1" s="474" t="s">
        <v>1928</v>
      </c>
      <c r="C1" s="475"/>
      <c r="D1" s="475"/>
      <c r="E1" s="475"/>
      <c r="F1" s="476"/>
    </row>
    <row r="2" spans="1:7" s="187" customFormat="1" ht="75.75" thickBot="1">
      <c r="A2" s="188" t="s">
        <v>1614</v>
      </c>
      <c r="B2" s="189" t="s">
        <v>1615</v>
      </c>
      <c r="C2" s="190" t="s">
        <v>1616</v>
      </c>
      <c r="D2" s="191" t="s">
        <v>1617</v>
      </c>
      <c r="E2" s="186" t="s">
        <v>1844</v>
      </c>
      <c r="F2" s="186" t="s">
        <v>1619</v>
      </c>
    </row>
    <row r="3" spans="1:7" s="187" customFormat="1" ht="65.25" customHeight="1">
      <c r="A3" s="193"/>
      <c r="B3" s="367" t="s">
        <v>1845</v>
      </c>
      <c r="C3" s="368" t="s">
        <v>1846</v>
      </c>
      <c r="D3" s="349" t="str">
        <f>IF(COUNTIF(D4:D6,"NO CUMPLE")&gt;0,"NO CUMPLE CONDICIÓN",IF(COUNTIF(D4:D6,"CUMPLE")=0,"NO APLICA","CUMPLE"))</f>
        <v>NO APLICA</v>
      </c>
      <c r="E3" s="350" t="str">
        <f>CONCATENATE(IF(D4="NO CUMPLE",CONCATENATE(E4," "),""),IF(D5="NO CUMPLE",CONCATENATE(E5," "),""),IF(D6="NO CUMPLE",CONCATENATE(E6," "),""))</f>
        <v/>
      </c>
      <c r="F3" s="359" t="s">
        <v>1929</v>
      </c>
      <c r="G3" s="14">
        <f>IF(D3="CUMPLE",1,IF(D3="NO CUMPLE CONDICIÓN",2,3))</f>
        <v>3</v>
      </c>
    </row>
    <row r="4" spans="1:7" s="187" customFormat="1" ht="27.75" customHeight="1">
      <c r="A4" s="194" t="s">
        <v>1848</v>
      </c>
      <c r="B4" s="369" t="s">
        <v>2324</v>
      </c>
      <c r="C4" s="237" t="s">
        <v>1930</v>
      </c>
      <c r="D4" s="103"/>
      <c r="E4" s="101"/>
      <c r="F4" s="360" t="s">
        <v>1851</v>
      </c>
    </row>
    <row r="5" spans="1:7" s="187" customFormat="1" ht="43.5" customHeight="1">
      <c r="A5" s="194" t="s">
        <v>1848</v>
      </c>
      <c r="B5" s="369" t="s">
        <v>1852</v>
      </c>
      <c r="C5" s="57" t="s">
        <v>1853</v>
      </c>
      <c r="D5" s="103"/>
      <c r="E5" s="101"/>
      <c r="F5" s="360" t="s">
        <v>1851</v>
      </c>
    </row>
    <row r="6" spans="1:7" s="187" customFormat="1" ht="333" customHeight="1">
      <c r="A6" s="194" t="s">
        <v>1848</v>
      </c>
      <c r="B6" s="369" t="s">
        <v>2325</v>
      </c>
      <c r="C6" s="57" t="s">
        <v>1855</v>
      </c>
      <c r="D6" s="103"/>
      <c r="E6" s="101"/>
      <c r="F6" s="360" t="s">
        <v>1931</v>
      </c>
    </row>
    <row r="7" spans="1:7" s="187" customFormat="1" ht="35.25" customHeight="1">
      <c r="A7" s="194" t="s">
        <v>1848</v>
      </c>
      <c r="B7" s="370" t="s">
        <v>1857</v>
      </c>
      <c r="C7" s="56" t="s">
        <v>1858</v>
      </c>
      <c r="D7" s="243" t="str">
        <f>IF(COUNTIF(D9:D14,"NO CUMPLE")&gt;0,"NO CUMPLE CONDICIÓN",IF(COUNTIF(D9:D14,"CUMPLE")=0,"NO APLICA","CUMPLE"))</f>
        <v>NO APLICA</v>
      </c>
      <c r="E7" s="371" t="str">
        <f>CONCATENATE(IF(D9="NO CUMPLE",CONCATENATE(E9," / "),""),IF(D10="NO CUMPLE",CONCATENATE(E10," / "),""),IF(D11="NO CUMPLE",CONCATENATE(E11," / "),""),IF(D12="NO CUMPLE",CONCATENATE(E12," / "),""),IF(D13="NO CUMPLE",CONCATENATE(E13," / "),""),IF(D14="NO CUMPLE",CONCATENATE(E14," / "),""))</f>
        <v/>
      </c>
      <c r="F7" s="361" t="s">
        <v>1859</v>
      </c>
      <c r="G7" s="14">
        <f>IF(D7="CUMPLE",1,IF(D7="NO CUMPLE CONDICIÓN",2,3))</f>
        <v>3</v>
      </c>
    </row>
    <row r="8" spans="1:7" s="187" customFormat="1" ht="57">
      <c r="A8" s="195"/>
      <c r="B8" s="303"/>
      <c r="C8" s="304" t="s">
        <v>1860</v>
      </c>
      <c r="D8" s="305"/>
      <c r="E8" s="372"/>
      <c r="F8" s="362" t="s">
        <v>1861</v>
      </c>
    </row>
    <row r="9" spans="1:7" ht="64.349999999999994" customHeight="1">
      <c r="A9" s="194" t="s">
        <v>1848</v>
      </c>
      <c r="B9" s="369" t="s">
        <v>1862</v>
      </c>
      <c r="C9" s="57" t="s">
        <v>1932</v>
      </c>
      <c r="D9" s="306"/>
      <c r="E9" s="373"/>
      <c r="F9" s="360" t="s">
        <v>1933</v>
      </c>
    </row>
    <row r="10" spans="1:7" ht="149.44999999999999" customHeight="1">
      <c r="A10" s="194" t="s">
        <v>1848</v>
      </c>
      <c r="B10" s="369" t="s">
        <v>1865</v>
      </c>
      <c r="C10" s="50" t="s">
        <v>1934</v>
      </c>
      <c r="D10" s="306"/>
      <c r="E10" s="373"/>
      <c r="F10" s="360" t="s">
        <v>1935</v>
      </c>
    </row>
    <row r="11" spans="1:7" ht="156.75">
      <c r="A11" s="194" t="s">
        <v>1848</v>
      </c>
      <c r="B11" s="369" t="s">
        <v>1867</v>
      </c>
      <c r="C11" s="57" t="s">
        <v>1936</v>
      </c>
      <c r="D11" s="302"/>
      <c r="E11" s="374"/>
      <c r="F11" s="360" t="s">
        <v>1937</v>
      </c>
    </row>
    <row r="12" spans="1:7" s="187" customFormat="1" ht="216">
      <c r="A12" s="194" t="s">
        <v>1848</v>
      </c>
      <c r="B12" s="369" t="s">
        <v>1870</v>
      </c>
      <c r="C12" s="50" t="s">
        <v>1938</v>
      </c>
      <c r="D12" s="302"/>
      <c r="E12" s="374"/>
      <c r="F12" s="360" t="s">
        <v>1939</v>
      </c>
    </row>
    <row r="13" spans="1:7" s="187" customFormat="1" ht="270">
      <c r="A13" s="194" t="s">
        <v>1848</v>
      </c>
      <c r="B13" s="369" t="s">
        <v>1873</v>
      </c>
      <c r="C13" s="50" t="s">
        <v>1940</v>
      </c>
      <c r="D13" s="302"/>
      <c r="E13" s="374"/>
      <c r="F13" s="360" t="s">
        <v>1941</v>
      </c>
    </row>
    <row r="14" spans="1:7" s="187" customFormat="1" ht="180">
      <c r="A14" s="194"/>
      <c r="B14" s="369" t="s">
        <v>1876</v>
      </c>
      <c r="C14" s="57" t="s">
        <v>1942</v>
      </c>
      <c r="D14" s="302"/>
      <c r="E14" s="374"/>
      <c r="F14" s="360" t="s">
        <v>1943</v>
      </c>
    </row>
    <row r="15" spans="1:7" s="198" customFormat="1" ht="72">
      <c r="A15" s="197"/>
      <c r="B15" s="370" t="s">
        <v>2282</v>
      </c>
      <c r="C15" s="310" t="s">
        <v>1900</v>
      </c>
      <c r="D15" s="311"/>
      <c r="E15" s="377"/>
      <c r="F15" s="361" t="s">
        <v>1901</v>
      </c>
      <c r="G15" s="14">
        <f>IF(D15="CUMPLE",1,IF(D15="NO CUMPLE CONDICIÓN",2,3))</f>
        <v>3</v>
      </c>
    </row>
    <row r="16" spans="1:7" s="198" customFormat="1" ht="42.75">
      <c r="A16" s="197"/>
      <c r="B16" s="303"/>
      <c r="C16" s="336" t="s">
        <v>1902</v>
      </c>
      <c r="D16" s="313"/>
      <c r="E16" s="378"/>
      <c r="F16" s="364"/>
    </row>
    <row r="17" spans="1:7" s="198" customFormat="1" ht="214.5">
      <c r="A17" s="194" t="s">
        <v>1848</v>
      </c>
      <c r="B17" s="369" t="s">
        <v>1903</v>
      </c>
      <c r="C17" s="50" t="s">
        <v>2321</v>
      </c>
      <c r="D17" s="315"/>
      <c r="E17" s="379"/>
      <c r="F17" s="360" t="s">
        <v>1944</v>
      </c>
    </row>
    <row r="18" spans="1:7" s="198" customFormat="1" ht="100.35" customHeight="1">
      <c r="A18" s="194" t="s">
        <v>1848</v>
      </c>
      <c r="B18" s="369" t="s">
        <v>1945</v>
      </c>
      <c r="C18" s="50" t="s">
        <v>2322</v>
      </c>
      <c r="D18" s="315"/>
      <c r="E18" s="379"/>
      <c r="F18" s="360" t="s">
        <v>1946</v>
      </c>
    </row>
    <row r="19" spans="1:7" s="198" customFormat="1" ht="246">
      <c r="A19" s="194" t="s">
        <v>1848</v>
      </c>
      <c r="B19" s="369" t="s">
        <v>1947</v>
      </c>
      <c r="C19" s="50" t="s">
        <v>2323</v>
      </c>
      <c r="D19" s="315"/>
      <c r="E19" s="379"/>
      <c r="F19" s="360" t="s">
        <v>1904</v>
      </c>
    </row>
    <row r="20" spans="1:7" s="198" customFormat="1" ht="46.5" customHeight="1">
      <c r="B20" s="370" t="s">
        <v>1905</v>
      </c>
      <c r="C20" s="310" t="s">
        <v>1906</v>
      </c>
      <c r="D20" s="65" t="str">
        <f>IF(COUNTIF(D22:D22,"NO CUMPLE")&gt;0,"NO CUMPLE CONDICIÓN",IF(COUNTIF(D22:D22,"CUMPLE")=0,"NO APLICA","CUMPLE"))</f>
        <v>NO APLICA</v>
      </c>
      <c r="E20" s="352" t="str">
        <f>CONCATENATE(IF(D22="NO CUMPLE",CONCATENATE(E22," / "),""))</f>
        <v/>
      </c>
      <c r="F20" s="361" t="s">
        <v>1907</v>
      </c>
      <c r="G20" s="14">
        <f>IF(D20="CUMPLE",1,IF(D20="NO CUMPLE CONDICIÓN",2,3))</f>
        <v>3</v>
      </c>
    </row>
    <row r="21" spans="1:7" s="198" customFormat="1" ht="42.75">
      <c r="A21" s="195"/>
      <c r="B21" s="303"/>
      <c r="C21" s="336" t="s">
        <v>1902</v>
      </c>
      <c r="D21" s="356"/>
      <c r="E21" s="357"/>
      <c r="F21" s="364"/>
    </row>
    <row r="22" spans="1:7" s="198" customFormat="1" ht="72.75" thickBot="1">
      <c r="A22" s="194" t="s">
        <v>1848</v>
      </c>
      <c r="B22" s="380" t="s">
        <v>1908</v>
      </c>
      <c r="C22" s="81" t="s">
        <v>1909</v>
      </c>
      <c r="D22" s="104"/>
      <c r="E22" s="183"/>
      <c r="F22" s="360" t="s">
        <v>1948</v>
      </c>
    </row>
    <row r="24" spans="1:7" hidden="1">
      <c r="C24" s="85" t="s">
        <v>1696</v>
      </c>
      <c r="D24" s="14">
        <f>COUNTIF(G3:G22,1)</f>
        <v>0</v>
      </c>
    </row>
    <row r="25" spans="1:7" hidden="1">
      <c r="C25" s="85" t="s">
        <v>1697</v>
      </c>
      <c r="D25" s="14">
        <f>COUNTIF(G3:G22,2)</f>
        <v>0</v>
      </c>
    </row>
    <row r="26" spans="1:7" hidden="1">
      <c r="C26" s="85" t="s">
        <v>1698</v>
      </c>
      <c r="D26" s="14">
        <f>COUNTIF(G3:G22,3)</f>
        <v>4</v>
      </c>
    </row>
    <row r="44" spans="1:6">
      <c r="A44" s="46"/>
      <c r="C44" s="203"/>
      <c r="F44" s="202"/>
    </row>
    <row r="45" spans="1:6">
      <c r="F45" s="202"/>
    </row>
    <row r="46" spans="1:6">
      <c r="F46" s="202"/>
    </row>
    <row r="47" spans="1:6">
      <c r="F47" s="202"/>
    </row>
    <row r="48" spans="1:6">
      <c r="F48" s="202"/>
    </row>
    <row r="49" spans="6:6">
      <c r="F49" s="202"/>
    </row>
    <row r="50" spans="6:6">
      <c r="F50" s="202"/>
    </row>
    <row r="51" spans="6:6">
      <c r="F51" s="202"/>
    </row>
    <row r="52" spans="6:6">
      <c r="F52" s="202"/>
    </row>
    <row r="53" spans="6:6">
      <c r="F53" s="202"/>
    </row>
    <row r="54" spans="6:6">
      <c r="F54" s="202"/>
    </row>
    <row r="55" spans="6:6">
      <c r="F55" s="202"/>
    </row>
    <row r="56" spans="6:6">
      <c r="F56" s="202"/>
    </row>
    <row r="57" spans="6:6">
      <c r="F57" s="202"/>
    </row>
  </sheetData>
  <sheetProtection algorithmName="SHA-512" hashValue="qK6xlL4bJQ2Goe/77jvGGwPpax5yfdR0ianOWixbqjN9M/vK1u7c5AuQG3U3EfAjnvH58zaG05gpf/r3jzz7Cg==" saltValue="2DJqC14XTnbAaxnpgkSoIQ==" spinCount="100000" sheet="1" objects="1" scenarios="1" formatRows="0"/>
  <mergeCells count="1">
    <mergeCell ref="B1:F1"/>
  </mergeCells>
  <phoneticPr fontId="31" type="noConversion"/>
  <conditionalFormatting sqref="D3">
    <cfRule type="cellIs" dxfId="47" priority="5" operator="equal">
      <formula>"NO CUMPLE CONDICIÓN"</formula>
    </cfRule>
    <cfRule type="cellIs" dxfId="46" priority="6" operator="equal">
      <formula>"No Cumple"</formula>
    </cfRule>
  </conditionalFormatting>
  <conditionalFormatting sqref="D7">
    <cfRule type="cellIs" dxfId="45" priority="3" operator="equal">
      <formula>"NO CUMPLE CONDICIÓN"</formula>
    </cfRule>
    <cfRule type="cellIs" dxfId="44" priority="4" operator="equal">
      <formula>"No Cumple"</formula>
    </cfRule>
  </conditionalFormatting>
  <conditionalFormatting sqref="D20">
    <cfRule type="cellIs" dxfId="43" priority="1" operator="equal">
      <formula>"NO CUMPLE CONDICIÓN"</formula>
    </cfRule>
    <cfRule type="cellIs" dxfId="42" priority="2" operator="equal">
      <formula>"No Cumple"</formula>
    </cfRule>
  </conditionalFormatting>
  <dataValidations count="2">
    <dataValidation type="list" allowBlank="1" showInputMessage="1" showErrorMessage="1" sqref="D6 D4" xr:uid="{F8B30742-3B45-47BA-A253-2DBDCB597BFD}">
      <formula1>"CUMPLE,NO CUMPLE"</formula1>
    </dataValidation>
    <dataValidation type="list" allowBlank="1" showInputMessage="1" showErrorMessage="1" sqref="D5 D22" xr:uid="{463C0A53-EE83-47DC-B224-B72661142E9F}">
      <formula1>"CUMPLE,NO CUMPLE,NO APLICA"</formula1>
    </dataValidation>
  </dataValidations>
  <hyperlinks>
    <hyperlink ref="A1" location="PORTADA!A1" display="Portada" xr:uid="{886B673B-138A-457B-9359-260C0C3D40D8}"/>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CAA5-A891-4F20-8F01-459F8D1BD3CD}">
  <sheetPr>
    <tabColor theme="5" tint="0.79998168889431442"/>
  </sheetPr>
  <dimension ref="A1:R76"/>
  <sheetViews>
    <sheetView topLeftCell="A67" zoomScaleNormal="100" workbookViewId="0">
      <selection activeCell="B2" sqref="C2"/>
    </sheetView>
  </sheetViews>
  <sheetFormatPr baseColWidth="10" defaultColWidth="11.42578125" defaultRowHeight="15"/>
  <cols>
    <col min="1" max="1" width="6.42578125" customWidth="1"/>
    <col min="3" max="3" width="71.42578125" customWidth="1"/>
    <col min="4" max="4" width="20.7109375" customWidth="1"/>
    <col min="5" max="5" width="75.42578125" customWidth="1"/>
    <col min="6" max="6" width="29.85546875" customWidth="1"/>
    <col min="7" max="7" width="11.42578125" hidden="1" customWidth="1"/>
  </cols>
  <sheetData>
    <row r="1" spans="1:18" s="35" customFormat="1" ht="21" customHeight="1" thickBot="1">
      <c r="A1" s="316" t="s">
        <v>1732</v>
      </c>
      <c r="B1" s="477" t="s">
        <v>1949</v>
      </c>
      <c r="C1" s="478"/>
      <c r="D1" s="478"/>
      <c r="E1" s="479"/>
      <c r="F1" s="94"/>
      <c r="G1" s="31"/>
    </row>
    <row r="2" spans="1:18" s="137" customFormat="1" ht="78.75">
      <c r="B2" s="317" t="s">
        <v>1950</v>
      </c>
      <c r="C2" s="318" t="s">
        <v>1951</v>
      </c>
      <c r="D2" s="191" t="s">
        <v>1617</v>
      </c>
      <c r="E2" s="319" t="s">
        <v>1844</v>
      </c>
      <c r="F2" s="320" t="s">
        <v>1952</v>
      </c>
      <c r="H2" s="205"/>
      <c r="J2" s="205"/>
      <c r="L2" s="205"/>
      <c r="N2" s="205"/>
      <c r="P2" s="205"/>
      <c r="R2" s="205"/>
    </row>
    <row r="3" spans="1:18" s="137" customFormat="1" ht="63">
      <c r="B3" s="331" t="s">
        <v>1953</v>
      </c>
      <c r="C3" s="310" t="s">
        <v>1954</v>
      </c>
      <c r="D3" s="321" t="str">
        <f>IF(COUNTIF(D5:D7,"NO CUMPLE")&gt;0,"NO CUMPLE CONDICIÓN",IF(COUNTIF(D5:D7,"CUMPLE")=0,"NO APLICA","CUMPLE"))</f>
        <v>NO APLICA</v>
      </c>
      <c r="E3" s="322" t="str">
        <f>CONCATENATE(IF(D5="NO CUMPLE",CONCATENATE(E5," / "),""),IF(D6="NO CUMPLE",CONCATENATE(E6," / "),""),IF(D7="NO CUMPLE",CONCATENATE(E7," / "),""))</f>
        <v/>
      </c>
      <c r="F3" s="323" t="s">
        <v>1955</v>
      </c>
      <c r="G3" s="14">
        <f>IF(D3="CUMPLE",1,IF(D3="NO CUMPLE CONDICIÓN",2,3))</f>
        <v>3</v>
      </c>
      <c r="H3" s="205"/>
      <c r="J3" s="205"/>
      <c r="L3" s="205"/>
      <c r="N3" s="205"/>
      <c r="P3" s="205"/>
      <c r="R3" s="205"/>
    </row>
    <row r="4" spans="1:18" s="137" customFormat="1" ht="25.5" customHeight="1">
      <c r="A4" s="194" t="s">
        <v>1848</v>
      </c>
      <c r="B4" s="332"/>
      <c r="C4" s="336" t="s">
        <v>1957</v>
      </c>
      <c r="D4" s="337"/>
      <c r="E4" s="338"/>
      <c r="F4" s="324"/>
      <c r="H4" s="205"/>
      <c r="J4" s="205"/>
      <c r="L4" s="205"/>
      <c r="N4" s="205"/>
      <c r="P4" s="205"/>
      <c r="R4" s="205"/>
    </row>
    <row r="5" spans="1:18" ht="63">
      <c r="A5" s="194" t="s">
        <v>1848</v>
      </c>
      <c r="B5" s="333" t="s">
        <v>2326</v>
      </c>
      <c r="C5" s="329" t="s">
        <v>2357</v>
      </c>
      <c r="D5" s="105"/>
      <c r="E5" s="158"/>
      <c r="F5" s="325" t="s">
        <v>1955</v>
      </c>
    </row>
    <row r="6" spans="1:18" ht="63">
      <c r="A6" s="194" t="s">
        <v>1848</v>
      </c>
      <c r="B6" s="333" t="s">
        <v>1956</v>
      </c>
      <c r="C6" s="329" t="s">
        <v>1959</v>
      </c>
      <c r="D6" s="105"/>
      <c r="E6" s="158"/>
      <c r="F6" s="325" t="s">
        <v>1960</v>
      </c>
    </row>
    <row r="7" spans="1:18" ht="63">
      <c r="A7" s="194" t="s">
        <v>1848</v>
      </c>
      <c r="B7" s="333" t="s">
        <v>1958</v>
      </c>
      <c r="C7" s="329" t="s">
        <v>1961</v>
      </c>
      <c r="D7" s="105"/>
      <c r="E7" s="158"/>
      <c r="F7" s="325" t="s">
        <v>1960</v>
      </c>
    </row>
    <row r="8" spans="1:18" ht="54">
      <c r="B8" s="331" t="s">
        <v>1962</v>
      </c>
      <c r="C8" s="310" t="s">
        <v>1963</v>
      </c>
      <c r="D8" s="321" t="str">
        <f>IF(COUNTIF(D10:D16,"NO CUMPLE")&gt;0,"NO CUMPLE CONDICIÓN",IF(COUNTIF(D10:D16,"CUMPLE")=0,"NO APLICA","CUMPLE"))</f>
        <v>NO APLICA</v>
      </c>
      <c r="E8" s="322" t="str">
        <f>CONCATENATE(IF(D10="NO CUMPLE",CONCATENATE(E10," / "),""),IF(D11="NO CUMPLE",CONCATENATE(E11," / "),""),IF(D12="NO CUMPLE",CONCATENATE(E12," / "),""),IF(D13="NO CUMPLE",CONCATENATE(E13," / "),""),IF(D14="NO CUMPLE",CONCATENATE(E14," / "),""),IF(D15="NO CUMPLE",CONCATENATE(E15," / "),""),IF(D16="NO CUMPLE",CONCATENATE(E16," / "),""))</f>
        <v/>
      </c>
      <c r="F8" s="323" t="s">
        <v>1964</v>
      </c>
      <c r="G8" s="14">
        <f>IF(D8="CUMPLE",1,IF(D8="NO CUMPLE CONDICIÓN",2,3))</f>
        <v>3</v>
      </c>
    </row>
    <row r="9" spans="1:18" ht="42.75">
      <c r="A9" s="194" t="s">
        <v>1848</v>
      </c>
      <c r="B9" s="334"/>
      <c r="C9" s="336" t="s">
        <v>1966</v>
      </c>
      <c r="D9" s="337"/>
      <c r="E9" s="335"/>
      <c r="F9" s="324"/>
    </row>
    <row r="10" spans="1:18" ht="54">
      <c r="A10" s="194" t="s">
        <v>1848</v>
      </c>
      <c r="B10" s="47" t="s">
        <v>1965</v>
      </c>
      <c r="C10" s="329" t="s">
        <v>2358</v>
      </c>
      <c r="D10" s="105"/>
      <c r="E10" s="158"/>
      <c r="F10" s="325" t="s">
        <v>1964</v>
      </c>
    </row>
    <row r="11" spans="1:18" ht="54">
      <c r="A11" s="194" t="s">
        <v>1848</v>
      </c>
      <c r="B11" s="47" t="s">
        <v>1967</v>
      </c>
      <c r="C11" s="329" t="s">
        <v>1969</v>
      </c>
      <c r="D11" s="105"/>
      <c r="E11" s="158"/>
      <c r="F11" s="325" t="s">
        <v>1964</v>
      </c>
    </row>
    <row r="12" spans="1:18" ht="57">
      <c r="A12" s="194" t="s">
        <v>1848</v>
      </c>
      <c r="B12" s="47" t="s">
        <v>1968</v>
      </c>
      <c r="C12" s="329" t="s">
        <v>1971</v>
      </c>
      <c r="D12" s="105"/>
      <c r="E12" s="158"/>
      <c r="F12" s="325" t="s">
        <v>1964</v>
      </c>
    </row>
    <row r="13" spans="1:18" ht="54">
      <c r="A13" s="194" t="s">
        <v>1848</v>
      </c>
      <c r="B13" s="47" t="s">
        <v>1970</v>
      </c>
      <c r="C13" s="329" t="s">
        <v>1973</v>
      </c>
      <c r="D13" s="105"/>
      <c r="E13" s="158"/>
      <c r="F13" s="325" t="s">
        <v>1964</v>
      </c>
    </row>
    <row r="14" spans="1:18" ht="54">
      <c r="A14" s="194" t="s">
        <v>1848</v>
      </c>
      <c r="B14" s="47" t="s">
        <v>1972</v>
      </c>
      <c r="C14" s="329" t="s">
        <v>1975</v>
      </c>
      <c r="D14" s="105"/>
      <c r="E14" s="158"/>
      <c r="F14" s="325" t="s">
        <v>1976</v>
      </c>
    </row>
    <row r="15" spans="1:18" ht="54">
      <c r="A15" s="194" t="s">
        <v>1848</v>
      </c>
      <c r="B15" s="47" t="s">
        <v>1974</v>
      </c>
      <c r="C15" s="329" t="s">
        <v>1978</v>
      </c>
      <c r="D15" s="105"/>
      <c r="E15" s="158"/>
      <c r="F15" s="326" t="s">
        <v>1979</v>
      </c>
    </row>
    <row r="16" spans="1:18" ht="54">
      <c r="A16" s="194" t="s">
        <v>1848</v>
      </c>
      <c r="B16" s="47" t="s">
        <v>1977</v>
      </c>
      <c r="C16" s="329" t="s">
        <v>1980</v>
      </c>
      <c r="D16" s="105"/>
      <c r="E16" s="158"/>
      <c r="F16" s="326" t="s">
        <v>1979</v>
      </c>
    </row>
    <row r="17" spans="1:7" ht="61.5" customHeight="1">
      <c r="B17" s="331" t="s">
        <v>1981</v>
      </c>
      <c r="C17" s="310" t="s">
        <v>1982</v>
      </c>
      <c r="D17" s="321" t="str">
        <f>IF(COUNTIF(D19:D23,"NO CUMPLE")&gt;0,"NO CUMPLE CONDICIÓN",IF(COUNTIF(D19:D23,"CUMPLE")=0,"NO APLICA","CUMPLE"))</f>
        <v>NO APLICA</v>
      </c>
      <c r="E17" s="322" t="str">
        <f>CONCATENATE(IF(D19="NO CUMPLE",CONCATENATE(E19," / "),""),IF(D20="NO CUMPLE",CONCATENATE(E20," / "),""),IF(D21="NO CUMPLE",CONCATENATE(E21," / "),""),IF(D22="NO CUMPLE",CONCATENATE(E22," / "),""),IF(D23="NO CUMPLE",CONCATENATE(E23," / "),""))</f>
        <v/>
      </c>
      <c r="F17" s="326" t="s">
        <v>2327</v>
      </c>
      <c r="G17" s="14">
        <f>IF(D17="CUMPLE",1,IF(D17="NO CUMPLE CONDICIÓN",2,3))</f>
        <v>3</v>
      </c>
    </row>
    <row r="18" spans="1:7" ht="42.75">
      <c r="A18" s="194" t="s">
        <v>1848</v>
      </c>
      <c r="B18" s="334"/>
      <c r="C18" s="336" t="s">
        <v>1966</v>
      </c>
      <c r="D18" s="337"/>
      <c r="E18" s="335"/>
      <c r="F18" s="327"/>
    </row>
    <row r="19" spans="1:7" ht="54">
      <c r="A19" s="194" t="s">
        <v>1848</v>
      </c>
      <c r="B19" s="47" t="s">
        <v>1983</v>
      </c>
      <c r="C19" s="329" t="s">
        <v>2359</v>
      </c>
      <c r="D19" s="105"/>
      <c r="E19" s="158"/>
      <c r="F19" s="326" t="s">
        <v>2328</v>
      </c>
    </row>
    <row r="20" spans="1:7" ht="54">
      <c r="A20" s="194" t="s">
        <v>1848</v>
      </c>
      <c r="B20" s="47" t="s">
        <v>1984</v>
      </c>
      <c r="C20" s="329" t="s">
        <v>1986</v>
      </c>
      <c r="D20" s="105"/>
      <c r="E20" s="158"/>
      <c r="F20" s="326" t="s">
        <v>2328</v>
      </c>
    </row>
    <row r="21" spans="1:7" ht="57">
      <c r="A21" s="194" t="s">
        <v>1848</v>
      </c>
      <c r="B21" s="47" t="s">
        <v>1985</v>
      </c>
      <c r="C21" s="329" t="s">
        <v>1988</v>
      </c>
      <c r="D21" s="105"/>
      <c r="E21" s="158"/>
      <c r="F21" s="326" t="s">
        <v>2328</v>
      </c>
    </row>
    <row r="22" spans="1:7" ht="54">
      <c r="A22" s="194" t="s">
        <v>1848</v>
      </c>
      <c r="B22" s="47" t="s">
        <v>1987</v>
      </c>
      <c r="C22" s="329" t="s">
        <v>1990</v>
      </c>
      <c r="D22" s="105"/>
      <c r="E22" s="158"/>
      <c r="F22" s="326" t="s">
        <v>2328</v>
      </c>
    </row>
    <row r="23" spans="1:7" ht="71.25">
      <c r="A23" s="194" t="s">
        <v>1848</v>
      </c>
      <c r="B23" s="47" t="s">
        <v>1989</v>
      </c>
      <c r="C23" s="329" t="s">
        <v>1991</v>
      </c>
      <c r="D23" s="105"/>
      <c r="E23" s="158"/>
      <c r="F23" s="326" t="s">
        <v>2328</v>
      </c>
    </row>
    <row r="24" spans="1:7" ht="27" customHeight="1">
      <c r="B24" s="331" t="s">
        <v>1992</v>
      </c>
      <c r="C24" s="310" t="s">
        <v>2329</v>
      </c>
      <c r="D24" s="321" t="str">
        <f>IF(COUNTIF(D26:D29,"NO CUMPLE")&gt;0,"NO CUMPLE CONDICIÓN",IF(COUNTIF(D26:D29,"CUMPLE")=0,"NO APLICA","CUMPLE"))</f>
        <v>NO APLICA</v>
      </c>
      <c r="E24" s="322" t="str">
        <f>CONCATENATE(IF(D26="NO CUMPLE",CONCATENATE(E26," / "),""),IF(D27="NO CUMPLE",CONCATENATE(E27," / "),""),IF(D28="NO CUMPLE",CONCATENATE(E28," / "),""),IF(D29="NO CUMPLE",CONCATENATE(E29," / "),""))</f>
        <v/>
      </c>
      <c r="F24" s="323" t="s">
        <v>1993</v>
      </c>
      <c r="G24" s="14">
        <f>IF(D24="CUMPLE",1,IF(D24="NO CUMPLE CONDICIÓN",2,3))</f>
        <v>3</v>
      </c>
    </row>
    <row r="25" spans="1:7" ht="42.75">
      <c r="A25" s="194" t="s">
        <v>1848</v>
      </c>
      <c r="B25" s="334"/>
      <c r="C25" s="336" t="s">
        <v>1966</v>
      </c>
      <c r="D25" s="337"/>
      <c r="E25" s="335"/>
      <c r="F25" s="324"/>
    </row>
    <row r="26" spans="1:7" ht="45">
      <c r="A26" s="194" t="s">
        <v>1848</v>
      </c>
      <c r="B26" s="47" t="s">
        <v>1994</v>
      </c>
      <c r="C26" s="329" t="s">
        <v>2360</v>
      </c>
      <c r="D26" s="105"/>
      <c r="E26" s="158"/>
      <c r="F26" s="325" t="s">
        <v>1993</v>
      </c>
    </row>
    <row r="27" spans="1:7" ht="45">
      <c r="A27" s="194" t="s">
        <v>1848</v>
      </c>
      <c r="B27" s="47" t="s">
        <v>1995</v>
      </c>
      <c r="C27" s="329" t="s">
        <v>1997</v>
      </c>
      <c r="D27" s="105"/>
      <c r="E27" s="158"/>
      <c r="F27" s="325" t="s">
        <v>1993</v>
      </c>
    </row>
    <row r="28" spans="1:7" ht="45">
      <c r="A28" s="194" t="s">
        <v>1848</v>
      </c>
      <c r="B28" s="47" t="s">
        <v>1996</v>
      </c>
      <c r="C28" s="329" t="s">
        <v>1999</v>
      </c>
      <c r="D28" s="105"/>
      <c r="E28" s="158"/>
      <c r="F28" s="325" t="s">
        <v>2000</v>
      </c>
    </row>
    <row r="29" spans="1:7" ht="45">
      <c r="A29" s="194" t="s">
        <v>1848</v>
      </c>
      <c r="B29" s="47" t="s">
        <v>1998</v>
      </c>
      <c r="C29" s="329" t="s">
        <v>2001</v>
      </c>
      <c r="D29" s="105"/>
      <c r="E29" s="158"/>
      <c r="F29" s="325" t="s">
        <v>2000</v>
      </c>
    </row>
    <row r="30" spans="1:7" ht="54">
      <c r="B30" s="331" t="s">
        <v>2002</v>
      </c>
      <c r="C30" s="310" t="s">
        <v>2003</v>
      </c>
      <c r="D30" s="321" t="str">
        <f>IF(COUNTIF(D32:D35,"NO CUMPLE")&gt;0,"NO CUMPLE CONDICIÓN",IF(COUNTIF(D32:D35,"CUMPLE")=0,"NO APLICA","CUMPLE"))</f>
        <v>NO APLICA</v>
      </c>
      <c r="E30" s="322" t="str">
        <f>CONCATENATE(IF(D32="NO CUMPLE",CONCATENATE(E32," / "),""),IF(D33="NO CUMPLE",CONCATENATE(E33," / "),""),IF(D34="NO CUMPLE",CONCATENATE(E34," / "),""),IF(D35="NO CUMPLE",CONCATENATE(E35," / "),""))</f>
        <v/>
      </c>
      <c r="F30" s="323" t="s">
        <v>2004</v>
      </c>
      <c r="G30" s="14">
        <f>IF(D30="CUMPLE",1,IF(D30="NO CUMPLE CONDICIÓN",2,3))</f>
        <v>3</v>
      </c>
    </row>
    <row r="31" spans="1:7" ht="42.75">
      <c r="A31" s="194" t="s">
        <v>1848</v>
      </c>
      <c r="B31" s="334"/>
      <c r="C31" s="336" t="s">
        <v>1966</v>
      </c>
      <c r="D31" s="337"/>
      <c r="E31" s="335"/>
      <c r="F31" s="324"/>
    </row>
    <row r="32" spans="1:7" ht="54">
      <c r="A32" s="194" t="s">
        <v>1848</v>
      </c>
      <c r="B32" s="47" t="s">
        <v>2005</v>
      </c>
      <c r="C32" s="329" t="s">
        <v>2361</v>
      </c>
      <c r="D32" s="105"/>
      <c r="E32" s="158"/>
      <c r="F32" s="325" t="s">
        <v>2004</v>
      </c>
    </row>
    <row r="33" spans="1:18" ht="54">
      <c r="A33" s="194" t="s">
        <v>1848</v>
      </c>
      <c r="B33" s="47" t="s">
        <v>2006</v>
      </c>
      <c r="C33" s="329" t="s">
        <v>2008</v>
      </c>
      <c r="D33" s="105"/>
      <c r="E33" s="158"/>
      <c r="F33" s="325" t="s">
        <v>2004</v>
      </c>
    </row>
    <row r="34" spans="1:18" ht="54">
      <c r="A34" s="194" t="s">
        <v>1848</v>
      </c>
      <c r="B34" s="47" t="s">
        <v>2007</v>
      </c>
      <c r="C34" s="329" t="s">
        <v>2010</v>
      </c>
      <c r="D34" s="105"/>
      <c r="E34" s="158"/>
      <c r="F34" s="325" t="s">
        <v>2004</v>
      </c>
    </row>
    <row r="35" spans="1:18" ht="54">
      <c r="A35" s="194" t="s">
        <v>1848</v>
      </c>
      <c r="B35" s="47" t="s">
        <v>2009</v>
      </c>
      <c r="C35" s="329" t="s">
        <v>2011</v>
      </c>
      <c r="D35" s="105"/>
      <c r="E35" s="158"/>
      <c r="F35" s="325" t="s">
        <v>2004</v>
      </c>
    </row>
    <row r="36" spans="1:18" s="137" customFormat="1" ht="39" customHeight="1">
      <c r="B36" s="331" t="s">
        <v>2012</v>
      </c>
      <c r="C36" s="310" t="s">
        <v>2013</v>
      </c>
      <c r="D36" s="321" t="str">
        <f>IF(COUNTIF(D38:D41,"NO CUMPLE")&gt;0,"NO CUMPLE CONDICIÓN",IF(COUNTIF(D38:D41,"CUMPLE")=0,"NO APLICA","CUMPLE"))</f>
        <v>NO APLICA</v>
      </c>
      <c r="E36" s="322" t="str">
        <f>CONCATENATE(IF(D38="NO CUMPLE",CONCATENATE(E38," / "),""),IF(D39="NO CUMPLE",CONCATENATE(E39," / "),""),IF(D40="NO CUMPLE",CONCATENATE(E40," / "),""),IF(D41="NO CUMPLE",CONCATENATE(E41," / "),""))</f>
        <v/>
      </c>
      <c r="F36" s="328" t="s">
        <v>2330</v>
      </c>
      <c r="G36" s="14">
        <f>IF(D36="CUMPLE",1,IF(D36="NO CUMPLE CONDICIÓN",2,3))</f>
        <v>3</v>
      </c>
      <c r="H36" s="205"/>
      <c r="J36" s="205"/>
      <c r="L36" s="205"/>
      <c r="N36" s="205"/>
      <c r="P36" s="205"/>
      <c r="R36" s="205"/>
    </row>
    <row r="37" spans="1:18" ht="42.75">
      <c r="A37" s="194" t="s">
        <v>1848</v>
      </c>
      <c r="B37" s="334"/>
      <c r="C37" s="336" t="s">
        <v>1966</v>
      </c>
      <c r="D37" s="337"/>
      <c r="E37" s="335"/>
      <c r="F37" s="327"/>
    </row>
    <row r="38" spans="1:18" ht="43.5">
      <c r="A38" s="194" t="s">
        <v>1848</v>
      </c>
      <c r="B38" s="47" t="s">
        <v>2014</v>
      </c>
      <c r="C38" s="48" t="s">
        <v>2362</v>
      </c>
      <c r="D38" s="105"/>
      <c r="E38" s="158"/>
      <c r="F38" s="326" t="s">
        <v>2331</v>
      </c>
    </row>
    <row r="39" spans="1:18" ht="27">
      <c r="A39" s="194" t="s">
        <v>1848</v>
      </c>
      <c r="B39" s="47" t="s">
        <v>2015</v>
      </c>
      <c r="C39" s="381" t="s">
        <v>2016</v>
      </c>
      <c r="D39" s="105"/>
      <c r="E39" s="158"/>
      <c r="F39" s="326" t="s">
        <v>2332</v>
      </c>
    </row>
    <row r="40" spans="1:18" ht="45">
      <c r="A40" s="194" t="s">
        <v>1848</v>
      </c>
      <c r="B40" s="47" t="s">
        <v>2017</v>
      </c>
      <c r="C40" s="48" t="s">
        <v>2018</v>
      </c>
      <c r="D40" s="105"/>
      <c r="E40" s="158"/>
      <c r="F40" s="326" t="s">
        <v>2333</v>
      </c>
    </row>
    <row r="41" spans="1:18" ht="45">
      <c r="A41" s="194" t="s">
        <v>1848</v>
      </c>
      <c r="B41" s="47" t="s">
        <v>2019</v>
      </c>
      <c r="C41" s="48" t="s">
        <v>2020</v>
      </c>
      <c r="D41" s="105"/>
      <c r="E41" s="158"/>
      <c r="F41" s="326" t="s">
        <v>2334</v>
      </c>
    </row>
    <row r="42" spans="1:18" ht="48" customHeight="1">
      <c r="B42" s="331" t="s">
        <v>2021</v>
      </c>
      <c r="C42" s="310" t="s">
        <v>2022</v>
      </c>
      <c r="D42" s="321" t="str">
        <f>IF(COUNTIF(D44:D45,"NO CUMPLE")&gt;0,"NO CUMPLE CONDICIÓN",IF(COUNTIF(D44:D45,"CUMPLE")=0,"NO APLICA","CUMPLE"))</f>
        <v>NO APLICA</v>
      </c>
      <c r="E42" s="322" t="str">
        <f>CONCATENATE(IF(D44="NO CUMPLE",CONCATENATE(E44," / "),""),IF(D45="NO CUMPLE",CONCATENATE(E45," / "),""))</f>
        <v/>
      </c>
      <c r="F42" s="328" t="s">
        <v>2335</v>
      </c>
      <c r="G42" s="14">
        <f>IF(D42="CUMPLE",1,IF(D42="NO CUMPLE CONDICIÓN",2,3))</f>
        <v>3</v>
      </c>
    </row>
    <row r="43" spans="1:18" ht="42.75">
      <c r="A43" s="194" t="s">
        <v>1848</v>
      </c>
      <c r="B43" s="334"/>
      <c r="C43" s="336" t="s">
        <v>1966</v>
      </c>
      <c r="D43" s="337"/>
      <c r="E43" s="335"/>
      <c r="F43" s="327"/>
    </row>
    <row r="44" spans="1:18" ht="43.5">
      <c r="A44" s="194" t="s">
        <v>1848</v>
      </c>
      <c r="B44" s="47" t="s">
        <v>2023</v>
      </c>
      <c r="C44" s="48" t="s">
        <v>2363</v>
      </c>
      <c r="D44" s="105"/>
      <c r="E44" s="158"/>
      <c r="F44" s="326" t="s">
        <v>2336</v>
      </c>
    </row>
    <row r="45" spans="1:18" ht="36">
      <c r="A45" s="194" t="s">
        <v>1848</v>
      </c>
      <c r="B45" s="47" t="s">
        <v>2024</v>
      </c>
      <c r="C45" s="48" t="s">
        <v>2025</v>
      </c>
      <c r="D45" s="105"/>
      <c r="E45" s="158"/>
      <c r="F45" s="326" t="s">
        <v>2336</v>
      </c>
    </row>
    <row r="46" spans="1:18" ht="48" customHeight="1">
      <c r="B46" s="331" t="s">
        <v>2026</v>
      </c>
      <c r="C46" s="310" t="s">
        <v>2027</v>
      </c>
      <c r="D46" s="321" t="str">
        <f>IF(COUNTIF(D49:D55,"NO CUMPLE")&gt;0,"NO CUMPLE CONDICIÓN",IF(COUNTIF(D49:D55,"CUMPLE")=0,"NO APLICA","CUMPLE"))</f>
        <v>NO APLICA</v>
      </c>
      <c r="E46" s="322" t="str">
        <f>CONCATENATE(IF(D49="NO CUMPLE",CONCATENATE(E49," / "),""),IF(D50="NO CUMPLE",CONCATENATE(E50," / "),""),IF(D51="NO CUMPLE",CONCATENATE(E51," / "),""),IF(D52="NO CUMPLE",CONCATENATE(E52," / "),""),IF(D53="NO CUMPLE",CONCATENATE(E53," / "),""),IF(D54="NO CUMPLE",CONCATENATE(E54," / "),""),IF(D55="NO CUMPLE",CONCATENATE(E55," / "),""))</f>
        <v/>
      </c>
      <c r="F46" s="328" t="s">
        <v>2337</v>
      </c>
      <c r="G46" s="14">
        <f t="shared" ref="G46:G47" si="0">IF(D46="CUMPLE",1,IF(D46="NO CUMPLE CONDICIÓN",2,3))</f>
        <v>3</v>
      </c>
    </row>
    <row r="47" spans="1:18" ht="48" customHeight="1">
      <c r="B47" s="331" t="s">
        <v>2026</v>
      </c>
      <c r="C47" s="310" t="s">
        <v>2027</v>
      </c>
      <c r="D47" s="321" t="str">
        <f>IF(COUNTIF(D56:D61,"NO CUMPLE")&gt;0,"NO CUMPLE CONDICIÓN",IF(COUNTIF(D56:D61,"CUMPLE")=0,"NO APLICA","CUMPLE"))</f>
        <v>NO APLICA</v>
      </c>
      <c r="E47" s="322" t="str">
        <f>CONCATENATE(IF(D56="NO CUMPLE",CONCATENATE(E56," / "),""),IF(D57="NO CUMPLE",CONCATENATE(E57," / "),""),IF(D58="NO CUMPLE",CONCATENATE(E58," / "),""),IF(D59="NO CUMPLE",CONCATENATE(E59," / "),""),IF(D60="NO CUMPLE",CONCATENATE(E60," / "),""),IF(D61="NO CUMPLE",CONCATENATE(E61," / "),""))</f>
        <v/>
      </c>
      <c r="F47" s="328" t="s">
        <v>2337</v>
      </c>
      <c r="G47" s="14">
        <f t="shared" si="0"/>
        <v>3</v>
      </c>
    </row>
    <row r="48" spans="1:18" ht="42.75">
      <c r="A48" s="194" t="s">
        <v>1848</v>
      </c>
      <c r="B48" s="334"/>
      <c r="C48" s="336" t="s">
        <v>1966</v>
      </c>
      <c r="D48" s="337"/>
      <c r="E48" s="335"/>
      <c r="F48" s="327"/>
    </row>
    <row r="49" spans="1:7" ht="43.5">
      <c r="A49" s="194" t="s">
        <v>1848</v>
      </c>
      <c r="B49" s="47" t="s">
        <v>2028</v>
      </c>
      <c r="C49" s="48" t="s">
        <v>2364</v>
      </c>
      <c r="D49" s="105"/>
      <c r="E49" s="158"/>
      <c r="F49" s="326" t="s">
        <v>2338</v>
      </c>
    </row>
    <row r="50" spans="1:7" ht="36">
      <c r="A50" s="194" t="s">
        <v>1848</v>
      </c>
      <c r="B50" s="47" t="s">
        <v>2029</v>
      </c>
      <c r="C50" s="48" t="s">
        <v>2030</v>
      </c>
      <c r="D50" s="105"/>
      <c r="E50" s="158"/>
      <c r="F50" s="326" t="s">
        <v>2339</v>
      </c>
    </row>
    <row r="51" spans="1:7" ht="36">
      <c r="A51" s="194" t="s">
        <v>1848</v>
      </c>
      <c r="B51" s="47" t="s">
        <v>2031</v>
      </c>
      <c r="C51" s="48" t="s">
        <v>2032</v>
      </c>
      <c r="D51" s="105"/>
      <c r="E51" s="158"/>
      <c r="F51" s="326" t="s">
        <v>2339</v>
      </c>
    </row>
    <row r="52" spans="1:7" ht="44.25">
      <c r="A52" s="194" t="s">
        <v>1848</v>
      </c>
      <c r="B52" s="47" t="s">
        <v>2033</v>
      </c>
      <c r="C52" s="48" t="s">
        <v>2365</v>
      </c>
      <c r="D52" s="105"/>
      <c r="E52" s="158"/>
      <c r="F52" s="326" t="s">
        <v>2340</v>
      </c>
    </row>
    <row r="53" spans="1:7" ht="43.5">
      <c r="A53" s="194" t="s">
        <v>1848</v>
      </c>
      <c r="B53" s="47" t="s">
        <v>2034</v>
      </c>
      <c r="C53" s="48" t="s">
        <v>2366</v>
      </c>
      <c r="D53" s="105"/>
      <c r="E53" s="158"/>
      <c r="F53" s="326" t="s">
        <v>2341</v>
      </c>
    </row>
    <row r="54" spans="1:7" ht="43.5">
      <c r="A54" s="194" t="s">
        <v>1848</v>
      </c>
      <c r="B54" s="47" t="s">
        <v>2035</v>
      </c>
      <c r="C54" s="48" t="s">
        <v>2367</v>
      </c>
      <c r="D54" s="105"/>
      <c r="E54" s="158"/>
      <c r="F54" s="326" t="s">
        <v>2341</v>
      </c>
    </row>
    <row r="55" spans="1:7" ht="36">
      <c r="A55" s="194" t="s">
        <v>1848</v>
      </c>
      <c r="B55" s="47" t="s">
        <v>2036</v>
      </c>
      <c r="C55" s="48" t="s">
        <v>2368</v>
      </c>
      <c r="D55" s="105"/>
      <c r="E55" s="158"/>
      <c r="F55" s="326" t="s">
        <v>2342</v>
      </c>
    </row>
    <row r="56" spans="1:7" ht="36">
      <c r="A56" s="194" t="s">
        <v>1848</v>
      </c>
      <c r="B56" s="47" t="s">
        <v>2037</v>
      </c>
      <c r="C56" s="48" t="s">
        <v>2038</v>
      </c>
      <c r="D56" s="105"/>
      <c r="E56" s="158"/>
      <c r="F56" s="326" t="s">
        <v>2341</v>
      </c>
    </row>
    <row r="57" spans="1:7" ht="36">
      <c r="A57" s="194" t="s">
        <v>1848</v>
      </c>
      <c r="B57" s="47" t="s">
        <v>2039</v>
      </c>
      <c r="C57" s="48" t="s">
        <v>2040</v>
      </c>
      <c r="D57" s="105"/>
      <c r="E57" s="158"/>
      <c r="F57" s="326" t="s">
        <v>2342</v>
      </c>
    </row>
    <row r="58" spans="1:7" ht="42.75">
      <c r="A58" s="194" t="s">
        <v>1848</v>
      </c>
      <c r="B58" s="47" t="s">
        <v>2041</v>
      </c>
      <c r="C58" s="48" t="s">
        <v>2343</v>
      </c>
      <c r="D58" s="105"/>
      <c r="E58" s="158"/>
      <c r="F58" s="326" t="s">
        <v>2344</v>
      </c>
    </row>
    <row r="59" spans="1:7" ht="36">
      <c r="A59" s="194" t="s">
        <v>1848</v>
      </c>
      <c r="B59" s="47" t="s">
        <v>2042</v>
      </c>
      <c r="C59" s="48" t="s">
        <v>2043</v>
      </c>
      <c r="D59" s="105"/>
      <c r="E59" s="158"/>
      <c r="F59" s="326" t="s">
        <v>2344</v>
      </c>
    </row>
    <row r="60" spans="1:7" ht="42.75">
      <c r="A60" s="194" t="s">
        <v>1848</v>
      </c>
      <c r="B60" s="47" t="s">
        <v>2044</v>
      </c>
      <c r="C60" s="48" t="s">
        <v>2045</v>
      </c>
      <c r="D60" s="105"/>
      <c r="E60" s="158"/>
      <c r="F60" s="326" t="s">
        <v>2345</v>
      </c>
    </row>
    <row r="61" spans="1:7" ht="36">
      <c r="A61" s="194" t="s">
        <v>1848</v>
      </c>
      <c r="B61" s="47" t="s">
        <v>2046</v>
      </c>
      <c r="C61" s="48" t="s">
        <v>2047</v>
      </c>
      <c r="D61" s="105"/>
      <c r="E61" s="158"/>
      <c r="F61" s="326" t="s">
        <v>2345</v>
      </c>
    </row>
    <row r="62" spans="1:7" ht="36">
      <c r="B62" s="331" t="s">
        <v>2048</v>
      </c>
      <c r="C62" s="310" t="s">
        <v>2049</v>
      </c>
      <c r="D62" s="321" t="str">
        <f>IF(COUNTIF(D64:D67,"NO CUMPLE")&gt;0,"NO CUMPLE CONDICIÓN",IF(COUNTIF(D64:D67,"CUMPLE")=0,"NO APLICA","CUMPLE"))</f>
        <v>NO APLICA</v>
      </c>
      <c r="E62" s="322" t="str">
        <f>CONCATENATE(IF(D64="NO CUMPLE",CONCATENATE(E64," / "),""),IF(D65="NO CUMPLE",CONCATENATE(E65," / "),""),IF(D66="NO CUMPLE",CONCATENATE(E66," / "),""),IF(D67="NO CUMPLE",CONCATENATE(E67," / "),""))</f>
        <v/>
      </c>
      <c r="F62" s="328" t="s">
        <v>2346</v>
      </c>
      <c r="G62" s="14">
        <f>IF(D62="CUMPLE",1,IF(D62="NO CUMPLE CONDICIÓN",2,3))</f>
        <v>3</v>
      </c>
    </row>
    <row r="63" spans="1:7" ht="42.75">
      <c r="A63" s="194" t="s">
        <v>1848</v>
      </c>
      <c r="B63" s="334"/>
      <c r="C63" s="336" t="s">
        <v>1966</v>
      </c>
      <c r="D63" s="337"/>
      <c r="E63" s="335"/>
      <c r="F63" s="327"/>
    </row>
    <row r="64" spans="1:7" ht="44.25">
      <c r="A64" s="194" t="s">
        <v>1848</v>
      </c>
      <c r="B64" s="47" t="s">
        <v>2050</v>
      </c>
      <c r="C64" s="48" t="s">
        <v>2369</v>
      </c>
      <c r="D64" s="105"/>
      <c r="E64" s="158"/>
      <c r="F64" s="326" t="s">
        <v>2347</v>
      </c>
    </row>
    <row r="65" spans="1:7" ht="42.75">
      <c r="A65" s="194" t="s">
        <v>1848</v>
      </c>
      <c r="B65" s="47" t="s">
        <v>2051</v>
      </c>
      <c r="C65" s="48" t="s">
        <v>2053</v>
      </c>
      <c r="D65" s="105"/>
      <c r="E65" s="158"/>
      <c r="F65" s="326" t="s">
        <v>2347</v>
      </c>
    </row>
    <row r="66" spans="1:7" ht="36">
      <c r="A66" s="194" t="s">
        <v>1848</v>
      </c>
      <c r="B66" s="47" t="s">
        <v>2052</v>
      </c>
      <c r="C66" s="48" t="s">
        <v>2055</v>
      </c>
      <c r="D66" s="105"/>
      <c r="E66" s="158"/>
      <c r="F66" s="326" t="s">
        <v>2348</v>
      </c>
    </row>
    <row r="67" spans="1:7" ht="36">
      <c r="A67" s="194" t="s">
        <v>1848</v>
      </c>
      <c r="B67" s="47" t="s">
        <v>2054</v>
      </c>
      <c r="C67" s="48" t="s">
        <v>2056</v>
      </c>
      <c r="D67" s="105"/>
      <c r="E67" s="158"/>
      <c r="F67" s="326" t="s">
        <v>2348</v>
      </c>
    </row>
    <row r="68" spans="1:7" ht="57.75" customHeight="1">
      <c r="B68" s="331" t="s">
        <v>2057</v>
      </c>
      <c r="C68" s="310" t="s">
        <v>2059</v>
      </c>
      <c r="D68" s="321" t="str">
        <f>IF(COUNTIF(D70:D70,"NO CUMPLE")&gt;0,"NO CUMPLE CONDICIÓN",IF(COUNTIF(D70:D70,"CUMPLE")=0,"NO APLICA","CUMPLE"))</f>
        <v>NO APLICA</v>
      </c>
      <c r="E68" s="322" t="str">
        <f>CONCATENATE(IF(D70="NO CUMPLE",CONCATENATE(E70," / "),""))</f>
        <v/>
      </c>
      <c r="F68" s="328" t="s">
        <v>2349</v>
      </c>
      <c r="G68" s="14">
        <f>IF(D68="CUMPLE",1,IF(D68="NO CUMPLE CONDICIÓN",2,3))</f>
        <v>3</v>
      </c>
    </row>
    <row r="69" spans="1:7" ht="42.75">
      <c r="A69" s="194" t="s">
        <v>1848</v>
      </c>
      <c r="B69" s="334"/>
      <c r="C69" s="336" t="s">
        <v>1966</v>
      </c>
      <c r="D69" s="337"/>
      <c r="E69" s="335"/>
      <c r="F69" s="327"/>
    </row>
    <row r="70" spans="1:7" ht="63">
      <c r="A70" s="194" t="s">
        <v>1848</v>
      </c>
      <c r="B70" s="47" t="s">
        <v>2058</v>
      </c>
      <c r="C70" s="48" t="s">
        <v>2370</v>
      </c>
      <c r="D70" s="105"/>
      <c r="E70" s="158"/>
      <c r="F70" s="326" t="s">
        <v>2350</v>
      </c>
    </row>
    <row r="71" spans="1:7" ht="45">
      <c r="B71" s="331" t="s">
        <v>2351</v>
      </c>
      <c r="C71" s="310" t="s">
        <v>2060</v>
      </c>
      <c r="D71" s="321" t="str">
        <f>IF(COUNTIF(D72:D72,"NO CUMPLE")&gt;0,"NO CUMPLE CONDICIÓN",IF(COUNTIF(D72:D72,"CUMPLE")=0,"NO APLICA","CUMPLE"))</f>
        <v>NO APLICA</v>
      </c>
      <c r="E71" s="322" t="str">
        <f>CONCATENATE(IF(D72="NO CUMPLE",CONCATENATE(E72," / "),""))</f>
        <v/>
      </c>
      <c r="F71" s="328" t="s">
        <v>2352</v>
      </c>
      <c r="G71" s="14">
        <f>IF(D71="CUMPLE",1,IF(D71="NO CUMPLE CONDICIÓN",2,3))</f>
        <v>3</v>
      </c>
    </row>
    <row r="72" spans="1:7" ht="126.75" thickBot="1">
      <c r="A72" s="194" t="s">
        <v>1848</v>
      </c>
      <c r="B72" s="51" t="s">
        <v>2353</v>
      </c>
      <c r="C72" s="54" t="s">
        <v>2061</v>
      </c>
      <c r="D72" s="143"/>
      <c r="E72" s="159"/>
      <c r="F72" s="326" t="s">
        <v>2354</v>
      </c>
    </row>
    <row r="73" spans="1:7">
      <c r="B73" s="14"/>
      <c r="F73" s="206"/>
    </row>
    <row r="74" spans="1:7" hidden="1">
      <c r="B74" s="14"/>
      <c r="C74" s="85" t="s">
        <v>1696</v>
      </c>
      <c r="D74" s="14">
        <f>COUNTIF(G3:G72,1)</f>
        <v>0</v>
      </c>
      <c r="F74" s="206"/>
    </row>
    <row r="75" spans="1:7" hidden="1">
      <c r="B75" s="14"/>
      <c r="C75" s="85" t="s">
        <v>1697</v>
      </c>
      <c r="D75" s="14">
        <f>COUNTIF(G3:G72,2)</f>
        <v>0</v>
      </c>
      <c r="F75" s="206"/>
    </row>
    <row r="76" spans="1:7" hidden="1">
      <c r="B76" s="14"/>
      <c r="C76" s="85" t="s">
        <v>1698</v>
      </c>
      <c r="D76" s="14">
        <f>COUNTIF(G3:G72,3)</f>
        <v>12</v>
      </c>
      <c r="F76" s="206"/>
    </row>
  </sheetData>
  <sheetProtection algorithmName="SHA-512" hashValue="T23ezoAzvLTioPF6MZlEauLo6nWNyg83a5D87PuBfpRCKnHGK2siyxsqyZ9H2Yi2iFdqtciwcIv5Xc0fndQ+ig==" saltValue="B/XXGWSqdZfFq8zCXY7lGQ==" spinCount="100000" sheet="1" formatRows="0"/>
  <mergeCells count="1">
    <mergeCell ref="B1:E1"/>
  </mergeCells>
  <phoneticPr fontId="31" type="noConversion"/>
  <conditionalFormatting sqref="D3">
    <cfRule type="cellIs" dxfId="41" priority="21" operator="equal">
      <formula>"NO CUMPLE CONDICIÓN"</formula>
    </cfRule>
    <cfRule type="cellIs" dxfId="40" priority="22" operator="equal">
      <formula>"No Cumple"</formula>
    </cfRule>
  </conditionalFormatting>
  <conditionalFormatting sqref="D8">
    <cfRule type="cellIs" dxfId="39" priority="19" operator="equal">
      <formula>"NO CUMPLE CONDICIÓN"</formula>
    </cfRule>
    <cfRule type="cellIs" dxfId="38" priority="20" operator="equal">
      <formula>"No Cumple"</formula>
    </cfRule>
  </conditionalFormatting>
  <conditionalFormatting sqref="D17">
    <cfRule type="cellIs" dxfId="37" priority="17" operator="equal">
      <formula>"NO CUMPLE CONDICIÓN"</formula>
    </cfRule>
    <cfRule type="cellIs" dxfId="36" priority="18" operator="equal">
      <formula>"No Cumple"</formula>
    </cfRule>
  </conditionalFormatting>
  <conditionalFormatting sqref="D24">
    <cfRule type="cellIs" dxfId="35" priority="15" operator="equal">
      <formula>"NO CUMPLE CONDICIÓN"</formula>
    </cfRule>
    <cfRule type="cellIs" dxfId="34" priority="16" operator="equal">
      <formula>"No Cumple"</formula>
    </cfRule>
  </conditionalFormatting>
  <conditionalFormatting sqref="D30">
    <cfRule type="cellIs" dxfId="33" priority="13" operator="equal">
      <formula>"NO CUMPLE CONDICIÓN"</formula>
    </cfRule>
    <cfRule type="cellIs" dxfId="32" priority="14" operator="equal">
      <formula>"No Cumple"</formula>
    </cfRule>
  </conditionalFormatting>
  <conditionalFormatting sqref="D36">
    <cfRule type="cellIs" dxfId="31" priority="11" operator="equal">
      <formula>"NO CUMPLE CONDICIÓN"</formula>
    </cfRule>
    <cfRule type="cellIs" dxfId="30" priority="12" operator="equal">
      <formula>"No Cumple"</formula>
    </cfRule>
  </conditionalFormatting>
  <conditionalFormatting sqref="D42">
    <cfRule type="cellIs" dxfId="29" priority="9" operator="equal">
      <formula>"NO CUMPLE CONDICIÓN"</formula>
    </cfRule>
    <cfRule type="cellIs" dxfId="28" priority="10" operator="equal">
      <formula>"No Cumple"</formula>
    </cfRule>
  </conditionalFormatting>
  <conditionalFormatting sqref="D46:D47">
    <cfRule type="cellIs" dxfId="27" priority="7" operator="equal">
      <formula>"NO CUMPLE CONDICIÓN"</formula>
    </cfRule>
    <cfRule type="cellIs" dxfId="26" priority="8" operator="equal">
      <formula>"No Cumple"</formula>
    </cfRule>
  </conditionalFormatting>
  <conditionalFormatting sqref="D62">
    <cfRule type="cellIs" dxfId="25" priority="5" operator="equal">
      <formula>"NO CUMPLE CONDICIÓN"</formula>
    </cfRule>
    <cfRule type="cellIs" dxfId="24" priority="6" operator="equal">
      <formula>"No Cumple"</formula>
    </cfRule>
  </conditionalFormatting>
  <conditionalFormatting sqref="D68">
    <cfRule type="cellIs" dxfId="23" priority="3" operator="equal">
      <formula>"NO CUMPLE CONDICIÓN"</formula>
    </cfRule>
    <cfRule type="cellIs" dxfId="22" priority="4" operator="equal">
      <formula>"No Cumple"</formula>
    </cfRule>
  </conditionalFormatting>
  <conditionalFormatting sqref="D71">
    <cfRule type="cellIs" dxfId="21" priority="1" operator="equal">
      <formula>"NO CUMPLE CONDICIÓN"</formula>
    </cfRule>
    <cfRule type="cellIs" dxfId="20" priority="2" operator="equal">
      <formula>"No Cumple"</formula>
    </cfRule>
  </conditionalFormatting>
  <dataValidations count="2">
    <dataValidation type="list" allowBlank="1" showInputMessage="1" showErrorMessage="1" sqref="D5:D7 D10:D16 D19:D23 D26:D29 D32:D35 D38:D41 D44:D45 D49:D61 D64:D67 D70 D72" xr:uid="{DAE3BDE0-099F-48E4-B1D4-609FCB835A4C}">
      <formula1>"CUMPLE,NO CUMPLE,NO APLICA"</formula1>
    </dataValidation>
    <dataValidation type="list" allowBlank="1" showInputMessage="1" showErrorMessage="1" sqref="D4" xr:uid="{1C856A2E-5B63-407A-A41D-C3C6C9855B73}">
      <formula1>"CUMPLE,NOCUMPLE,NO APLICA"</formula1>
    </dataValidation>
  </dataValidations>
  <hyperlinks>
    <hyperlink ref="A1" location="PORTADA!A1" display="Portada" xr:uid="{5EA3FBF4-638D-47CC-AF0E-62AB1FA7EB0B}"/>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INTERVENCION DE APOYO RESTABLECIMIENTO EN ADMINISTRACION DE JUSTICIA RAJ"  
&amp;R"IN96.IVC
Versión 1
28/07/2026
Clasificación de la Información
CLASIFICADA"
</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4790fd9227c25354e176862d47b38145">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0fdbb511a6af1c1016be2a4972d17885"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370B7B17-9706-45A8-8453-D624B6DD4F0A}">
  <ds:schemaRefs>
    <ds:schemaRef ds:uri="http://schemas.microsoft.com/sharepoint/v3/contenttype/forms"/>
  </ds:schemaRefs>
</ds:datastoreItem>
</file>

<file path=customXml/itemProps2.xml><?xml version="1.0" encoding="utf-8"?>
<ds:datastoreItem xmlns:ds="http://schemas.openxmlformats.org/officeDocument/2006/customXml" ds:itemID="{F393AC2E-35B6-4D43-8588-030FF38EB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4D74F7-1E2D-4AA8-85A5-7E513AF3B717}">
  <ds:schemaRefs>
    <ds:schemaRef ds:uri="http://purl.org/dc/dcmitype/"/>
    <ds:schemaRef ds:uri="http://purl.org/dc/terms/"/>
    <ds:schemaRef ds:uri="07df56aa-f336-4b80-aa61-75267864e9e7"/>
    <ds:schemaRef ds:uri="http://schemas.microsoft.com/office/2006/metadata/properties"/>
    <ds:schemaRef ds:uri="http://schemas.openxmlformats.org/package/2006/metadata/core-properties"/>
    <ds:schemaRef ds:uri="76ddc973-6f3e-458c-98dc-616d12e59db2"/>
    <ds:schemaRef ds:uri="http://schemas.microsoft.com/office/2006/documentManagement/types"/>
    <ds:schemaRef ds:uri="http://www.w3.org/XML/1998/namespace"/>
    <ds:schemaRef ds:uri="http://schemas.microsoft.com/office/infopath/2007/PartnerControls"/>
    <ds:schemaRef ds:uri="http://purl.org/dc/elements/1.1/"/>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12</vt:i4>
      </vt:variant>
    </vt:vector>
  </HeadingPairs>
  <TitlesOfParts>
    <vt:vector size="33" baseType="lpstr">
      <vt:lpstr>LISTAS</vt:lpstr>
      <vt:lpstr>PORTADA</vt:lpstr>
      <vt:lpstr>INSTRUCTIVO </vt:lpstr>
      <vt:lpstr>1. Información General</vt:lpstr>
      <vt:lpstr>2.Ambientes Adecuados y Seg</vt:lpstr>
      <vt:lpstr>3. Alimentacion y Nutrición </vt:lpstr>
      <vt:lpstr>4. Mod. Atención Interv Apoyo</vt:lpstr>
      <vt:lpstr>4. Mod. Atención IntPsicológ</vt:lpstr>
      <vt:lpstr>5. Situaciones especiales </vt:lpstr>
      <vt:lpstr>6. Código Ético</vt:lpstr>
      <vt:lpstr>7. Talento Humano</vt:lpstr>
      <vt:lpstr>8. Financiero</vt:lpstr>
      <vt:lpstr>9. Dotación</vt:lpstr>
      <vt:lpstr>Tabla 1 Amb Adec y Seg - Áreas</vt:lpstr>
      <vt:lpstr>Tabla 2. Talento Humano </vt:lpstr>
      <vt:lpstr>Tabla 3. Evid. No_Cumplimiento</vt:lpstr>
      <vt:lpstr>Tabla 4. Registro Talento Human</vt:lpstr>
      <vt:lpstr>TEMP</vt:lpstr>
      <vt:lpstr>Condiciones NO cumplimiento</vt:lpstr>
      <vt:lpstr>Acta_Cierre</vt:lpstr>
      <vt:lpstr>Oculto </vt:lpstr>
      <vt:lpstr>'2.Ambientes Adecuados y Seg'!Área_de_impresión</vt:lpstr>
      <vt:lpstr>'3. Alimentacion y Nutrición '!Área_de_impresión</vt:lpstr>
      <vt:lpstr>'5. Situaciones especiales '!Área_de_impresión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PORTADA!Área_de_impresión</vt:lpstr>
      <vt:lpstr>'Tabla 1 Amb Adec y Seg - Áreas'!Área_de_impresión</vt:lpstr>
      <vt:lpstr>'Tabla 2. Talento Humano '!Área_de_impresión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2026-07-28T15:46:41Z</cp:lastPrinted>
  <dcterms:created xsi:type="dcterms:W3CDTF">2025-06-13T16:00:54Z</dcterms:created>
  <dcterms:modified xsi:type="dcterms:W3CDTF">2026-07-28T15:46:58Z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