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5" documentId="8_{77D4447D-4155-4E2E-8D11-179E3BD2B990}" xr6:coauthVersionLast="47" xr6:coauthVersionMax="47" xr10:uidLastSave="{407190D6-71F0-4ED0-8E7A-DCED19443BE6}"/>
  <bookViews>
    <workbookView xWindow="-120" yWindow="-120" windowWidth="29040" windowHeight="15720" firstSheet="1" activeTab="1" xr2:uid="{00000000-000D-0000-FFFF-FFFF00000000}"/>
  </bookViews>
  <sheets>
    <sheet name="LISTAS" sheetId="2" state="hidden" r:id="rId1"/>
    <sheet name="PORTADA" sheetId="47" r:id="rId2"/>
    <sheet name="INSTRUCTIVO" sheetId="68" r:id="rId3"/>
    <sheet name="1. Información General" sheetId="69" r:id="rId4"/>
    <sheet name="2.Ambientes Edu. y Protecto" sheetId="70" r:id="rId5"/>
    <sheet name="3. Salud y Nutrición " sheetId="71" r:id="rId6"/>
    <sheet name="4. Familia, Comunidades y Redes" sheetId="72" r:id="rId7"/>
    <sheet name="5. Proceso Pedagógico" sheetId="73" r:id="rId8"/>
    <sheet name="6. Administrativo y Gestión" sheetId="74" r:id="rId9"/>
    <sheet name="7. Financiero" sheetId="86" r:id="rId10"/>
    <sheet name="8. Talento Humano" sheetId="76" r:id="rId11"/>
    <sheet name="Tabla 1. Áreas y Baños" sheetId="77" r:id="rId12"/>
    <sheet name="Tabla 2 Evid. no cumpl P.I." sheetId="78" r:id="rId13"/>
    <sheet name="Tabla 3. Talento Humano " sheetId="79" r:id="rId14"/>
    <sheet name="Tabla 4 Registro Muestra TH" sheetId="80" r:id="rId15"/>
    <sheet name="Tabla 5 Perfiles TH" sheetId="81" r:id="rId16"/>
    <sheet name="Anexo 1. Doc. Inscripcion" sheetId="82" r:id="rId17"/>
    <sheet name="TEMP" sheetId="85" state="hidden" r:id="rId18"/>
    <sheet name="Condiciones NO cumplimiento " sheetId="65" r:id="rId19"/>
    <sheet name="Acta_Cierre " sheetId="66" r:id="rId20"/>
    <sheet name="Oculto" sheetId="83" state="hidden" r:id="rId21"/>
  </sheets>
  <externalReferences>
    <externalReference r:id="rId22"/>
    <externalReference r:id="rId23"/>
    <externalReference r:id="rId24"/>
  </externalReferences>
  <definedNames>
    <definedName name="_xlnm._FilterDatabase" localSheetId="4" hidden="1">'2.Ambientes Edu. y Protecto'!$A$2:$G$92</definedName>
    <definedName name="_xlnm._FilterDatabase" localSheetId="5" hidden="1">'3. Salud y Nutrición '!$A$2:$G$2</definedName>
    <definedName name="_xlnm._FilterDatabase" localSheetId="6" hidden="1">'4. Familia, Comunidades y Redes'!$A$2:$H$25</definedName>
    <definedName name="_xlnm._FilterDatabase" localSheetId="7" hidden="1">'5. Proceso Pedagógico'!$A$2:$H$22</definedName>
    <definedName name="_xlnm._FilterDatabase" localSheetId="8" hidden="1">'6. Administrativo y Gestión'!$A$2:$H$19</definedName>
    <definedName name="_xlnm._FilterDatabase" localSheetId="10" hidden="1">'8. Talento Humano'!$B$2:$E$2</definedName>
    <definedName name="_xlnm._FilterDatabase" localSheetId="18" hidden="1">'Condiciones NO cumplimiento '!$A$2:$G$2</definedName>
    <definedName name="_xlnm.Print_Area" localSheetId="3">'1. Información General'!$A$1:$F$41</definedName>
    <definedName name="_xlnm.Print_Area" localSheetId="4">'2.Ambientes Edu. y Protecto'!$B$1:$E$92</definedName>
    <definedName name="_xlnm.Print_Area" localSheetId="5">'3. Salud y Nutrición '!$B$1:$E$109</definedName>
    <definedName name="_xlnm.Print_Area" localSheetId="6">'4. Familia, Comunidades y Redes'!$B$1:$E$25</definedName>
    <definedName name="_xlnm.Print_Area" localSheetId="7">'5. Proceso Pedagógico'!$B$1:$E$22</definedName>
    <definedName name="_xlnm.Print_Area" localSheetId="8">'6. Administrativo y Gestión'!$B$1:$E$19</definedName>
    <definedName name="_xlnm.Print_Area" localSheetId="9">'7. Financiero'!$B$1:$E$18</definedName>
    <definedName name="_xlnm.Print_Area" localSheetId="10">'8. Talento Humano'!$B$1:$E$22</definedName>
    <definedName name="_xlnm.Print_Area" localSheetId="19">'Acta_Cierre '!$A$1:$F$45</definedName>
    <definedName name="_xlnm.Print_Area" localSheetId="16">'Anexo 1. Doc. Inscripcion'!$B$1:$D$20</definedName>
    <definedName name="_xlnm.Print_Area" localSheetId="18">'Condiciones NO cumplimiento '!$A$2:$G$40</definedName>
    <definedName name="_xlnm.Print_Area" localSheetId="2">INSTRUCTIVO!$A$1:$B$98</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Talento Humano '!$A$2:$G$27</definedName>
    <definedName name="_xlnm.Print_Area" localSheetId="14">'Tabla 4 Registro Muestra TH'!$A$1:$AO$15</definedName>
    <definedName name="_xlnm.Print_Area" localSheetId="15">'Tabla 5 Perfiles TH'!$B$1:$F$15</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verificacion" localSheetId="2">#REF!</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4" i="70" l="1"/>
  <c r="D84" i="70"/>
  <c r="E11" i="70"/>
  <c r="D11" i="70"/>
  <c r="E3" i="70"/>
  <c r="MQ4" i="83"/>
  <c r="MP4" i="83"/>
  <c r="MO4" i="83"/>
  <c r="MN4" i="83"/>
  <c r="MM4" i="83"/>
  <c r="ML4" i="83"/>
  <c r="MK4" i="83"/>
  <c r="MJ4" i="83"/>
  <c r="MI4" i="83"/>
  <c r="MH4" i="83"/>
  <c r="MG4" i="83"/>
  <c r="MF4" i="83"/>
  <c r="ME4" i="83"/>
  <c r="MD4" i="83"/>
  <c r="MC4" i="83"/>
  <c r="MB4" i="83"/>
  <c r="E10" i="66"/>
  <c r="D10" i="66"/>
  <c r="C10" i="66"/>
  <c r="D22" i="86"/>
  <c r="D21" i="86"/>
  <c r="D20" i="86"/>
  <c r="D11" i="86"/>
  <c r="G11" i="86" s="1"/>
  <c r="D7" i="86"/>
  <c r="G7" i="86" s="1"/>
  <c r="D3" i="86"/>
  <c r="G3" i="86" s="1"/>
  <c r="F4" i="77" l="1"/>
  <c r="GT4" i="83"/>
  <c r="GS4" i="83"/>
  <c r="GR4" i="83"/>
  <c r="GQ4" i="83"/>
  <c r="GP4" i="83"/>
  <c r="GO4" i="83"/>
  <c r="GN4" i="83"/>
  <c r="E37" i="71" l="1"/>
  <c r="H42" i="85"/>
  <c r="H43" i="85"/>
  <c r="H18" i="85"/>
  <c r="H61" i="85" l="1"/>
  <c r="H60" i="85"/>
  <c r="H59" i="85"/>
  <c r="H58" i="85"/>
  <c r="H54" i="85"/>
  <c r="H53" i="85"/>
  <c r="H52" i="85"/>
  <c r="H49" i="85"/>
  <c r="H48" i="85"/>
  <c r="H47" i="85"/>
  <c r="H46" i="85"/>
  <c r="H45" i="85"/>
  <c r="H41" i="85"/>
  <c r="H40" i="85"/>
  <c r="H39" i="85"/>
  <c r="H36" i="85"/>
  <c r="H35" i="85"/>
  <c r="H34" i="85"/>
  <c r="H33" i="85"/>
  <c r="H32" i="85"/>
  <c r="H31" i="85"/>
  <c r="H30" i="85"/>
  <c r="H29" i="85"/>
  <c r="H28" i="85"/>
  <c r="H27" i="85"/>
  <c r="H26" i="85"/>
  <c r="H25" i="85"/>
  <c r="H24" i="85"/>
  <c r="H22" i="85"/>
  <c r="H21" i="85"/>
  <c r="H20" i="85"/>
  <c r="H17" i="85"/>
  <c r="H16" i="85"/>
  <c r="H15" i="85"/>
  <c r="H14" i="85"/>
  <c r="H13" i="85"/>
  <c r="H12" i="85"/>
  <c r="H11" i="85"/>
  <c r="H10" i="85"/>
  <c r="H9" i="85"/>
  <c r="H8" i="85"/>
  <c r="H7" i="85"/>
  <c r="H6" i="85"/>
  <c r="H5" i="85"/>
  <c r="H4" i="85"/>
  <c r="E24" i="76"/>
  <c r="D24" i="76"/>
  <c r="E17" i="76"/>
  <c r="D17" i="76"/>
  <c r="E14" i="76"/>
  <c r="D14" i="76"/>
  <c r="E12" i="76"/>
  <c r="D12" i="76"/>
  <c r="E6" i="76"/>
  <c r="D6" i="76"/>
  <c r="E3" i="76"/>
  <c r="D3" i="76"/>
  <c r="E17" i="74"/>
  <c r="D17" i="74"/>
  <c r="E15" i="74"/>
  <c r="D15" i="74"/>
  <c r="E12" i="74"/>
  <c r="D12" i="74"/>
  <c r="E6" i="74"/>
  <c r="D6" i="74"/>
  <c r="E3" i="74"/>
  <c r="D3" i="74"/>
  <c r="E22" i="72"/>
  <c r="E3" i="71"/>
  <c r="E91" i="70"/>
  <c r="D91" i="70"/>
  <c r="E71" i="70"/>
  <c r="E28" i="70"/>
  <c r="D28" i="70"/>
  <c r="E24" i="70"/>
  <c r="D24" i="70"/>
  <c r="E21" i="70"/>
  <c r="D21" i="70"/>
  <c r="E7" i="70"/>
  <c r="D7" i="70"/>
  <c r="E5" i="70"/>
  <c r="D5" i="70"/>
  <c r="G5" i="70" s="1"/>
  <c r="D3" i="70"/>
  <c r="C56" i="85" l="1" a="1"/>
  <c r="C50" i="85" a="1"/>
  <c r="AT4" i="83"/>
  <c r="AL4" i="83"/>
  <c r="BN4" i="83"/>
  <c r="BM4" i="83"/>
  <c r="BL4" i="83"/>
  <c r="BK4" i="83"/>
  <c r="BJ4" i="83"/>
  <c r="BI4" i="83"/>
  <c r="BH4" i="83"/>
  <c r="BG4" i="83"/>
  <c r="BF4" i="83"/>
  <c r="BE4" i="83"/>
  <c r="BD4" i="83"/>
  <c r="BC4" i="83"/>
  <c r="BB4" i="83"/>
  <c r="BA4" i="83"/>
  <c r="AZ4" i="83"/>
  <c r="AY4" i="83"/>
  <c r="AX4" i="83"/>
  <c r="AW4" i="83"/>
  <c r="AV4" i="83"/>
  <c r="AU4" i="83"/>
  <c r="AS4" i="83"/>
  <c r="AK4" i="83"/>
  <c r="AJ4" i="83"/>
  <c r="AI4" i="83"/>
  <c r="AH4" i="83"/>
  <c r="AG4" i="83"/>
  <c r="AF4" i="83"/>
  <c r="AC4" i="83"/>
  <c r="AB4" i="83"/>
  <c r="AA4" i="83"/>
  <c r="Z4" i="83"/>
  <c r="Y4" i="83"/>
  <c r="X4" i="83"/>
  <c r="W4" i="83"/>
  <c r="V4" i="83"/>
  <c r="U4" i="83"/>
  <c r="T4" i="83"/>
  <c r="S4" i="83"/>
  <c r="R4" i="83"/>
  <c r="Q4" i="83"/>
  <c r="P4" i="83"/>
  <c r="O4" i="83"/>
  <c r="N4" i="83"/>
  <c r="M4" i="83"/>
  <c r="L4" i="83"/>
  <c r="K4" i="83"/>
  <c r="J4" i="83"/>
  <c r="I4" i="83"/>
  <c r="H4" i="83"/>
  <c r="G4" i="83"/>
  <c r="E4" i="83"/>
  <c r="D4" i="83"/>
  <c r="C4" i="83"/>
  <c r="B4" i="83"/>
  <c r="A4" i="83"/>
  <c r="NO4" i="83"/>
  <c r="NN4" i="83"/>
  <c r="NM4" i="83"/>
  <c r="NL4" i="83"/>
  <c r="NK4" i="83"/>
  <c r="NJ4" i="83"/>
  <c r="NI4" i="83"/>
  <c r="NH4" i="83"/>
  <c r="NG4" i="83"/>
  <c r="NF4" i="83"/>
  <c r="NE4" i="83"/>
  <c r="ND4" i="83"/>
  <c r="NC4" i="83"/>
  <c r="NB4" i="83"/>
  <c r="NA4" i="83"/>
  <c r="MZ4" i="83"/>
  <c r="MY4" i="83"/>
  <c r="MX4" i="83"/>
  <c r="MW4" i="83"/>
  <c r="MV4" i="83"/>
  <c r="MU4" i="83"/>
  <c r="MT4" i="83"/>
  <c r="MS4" i="83"/>
  <c r="MR4" i="83"/>
  <c r="MA4" i="83"/>
  <c r="LZ4" i="83"/>
  <c r="LY4" i="83"/>
  <c r="LX4" i="83"/>
  <c r="LW4" i="83"/>
  <c r="LV4" i="83"/>
  <c r="LU4" i="83"/>
  <c r="LT4" i="83"/>
  <c r="LS4" i="83"/>
  <c r="LR4" i="83"/>
  <c r="LQ4" i="83"/>
  <c r="LP4" i="83"/>
  <c r="LO4" i="83"/>
  <c r="LN4" i="83"/>
  <c r="LM4" i="83"/>
  <c r="LL4" i="83"/>
  <c r="LK4" i="83"/>
  <c r="LJ4" i="83"/>
  <c r="LI4" i="83"/>
  <c r="LH4" i="83"/>
  <c r="LG4" i="83"/>
  <c r="LE4" i="83"/>
  <c r="LD4" i="83"/>
  <c r="LC4" i="83"/>
  <c r="LB4" i="83"/>
  <c r="KZ4" i="83"/>
  <c r="KY4" i="83"/>
  <c r="KX4" i="83"/>
  <c r="KW4" i="83"/>
  <c r="KV4" i="83"/>
  <c r="KT4" i="83"/>
  <c r="KS4" i="83"/>
  <c r="KR4" i="83"/>
  <c r="KQ4" i="83"/>
  <c r="KO4" i="83"/>
  <c r="KN4" i="83"/>
  <c r="KM4" i="83"/>
  <c r="KK4" i="83"/>
  <c r="KI4" i="83"/>
  <c r="KH4" i="83"/>
  <c r="KG4" i="83"/>
  <c r="KE4" i="83"/>
  <c r="KD4" i="83"/>
  <c r="KC4" i="83"/>
  <c r="KB4" i="83"/>
  <c r="KA4" i="83"/>
  <c r="JZ4" i="83"/>
  <c r="JY4" i="83"/>
  <c r="JW4" i="83"/>
  <c r="JV4" i="83"/>
  <c r="JU4" i="83"/>
  <c r="JS4" i="83"/>
  <c r="JR4" i="83"/>
  <c r="JQ4" i="83"/>
  <c r="JO4" i="83"/>
  <c r="JN4" i="83"/>
  <c r="JM4" i="83"/>
  <c r="JL4" i="83"/>
  <c r="JK4" i="83"/>
  <c r="JI4" i="83"/>
  <c r="JH4" i="83"/>
  <c r="JG4" i="83"/>
  <c r="JF4" i="83"/>
  <c r="JE4" i="83"/>
  <c r="JC4" i="83"/>
  <c r="JA4" i="83"/>
  <c r="IZ4" i="83"/>
  <c r="IY4" i="83"/>
  <c r="IX4" i="83"/>
  <c r="IW4" i="83"/>
  <c r="IV4" i="83"/>
  <c r="IT4" i="83"/>
  <c r="IS4" i="83"/>
  <c r="IQ4" i="83"/>
  <c r="IP4" i="83"/>
  <c r="IN4" i="83"/>
  <c r="IM4" i="83"/>
  <c r="IL4" i="83"/>
  <c r="IK4" i="83"/>
  <c r="IJ4" i="83"/>
  <c r="II4" i="83"/>
  <c r="IH4" i="83"/>
  <c r="IG4" i="83"/>
  <c r="IF4" i="83"/>
  <c r="IE4" i="83"/>
  <c r="ID4" i="83"/>
  <c r="IB4" i="83"/>
  <c r="IA4" i="83"/>
  <c r="HZ4" i="83"/>
  <c r="HY4" i="83"/>
  <c r="HX4" i="83"/>
  <c r="HW4" i="83"/>
  <c r="HV4" i="83"/>
  <c r="HT4" i="83"/>
  <c r="HR4" i="83"/>
  <c r="HQ4" i="83"/>
  <c r="HP4" i="83"/>
  <c r="HO4" i="83"/>
  <c r="HN4" i="83"/>
  <c r="HL4" i="83"/>
  <c r="HJ4" i="83"/>
  <c r="HI4" i="83"/>
  <c r="HH4" i="83"/>
  <c r="HG4" i="83"/>
  <c r="HE4" i="83"/>
  <c r="HD4" i="83"/>
  <c r="HC4" i="83"/>
  <c r="HB4" i="83"/>
  <c r="HA4" i="83"/>
  <c r="GZ4" i="83"/>
  <c r="GY4" i="83"/>
  <c r="GX4" i="83"/>
  <c r="GW4" i="83"/>
  <c r="GV4" i="83"/>
  <c r="GL4" i="83"/>
  <c r="GK4" i="83"/>
  <c r="GJ4" i="83"/>
  <c r="GH4" i="83"/>
  <c r="GG4" i="83"/>
  <c r="GF4" i="83"/>
  <c r="GE4" i="83"/>
  <c r="GC4" i="83"/>
  <c r="GB4" i="83"/>
  <c r="GA4" i="83"/>
  <c r="FZ4" i="83"/>
  <c r="FY4" i="83"/>
  <c r="FX4" i="83"/>
  <c r="FW4" i="83"/>
  <c r="FV4" i="83"/>
  <c r="FU4" i="83"/>
  <c r="FT4" i="83"/>
  <c r="FS4" i="83"/>
  <c r="FR4" i="83"/>
  <c r="FQ4" i="83"/>
  <c r="FN4" i="83"/>
  <c r="FL4" i="83"/>
  <c r="FK4" i="83"/>
  <c r="FJ4" i="83"/>
  <c r="FI4" i="83"/>
  <c r="FG4" i="83"/>
  <c r="FF4" i="83"/>
  <c r="C56" i="85" l="1"/>
  <c r="H57" i="85"/>
  <c r="C50" i="85"/>
  <c r="H51" i="85"/>
  <c r="H50" i="85"/>
  <c r="H56" i="85"/>
  <c r="BN3" i="83"/>
  <c r="BM3" i="83"/>
  <c r="BL3" i="83"/>
  <c r="BK3" i="83"/>
  <c r="FD4" i="83"/>
  <c r="FC4" i="83"/>
  <c r="FB4" i="83"/>
  <c r="FA4" i="83"/>
  <c r="EZ4" i="83"/>
  <c r="EY4" i="83"/>
  <c r="EX4" i="83"/>
  <c r="EW4" i="83"/>
  <c r="EV4" i="83"/>
  <c r="ET4" i="83"/>
  <c r="ES4" i="83"/>
  <c r="ER4" i="83"/>
  <c r="EQ4" i="83"/>
  <c r="EP4" i="83"/>
  <c r="EO4" i="83"/>
  <c r="EN4" i="83"/>
  <c r="EM4" i="83"/>
  <c r="EL4" i="83"/>
  <c r="EK4" i="83"/>
  <c r="EJ4" i="83"/>
  <c r="EI4" i="83"/>
  <c r="EF4" i="83"/>
  <c r="EE4" i="83"/>
  <c r="ED4" i="83"/>
  <c r="EC4" i="83"/>
  <c r="EB4" i="83"/>
  <c r="DZ4" i="83"/>
  <c r="DY4" i="83"/>
  <c r="DX4" i="83"/>
  <c r="DW4" i="83"/>
  <c r="DV4" i="83"/>
  <c r="DU4" i="83"/>
  <c r="DT4" i="83"/>
  <c r="DS4" i="83"/>
  <c r="DR4" i="83"/>
  <c r="DQ4" i="83"/>
  <c r="DP4" i="83"/>
  <c r="DO4" i="83"/>
  <c r="DN4" i="83"/>
  <c r="DM4" i="83"/>
  <c r="DL4" i="83"/>
  <c r="DK4" i="83"/>
  <c r="DJ4" i="83"/>
  <c r="DI4" i="83"/>
  <c r="DH4" i="83"/>
  <c r="DG4" i="83"/>
  <c r="DF4" i="83"/>
  <c r="DE4" i="83"/>
  <c r="DD4" i="83"/>
  <c r="DC4" i="83"/>
  <c r="DB4" i="83"/>
  <c r="DA4" i="83"/>
  <c r="CZ4" i="83"/>
  <c r="CY4" i="83"/>
  <c r="CX4" i="83"/>
  <c r="CW4" i="83"/>
  <c r="CS4" i="83"/>
  <c r="CR4" i="83"/>
  <c r="CQ4" i="83"/>
  <c r="CP4" i="83"/>
  <c r="CO4" i="83"/>
  <c r="CN4" i="83"/>
  <c r="CM4" i="83"/>
  <c r="CL4" i="83"/>
  <c r="CK4" i="83"/>
  <c r="CJ4" i="83"/>
  <c r="CI4" i="83"/>
  <c r="CG4" i="83"/>
  <c r="CF4" i="83"/>
  <c r="CE4" i="83"/>
  <c r="CD4" i="83"/>
  <c r="CC4" i="83"/>
  <c r="CB4" i="83"/>
  <c r="CA4" i="83"/>
  <c r="BZ4" i="83"/>
  <c r="BY4" i="83"/>
  <c r="BX4" i="83"/>
  <c r="BW4" i="83"/>
  <c r="BV4" i="83"/>
  <c r="BU4" i="83"/>
  <c r="BT4" i="83"/>
  <c r="BS4" i="83"/>
  <c r="BR4" i="83"/>
  <c r="BQ4" i="83"/>
  <c r="BP4" i="83"/>
  <c r="BO4" i="83"/>
  <c r="BJ3" i="83"/>
  <c r="BI3" i="83"/>
  <c r="BH3" i="83"/>
  <c r="BG3" i="83"/>
  <c r="BF3" i="83"/>
  <c r="BE3" i="83"/>
  <c r="BD3" i="83"/>
  <c r="BC3" i="83"/>
  <c r="BB3" i="83"/>
  <c r="BA3" i="83"/>
  <c r="AZ3" i="83"/>
  <c r="AY3" i="83"/>
  <c r="AX3" i="83"/>
  <c r="AW3" i="83"/>
  <c r="AV3" i="83"/>
  <c r="AU3" i="83"/>
  <c r="AT3" i="83"/>
  <c r="AS3" i="83"/>
  <c r="AR4" i="83"/>
  <c r="AR3" i="83"/>
  <c r="AQ4" i="83"/>
  <c r="AQ3" i="83"/>
  <c r="AP4" i="83"/>
  <c r="AP3" i="83"/>
  <c r="AO4" i="83"/>
  <c r="AO3" i="83"/>
  <c r="AN4" i="83"/>
  <c r="AN3" i="83"/>
  <c r="AM4" i="83"/>
  <c r="AM3" i="83"/>
  <c r="AL3" i="83"/>
  <c r="AK3" i="83"/>
  <c r="AJ3" i="83"/>
  <c r="AI3" i="83"/>
  <c r="AH3" i="83"/>
  <c r="AG3" i="83"/>
  <c r="AF3" i="83"/>
  <c r="AE3" i="83"/>
  <c r="AD3" i="83"/>
  <c r="AC3" i="83"/>
  <c r="AB3" i="83"/>
  <c r="AA3" i="83"/>
  <c r="Z3" i="83"/>
  <c r="Y3" i="83"/>
  <c r="X3" i="83"/>
  <c r="W3" i="83"/>
  <c r="V3" i="83"/>
  <c r="U3" i="83"/>
  <c r="T3" i="83"/>
  <c r="S3" i="83"/>
  <c r="R3" i="83"/>
  <c r="Q3" i="83"/>
  <c r="P3" i="83"/>
  <c r="O3" i="83"/>
  <c r="N3" i="83"/>
  <c r="M3" i="83"/>
  <c r="L3" i="83"/>
  <c r="K3" i="83"/>
  <c r="J3" i="83"/>
  <c r="I3" i="83"/>
  <c r="H3" i="83"/>
  <c r="G3" i="83"/>
  <c r="F3" i="83"/>
  <c r="E3" i="83"/>
  <c r="D3" i="83"/>
  <c r="C3" i="83"/>
  <c r="B3" i="83"/>
  <c r="A3" i="83"/>
  <c r="F4" i="83"/>
  <c r="G17" i="79" l="1"/>
  <c r="F17" i="79"/>
  <c r="E17" i="79"/>
  <c r="D17" i="79"/>
  <c r="C17" i="79"/>
  <c r="B17" i="79"/>
  <c r="C10" i="79"/>
  <c r="B10" i="79"/>
  <c r="C9" i="79"/>
  <c r="B9" i="79"/>
  <c r="B8" i="79"/>
  <c r="B7" i="79"/>
  <c r="C6" i="79"/>
  <c r="B6" i="79"/>
  <c r="B5" i="79"/>
  <c r="B4" i="79"/>
  <c r="E53" i="77"/>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C55" i="85" a="1"/>
  <c r="G17" i="74"/>
  <c r="G15" i="74"/>
  <c r="G12" i="74"/>
  <c r="G6" i="74"/>
  <c r="G3" i="74"/>
  <c r="E26" i="73"/>
  <c r="D26" i="73"/>
  <c r="LF4" i="83" s="1"/>
  <c r="E21" i="73"/>
  <c r="D21" i="73"/>
  <c r="E14" i="73"/>
  <c r="D14" i="73"/>
  <c r="E9" i="73"/>
  <c r="D9" i="73"/>
  <c r="E5" i="73"/>
  <c r="D5" i="73"/>
  <c r="E3" i="73"/>
  <c r="D3" i="73"/>
  <c r="E34" i="72"/>
  <c r="D34" i="72"/>
  <c r="KF4" i="83" s="1"/>
  <c r="E26" i="72"/>
  <c r="D26" i="72"/>
  <c r="D22" i="72"/>
  <c r="E18" i="72"/>
  <c r="D18" i="72"/>
  <c r="E12" i="72"/>
  <c r="D12" i="72"/>
  <c r="JJ4" i="83" s="1"/>
  <c r="E5" i="72"/>
  <c r="D5" i="72"/>
  <c r="E3" i="72"/>
  <c r="D3" i="72"/>
  <c r="JB4" i="83" s="1"/>
  <c r="E103" i="71"/>
  <c r="D103" i="71"/>
  <c r="IU4" i="83" s="1"/>
  <c r="E100" i="71"/>
  <c r="D100" i="71"/>
  <c r="E97" i="71"/>
  <c r="D97" i="71"/>
  <c r="E84" i="71"/>
  <c r="D84" i="71"/>
  <c r="IC4" i="83" s="1"/>
  <c r="E75" i="71"/>
  <c r="D75" i="71"/>
  <c r="HU4" i="83" s="1"/>
  <c r="E73" i="71"/>
  <c r="D73" i="71"/>
  <c r="E66" i="71"/>
  <c r="D66" i="71"/>
  <c r="E64" i="71"/>
  <c r="D64" i="71"/>
  <c r="E58" i="71"/>
  <c r="D58" i="71"/>
  <c r="E46" i="71"/>
  <c r="D46" i="71"/>
  <c r="D37" i="71"/>
  <c r="E33" i="71"/>
  <c r="D33" i="71"/>
  <c r="GI4" i="83" s="1"/>
  <c r="E28" i="71"/>
  <c r="D28" i="71"/>
  <c r="GD4" i="83" s="1"/>
  <c r="E14" i="71"/>
  <c r="D14" i="71"/>
  <c r="E13" i="71"/>
  <c r="D13" i="71"/>
  <c r="E11" i="71"/>
  <c r="D11" i="71"/>
  <c r="E6" i="71"/>
  <c r="D6" i="71"/>
  <c r="D3" i="71"/>
  <c r="G91" i="70"/>
  <c r="G84" i="70"/>
  <c r="D71" i="70"/>
  <c r="E70" i="70"/>
  <c r="D70" i="70"/>
  <c r="E64" i="70"/>
  <c r="D64" i="70"/>
  <c r="EA4" i="83" s="1"/>
  <c r="E33" i="70"/>
  <c r="D33" i="70"/>
  <c r="CV4" i="83" s="1"/>
  <c r="E32" i="70"/>
  <c r="D32" i="70"/>
  <c r="E31" i="70"/>
  <c r="D31" i="70"/>
  <c r="G28" i="70"/>
  <c r="G24" i="70"/>
  <c r="G21" i="70"/>
  <c r="E19" i="70"/>
  <c r="D19" i="70"/>
  <c r="G11" i="70"/>
  <c r="G7" i="70"/>
  <c r="G3" i="70"/>
  <c r="F17" i="69"/>
  <c r="AE4" i="83" s="1"/>
  <c r="D17" i="69"/>
  <c r="AD4" i="83" s="1"/>
  <c r="E3" i="68"/>
  <c r="C3" i="85" l="1" a="1"/>
  <c r="C3" i="85" s="1"/>
  <c r="C44" i="85" a="1"/>
  <c r="C44" i="85" s="1"/>
  <c r="G3" i="72"/>
  <c r="H3" i="85"/>
  <c r="C55" i="85"/>
  <c r="H55" i="85"/>
  <c r="JX4" i="83"/>
  <c r="C37" i="85" a="1"/>
  <c r="H38" i="85" s="1"/>
  <c r="FM4" i="83"/>
  <c r="C19" i="85" a="1"/>
  <c r="G33" i="70"/>
  <c r="G100" i="71"/>
  <c r="IR4" i="83"/>
  <c r="G31" i="70"/>
  <c r="D97" i="70" s="1"/>
  <c r="E5" i="66" s="1"/>
  <c r="CT4" i="83"/>
  <c r="G13" i="71"/>
  <c r="FO4" i="83"/>
  <c r="G64" i="71"/>
  <c r="HK4" i="83"/>
  <c r="G75" i="71"/>
  <c r="G14" i="73"/>
  <c r="KU4" i="83"/>
  <c r="G97" i="71"/>
  <c r="IO4" i="83"/>
  <c r="G58" i="71"/>
  <c r="HF4" i="83"/>
  <c r="G64" i="70"/>
  <c r="G33" i="71"/>
  <c r="G18" i="72"/>
  <c r="JP4" i="83"/>
  <c r="G5" i="73"/>
  <c r="KL4" i="83"/>
  <c r="G28" i="71"/>
  <c r="G70" i="70"/>
  <c r="EG4" i="83"/>
  <c r="G14" i="71"/>
  <c r="FP4" i="83"/>
  <c r="G37" i="71"/>
  <c r="GM4" i="83"/>
  <c r="G66" i="71"/>
  <c r="HM4" i="83"/>
  <c r="G3" i="73"/>
  <c r="KJ4" i="83"/>
  <c r="G21" i="73"/>
  <c r="LA4" i="83"/>
  <c r="G46" i="71"/>
  <c r="GU4" i="83"/>
  <c r="G11" i="71"/>
  <c r="G19" i="70"/>
  <c r="CH4" i="83"/>
  <c r="G32" i="70"/>
  <c r="CU4" i="83"/>
  <c r="G3" i="71"/>
  <c r="FE4" i="83"/>
  <c r="G6" i="71"/>
  <c r="FH4" i="83"/>
  <c r="G84" i="71"/>
  <c r="G22" i="72"/>
  <c r="JT4" i="83"/>
  <c r="D31" i="76"/>
  <c r="E11" i="66" s="1"/>
  <c r="G5" i="72"/>
  <c r="JD4" i="83"/>
  <c r="H43" i="77"/>
  <c r="G73" i="71"/>
  <c r="HS4" i="83"/>
  <c r="G9" i="73"/>
  <c r="KP4" i="83"/>
  <c r="G71" i="70"/>
  <c r="EH4" i="83"/>
  <c r="G26" i="72"/>
  <c r="D24" i="74"/>
  <c r="E9" i="66" s="1"/>
  <c r="EU4" i="83"/>
  <c r="G26" i="73"/>
  <c r="G34" i="72"/>
  <c r="G12" i="72"/>
  <c r="G103" i="71"/>
  <c r="G48" i="77"/>
  <c r="G53" i="77"/>
  <c r="D29" i="76"/>
  <c r="C11" i="66" s="1"/>
  <c r="D30" i="76"/>
  <c r="D11" i="66" s="1"/>
  <c r="D22" i="74"/>
  <c r="C9" i="66" s="1"/>
  <c r="D23" i="74"/>
  <c r="D9" i="66" s="1"/>
  <c r="H44" i="85" l="1"/>
  <c r="D33" i="73"/>
  <c r="D8" i="66" s="1"/>
  <c r="D41" i="72"/>
  <c r="D7" i="66" s="1"/>
  <c r="D96" i="70"/>
  <c r="D5" i="66" s="1"/>
  <c r="D95" i="70"/>
  <c r="C5" i="66" s="1"/>
  <c r="F5" i="66" s="1"/>
  <c r="D113" i="71"/>
  <c r="D6" i="66" s="1"/>
  <c r="D112" i="71"/>
  <c r="C6" i="66" s="1"/>
  <c r="D40" i="72"/>
  <c r="C7" i="66" s="1"/>
  <c r="D42" i="72"/>
  <c r="E7" i="66" s="1"/>
  <c r="C19" i="85"/>
  <c r="H19" i="85"/>
  <c r="C37" i="85"/>
  <c r="H37" i="85"/>
  <c r="D114" i="71"/>
  <c r="E6" i="66" s="1"/>
  <c r="D32" i="73"/>
  <c r="C8" i="66" s="1"/>
  <c r="D34" i="73"/>
  <c r="E8" i="66" s="1"/>
  <c r="F11" i="66"/>
  <c r="F10" i="66"/>
  <c r="F9" i="66"/>
  <c r="F8" i="66" l="1"/>
  <c r="F7" i="66"/>
  <c r="A3" i="65" a="1"/>
  <c r="A3" i="65" s="1"/>
  <c r="E12" i="66"/>
  <c r="D12" i="66"/>
  <c r="C12" i="66"/>
  <c r="F6" i="66"/>
  <c r="F12" i="66" l="1"/>
  <c r="D167" i="2" a="1"/>
  <c r="D167" i="2" s="1"/>
  <c r="E16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tc={3EE56536-26CE-4951-A49C-9334E6918682}</author>
  </authors>
  <commentList>
    <comment ref="F3" authorId="0" shapeId="0" xr:uid="{3EE56536-26CE-4951-A49C-9334E6918682}">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tc={65EE7F72-59C5-42D9-BE71-F8D1735F1A75}</author>
  </authors>
  <commentList>
    <comment ref="B5" authorId="0" shapeId="0" xr:uid="{65EE7F72-59C5-42D9-BE71-F8D1735F1A75}">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ayudarnos con la formula (No se pudo modificar dado que la hoja esta protegida)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tc={90AB5B70-1A18-4430-96A1-398CEB543AB1}</author>
  </authors>
  <commentList>
    <comment ref="CQ3" authorId="0" shapeId="0" xr:uid="{90AB5B70-1A18-4430-96A1-398CEB543AB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Reubicar acorde a secuencia de la guía operativa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<sst xmlns="http://schemas.openxmlformats.org/spreadsheetml/2006/main" count="4159" uniqueCount="2717">
  <si>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</si>
  <si>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</si>
  <si>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</si>
  <si>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</si>
  <si>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</si>
  <si>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</si>
  <si>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</si>
  <si>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</si>
  <si>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</si>
  <si>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</si>
  <si>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</si>
  <si>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</si>
  <si>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</si>
  <si>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</si>
  <si>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</si>
  <si>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</si>
  <si>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</si>
  <si>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</si>
  <si>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</si>
  <si>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</si>
  <si>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</si>
  <si>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</si>
  <si>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</si>
  <si>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</si>
  <si>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</si>
  <si>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</si>
  <si>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</si>
  <si>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</si>
  <si>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</si>
  <si>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</si>
  <si>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</si>
  <si>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</si>
  <si>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</si>
  <si>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</si>
  <si>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</si>
  <si>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</si>
  <si>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</si>
  <si>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</si>
  <si>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</si>
  <si>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</si>
  <si>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</si>
  <si>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</si>
  <si>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</si>
  <si>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</si>
  <si>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</si>
  <si>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</si>
  <si>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</si>
  <si>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</si>
  <si>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</si>
  <si>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</si>
  <si>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</si>
  <si>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</si>
  <si>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</si>
  <si>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</si>
  <si>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</si>
  <si>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</si>
  <si>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</si>
  <si>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</si>
  <si>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</si>
  <si>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</si>
  <si>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</si>
  <si>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</si>
  <si>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</si>
  <si>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</si>
  <si>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</si>
  <si>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</si>
  <si>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</si>
  <si>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</si>
  <si>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</si>
  <si>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</si>
  <si>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</si>
  <si>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</si>
  <si>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</si>
  <si>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</si>
  <si>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</si>
  <si>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</si>
  <si>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</si>
  <si>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</si>
  <si>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</si>
  <si>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</si>
  <si>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</si>
  <si>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</si>
  <si>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</si>
  <si>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</si>
  <si>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</si>
  <si>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</si>
  <si>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</si>
  <si>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</si>
  <si>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</si>
  <si>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</si>
  <si>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</si>
  <si>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</si>
  <si>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</si>
  <si>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</si>
  <si>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</si>
  <si>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</si>
  <si>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</si>
  <si>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</si>
  <si>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</si>
  <si>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</si>
  <si>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</si>
  <si>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</si>
  <si>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</si>
  <si>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</si>
  <si>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</si>
  <si>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</si>
  <si>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</si>
  <si>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</si>
  <si>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</si>
  <si>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</si>
  <si>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</si>
  <si>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</si>
  <si>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</si>
  <si>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</si>
  <si>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</si>
  <si>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</si>
  <si>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</si>
  <si>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</si>
  <si>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</si>
  <si>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</si>
  <si>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</si>
  <si>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</si>
  <si>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</si>
  <si>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</si>
  <si>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</si>
  <si>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</si>
  <si>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</si>
  <si>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</si>
  <si>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</si>
  <si>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</si>
  <si>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</si>
  <si>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</si>
  <si>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</si>
  <si>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</si>
  <si>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</si>
  <si>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</si>
  <si>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</si>
  <si>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</si>
  <si>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</si>
  <si>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</si>
  <si>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</si>
  <si>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</si>
  <si>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</si>
  <si>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</si>
  <si>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</si>
  <si>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</si>
  <si>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</si>
  <si>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</si>
  <si>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</si>
  <si>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</si>
  <si>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</si>
  <si>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</si>
  <si>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</si>
  <si>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</si>
  <si>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</si>
  <si>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</si>
  <si>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</si>
  <si>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</si>
  <si>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</si>
  <si>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</si>
  <si>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</si>
  <si>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</si>
  <si>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</si>
  <si>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</si>
  <si>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</si>
  <si>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</si>
  <si>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</si>
  <si>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</si>
  <si>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</si>
  <si>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</si>
  <si>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</si>
  <si>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</si>
  <si>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</si>
  <si>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</si>
  <si>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</si>
  <si>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</si>
  <si>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</si>
  <si>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</si>
  <si>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</si>
  <si>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</si>
  <si>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</si>
  <si>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</si>
  <si>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</si>
  <si>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</si>
  <si>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</si>
  <si>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</si>
  <si>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</si>
  <si>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</si>
  <si>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</si>
  <si>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</si>
  <si>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</si>
  <si>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</si>
  <si>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</si>
  <si>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</si>
  <si>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</si>
  <si>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</si>
  <si>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</si>
  <si>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</si>
  <si>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</si>
  <si>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</si>
  <si>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</si>
  <si>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</si>
  <si>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</si>
  <si>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</si>
  <si>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</si>
  <si>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</si>
  <si>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</si>
  <si>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</si>
  <si>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</si>
  <si>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</si>
  <si>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</si>
  <si>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</si>
  <si>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</si>
  <si>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</si>
  <si>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</si>
  <si>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</si>
  <si>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</si>
  <si>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</si>
  <si>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</si>
  <si>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</si>
  <si>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</si>
  <si>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</si>
  <si>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</si>
  <si>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</si>
  <si>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</si>
  <si>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</si>
  <si>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</si>
  <si>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</si>
  <si>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</si>
  <si>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</si>
  <si>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</si>
  <si>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</si>
  <si>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</si>
  <si>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</si>
  <si>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</si>
  <si>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</si>
  <si>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</si>
  <si>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</si>
  <si>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</si>
  <si>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</si>
  <si>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</si>
  <si>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</si>
  <si>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</si>
  <si>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</si>
  <si>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</si>
  <si>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</si>
  <si>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</si>
  <si>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</si>
  <si>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</si>
  <si>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</si>
  <si>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</si>
  <si>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</si>
  <si>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</si>
  <si>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</si>
  <si>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</si>
  <si>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</si>
  <si>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</si>
  <si>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</si>
  <si>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</si>
  <si>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</si>
  <si>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</si>
  <si>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</si>
  <si>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</si>
  <si>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</si>
  <si>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</si>
  <si>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</si>
  <si>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</si>
  <si>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</si>
  <si>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</si>
  <si>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</si>
  <si>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</si>
  <si>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</si>
  <si>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</si>
  <si>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</si>
  <si>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</si>
  <si>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</si>
  <si>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</si>
  <si>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</si>
  <si>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</si>
  <si>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</si>
  <si>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</si>
  <si>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</si>
  <si>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</si>
  <si>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</si>
  <si>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</si>
  <si>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</si>
  <si>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</si>
  <si>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</si>
  <si>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</si>
  <si>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</si>
  <si>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</si>
  <si>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</si>
  <si>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</si>
  <si>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</si>
  <si>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</si>
  <si>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</si>
  <si>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</si>
  <si>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</si>
  <si>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</si>
  <si>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</si>
  <si>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</si>
  <si>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</si>
  <si>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</si>
  <si>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</si>
  <si>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</si>
  <si>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</si>
  <si>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</si>
  <si>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</si>
  <si>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</si>
  <si>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</si>
  <si>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</si>
  <si>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</si>
  <si>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</si>
  <si>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</si>
  <si>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</si>
  <si>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</si>
  <si>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</si>
  <si>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</si>
  <si>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</si>
  <si>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</si>
  <si>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</si>
  <si>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</si>
  <si>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</si>
  <si>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</si>
  <si>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</si>
  <si>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</si>
  <si>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</si>
  <si>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</si>
  <si>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</si>
  <si>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</si>
  <si>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</si>
  <si>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</si>
  <si>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</si>
  <si>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</si>
  <si>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</si>
  <si>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</si>
  <si>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</si>
  <si>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</si>
  <si>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</si>
  <si>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</si>
  <si>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</si>
  <si>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</si>
  <si>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</si>
  <si>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</si>
  <si>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</si>
  <si>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</si>
  <si>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</si>
  <si>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</si>
  <si>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</si>
  <si>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</si>
  <si>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</si>
  <si>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</si>
  <si>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</si>
  <si>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</si>
  <si>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</si>
  <si>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</si>
  <si>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</si>
  <si>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</si>
  <si>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</si>
  <si>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</si>
  <si>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</si>
  <si>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</si>
  <si>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</si>
  <si>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</si>
  <si>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</si>
  <si>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</si>
  <si>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</si>
  <si>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</si>
  <si>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</si>
  <si>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</si>
  <si>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</si>
  <si>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</si>
  <si>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</si>
  <si>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</si>
  <si>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</si>
  <si>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</si>
  <si>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</si>
  <si>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</si>
  <si>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</si>
  <si>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</si>
  <si>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</si>
  <si>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</si>
  <si>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</si>
  <si>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</si>
  <si>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</si>
  <si>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</si>
  <si>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</si>
  <si>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</si>
  <si>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</si>
  <si>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</si>
  <si>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</si>
  <si>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</si>
  <si>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</si>
  <si>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</si>
  <si>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</si>
  <si>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</si>
  <si>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</si>
  <si>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</si>
  <si>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</si>
  <si>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</si>
  <si>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</si>
  <si>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</si>
  <si>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</si>
  <si>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</si>
  <si>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</si>
  <si>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</si>
  <si>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</si>
  <si>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</si>
  <si>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</si>
  <si>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</si>
  <si>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</si>
  <si>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</si>
  <si>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</si>
  <si>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</si>
  <si>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</si>
  <si>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</si>
  <si>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</si>
  <si>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</si>
  <si>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</si>
  <si>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</si>
  <si>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</si>
  <si>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</si>
  <si>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</si>
  <si>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</si>
  <si>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</si>
  <si>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</si>
  <si>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</si>
  <si>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</si>
  <si>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</si>
  <si>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</si>
  <si>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</si>
  <si>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</si>
  <si>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</si>
  <si>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</si>
  <si>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</si>
  <si>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</si>
  <si>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</si>
  <si>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</si>
  <si>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</si>
  <si>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</si>
  <si>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</si>
  <si>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</si>
  <si>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</si>
  <si>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</si>
  <si>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</si>
  <si>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</si>
  <si>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</si>
  <si>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</si>
  <si>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</si>
  <si>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</si>
  <si>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</si>
  <si>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</si>
  <si>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</si>
  <si>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</si>
  <si>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</si>
  <si>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</si>
  <si>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</si>
  <si>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</si>
  <si>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</si>
  <si>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</si>
  <si>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</si>
  <si>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</si>
  <si>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</si>
  <si>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</si>
  <si>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</si>
  <si>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</si>
  <si>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</si>
  <si>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</si>
  <si>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</si>
  <si>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</si>
  <si>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</si>
  <si>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</si>
  <si>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</si>
  <si>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</si>
  <si>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</si>
  <si>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</si>
  <si>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</si>
  <si>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</si>
  <si>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</si>
  <si>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</si>
  <si>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</si>
  <si>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</si>
  <si>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</si>
  <si>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</si>
  <si>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</si>
  <si>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</si>
  <si>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</si>
  <si>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</si>
  <si>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</si>
  <si>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</si>
  <si>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</si>
  <si>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</si>
  <si>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</si>
  <si>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</si>
  <si>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</si>
  <si>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</si>
  <si>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</si>
  <si>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</si>
  <si>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</si>
  <si>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</si>
  <si>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</si>
  <si>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</si>
  <si>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</si>
  <si>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</si>
  <si>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</si>
  <si>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</si>
  <si>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</si>
  <si>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</si>
  <si>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</si>
  <si>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</si>
  <si>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</si>
  <si>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</si>
  <si>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</si>
  <si>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</si>
  <si>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</si>
  <si>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</si>
  <si>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</si>
  <si>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</si>
  <si>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</si>
  <si>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</si>
  <si>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</si>
  <si>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</si>
  <si>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</si>
  <si>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</si>
  <si>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</si>
  <si>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</si>
  <si>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</si>
  <si>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</si>
  <si>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</si>
  <si>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</si>
  <si>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</si>
  <si>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</si>
  <si>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</si>
  <si>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</si>
  <si>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</si>
  <si>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</si>
  <si>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</si>
  <si>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</si>
  <si>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</si>
  <si>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</si>
  <si>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</si>
  <si>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</si>
  <si>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</si>
  <si>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</si>
  <si>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</si>
  <si>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</si>
  <si>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</si>
  <si>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</si>
  <si>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</si>
  <si>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</si>
  <si>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</si>
  <si>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</si>
  <si>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</si>
  <si>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</si>
  <si>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</si>
  <si>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</si>
  <si>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</si>
  <si>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</si>
  <si>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</si>
  <si>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</si>
  <si>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</si>
  <si>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</si>
  <si>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</si>
  <si>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</si>
  <si>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</si>
  <si>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</si>
  <si>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</si>
  <si>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</si>
  <si>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</si>
  <si>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</si>
  <si>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</si>
  <si>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</si>
  <si>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</si>
  <si>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</si>
  <si>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</si>
  <si>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</si>
  <si>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</si>
  <si>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</si>
  <si>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</si>
  <si>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</si>
  <si>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</si>
  <si>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</si>
  <si>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</si>
  <si>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</si>
  <si>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</si>
  <si>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</si>
  <si>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</si>
  <si>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</si>
  <si>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</si>
  <si>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</si>
  <si>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</si>
  <si>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</si>
  <si>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</si>
  <si>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</si>
  <si>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</si>
  <si>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</si>
  <si>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</si>
  <si>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</si>
  <si>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</si>
  <si>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</si>
  <si>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</si>
  <si>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</si>
  <si>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</si>
  <si>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</si>
  <si>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</si>
  <si>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</si>
  <si>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</si>
  <si>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</si>
  <si>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</si>
  <si>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</si>
  <si>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</si>
  <si>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</si>
  <si>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</si>
  <si>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</si>
  <si>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</si>
  <si>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</si>
  <si>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</si>
  <si>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</si>
  <si>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</si>
  <si>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</si>
  <si>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</si>
  <si>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</si>
  <si>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</si>
  <si>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</si>
  <si>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</si>
  <si>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</si>
  <si>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</si>
  <si>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</si>
  <si>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</si>
  <si>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</si>
  <si>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</si>
  <si>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</si>
  <si>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</si>
  <si>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</si>
  <si>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</si>
  <si>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</si>
  <si>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</si>
  <si>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</si>
  <si>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</si>
  <si>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</si>
  <si>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</si>
  <si>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</si>
  <si>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</si>
  <si>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</si>
  <si>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</si>
  <si>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</si>
  <si>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</si>
  <si>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</si>
  <si>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</si>
  <si>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</si>
  <si>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</si>
  <si>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</si>
  <si>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</si>
  <si>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</si>
  <si>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</si>
  <si>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</si>
  <si>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</si>
  <si>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</si>
  <si>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</si>
  <si>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</si>
  <si>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</si>
  <si>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</si>
  <si>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</si>
  <si>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</si>
  <si>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</si>
  <si>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</si>
  <si>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</si>
  <si>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</si>
  <si>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</si>
  <si>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</si>
  <si>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</si>
  <si>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</si>
  <si>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</si>
  <si>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</si>
  <si>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</si>
  <si>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</si>
  <si>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</si>
  <si>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</si>
  <si>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</si>
  <si>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</si>
  <si>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</si>
  <si>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</si>
  <si>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</si>
  <si>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</si>
  <si>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</si>
  <si>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</si>
  <si>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</si>
  <si>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</si>
  <si>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</si>
  <si>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</si>
  <si>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</si>
  <si>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</si>
  <si>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</si>
  <si>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</si>
  <si>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</si>
  <si>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</si>
  <si>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</si>
  <si>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</si>
  <si>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</si>
  <si>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</si>
  <si>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</si>
  <si>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</si>
  <si>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</si>
  <si>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</si>
  <si>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</si>
  <si>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</si>
  <si>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</si>
  <si>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</si>
  <si>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</si>
  <si>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</si>
  <si>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</si>
  <si>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</si>
  <si>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</si>
  <si>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</si>
  <si>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</si>
  <si>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</si>
  <si>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</si>
  <si>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</si>
  <si>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</si>
  <si>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</si>
  <si>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</si>
  <si>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</si>
  <si>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</si>
  <si>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</si>
  <si>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</si>
  <si>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</si>
  <si>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</si>
  <si>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</si>
  <si>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</si>
  <si>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</si>
  <si>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</si>
  <si>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</si>
  <si>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</si>
  <si>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</si>
  <si>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</si>
  <si>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</si>
  <si>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</si>
  <si>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</si>
  <si>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</si>
  <si>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</si>
  <si>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</si>
  <si>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</si>
  <si>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</si>
  <si>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</si>
  <si>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</si>
  <si>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</si>
  <si>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</si>
  <si>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</si>
  <si>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</si>
  <si>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</si>
  <si>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</si>
  <si>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</si>
  <si>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</si>
  <si>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</si>
  <si>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</si>
  <si>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</si>
  <si>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</si>
  <si>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</si>
  <si>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</si>
  <si>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</si>
  <si>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</si>
  <si>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</si>
  <si>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</si>
  <si>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</si>
  <si>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</si>
  <si>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</si>
  <si>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</si>
  <si>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</si>
  <si>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</si>
  <si>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</si>
  <si>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</si>
  <si>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</si>
  <si>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</si>
  <si>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</si>
  <si>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</si>
  <si>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</si>
  <si>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</si>
  <si>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</si>
  <si>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</si>
  <si>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</si>
  <si>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</si>
  <si>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</si>
  <si>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</si>
  <si>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</si>
  <si>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</si>
  <si>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</si>
  <si>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</si>
  <si>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</si>
  <si>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</si>
  <si>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</si>
  <si>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</si>
  <si>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</si>
  <si>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</si>
  <si>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</si>
  <si>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</si>
  <si>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</si>
  <si>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</si>
  <si>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</si>
  <si>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</si>
  <si>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</si>
  <si>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</si>
  <si>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</si>
  <si>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</si>
  <si>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</si>
  <si>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</si>
  <si>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</si>
  <si>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</si>
  <si>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</si>
  <si>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</si>
  <si>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</si>
  <si>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</si>
  <si>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</si>
  <si>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</si>
  <si>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</si>
  <si>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</si>
  <si>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</si>
  <si>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</si>
  <si>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</si>
  <si>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</si>
  <si>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</si>
  <si>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</si>
  <si>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</si>
  <si>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</si>
  <si>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</si>
  <si>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</si>
  <si>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</si>
  <si>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</si>
  <si>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</si>
  <si>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</si>
  <si>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</si>
  <si>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</si>
  <si>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</si>
  <si>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</si>
  <si>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</si>
  <si>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</si>
  <si>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</si>
  <si>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</si>
  <si>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</si>
  <si>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</si>
  <si>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</si>
  <si>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</si>
  <si>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</si>
  <si>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</si>
  <si>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</si>
  <si>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</si>
  <si>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</si>
  <si>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</si>
  <si>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</si>
  <si>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</si>
  <si>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</si>
  <si>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</si>
  <si>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</si>
  <si>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</si>
  <si>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</si>
  <si>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</si>
  <si>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</si>
  <si>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</si>
  <si>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</si>
  <si>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</si>
  <si>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</si>
  <si>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</si>
  <si>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</si>
  <si>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</si>
  <si>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</si>
  <si>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</si>
  <si>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</si>
  <si>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</si>
  <si>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</si>
  <si>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</si>
  <si>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</si>
  <si>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</si>
  <si>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</si>
  <si>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</si>
  <si>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</si>
  <si>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</si>
  <si>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</si>
  <si>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</si>
  <si>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</si>
  <si>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</si>
  <si>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</si>
  <si>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</si>
  <si>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</si>
  <si>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</si>
  <si>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</si>
  <si>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</si>
  <si>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</si>
  <si>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</si>
  <si>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</si>
  <si>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</si>
  <si>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</si>
  <si>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</si>
  <si>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</si>
  <si>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</si>
  <si>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</si>
  <si>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</si>
  <si>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</si>
  <si>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</si>
  <si>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</si>
  <si>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</si>
  <si>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</si>
  <si>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</si>
  <si>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</si>
  <si>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</si>
  <si>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</si>
  <si>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</si>
  <si>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</si>
  <si>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</si>
  <si>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</si>
  <si>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</si>
  <si>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</si>
  <si>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</si>
  <si>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</si>
  <si>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</si>
  <si>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</si>
  <si>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</si>
  <si>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</si>
  <si>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</si>
  <si>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</si>
  <si>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</si>
  <si>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</si>
  <si>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</si>
  <si>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</si>
  <si>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</si>
  <si>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</si>
  <si>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</si>
  <si>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</si>
  <si>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</si>
  <si>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</si>
  <si>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</si>
  <si>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</si>
  <si>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</si>
  <si>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</si>
  <si>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</si>
  <si>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</si>
  <si>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</si>
  <si>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</si>
  <si>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</si>
  <si>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</si>
  <si>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</si>
  <si>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</si>
  <si>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</si>
  <si>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</si>
  <si>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</si>
  <si>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</si>
  <si>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</si>
  <si>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</si>
  <si>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</si>
  <si>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</si>
  <si>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</si>
  <si>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</si>
  <si>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</si>
  <si>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</si>
  <si>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</si>
  <si>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</si>
  <si>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</si>
  <si>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</si>
  <si>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</si>
  <si>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</si>
  <si>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</si>
  <si>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</si>
  <si>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</si>
  <si>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</si>
  <si>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</si>
  <si>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</si>
  <si>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</si>
  <si>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</si>
  <si>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</si>
  <si>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</si>
  <si>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</si>
  <si>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</si>
  <si>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</si>
  <si>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</si>
  <si>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</si>
  <si>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</si>
  <si>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</si>
  <si>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</si>
  <si>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</si>
  <si>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</si>
  <si>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</si>
  <si>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</si>
  <si>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</si>
  <si>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</si>
  <si>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</si>
  <si>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</si>
  <si>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</si>
  <si>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</si>
  <si>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</si>
  <si>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</si>
  <si>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</si>
  <si>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</si>
  <si>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</si>
  <si>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</si>
  <si>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</si>
  <si>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</si>
  <si>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</si>
  <si>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</si>
  <si>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</si>
  <si>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</si>
  <si>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</si>
  <si>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</si>
  <si>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</si>
  <si>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</si>
  <si>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</si>
  <si>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</si>
  <si>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</si>
  <si>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</si>
  <si>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</si>
  <si>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</si>
  <si>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</si>
  <si>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</si>
  <si>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</si>
  <si>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</si>
  <si>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</si>
  <si>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</si>
  <si>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</si>
  <si>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</si>
  <si>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</si>
  <si>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</si>
  <si>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</si>
  <si>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</si>
  <si>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</si>
  <si>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</si>
  <si>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</si>
  <si>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</si>
  <si>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</si>
  <si>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</si>
  <si>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</si>
  <si>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</si>
  <si>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</si>
  <si>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</si>
  <si>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</si>
  <si>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</si>
  <si>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</si>
  <si>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</si>
  <si>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</si>
  <si>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</si>
  <si>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</si>
  <si>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</si>
  <si>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</si>
  <si>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</si>
  <si>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</si>
  <si>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</si>
  <si>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</si>
  <si>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</si>
  <si>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</si>
  <si>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</si>
  <si>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</si>
  <si>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</si>
  <si>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</si>
  <si>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</si>
  <si>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</si>
  <si>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</si>
  <si>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</si>
  <si>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</si>
  <si>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</si>
  <si>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</si>
  <si>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</si>
  <si>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</si>
  <si>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</si>
  <si>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</si>
  <si>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</si>
  <si>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</si>
  <si>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</si>
  <si>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</si>
  <si>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</si>
  <si>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</si>
  <si>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</si>
  <si>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</si>
  <si>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</si>
  <si>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</si>
  <si>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</si>
  <si>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</si>
  <si>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</si>
  <si>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</si>
  <si>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</si>
  <si>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</si>
  <si>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</si>
  <si>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</si>
  <si>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</si>
  <si>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</si>
  <si>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</si>
  <si>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</si>
  <si>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</si>
  <si>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</si>
  <si>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</si>
  <si>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</si>
  <si>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</si>
  <si>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</si>
  <si>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</si>
  <si>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</si>
  <si>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</si>
  <si>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</si>
  <si>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</si>
  <si>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</si>
  <si>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</si>
  <si>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</si>
  <si>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</si>
  <si>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</si>
  <si>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</si>
  <si>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</si>
  <si>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</si>
  <si>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</si>
  <si>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</si>
  <si>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</si>
  <si>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</si>
  <si>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</si>
  <si>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</si>
  <si>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</si>
  <si>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</si>
  <si>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</si>
  <si>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</si>
  <si>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</si>
  <si>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</si>
  <si>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</si>
  <si>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</si>
  <si>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</si>
  <si>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</si>
  <si>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</si>
  <si>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</si>
  <si>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</si>
  <si>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</si>
  <si>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</si>
  <si>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</si>
  <si>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</si>
  <si>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</si>
  <si>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</si>
  <si>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</si>
  <si>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</si>
  <si>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</si>
  <si>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</si>
  <si>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</si>
  <si>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</si>
  <si>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</si>
  <si>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</si>
  <si>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</si>
  <si>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</si>
  <si>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</si>
  <si>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</si>
  <si>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</si>
  <si>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</si>
  <si>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</si>
  <si>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</si>
  <si>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</si>
  <si>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</si>
  <si>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</si>
  <si>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</si>
  <si>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</si>
  <si>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</si>
  <si>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</si>
  <si>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</si>
  <si>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</si>
  <si>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</si>
  <si>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</si>
  <si>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</si>
  <si>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</si>
  <si>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</si>
  <si>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</si>
  <si>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</si>
  <si>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</si>
  <si>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</si>
  <si>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</si>
  <si>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</si>
  <si>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</si>
  <si>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</si>
  <si>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</si>
  <si>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</si>
  <si>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</si>
  <si>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</si>
  <si>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</si>
  <si>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</si>
  <si>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</si>
  <si>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</si>
  <si>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</si>
  <si>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</si>
  <si>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</si>
  <si>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</si>
  <si>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</si>
  <si>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</si>
  <si>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</si>
  <si>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</si>
  <si>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</si>
  <si>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</si>
  <si>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</si>
  <si>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</si>
  <si>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</si>
  <si>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</si>
  <si>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</si>
  <si>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</si>
  <si>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</si>
  <si>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</si>
  <si>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</si>
  <si>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</si>
  <si>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</si>
  <si>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</si>
  <si>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</si>
  <si>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</si>
  <si>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</si>
  <si>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</si>
  <si>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</si>
  <si>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</si>
  <si>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</si>
  <si>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</si>
  <si>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</si>
  <si>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</si>
  <si>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</si>
  <si>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</si>
  <si>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</si>
  <si>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</si>
  <si>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</si>
  <si>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</si>
  <si>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</si>
  <si>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</si>
  <si>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</si>
  <si>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</si>
  <si>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</si>
  <si>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</si>
  <si>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</si>
  <si>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</si>
  <si>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</si>
  <si>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</si>
  <si>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</si>
  <si>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</si>
  <si>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</si>
  <si>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</si>
  <si>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</si>
  <si>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</si>
  <si>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</si>
  <si>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</si>
  <si>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</si>
  <si>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</si>
  <si>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</si>
  <si>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</si>
  <si>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</si>
  <si>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</si>
  <si>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</si>
  <si>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</si>
  <si>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</si>
  <si>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</si>
  <si>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</si>
  <si>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</si>
  <si>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</si>
  <si>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</si>
  <si>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</si>
  <si>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</si>
  <si>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</si>
  <si>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</si>
  <si>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</si>
  <si>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</si>
  <si>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</si>
  <si>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</si>
  <si>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</si>
  <si>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</si>
  <si>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</si>
  <si>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</si>
  <si>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</si>
  <si>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</si>
  <si>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</si>
  <si>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</si>
  <si>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</si>
  <si>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</si>
  <si>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</si>
  <si>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</si>
  <si>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</si>
  <si>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</si>
  <si>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</si>
  <si>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</si>
  <si>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</si>
  <si>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</si>
  <si>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</si>
  <si>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</si>
  <si>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</si>
  <si>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</si>
  <si>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</si>
  <si>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</si>
  <si>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</si>
  <si>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</si>
  <si>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</si>
  <si>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</si>
  <si>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</si>
  <si>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</si>
  <si>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</si>
  <si>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</si>
  <si>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</si>
  <si>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</si>
  <si>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</si>
  <si>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</si>
  <si>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</si>
  <si>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</si>
  <si>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</si>
  <si>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</si>
  <si>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</si>
  <si>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</si>
  <si>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</si>
  <si>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</si>
  <si>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</si>
  <si>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</si>
  <si>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</si>
  <si>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</si>
  <si>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</si>
  <si>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</si>
  <si>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</si>
  <si>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</si>
  <si>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</si>
  <si>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</si>
  <si>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</si>
  <si>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</si>
  <si>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</si>
  <si>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</si>
  <si>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</si>
  <si>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</si>
  <si>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</si>
  <si>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</si>
  <si>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</si>
  <si>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</si>
  <si>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</si>
  <si>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</si>
  <si>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</si>
  <si>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</si>
  <si>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</si>
  <si>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</si>
  <si>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</si>
  <si>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</si>
  <si>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</si>
  <si>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</si>
  <si>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</si>
  <si>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</si>
  <si>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</si>
  <si>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</si>
  <si>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</si>
  <si>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</si>
  <si>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</si>
  <si>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</si>
  <si>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</si>
  <si>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</si>
  <si>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</si>
  <si>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</si>
  <si>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</si>
  <si>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</si>
  <si>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</si>
  <si>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</si>
  <si>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</si>
  <si>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</si>
  <si>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</si>
  <si>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</si>
  <si>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</si>
  <si>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</si>
  <si>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</si>
  <si>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</si>
  <si>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</si>
  <si>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</si>
  <si>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</si>
  <si>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</si>
  <si>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</si>
  <si>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</si>
  <si>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</si>
  <si>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</si>
  <si>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</si>
  <si>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</si>
  <si>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</si>
  <si>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</si>
  <si>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</si>
  <si>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</si>
  <si>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</si>
  <si>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</si>
  <si>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</si>
  <si>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</si>
  <si>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</si>
  <si>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</si>
  <si>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</si>
  <si>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</si>
  <si>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</si>
  <si>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</si>
  <si>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</si>
  <si>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</si>
  <si>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</si>
  <si>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</si>
  <si>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</si>
  <si>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</si>
  <si>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</si>
  <si>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</si>
  <si>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</si>
  <si>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</si>
  <si>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</si>
  <si>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</si>
  <si>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</si>
  <si>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</si>
  <si>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</si>
  <si>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</si>
  <si>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</si>
  <si>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</si>
  <si>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</si>
  <si>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</si>
  <si>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</si>
  <si>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</si>
  <si>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</si>
  <si>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</si>
  <si>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</si>
  <si>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</si>
  <si>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</si>
  <si>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</si>
  <si>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</si>
  <si>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</si>
  <si>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</si>
  <si>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</si>
  <si>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</si>
  <si>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</si>
  <si>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</si>
  <si>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</si>
  <si>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</si>
  <si>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</si>
  <si>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</si>
  <si>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</si>
  <si>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</si>
  <si>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</si>
  <si>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</si>
  <si>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</si>
  <si>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</si>
  <si>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</si>
  <si>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</si>
  <si>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</si>
  <si>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</si>
  <si>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</si>
  <si>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</si>
  <si>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</si>
  <si>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</si>
  <si>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</si>
  <si>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</si>
  <si>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</si>
  <si>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</si>
  <si>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</si>
  <si>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</si>
  <si>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</si>
  <si>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</si>
  <si>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</si>
  <si>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</si>
  <si>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</si>
  <si>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</si>
  <si>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</si>
  <si>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</si>
  <si>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</si>
  <si>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</si>
  <si>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</si>
  <si>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</si>
  <si>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</si>
  <si>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</si>
  <si>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</si>
  <si>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</si>
  <si>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</si>
  <si>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</si>
  <si>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</si>
  <si>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</si>
  <si>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</si>
  <si>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</si>
  <si>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</si>
  <si>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</si>
  <si>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</si>
  <si>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</si>
  <si>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</si>
  <si>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</si>
  <si>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</si>
  <si>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</si>
  <si>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</si>
  <si>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</si>
  <si>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</si>
  <si>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</si>
  <si>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</si>
  <si>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</si>
  <si>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</si>
  <si>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</si>
  <si>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</si>
  <si>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</si>
  <si>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</si>
  <si>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</si>
  <si>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</si>
  <si>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</si>
  <si>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</si>
  <si>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</si>
  <si>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</si>
  <si>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</si>
  <si>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</si>
  <si>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</si>
  <si>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</si>
  <si>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</si>
  <si>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</si>
  <si>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</si>
  <si>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</si>
  <si>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</si>
  <si>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</si>
  <si>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</si>
  <si>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</si>
  <si>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</si>
  <si>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</si>
  <si>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</si>
  <si>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</si>
  <si>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</si>
  <si>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</si>
  <si>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</si>
  <si>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</si>
  <si>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</si>
  <si>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</si>
  <si>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</si>
  <si>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</si>
  <si>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Zona urbana o rural</t>
  </si>
  <si>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</si>
  <si>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</si>
  <si>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</si>
  <si>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</si>
  <si>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</si>
  <si>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</si>
  <si>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</si>
  <si>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</si>
  <si>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</si>
  <si>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</si>
  <si>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</si>
  <si>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</si>
  <si>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</si>
  <si>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</si>
  <si>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</si>
  <si>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</si>
  <si>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</si>
  <si>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</si>
  <si>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</si>
  <si>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</si>
  <si>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</si>
  <si>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</si>
  <si>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</si>
  <si>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</si>
  <si>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</si>
  <si>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</si>
  <si>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</si>
  <si>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</si>
  <si>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</si>
  <si>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</si>
  <si>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</si>
  <si>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</si>
  <si>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</si>
  <si>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</si>
  <si>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</si>
  <si>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</si>
  <si>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</si>
  <si>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</si>
  <si>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</si>
  <si>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</si>
  <si>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</si>
  <si>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</si>
  <si>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</si>
  <si>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</si>
  <si>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</si>
  <si>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</si>
  <si>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</si>
  <si>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</si>
  <si>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</si>
  <si>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</si>
  <si>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</si>
  <si>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</si>
  <si>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</si>
  <si>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</si>
  <si>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</si>
  <si>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</si>
  <si>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</si>
  <si>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</si>
  <si>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</si>
  <si>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</si>
  <si>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</si>
  <si>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</si>
  <si>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</si>
  <si>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</si>
  <si>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</si>
  <si>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Familia, Comunidades y Redes</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</si>
  <si>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</si>
  <si>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</si>
  <si>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</si>
  <si>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</si>
  <si>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</si>
  <si>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Diligencimiento Componente Talento Humano</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</si>
  <si>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</si>
  <si>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</si>
  <si>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</si>
  <si>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</si>
  <si>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</si>
  <si>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</si>
  <si>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</si>
  <si>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</si>
  <si>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</si>
  <si>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</si>
  <si>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</si>
  <si>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</si>
  <si>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</si>
  <si>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</si>
  <si>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</si>
  <si>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Cupos asignados a la Sede</t>
  </si>
  <si>
    <t>3. INFORMACIÓN GENERAL DE LA VISITA</t>
  </si>
  <si>
    <t>Fecha de finalización Visita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</si>
  <si>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</si>
  <si>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</si>
  <si>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</si>
  <si>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</si>
  <si>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</si>
  <si>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</si>
  <si>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</si>
  <si>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</si>
  <si>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</si>
  <si>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</si>
  <si>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</si>
  <si>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</si>
  <si>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</si>
  <si>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</si>
  <si>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</si>
  <si>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</si>
  <si>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</si>
  <si>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</si>
  <si>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</si>
  <si>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</si>
  <si>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</si>
  <si>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</si>
  <si>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</si>
  <si>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</si>
  <si>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</si>
  <si>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</si>
  <si>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</si>
  <si>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</si>
  <si>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</si>
  <si>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</si>
  <si>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</si>
  <si>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</si>
  <si>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</si>
  <si>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</si>
  <si>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</si>
  <si>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</si>
  <si>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</si>
  <si>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</si>
  <si>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</si>
  <si>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</si>
  <si>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</si>
  <si>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</si>
  <si>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</si>
  <si>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</si>
  <si>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</si>
  <si>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</si>
  <si>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</si>
  <si>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</si>
  <si>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</si>
  <si>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</si>
  <si>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</si>
  <si>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</si>
  <si>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3.5.1</t>
  </si>
  <si>
    <t>3.5.2</t>
  </si>
  <si>
    <t>3.5.3</t>
  </si>
  <si>
    <t>3.5.4</t>
  </si>
  <si>
    <t>3.6.1</t>
  </si>
  <si>
    <t>3.6.2</t>
  </si>
  <si>
    <t>3.6.3</t>
  </si>
  <si>
    <t>3.7.1</t>
  </si>
  <si>
    <t>3.8.1</t>
  </si>
  <si>
    <t>3.8.2</t>
  </si>
  <si>
    <t>3.8.3</t>
  </si>
  <si>
    <t>3.8.4</t>
  </si>
  <si>
    <t>3.8.5</t>
  </si>
  <si>
    <t>En observación de la atención se evidencia que:</t>
  </si>
  <si>
    <t>3.9.1</t>
  </si>
  <si>
    <t>3.9.2</t>
  </si>
  <si>
    <t>3.9.3</t>
  </si>
  <si>
    <t>3.9.4</t>
  </si>
  <si>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</si>
  <si>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</si>
  <si>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</si>
  <si>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</si>
  <si>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</si>
  <si>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</si>
  <si>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</si>
  <si>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</si>
  <si>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</si>
  <si>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</si>
  <si>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</si>
  <si>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</si>
  <si>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</si>
  <si>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</si>
  <si>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</si>
  <si>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</si>
  <si>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</si>
  <si>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</si>
  <si>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</si>
  <si>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</si>
  <si>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</si>
  <si>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</si>
  <si>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</si>
  <si>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</si>
  <si>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3.13.6</t>
  </si>
  <si>
    <t>Portada</t>
  </si>
  <si>
    <t>2. COMPONENTE AMBIENTES EDUCATIVOS Y PROTECTORES</t>
  </si>
  <si>
    <t>NO CUMPLE</t>
  </si>
  <si>
    <t>2.3.2</t>
  </si>
  <si>
    <t>2.3.3</t>
  </si>
  <si>
    <t> </t>
  </si>
  <si>
    <t>Los marcos de las ventanas se encuentran completos y en buen estado, de tal forma, que no se genere un riesgo para los participantes.</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</si>
  <si>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</si>
  <si>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</si>
  <si>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</si>
  <si>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</si>
  <si>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</si>
  <si>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</si>
  <si>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</si>
  <si>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</si>
  <si>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</si>
  <si>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</si>
  <si>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</si>
  <si>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</si>
  <si>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</si>
  <si>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</si>
  <si>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</si>
  <si>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</si>
  <si>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</si>
  <si>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</si>
  <si>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</si>
  <si>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2.9</t>
  </si>
  <si>
    <t>2.9.1</t>
  </si>
  <si>
    <t>2.9.2</t>
  </si>
  <si>
    <t>Click</t>
  </si>
  <si>
    <t>2.10</t>
  </si>
  <si>
    <t>2.10.1</t>
  </si>
  <si>
    <t>2.10.2</t>
  </si>
  <si>
    <t>2.10.3</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</si>
  <si>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</si>
  <si>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</si>
  <si>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En el espacio para el servido de alimentos se asegura un puesto para cada niña y niño en el momento de su uso.</t>
  </si>
  <si>
    <t>2.11</t>
  </si>
  <si>
    <t>2.11.1</t>
  </si>
  <si>
    <t>2.11.2</t>
  </si>
  <si>
    <t>2.12</t>
  </si>
  <si>
    <t>2.12.1</t>
  </si>
  <si>
    <t>3. COMPONENTE SALUD Y NUTRICIÓN</t>
  </si>
  <si>
    <t>Verifica la existencia del soporte de afiliación de las niñas, los niños al Sistema General de Seguridad Social en Salud (SGSSS).  (Estándar 8).</t>
  </si>
  <si>
    <t>3.1.1</t>
  </si>
  <si>
    <t>3.1.2</t>
  </si>
  <si>
    <t>En diálogo con los padres de familia y/o cuidadores, se evidencia la orientación sobre afiliación al Sistema General de Seguridad Social en Salud (SGSSS).</t>
  </si>
  <si>
    <t>3.2</t>
  </si>
  <si>
    <t xml:space="preserve">Cuenta con soportes de socialización de la Ruta para acceder a la valoración integral en salud y atención en salud bucal al atender grupos étnicos con autoridades tradicionales. </t>
  </si>
  <si>
    <t>3.2.4</t>
  </si>
  <si>
    <t>3.3</t>
  </si>
  <si>
    <t>3.4</t>
  </si>
  <si>
    <t>Cumple con la toma  periódica de la toma de medidas antropométricas a cada niña, niño y hace seguimiento a los resultados.  (Estándar 15).</t>
  </si>
  <si>
    <t>3.4.4</t>
  </si>
  <si>
    <t>3.4.5</t>
  </si>
  <si>
    <t>3.4.6</t>
  </si>
  <si>
    <t>3.4.7</t>
  </si>
  <si>
    <t>Cuenta con los apoyos necesarios y los ajustes razonables para la toma de peso y talla de la población con discapacidad de acuerdo con la categoría.</t>
  </si>
  <si>
    <t>3.4.8</t>
  </si>
  <si>
    <t>3.4.9</t>
  </si>
  <si>
    <t>3.4.10</t>
  </si>
  <si>
    <t>3.4.11</t>
  </si>
  <si>
    <t>3.4.12</t>
  </si>
  <si>
    <t>Cuenta con registro de novedades diligenciado y fórmula médica actualizada para el suministro y seguimiento del consumo de la Fórmula Terapéutica Lista para el Consumo - FTLC de los usuarios con tratamiento ambulatorio.</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</si>
  <si>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</si>
  <si>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</si>
  <si>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</si>
  <si>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</si>
  <si>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</si>
  <si>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</si>
  <si>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</si>
  <si>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3.6</t>
  </si>
  <si>
    <t>Identifica y reporta de forma oportuna los casos de brotes de enfermedades inmunoprevenibles, prevalentes y transmitidas por alimentos (ETA).  (Estándar 12).</t>
  </si>
  <si>
    <t>3.7</t>
  </si>
  <si>
    <t>3.7.2</t>
  </si>
  <si>
    <t>3.7.3</t>
  </si>
  <si>
    <t>3.7.4</t>
  </si>
  <si>
    <t>3.7.5</t>
  </si>
  <si>
    <t>3.8</t>
  </si>
  <si>
    <t>3.8.6</t>
  </si>
  <si>
    <t>3.8.7</t>
  </si>
  <si>
    <t>3.8.8</t>
  </si>
  <si>
    <t>3.8.9</t>
  </si>
  <si>
    <t>3.8.10</t>
  </si>
  <si>
    <t>3.9</t>
  </si>
  <si>
    <t>3.10</t>
  </si>
  <si>
    <t>3.11</t>
  </si>
  <si>
    <t>Cuenta con actas, listados de asistencia, registros fotográficos o videos, etc., que evidencien la capacitación del talento humano en los programas del plan de saneamiento básico.</t>
  </si>
  <si>
    <t>3.11.3</t>
  </si>
  <si>
    <t>3.11.4</t>
  </si>
  <si>
    <t>3.11.5</t>
  </si>
  <si>
    <t>3.12</t>
  </si>
  <si>
    <t>Documenta las Buenas Prácticas de Manufactura - BPM.  (Estándar 18).</t>
  </si>
  <si>
    <t>3.13</t>
  </si>
  <si>
    <t>3.13.7</t>
  </si>
  <si>
    <t>3.14</t>
  </si>
  <si>
    <t>3.14.1</t>
  </si>
  <si>
    <t>3.14.2</t>
  </si>
  <si>
    <t>3.14.3</t>
  </si>
  <si>
    <t>3.14.4</t>
  </si>
  <si>
    <t>3.14.5</t>
  </si>
  <si>
    <t>Cuenta con la documentación para la báscula pesa bebés: 
-Hoja de vida.
-Certificado de calibración.
-Verificaciones intermedias.</t>
  </si>
  <si>
    <t>3.14.6</t>
  </si>
  <si>
    <t>3.14.7</t>
  </si>
  <si>
    <t>Cuenta con la documentación del infantómetro: 
-Hoja de vida (con la totalidad de criterios establecidos en la norma)
-Certificado de calibración.</t>
  </si>
  <si>
    <t>3.14.8</t>
  </si>
  <si>
    <t>3.14.9</t>
  </si>
  <si>
    <t>3.14.10</t>
  </si>
  <si>
    <t>3.14.11</t>
  </si>
  <si>
    <t>3.15</t>
  </si>
  <si>
    <t>3.15.1</t>
  </si>
  <si>
    <t>3.15.2</t>
  </si>
  <si>
    <t>3.16</t>
  </si>
  <si>
    <t>3.16.1</t>
  </si>
  <si>
    <t xml:space="preserve">Cuenta con evidencias  de la planeación pedagógica  para los usuarios de las acciones de educación para la salud alimentaria.
</t>
  </si>
  <si>
    <t>3.16.2</t>
  </si>
  <si>
    <t>3.17</t>
  </si>
  <si>
    <t>3.17.1</t>
  </si>
  <si>
    <t>3.17.2</t>
  </si>
  <si>
    <t>3.17.3</t>
  </si>
  <si>
    <t>3.17.4</t>
  </si>
  <si>
    <t>3.17.5</t>
  </si>
  <si>
    <t>3.17.6</t>
  </si>
  <si>
    <t xml:space="preserve">4. FAMILIAS, COMUNIDADES Y REDES SOCIALES </t>
  </si>
  <si>
    <t>4.1</t>
  </si>
  <si>
    <t xml:space="preserve">Cuenta con copia física o digital del registro civil de las niñas y los niños (y del documento de identidad de las mujeres gestantes). (Estándar 1.) </t>
  </si>
  <si>
    <t xml:space="preserve">PSIC / TS / PEDAG / LIC </t>
  </si>
  <si>
    <t>4.1.1</t>
  </si>
  <si>
    <t>4.2</t>
  </si>
  <si>
    <t>4.2.1</t>
  </si>
  <si>
    <t>4.2.2</t>
  </si>
  <si>
    <t>4.2.3</t>
  </si>
  <si>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</si>
  <si>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</si>
  <si>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</si>
  <si>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</si>
  <si>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</si>
  <si>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</si>
  <si>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t>4.3.1</t>
  </si>
  <si>
    <t>4.3.2</t>
  </si>
  <si>
    <t>4.3.3</t>
  </si>
  <si>
    <t>Cuenta con la descripción de las acciones adelantadas en el caso de identificarse una amenaza, vulneración o inobservancia de los derechos de una niña y/o niño en el registro de novedades.</t>
  </si>
  <si>
    <t>4.3.4</t>
  </si>
  <si>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</si>
  <si>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</si>
  <si>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</si>
  <si>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</si>
  <si>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4.4.1</t>
  </si>
  <si>
    <t>4.4.2</t>
  </si>
  <si>
    <t>4.4.3</t>
  </si>
  <si>
    <t>4.5</t>
  </si>
  <si>
    <t>Cuenta con un pacto de convivencia construido con la participación de las niñas, los niños y mujeres gestantes, sus familias, o cuidadores, y el talento humano de la Unidad de Servicio. (Estándar 5.)</t>
  </si>
  <si>
    <t>4.5.1</t>
  </si>
  <si>
    <t>4.5.2</t>
  </si>
  <si>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</si>
  <si>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</si>
  <si>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</si>
  <si>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</si>
  <si>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4.6.1</t>
  </si>
  <si>
    <t>4.6.2</t>
  </si>
  <si>
    <t>4.6.3</t>
  </si>
  <si>
    <t>4.6.4</t>
  </si>
  <si>
    <t>4.6.5</t>
  </si>
  <si>
    <t>4.7</t>
  </si>
  <si>
    <t>Facilita a la comunidad y a los participantes el ejercicio de control social sobre la calidad de la atención. (Estándar 7 y 56.)</t>
  </si>
  <si>
    <t>4.7.1</t>
  </si>
  <si>
    <t>4.7.2</t>
  </si>
  <si>
    <t>4.7.3</t>
  </si>
  <si>
    <t>5. PROCESO PEDAGÓGICO</t>
  </si>
  <si>
    <t>5.1</t>
  </si>
  <si>
    <t>5.1.1</t>
  </si>
  <si>
    <t>5.2</t>
  </si>
  <si>
    <t>5.2.1</t>
  </si>
  <si>
    <t>5.5</t>
  </si>
  <si>
    <t>Implementa acciones de cuidado con las niñas y los niños desde la gestación que promueven el bienestar, la seguridad y el buen trato. (Estandares 3 y 26).</t>
  </si>
  <si>
    <t>5.5.2</t>
  </si>
  <si>
    <t>5.5.4</t>
  </si>
  <si>
    <t>CONT / ADM</t>
  </si>
  <si>
    <t>5.4</t>
  </si>
  <si>
    <t>5.4.1</t>
  </si>
  <si>
    <t>5.4.2</t>
  </si>
  <si>
    <t xml:space="preserve">Se identifica que los ambientes pedagógicos favorecen la participación de todas las personas, ajustados intencionalmente para promover la inclusión y participación de las niñas y los niños con discapacidad. </t>
  </si>
  <si>
    <t>5.4.4</t>
  </si>
  <si>
    <t>Cuenta con el seguimiento al desarrollo de cada niña y niño y lo socializa con las familias o cuidadores como mínimo tres veces al año (Estándar 28).</t>
  </si>
  <si>
    <t>5.5.1</t>
  </si>
  <si>
    <t>5.6</t>
  </si>
  <si>
    <t xml:space="preserve">Desarrolla jornadas pedagógicas mínimo una vez al mes con el talento humano para fortalecer su trabajo. (Estándar 29). </t>
  </si>
  <si>
    <t>5.6.1</t>
  </si>
  <si>
    <t>5.6.2</t>
  </si>
  <si>
    <t>6. ADMINISTRATIVO Y DE GESTIÓN</t>
  </si>
  <si>
    <t>6.1</t>
  </si>
  <si>
    <t xml:space="preserve">Documenta las estrategias organizacionales que le dan identidad como organización que atiende a la primera infancia. - Estandar 51 </t>
  </si>
  <si>
    <t>6.1.1</t>
  </si>
  <si>
    <t>Cuenta con Reglamento Interno de Trabajo</t>
  </si>
  <si>
    <t>6.1.2</t>
  </si>
  <si>
    <t>En observación de la atención y dialogo con los padres de familia se identifica que se presta el servicio ocho (8) horas diarias, cinco (5) días a la semana.</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</si>
  <si>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</si>
  <si>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</si>
  <si>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PSIC / TS / PEDAG / LIC /ADMIN</t>
  </si>
  <si>
    <t>6.2.1</t>
  </si>
  <si>
    <t>6.2.2</t>
  </si>
  <si>
    <t xml:space="preserve">Cuentan con la documentación requerida para los niñas y niños en proceso migratorio.  </t>
  </si>
  <si>
    <t>6.2.3</t>
  </si>
  <si>
    <t>6.2.4</t>
  </si>
  <si>
    <t>6.2.5</t>
  </si>
  <si>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</si>
  <si>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</si>
  <si>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</si>
  <si>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6.3.1</t>
  </si>
  <si>
    <t>6.3.2</t>
  </si>
  <si>
    <t>6.4</t>
  </si>
  <si>
    <t xml:space="preserve">Cuenta con la información de los padres, las madres o los adultos responsables de las niñas, los niños y mujer gestante en un directorio completo y actualizado. (Estándar 55). </t>
  </si>
  <si>
    <t>CONT / ADM / ECON</t>
  </si>
  <si>
    <t>6.4.1</t>
  </si>
  <si>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</si>
  <si>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</si>
  <si>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</si>
  <si>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</si>
  <si>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</si>
  <si>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</si>
  <si>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</si>
  <si>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</si>
  <si>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</si>
  <si>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Vincula el talento humano bajo una modalidad de Contratación legal vigente, que cumpla con las formalidades plenas segun lo estipulado por la ley laboral y civil - Estandar 52</t>
  </si>
  <si>
    <t>8.1.1</t>
  </si>
  <si>
    <t>8.1.2</t>
  </si>
  <si>
    <t>8.2</t>
  </si>
  <si>
    <t>Cumple con los perfiles del talento humano que se requieren para la atencion de las niñas los niños y mujeres gestantes con enfoque diferencial - Estandar 30</t>
  </si>
  <si>
    <t>8.2.1</t>
  </si>
  <si>
    <t>8.2.2</t>
  </si>
  <si>
    <t>8.2.3</t>
  </si>
  <si>
    <t>8.2.4</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</si>
  <si>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</si>
  <si>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</si>
  <si>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</si>
  <si>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8.3.1</t>
  </si>
  <si>
    <t>8.4</t>
  </si>
  <si>
    <t>Implementa o gestiona y hace seguimiento al plan de cualificación del talento humano de acuerdo con la oferta territorial-sectorial - Estandar 32</t>
  </si>
  <si>
    <t>8.4.1</t>
  </si>
  <si>
    <t>Cuenta con un plan de cualificación del talento humano, el cual debe estar estructurado a más tardar en el tercer (3) mes del inicio de la atención.</t>
  </si>
  <si>
    <t>8.4.2</t>
  </si>
  <si>
    <t>8.5</t>
  </si>
  <si>
    <t>Documenta e implementa un proceso de selección, inducción, bienestar y evaluación del desempeño del talento humano, de acuerdo con el perfil, el cargo a desempeñar y las particularidades culturales y étnicas de la población - Estandar 33</t>
  </si>
  <si>
    <t>8.5.1</t>
  </si>
  <si>
    <t>8.5.2</t>
  </si>
  <si>
    <t>8.5.3</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</si>
  <si>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</si>
  <si>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</si>
  <si>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</si>
  <si>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</si>
  <si>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</si>
  <si>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</si>
  <si>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</si>
  <si>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</si>
  <si>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</si>
  <si>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</si>
  <si>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</si>
  <si>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</si>
  <si>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7.1</t>
  </si>
  <si>
    <t>7.1.1</t>
  </si>
  <si>
    <t>7.1.2</t>
  </si>
  <si>
    <t>7.1.3</t>
  </si>
  <si>
    <t>Lleva la contabilidad desagregada por centro de costos.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</si>
  <si>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</si>
  <si>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</si>
  <si>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</si>
  <si>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</si>
  <si>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</si>
  <si>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</si>
  <si>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</si>
  <si>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</si>
  <si>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</si>
  <si>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</si>
  <si>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</si>
  <si>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</si>
  <si>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</si>
  <si>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</si>
  <si>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</si>
  <si>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</si>
  <si>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</si>
  <si>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</si>
  <si>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</si>
  <si>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</si>
  <si>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</si>
  <si>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</si>
  <si>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</si>
  <si>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</si>
  <si>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</si>
  <si>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</si>
  <si>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</si>
  <si>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</si>
  <si>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</si>
  <si>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</si>
  <si>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</si>
  <si>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</si>
  <si>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</si>
  <si>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</si>
  <si>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</si>
  <si>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</si>
  <si>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</si>
  <si>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Profesional Psicosocial</t>
  </si>
  <si>
    <t>Profesional Salud y Nutrición</t>
  </si>
  <si>
    <t xml:space="preserve">Auxiliar de Servicios Generales </t>
  </si>
  <si>
    <t>Cantidad de usuarios del servicio
* Corresponde al # cupo atendidos al momento de la VI</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</si>
  <si>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</si>
  <si>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</si>
  <si>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</si>
  <si>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</si>
  <si>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</si>
  <si>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</si>
  <si>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</si>
  <si>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</si>
  <si>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</si>
  <si>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</si>
  <si>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</si>
  <si>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</si>
  <si>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</si>
  <si>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</si>
  <si>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</si>
  <si>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</si>
  <si>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</si>
  <si>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</si>
  <si>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</si>
  <si>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</si>
  <si>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</si>
  <si>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</si>
  <si>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</si>
  <si>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</si>
  <si>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</si>
  <si>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</si>
  <si>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</si>
  <si>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</si>
  <si>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</si>
  <si>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</si>
  <si>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</si>
  <si>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</si>
  <si>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t>treinta y seis (36) meses de experiencia profesional de los cuales doce (12) meses de experiencia deben estar relacionados con el objeto y obligaciones del contrato a celebrarse.</t>
  </si>
  <si>
    <t>Perfil 1</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</si>
  <si>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</si>
  <si>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</si>
  <si>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</si>
  <si>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</si>
  <si>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</si>
  <si>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</si>
  <si>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</si>
  <si>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</si>
  <si>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</si>
  <si>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</si>
  <si>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</si>
  <si>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</si>
  <si>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</si>
  <si>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</si>
  <si>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</si>
  <si>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</si>
  <si>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</si>
  <si>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</si>
  <si>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</si>
  <si>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</si>
  <si>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Título técnico o tecnólogo en ciencias económicas, administrativas, sistemas, salud ocupacional, seguridad y salud en el trabajo.</t>
  </si>
  <si>
    <t>doce (12) meses de experiencia laboral relacionada con el objeto y obligaciones del contrato a celebrarse</t>
  </si>
  <si>
    <t>CONSOLIDADO DE LAS CONDICIONES CON NO CUMPLIMIENTO</t>
  </si>
  <si>
    <t>Numeral</t>
  </si>
  <si>
    <t>CONDICIONES DE CALIDAD CON NO CUMPLIMIENTO</t>
  </si>
  <si>
    <t>COMPONENTE</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</si>
  <si>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</si>
  <si>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</si>
  <si>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</si>
  <si>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</si>
  <si>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</si>
  <si>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</si>
  <si>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</si>
  <si>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</si>
  <si>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</si>
  <si>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</si>
  <si>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</si>
  <si>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</si>
  <si>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</si>
  <si>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</si>
  <si>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</si>
  <si>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</si>
  <si>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</si>
  <si>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</si>
  <si>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</si>
  <si>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Conforme a la normativa vigente y de acuerdo con las orientaciones establecidas en el estándar 10.</t>
  </si>
  <si>
    <t>Certificado de asistencia a consulta en salud bucal</t>
  </si>
  <si>
    <t>Según la orientación del estándar 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</si>
  <si>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</si>
  <si>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</si>
  <si>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</si>
  <si>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</si>
  <si>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</si>
  <si>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</si>
  <si>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</si>
  <si>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</si>
  <si>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APLICA</t>
  </si>
  <si>
    <t xml:space="preserve">TOTAL </t>
  </si>
  <si>
    <t>ADMINISTRATIVO Y DE GESTIÓN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</si>
  <si>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</si>
  <si>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</si>
  <si>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</si>
  <si>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</si>
  <si>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</si>
  <si>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</si>
  <si>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</si>
  <si>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</si>
  <si>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</si>
  <si>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</si>
  <si>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</si>
  <si>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</si>
  <si>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</si>
  <si>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5.3.1</t>
  </si>
  <si>
    <t>5.3.2</t>
  </si>
  <si>
    <t>5.3.3</t>
  </si>
  <si>
    <t>5.5.3</t>
  </si>
  <si>
    <t>Coordinador</t>
  </si>
  <si>
    <t>Auxiliar Administrativo</t>
  </si>
  <si>
    <t>Cantidad de usuarios del servicio</t>
  </si>
  <si>
    <t>SEC</t>
  </si>
  <si>
    <t xml:space="preserve">OBSERVACIONES </t>
  </si>
  <si>
    <t>3.1</t>
  </si>
  <si>
    <t>5.3</t>
  </si>
  <si>
    <t>1. INFORMACIÓN DE LA INSTITUCIÓN</t>
  </si>
  <si>
    <t>5.2.2</t>
  </si>
  <si>
    <t>5.4.3</t>
  </si>
  <si>
    <t>5.6.3</t>
  </si>
  <si>
    <t>6.3.2 Atiende población relacionada como excepción.</t>
  </si>
  <si>
    <t>8.2.5</t>
  </si>
  <si>
    <t xml:space="preserve"> Anexo 1. Documentos básicos de inscripción beneficiarios</t>
  </si>
  <si>
    <t>Fotocopia del documento que soporte el acceso a la valoración integral en salud, emitido por la entidad adscrita al Sistema General de Seguridad Social en Salud.</t>
  </si>
  <si>
    <t>Fotocopia de certificación de asistencia a la consulta de atención para el cuidado prenatal o control prenatal (aplica para las mujeres y personas en estado de gestación.)</t>
  </si>
  <si>
    <t>Formato Ficha de Caracterización para los Servicios de Atención a la Primera Infancia (en físico o digital) o documento que lo modifique o sustituya.</t>
  </si>
  <si>
    <t>Fuente: Tabla No.2 - MANUAL TÉCNICO MODALIDAD INSTITUCIONAL PARA LA ATENCIÓN A LA PRIMERA INFANCIA  MT1.PP 26/12/2025 Versión 2 Página 52 y  53</t>
  </si>
  <si>
    <t>INSTRUCTIVO PARA DILIGENCIAR EL INSTRUMENTO DE VERIFICACION DE LAS CONDICIONES DE PRESTACION DEL SERVICIO - CENTRO DE DESARROLLO INFANTIL - CDI</t>
  </si>
  <si>
    <t xml:space="preserve">Registre la dirección de la sede administrativa de la institución </t>
  </si>
  <si>
    <t xml:space="preserve">Seleccione de lista desplegable el departamento de la sede administrativa de la institución </t>
  </si>
  <si>
    <t xml:space="preserve">Seleccione de lista desplegable el municipio de la sede administrativa de la institución </t>
  </si>
  <si>
    <t xml:space="preserve">Registre nombres y apellidos completos del representante legal </t>
  </si>
  <si>
    <t>Nombre de la Sede de la Unidad de Servicio</t>
  </si>
  <si>
    <t>Registre el nombre de la institución</t>
  </si>
  <si>
    <t xml:space="preserve">Registre la zona </t>
  </si>
  <si>
    <t>Seleccione de lista desplegable el departamento de la sede de Servicio de la institución</t>
  </si>
  <si>
    <t>Seleccione de lista desplegable el municipio de la sede de la Unidad de Servicio de la institución</t>
  </si>
  <si>
    <t xml:space="preserve">Registre la dirección de la Unidad de Servicio de la institución </t>
  </si>
  <si>
    <t>Cupos asignados a la Unidad de Servicio</t>
  </si>
  <si>
    <t>Registre el número de cupos asignados</t>
  </si>
  <si>
    <t>Seleccione la población encontrada al momento de la visita, puede elegir más de una opción de acuerdo con lo encontrado.
Seleccione la población encontrada al momento de la visita. El servicio Centro de Desarrollo infantil – CDI está dirigido a niñas y niños de primera infancia, en el rango de edad de 6 meses hasta los cuatro (4) años, once (11) meses veintinueve (29) días.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</si>
  <si>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Seleccione de lista desplegable la modalidad de servicio.</t>
  </si>
  <si>
    <t>Seleccione de lista desplegable el servicio.</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</si>
  <si>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</si>
  <si>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Diligencimiento Componente Ambientes Educativos y Protectores</t>
  </si>
  <si>
    <t>2.2.1 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t>
  </si>
  <si>
    <t>El concepto de uso de suelo permitido o compatible para jardin infantil o centro de desarrollo infantil, se tramita una sola vez, no requere actualización en cada vigencia excepto en caso de cambio de predio.</t>
  </si>
  <si>
    <t>2.7. Garantiza el inmueble espacios accesibles que permitan la autonomía y la movilidad de todas las personas en la unidad. (Estándar 37)</t>
  </si>
  <si>
    <t>El resultado de esta condición será la revisión del verificable 2.7.1 o el verificable 2.7.2, en atención a que corresponden a infraestructuras distintas, siendo mutuamente excluyentes. 
Siempre debe quedar registrado el cumplimiento o no cumplimiento de esta condición, por lo cual no debe aparecer como N/A.</t>
  </si>
  <si>
    <t>2.9.1.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</si>
  <si>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Para la verificación de la este ítem debe ser revisado el Plan de Saneamiento Básico, sobre qué método de purificación del agua se describe y es utilizado efectivamente en la Unidad de Servicio.</t>
  </si>
  <si>
    <t>Diligencimiento Componente Alimentación y Nutrición</t>
  </si>
  <si>
    <r>
      <rPr>
        <sz val="11"/>
        <color theme="1"/>
        <rFont val="Aptos Narrow"/>
        <family val="2"/>
        <scheme val="minor"/>
      </rPr>
      <t xml:space="preserve">3.7  Cuenta con instalaciones, equipos y utensilios en el área del servicio de alimentos, que contribuyen a la garantía de la inocuidad de los mismos en las diferentes etapas. </t>
    </r>
    <r>
      <rPr>
        <b/>
        <sz val="11"/>
        <color theme="1"/>
        <rFont val="Aptos Narrow"/>
        <family val="2"/>
        <scheme val="minor"/>
      </rPr>
      <t xml:space="preserve">
</t>
    </r>
  </si>
  <si>
    <t>No aplica cuando el servicio de alimentación es tercerizado en su totalidad.</t>
  </si>
  <si>
    <t>3.4.11. Cuenta con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</si>
  <si>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El resultado de este verificable debe estar en coherencia con el resultado de los verificables 4.3.2 y 4.3.3.</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</si>
  <si>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</si>
  <si>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5.1.1 Cuenta con Proyecto Pedagógico</t>
  </si>
  <si>
    <t>Revise que se tuvieron en cuenta las orientaciones indicadas en el Anexo para la Elaboración o Ajuste del Proyecto Pedagógico en los Servicios de Educación Inicial o documento que lo modifique o sustituya</t>
  </si>
  <si>
    <t>6.1.2 En observación de la atención y dialogo con los padres de familia se identifica que se presta el servicio ocho (8) horas diarias, cinco (5) días a la semana.</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</si>
  <si>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</si>
  <si>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</si>
  <si>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r>
      <t xml:space="preserve">El Centro de Desarrollo Infantil, debe atender esta población: </t>
    </r>
    <r>
      <rPr>
        <i/>
        <sz val="10"/>
        <color theme="1"/>
        <rFont val="Arial"/>
        <family val="2"/>
      </rPr>
      <t xml:space="preserve"> "niñas y niños de primera infancia, en el rango de edad de 6 meses hasta los cuatro (4) años, once (11) meses veintinueve (29) días".
Se tienen excepciones así: (para estos casos requieren aprobación del Comité Técnico Operativo).</t>
    </r>
    <r>
      <rPr>
        <sz val="10"/>
        <color theme="1"/>
        <rFont val="Arial"/>
        <family val="2"/>
      </rPr>
      <t xml:space="preserve">
* Niñas y niños de tres (3) a seis (6) meses
* Niñas y niños hasta los cinco (5) años, once (11) meses veintinueve (29) días de edad
</t>
    </r>
  </si>
  <si>
    <t>8.2.1 El personal cumple con los requisitos de formación académica y experiencia profesional establecidos para ejercer los cargos definidos en el Tabla 5. Perfiles del Talento Humano.</t>
  </si>
  <si>
    <t>Para la verificación de este item utilice la "Tabla 5 de Talento Humano", teniendo en cuenta la Estructura Operativa para la modalidad y servicio.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</si>
  <si>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</si>
  <si>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Diligencimiento Tabla 1 Areas y Baños</t>
  </si>
  <si>
    <t>Diligencimiento Tabla 3 de Talento Humano</t>
  </si>
  <si>
    <t>Registre la cantidad de usuarios que encuentra en el servicio. La tabla calculará automáticamente el personal requerido de acuerdo con la modalidad y servicio.</t>
  </si>
  <si>
    <t>2. SEDE / UNIDAD DE SERVICIO</t>
  </si>
  <si>
    <t>Número de auto de la visita</t>
  </si>
  <si>
    <t>Número de bitácora</t>
  </si>
  <si>
    <t>PROMOCIÓN Y PREVENCIÓN</t>
  </si>
  <si>
    <t>PRIMERA INFANCIA</t>
  </si>
  <si>
    <t>Cuenta con espacios y/o infraestructuras de atención ubicados fuera de zonas de riesgo no mitigable por causas naturales o humanas de acuerdo con la normatividad técnica vigente. (Estándar 34)</t>
  </si>
  <si>
    <t>GUÍA OPERATIVA DEL SERVICIO CENTRO DE DESARROLLO INFANTIL - CDI - [GO4.MT1.PP] Versión 2. del 26/12/2025.
3.1.5. Componente Ambientes Educativos y Protectores.
Estándar 34 pág. (73 -74)</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</si>
  <si>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</si>
  <si>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GUÍA OPERATIVA DEL SERVICIO CENTRO DE DESARROLLO INFANTIL - CDI - [GO4.MT1.PP] Versión 2. del 26/12/2025.
3.1.5. Componente Ambientes Educativos y Protectores.
Estándar 34 pág. (73 - 74)</t>
  </si>
  <si>
    <t>Cuenta con concepto de uso del suelo permitido o compatible para jardín infantil o centro de desarrollo infantil o institución educativa. (Estándar 35)</t>
  </si>
  <si>
    <t>GUÍA OPERATIVA DEL SERVICIO CENTRO DE DESARROLLO INFANTIL - CDI - [GO4.MT1.PP] Versión 2. del 26/12/2025.
3.1.5. Componente Ambientes Educativos y Protectores.
Estándar 35 pág. (74 - 75)</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</si>
  <si>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</si>
  <si>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GUÍA OPERATIVA DEL SERVICIO CENTRO DE DESARROLLO INFANTIL - CDI - [GO4.MT1.PP] Versión 2. del 26/12/2025.
3.1.5. Componente Ambientes Educativos y Protectores.
Estándar 34 pág. (74-75)</t>
  </si>
  <si>
    <r>
      <t xml:space="preserve">Cuenta con licencia de construcción expedida para su funcionamiento, para </t>
    </r>
    <r>
      <rPr>
        <b/>
        <sz val="11"/>
        <rFont val="Arial"/>
        <family val="2"/>
      </rPr>
      <t>inmuebles construidos a partir del año 2011</t>
    </r>
    <r>
      <rPr>
        <sz val="11"/>
        <rFont val="Arial"/>
        <family val="2"/>
      </rPr>
      <t>, y para inmuebles construidos antes del 2011, con un certificado expedido por la secretaria de planeación de la entidad territorial o quien haga sus veces, que evidencie que la infraestructura es apta para su funcionamiento. (Estándar 36)</t>
    </r>
  </si>
  <si>
    <t>GUÍA OPERATIVA DEL SERVICIO CENTRO DE DESARROLLO INFANTIL - CDI - [GO4.MT1.PP] Versión 2. del 26/12/2025.
3.1.5. Componente Ambientes Educativos y Protectores.
Estándar 36 pág. (75 - 77)</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</si>
  <si>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</si>
  <si>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</si>
  <si>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</si>
  <si>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</si>
  <si>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GUÍA OPERATIVA DEL SERVICIO CENTRO DE DESARROLLO INFANTIL - CDI - [GO4.MT1.PP] Versión 2. del 26/12/2025.
3.1.5. Componente Ambientes Educativos y Protectores.
Estándar 41 pág. (83 - 85)</t>
  </si>
  <si>
    <t>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Nota 1: Verifique que el plan es actualizado, cada vez que ocurren cambios en los espacios de prestación del servicio o ante cualquier otra situación relevante.
Nota 2: Verifique mediante observación que, los procedimientos documentados que puedan ser revisados en el momento de la visita se estén aplicando de acuerdo con lo especificado.</t>
  </si>
  <si>
    <t xml:space="preserve">En caso de contar con servicio de transporte o hacer uso de este a través de un tercero, cumple con la normatividad que lo regula, Decreto 0048 de 2013 e implementa protocolos de seguridad e higiene para dicho servicio. (Estándar 50)
</t>
  </si>
  <si>
    <t>GUÍA OPERATIVA DEL SERVICIO CENTRO DE DESARROLLO INFANTIL - CDI - [GO4.MT1.PP] Versión 2. del 26/12/2025.
3.1.5. Componente Ambientes Educativos y Protectores.
Estándar 50 pág. (91)</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</si>
  <si>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</si>
  <si>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 xml:space="preserve">En caso de contar con piscina acuática o si se hace uso de ella a traves de un tercero, cuenta con certificado de cumplimiento de las normas de seguridad reglamentaria para su uso, establecida en
la Ley 1209 de 2008. (Estándar 49)
</t>
  </si>
  <si>
    <t>GUÍA OPERATIVA DEL SERVICIO CENTRO DE DESARROLLO INFANTIL - CDI - [GO4.MT1.PP] Versión 2. del 26/12/2025.
3.1.5. Componente Ambientes Educativos y Protectores.
Estándar 49 pág. (91)</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</si>
  <si>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</si>
  <si>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</si>
  <si>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Documenta e implementa un protocolo para la identificación de casos en dónde se
presentan posibles señales de vulneración de derechos y activa la ruta de articulación interinstitucional
ante las autoridades competentes. (MEN, 2014, p.103) (Estándar 42)</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</si>
  <si>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</si>
  <si>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r>
      <t xml:space="preserve">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</si>
  <si>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t>2.7.3</t>
  </si>
  <si>
    <t>En caso de no presentarse situaciones de presuntos hechos de violencia, lesiones y fallecimientos al interior de las Unidad de Servicio, se diligencia de manera mensual el Formato certificación de la no ocurrencia de presuntos hechos de violencia, lesiones y fallecimientos de los usuarios o el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</si>
  <si>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</si>
  <si>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GUÍA OPERATIVA DEL SERVICIO CENTRO DE DESARROLLO INFANTIL - CDI - [GO4.MT1.PP] Versión 2. del 26/12/2025.
3.1.5. Componente Ambientes Educativos y Protectores.
Estándar 43 pág. (86-87)</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</si>
  <si>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</si>
  <si>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t>Adelanta las gestiones necesarias para que las niñas, los niños y las mujeres gestantes cuenten con una póliza de seguro contra accidentes. (Estándar 44)</t>
  </si>
  <si>
    <t>GUÍA OPERATIVA DEL SERVICIO CENTRO DE DESARROLLO INFANTIL - CDI - [GO4.MT1.PP] Versión 2. del 26/12/2025.
3.1.5. Componente Ambientes Educativos y Protectores.
Estándar 44 pág. (87-88)</t>
  </si>
  <si>
    <r>
      <t xml:space="preserve">Todos los participantes vinculados al servicio de atención cuentan con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</si>
  <si>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GUÍA OPERATIVA DEL SERVICIO CENTRO DE DESARROLLO INFANTIL - CDI - [GO4.MT1.PP] Versión 2. del 26/12/2025.
3.1.5. Componente Ambientes Educativos y Protectores.
Estándar 44 pág. (87 - 88)</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</si>
  <si>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</si>
  <si>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GUÍA OPERATIVA DEL SERVICIO CENTRO DE DESARROLLO INFANTIL - CDI - [GO4.MT1.PP] Versión 2. del 26/12/2025.
3.1.5. Componente Ambientes Educativos y Protectores.
Estándar 44 pág. (87- 88)</t>
  </si>
  <si>
    <t>Documenta e implementa el Plan de Gestión de Riesgos de Desastres. (Estándar 45)</t>
  </si>
  <si>
    <t>GUÍA OPERATIVA DEL SERVICIO CENTRO DE DESARROLLO INFANTIL - CDI - [GO4.MT1.PP] Versión 2. del 26/12/2025.
3.1.5. Componente Ambientes Educativos y Protectores.
Estándar 45 pág. (88-89)</t>
  </si>
  <si>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</si>
  <si>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t>GUÍA OPERATIVA DEL SERVICIO CENTRO DE DESARROLLO INFANTIL - CDI - [GO4.MT1.PP] Versión 2. del 26/12/2025.
3.1.5. Componente Ambientes Educativos y Protectores.
Estándar 45 pág. (88 - 89)</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</si>
  <si>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</si>
  <si>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</si>
  <si>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Garantiza el inmueble espacios accesibles que permitan la autonomía y la movilidad de todas las personas en la unidad. (Estándar 37)</t>
  </si>
  <si>
    <t>GUÍA OPERATIVA DEL SERVICIO CENTRO DE DESARROLLO INFANTIL - CDI - [GO4.MT1.PP] Versión 2. del 26/12/2025.
3.1.5. Componente Ambientes Educativos y Protectores.
Estándar 37 pág. (77 - 78)</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</si>
  <si>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</si>
  <si>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</si>
  <si>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</si>
  <si>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(78 - 80)</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</si>
  <si>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</si>
  <si>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t>
  </si>
  <si>
    <t>2.12.2</t>
  </si>
  <si>
    <r>
      <rPr>
        <sz val="11"/>
        <color rgb="FF000000"/>
        <rFont val="Arial"/>
        <family val="2"/>
      </rPr>
      <t xml:space="preserve">Los vidrios de las ventanas, espejos, claraboyas y elementos de frágil resistencia son templados o laminados, y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</si>
  <si>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</si>
  <si>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</si>
  <si>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</si>
  <si>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Se utilizan topes de seguridad para que las ventanas no abran en su totalidad para reducir el riesgo de caídas en altura.</t>
  </si>
  <si>
    <t>2.12.5</t>
  </si>
  <si>
    <t>2.12.6</t>
  </si>
  <si>
    <t>2.12.7</t>
  </si>
  <si>
    <t>2.12.8</t>
  </si>
  <si>
    <t>2.12.9</t>
  </si>
  <si>
    <t>2.12.10</t>
  </si>
  <si>
    <t>2.12.11</t>
  </si>
  <si>
    <t>GUÍA OPERATIVA DEL SERVICIO CENTRO DE DESARROLLO INFANTIL - CDI - [GO4.MT1.PP] Versión 2. del 26/12/2025.
3.1.5. Componente Ambientes Educativos y Protectores.
Estándar 38 pág. (79)</t>
  </si>
  <si>
    <t>2.12.12</t>
  </si>
  <si>
    <t>El piso de la Unidad de Servicio es regular, liso, uniforme y libre de agrietamientos y hendiduras que no represente ningún riesgo de caída de las niñas y los niños.</t>
  </si>
  <si>
    <t>2.12.13</t>
  </si>
  <si>
    <t>2.12.14</t>
  </si>
  <si>
    <t>2.12.15</t>
  </si>
  <si>
    <t>Las escaleras y rampas están provistas de barandas no escalables instaladas a un lado o ambos lados cuando exista vacío, con una altura mínima de 1.10 m y con separaciones a 5 cm entre barrotes.
Nota: en caso de que exista en vez de baranda un muro en mampostería éste igualmente debe tener una altura mínima de 1.10 m, en caso de ser más bajo se debe garantizar dicha altura con una reja, baranda, vidrio o acrílico que cumpla la condiciones descritas.</t>
  </si>
  <si>
    <t>2.12.16</t>
  </si>
  <si>
    <r>
      <t xml:space="preserve">Las escaleras y rampas cuentan con pasamanos.
</t>
    </r>
    <r>
      <rPr>
        <b/>
        <sz val="11"/>
        <rFont val="Arial"/>
        <family val="2"/>
      </rPr>
      <t>Nota:</t>
    </r>
    <r>
      <rPr>
        <sz val="11"/>
        <rFont val="Arial"/>
        <family val="2"/>
      </rPr>
      <t xml:space="preserve"> Se debe tener baranda o pasamanos en ambos lados</t>
    </r>
  </si>
  <si>
    <t>2.12.17</t>
  </si>
  <si>
    <t>2.12.18</t>
  </si>
  <si>
    <t>2.12.19</t>
  </si>
  <si>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</si>
  <si>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</si>
  <si>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</si>
  <si>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t>2.12.22</t>
  </si>
  <si>
    <t>Las luminarias (bombillos) que estén ubicadas en la Unidad de Servicio tienen una protección que impida algún tipo de accidente por rompimiento. 
Nota: se puede colocar protección en acrílico, en caso de ser un bombillo se puede adecuar un anjeo metálico a su alrededor, o usar bombillos ahorradores con protección.</t>
  </si>
  <si>
    <t>2.12.23</t>
  </si>
  <si>
    <r>
      <t xml:space="preserve">Todos los muros, pisos y techos son seguros y están libres de deterioro por humedad y goteras.
</t>
    </r>
    <r>
      <rPr>
        <b/>
        <sz val="11"/>
        <color theme="1"/>
        <rFont val="Arial"/>
        <family val="2"/>
      </rPr>
      <t>Nota</t>
    </r>
    <r>
      <rPr>
        <sz val="11"/>
        <color theme="1"/>
        <rFont val="Arial"/>
        <family val="2"/>
      </rPr>
      <t>: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</si>
  <si>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</si>
  <si>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</si>
  <si>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</si>
  <si>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2.12.26</t>
  </si>
  <si>
    <t>2.12.27</t>
  </si>
  <si>
    <t>GUÍA OPERATIVA DEL SERVICIO CENTRO DE DESARROLLO INFANTIL - CDI - [GO4.MT1.PP] Versión 2. del 26/12/2025.
3.1.5. Componente Ambientes Educativos y Protectores.
Estándar 38 pág. (80)</t>
  </si>
  <si>
    <t>2.12.28</t>
  </si>
  <si>
    <t>2.12.29</t>
  </si>
  <si>
    <t>2.12.30</t>
  </si>
  <si>
    <t>GUÍA OPERATIVA DEL SERVICIO CENTRO DE DESARROLLO INFANTIL - CDI - [GO4.MT1.PP] Versión 2. del 26/12/2025.
3.1.5. Componente Ambientes Educativos y Protectores.
Estándar 38 pág. ( 80)</t>
  </si>
  <si>
    <t>2.13</t>
  </si>
  <si>
    <t>Dispone de agua potable, energía eléctrica, manejo de aguas residuales, sistema de recolección de residuos sólidos y algún medio de comunicación de acuerdo con la oferta de servicios públicos, sistemas o dispositivos existentes en la entidad territorial o gestionados por la Entidades Administradoras de Servicio o Prestador Directo del Servicio y aprobado por el comité técnico operativo. (Estándar 39)
Nota: Si no existe oferta, solicite acta de comité operativo en donde se apruebe la utilización de los sistemas o dispositivos alternos.</t>
  </si>
  <si>
    <t>GUÍA OPERATIVA DEL SERVICIO CENTRO DE DESARROLLO INFANTIL - CDI - [GO4.MT1.PP] Versión 2. del 26/12/2025.
3.1.5. Componente Ambientes Educativos y Protectores.
Estándar 39 pág. (80)</t>
  </si>
  <si>
    <t>2.13.1</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</si>
  <si>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</si>
  <si>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2.13.2</t>
  </si>
  <si>
    <r>
      <t xml:space="preserve">El inmueble dispone de alcantarillado o de algún sistema para el manejo de aguas residuales, teniendo en cuenta la disponibilidad y oferta del servicio en el territorio.
</t>
    </r>
    <r>
      <rPr>
        <b/>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</si>
  <si>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</si>
  <si>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</si>
  <si>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GUÍA OPERATIVA DEL SERVICIO CENTRO DE DESARROLLO INFANTIL - CDI - [GO4.MT1.PP] Versión 2. del 26/12/2025.
3.1.5. Componente Ambientes Educativos y Protectores.
Estándar 39 pág. (81)</t>
  </si>
  <si>
    <t>2.13.4</t>
  </si>
  <si>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t>
    </r>
  </si>
  <si>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</si>
  <si>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</si>
  <si>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</si>
  <si>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Nota: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</si>
  <si>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GUÍA OPERATIVA DEL SERVICIO CENTRO DE DESARROLLO INFANTIL - CDI - [GO4.MT1.PP] Versión 2. del 26/12/2025.
3.1.5. Componente Ambientes Educativos y Protectores.
Estándar 40 pág. (81-83)</t>
  </si>
  <si>
    <t>2.14.1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</si>
  <si>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</si>
  <si>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GUÍA OPERATIVA DEL SERVICIO CENTRO DE DESARROLLO INFANTIL - CDI - [GO4.MT1.PP] Versión 2. del 26/12/2025.
3.1.5. Componente Ambientes Educativos y Protectores.
Estándar 40 pág. (81)</t>
  </si>
  <si>
    <t>2.14.2</t>
  </si>
  <si>
    <t>El inmueble cuenta con las condiciones suficientes de iluminación natural (ventanas o claraboyas) y/o artificial (luminarias).</t>
  </si>
  <si>
    <t>2.14.3</t>
  </si>
  <si>
    <t>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En caso de que no sea posible ubicarlos en el mismo nivel, se acepta que estén en un nivel diferente siempre y cuando el acceso se realice sin el uso de escaleras</t>
  </si>
  <si>
    <t>GUÍA OPERATIVA DEL SERVICIO CENTRO DE DESARROLLO INFANTIL - CDI - [GO4.MT1.PP] Versión 2. del 26/12/2025.
3.1.5. Componente Ambientes Educativos y Protectores.
Estándar 40 pág. (81-82)</t>
  </si>
  <si>
    <t>2.14.4</t>
  </si>
  <si>
    <t>GUÍA OPERATIVA DEL SERVICIO CENTRO DE DESARROLLO INFANTIL - CDI - [GO4.MT1.PP] Versión 2. del 26/12/2025.
3.1.5. Componente Ambientes Educativos y Protectores.
Estándar 40 pág. (82)</t>
  </si>
  <si>
    <t>2.14.5</t>
  </si>
  <si>
    <r>
      <rPr>
        <b/>
        <sz val="11"/>
        <color theme="1"/>
        <rFont val="Arial"/>
        <family val="2"/>
      </rPr>
      <t>Para la atención de niñas y niños menores de 2 años</t>
    </r>
    <r>
      <rPr>
        <sz val="11"/>
        <color theme="1"/>
        <rFont val="Arial"/>
        <family val="2"/>
      </rPr>
      <t xml:space="preserve">, cuenta con un área independiente al espacio pedagógico para la higiene personal que incluya: 
a. Bacinillas.
b. Un sanitario línea infantil.
c. Un lavamanos línea infantil.
d. Espacio para cambio de pañal.
e. Lava colas (bañeras).
</t>
    </r>
    <r>
      <rPr>
        <b/>
        <sz val="11"/>
        <color theme="1"/>
        <rFont val="Arial"/>
        <family val="2"/>
      </rPr>
      <t>Nota:</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</si>
  <si>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</si>
  <si>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theme="1"/>
        <rFont val="Arial"/>
        <family val="2"/>
      </rPr>
      <t>Para la atención de niñas y niños menores de 2 años</t>
    </r>
    <r>
      <rPr>
        <sz val="11"/>
        <color theme="1"/>
        <rFont val="Arial"/>
        <family val="2"/>
      </rPr>
      <t>, cuenta con un espacio para la extracción y conservación de la leche humana y que cuente con la siguiente dotación:
a. Una silla con levanta pies.
b. Un lavamanos.
c. Un mesón con lavaplatos.
d. Una cocineta eléctrica.
e. Una nevera tipo bar para uso exclusivo de la leche materna.</t>
    </r>
  </si>
  <si>
    <t>espacio para la extracción y conservación de la leche humana debe estar ubicado en un lugar aislado de cualquier foco de insalubridad que represente riesgos potenciales para la contaminación de la leche; su acceso y alrededores se deben mantener limpios, libres de
acumulación de basuras y deben tener superficies con materiales que faciliten el mantenimiento sanitario e impidan la generación de polvo y el estancamiento de agua</t>
  </si>
  <si>
    <t>2.14.7</t>
  </si>
  <si>
    <r>
      <rPr>
        <b/>
        <sz val="11"/>
        <color theme="1"/>
        <rFont val="Arial"/>
        <family val="2"/>
      </rPr>
      <t>Para la atención de niñas y niños menores de 2 años</t>
    </r>
    <r>
      <rPr>
        <sz val="11"/>
        <color theme="1"/>
        <rFont val="Arial"/>
        <family val="2"/>
      </rPr>
      <t xml:space="preserve">, El espacio de extracción y conservación de la leche humana cumple con las condiciones de diseño y construcción tenidas en cuenta en las orientaciones dadas en la </t>
    </r>
    <r>
      <rPr>
        <i/>
        <sz val="11"/>
        <color theme="1"/>
        <rFont val="Arial"/>
        <family val="2"/>
      </rPr>
      <t>Guía de Implementación de Proyectos de Infraestructuras de Atención a la Primera Infancia -GIPI</t>
    </r>
    <r>
      <rPr>
        <sz val="11"/>
        <color theme="1"/>
        <rFont val="Arial"/>
        <family val="2"/>
      </rPr>
      <t>” o documento que lo modifique o sustituya.
a. El espacio destinado para la extracción y conservación de la leche humana se encuentra ubicado en un lugar aislado de cualquier foco de insalubridad y libre de riesgos potenciales de contaminación.
b. El acceso y los alrededores del espacio se mantienen limpios, sin acumulación de basuras u otros elementos que representen riesgo sanitario.
c. Las superficies del área cuentan con materiales que facilitan el mantenimiento sanitario, permiten su adecuada limpieza e impiden la generación de polvo o el estancamiento de agua.</t>
    </r>
  </si>
  <si>
    <t>2.14.8</t>
  </si>
  <si>
    <t>2.14.9</t>
  </si>
  <si>
    <r>
      <rPr>
        <b/>
        <sz val="11"/>
        <color theme="1"/>
        <rFont val="Arial"/>
        <family val="2"/>
      </rPr>
      <t>Para la atención de niñas y niños entre 2 a 5 años</t>
    </r>
    <r>
      <rPr>
        <sz val="11"/>
        <color theme="1"/>
        <rFont val="Arial"/>
        <family val="2"/>
      </rPr>
      <t xml:space="preserve">, los espacios pedagógicos cuentan con un área mínima de 1.2 m²/niña-niño.  </t>
    </r>
  </si>
  <si>
    <t>2.14.10</t>
  </si>
  <si>
    <r>
      <t xml:space="preserve">Los baños cuentan con la siguiente dotación requerida: 
a. un (1) sanitario u orinal de línea infantil por cada veinte (20) niñas y niños o adaptadores para inodoro para el uso exclusivo de las niñas y niños los cuales deben encontrarse en óptimas condiciones y funcionales.  
b.un (1) lavamanos instalado por cada veinte (20) niñas o niños a una altura de entre 0.45m y 0.55m, medidos a partir del acabado de piso, los cuales deben encontrarse en óptimas condiciones y funcionales.
c. una (1) ducha con grifería tipo teléfono que se encuentre en óptimas condiciones y sea funcional.
</t>
    </r>
    <r>
      <rPr>
        <b/>
        <sz val="11"/>
        <color theme="1"/>
        <rFont val="Arial"/>
        <family val="2"/>
      </rPr>
      <t>Nota 1:</t>
    </r>
    <r>
      <rPr>
        <sz val="11"/>
        <color theme="1"/>
        <rFont val="Arial"/>
        <family val="2"/>
      </rPr>
      <t xml:space="preserve"> se pueden instalar pocetas con varias griferías instaladas a una altura entre 0.45m y 0.55 m.  
</t>
    </r>
    <r>
      <rPr>
        <b/>
        <sz val="11"/>
        <color theme="1"/>
        <rFont val="Arial"/>
        <family val="2"/>
      </rPr>
      <t>Nota 2:</t>
    </r>
    <r>
      <rPr>
        <sz val="11"/>
        <color theme="1"/>
        <rFont val="Arial"/>
        <family val="2"/>
      </rPr>
      <t xml:space="preserve"> En caso de que haya divisiones y/o puertas en los sanitarios, estas cuentan con una altura que permita el control visual de un adulto (las puertas no deben tener seguros).</t>
    </r>
  </si>
  <si>
    <t>GUÍA OPERATIVA DEL SERVICIO CENTRO DE DESARROLLO INFANTIL - CDI - [GO4.MT1.PP] Versión 2. del 26/12/2025.
3.1.5. Componente Ambientes Educativos y Protectores.
Estándar 40 pág. (83)</t>
  </si>
  <si>
    <t>2.14.11</t>
  </si>
  <si>
    <t>2.14.12</t>
  </si>
  <si>
    <r>
      <rPr>
        <sz val="11"/>
        <color rgb="FF000000"/>
        <rFont val="Arial"/>
        <family val="2"/>
      </rPr>
      <t xml:space="preserve">En las áreas recreativas se garantiza una proporción de al menos 2 m²/niña-niño en el momento de su uso.
</t>
    </r>
    <r>
      <rPr>
        <b/>
        <sz val="11"/>
        <color rgb="FF000000"/>
        <rFont val="Arial"/>
        <family val="2"/>
      </rPr>
      <t>Nota 1:</t>
    </r>
    <r>
      <rPr>
        <sz val="11"/>
        <color rgb="FF000000"/>
        <rFont val="Arial"/>
        <family val="2"/>
      </rPr>
      <t xml:space="preserve"> 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
</t>
    </r>
    <r>
      <rPr>
        <b/>
        <sz val="11"/>
        <color rgb="FF000000"/>
        <rFont val="Arial"/>
        <family val="2"/>
      </rPr>
      <t xml:space="preserve">Nota 2: </t>
    </r>
    <r>
      <rPr>
        <sz val="11"/>
        <color rgb="FF000000"/>
        <rFont val="Arial"/>
        <family val="2"/>
      </rPr>
      <t>En caso de no contar con área recreativa interna, se hace uso de árEntidades Administradoras de Servicio recreativas externas en un radio no mayor a quinientos (500) metros de la Unidad de Servicio, Se documenta e implementa un protocolo de seguridad para el desplazamiento, estadía y regreso a la Unidad de Servicio.</t>
    </r>
  </si>
  <si>
    <t>2.15</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</si>
  <si>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</si>
  <si>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pág. (89-90)</t>
  </si>
  <si>
    <t>2.15.1</t>
  </si>
  <si>
    <t>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t>
  </si>
  <si>
    <t>2.16</t>
  </si>
  <si>
    <t>Cuenta con los muebles, enseres, materiales y menaje necesarios para realizar las
labores administrativas, del servicio de alimentación y servicios generales. (Estándar 47)</t>
  </si>
  <si>
    <t>GUÍA OPERATIVA DEL SERVICIO CENTRO DE DESARROLLO INFANTIL - CDI - [GO4.MT1.PP] Versión 2. del 26/12/2025.
3.1.5. Componente Ambientes Educativos y Protectores.
Estándar 46 pág. (90)</t>
  </si>
  <si>
    <t>2.16.1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</si>
  <si>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</si>
  <si>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</si>
  <si>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</si>
  <si>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2.16.3</t>
  </si>
  <si>
    <r>
      <rPr>
        <sz val="11"/>
        <color rgb="FF000000"/>
        <rFont val="Arial"/>
        <family val="2"/>
      </rPr>
      <t>La Unidad de Servicio 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</si>
  <si>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2.16.4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</si>
  <si>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</si>
  <si>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2.16.5</t>
  </si>
  <si>
    <t>Cuenta con el aviso de atención en un lugar visible que indique la información establecida en el Manual de Imagen corporativa para operadores, contratistas o convenios del ICBF o en el documento que lo modifique o sustituya.</t>
  </si>
  <si>
    <t>2.17</t>
  </si>
  <si>
    <t>Cuenta con botiquines que cumplan con los criterios de proporción de niños y niñas y la dotación requerida. (Estándar 48)</t>
  </si>
  <si>
    <t>2.17.1</t>
  </si>
  <si>
    <t>Cuenta con la cantidad de botiquines requerida según el número de usuarios atendidos en el servicio, y cada botiquín incluye los elementos exigidos por la normatividad y lineamientos aplicables.</t>
  </si>
  <si>
    <t>PORTADA</t>
  </si>
  <si>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</si>
  <si>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</si>
  <si>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r>
      <t xml:space="preserve">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t>
    </r>
    <r>
      <rPr>
        <sz val="10"/>
        <rFont val="Aptos Narrow"/>
        <family val="2"/>
        <scheme val="minor"/>
      </rPr>
      <t>4.6.5.  Seguimiento a la atención, promoción y mantenimiento de la salud.  Pág. 108.</t>
    </r>
  </si>
  <si>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</si>
  <si>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t>Verifica la asistencia de las niñas, los niños a la consulta de valoración integral en salud (control de crecimiento y desarrollo). (Estándar 10).</t>
  </si>
  <si>
    <t>Guía operativa del servicio centro de desarrollo infantil.  GO4.MT1.PP.  Versión 2 del 26/12/2025.
Estándar 10.  Pág. 27-28
Guía para el impulso a la soberanía alimentaria por el derecho humano a la alimentación adecuada en las modalidades y servicios del ICBF.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108- 109 y 113-114.</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</si>
  <si>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 1:</t>
    </r>
    <r>
      <rPr>
        <sz val="11"/>
        <color theme="1"/>
        <rFont val="Arial"/>
        <family val="2"/>
      </rPr>
      <t xml:space="preserve"> 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theme="1"/>
        <rFont val="Arial"/>
        <family val="2"/>
      </rPr>
      <t>Nota 2:</t>
    </r>
    <r>
      <rPr>
        <sz val="11"/>
        <color theme="1"/>
        <rFont val="Arial"/>
        <family val="2"/>
      </rPr>
      <t xml:space="preserve"> 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</si>
  <si>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t>
  </si>
  <si>
    <r>
      <rPr>
        <sz val="11"/>
        <color rgb="FF000000"/>
        <rFont val="Arial"/>
        <family val="2"/>
      </rP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*Firma de la familia y/o cuidador, especificando la fecha pactada para el cumplimiento.
</t>
    </r>
    <r>
      <rPr>
        <b/>
        <sz val="11"/>
        <color rgb="FF000000"/>
        <rFont val="Arial"/>
        <family val="2"/>
      </rPr>
      <t xml:space="preserve">Nota 1: </t>
    </r>
    <r>
      <rPr>
        <sz val="11"/>
        <color rgb="FF000000"/>
        <rFont val="Arial"/>
        <family val="2"/>
      </rPr>
      <t xml:space="preserve">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rgb="FF000000"/>
        <rFont val="Arial"/>
        <family val="2"/>
      </rPr>
      <t xml:space="preserve">Nota 2: </t>
    </r>
    <r>
      <rPr>
        <sz val="11"/>
        <color rgb="FF000000"/>
        <rFont val="Arial"/>
        <family val="2"/>
      </rPr>
      <t>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</si>
  <si>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
Estandar 3 Pag 15-16.</t>
  </si>
  <si>
    <t xml:space="preserve">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4.8. ENFOQUE DIFERENCIAL. Pág 117-118.
</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</si>
  <si>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</si>
  <si>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t>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107 - 108.</t>
  </si>
  <si>
    <t>Implementa acciones para la promoción de la vacunación de las niñas, niños y verifica periódicamente el soporte de vacunación de acuerdo con la edad. En los casos en los que el esquema se encuentre incompleto orienta y hace seguimiento a la familia, cuidadores y adelanta acciones ante la autoridad competente, según corresponda.  (Estándar 11).</t>
  </si>
  <si>
    <t>Guía operativa del servicio Centro de Desarrollo Infantil.  GO4.MT1.PP.  Versión 2 del 26/12/2025.
Estándar 11.  Pág.  28-29.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t>
  </si>
  <si>
    <r>
      <t xml:space="preserve">Cuenta con soporte físico o digital de la aplicación del esquema nacional de vacunación completo correspondiente a la edad.
En caso de no contar con el soporte:
a. Verificar registro de novedades que incluya:
*Razones por las cuales no se cuenta con el soporte.
*Orientación brindada a familias y/o cuidadores sobre la ruta para acceder a la atención en salud y obtener el documento.
*Registro del compromiso firmado por la familia y/o cuidador, indicando la fecha pactada para el cumplimiento.
*Plazo: Zona Urbana 15 días y Zona Rural 1 mes.
b. Si el talento humano de la Unidad de Servicio identifica imposibilidad de la familia y/o cuidador debe tener  soporte del reporte realizado a la Entidad Administradora del Servicio o Prestador Directo del Servicio para la articulación con entidades del sector salud y autoridades tradicionales, con el fin de promover acciones en la Unidad de Servicio para garantizar el acceso al servicio de vacunación.
</t>
    </r>
    <r>
      <rPr>
        <b/>
        <sz val="11"/>
        <color theme="1"/>
        <rFont val="Arial"/>
        <family val="2"/>
      </rPr>
      <t>Nota 1:</t>
    </r>
    <r>
      <rPr>
        <sz val="11"/>
        <color theme="1"/>
        <rFont val="Arial"/>
        <family val="2"/>
      </rPr>
      <t xml:space="preserve"> En los casos en que las familias y/o cuidadores no acepten la vacunación: Verificar soportes de articulación con las entidades de salud, así como los procesos de información y sensibilización realizados con familias, cuidadores, comunidades y autoridades correspondientes.
</t>
    </r>
    <r>
      <rPr>
        <b/>
        <sz val="11"/>
        <color theme="1"/>
        <rFont val="Arial"/>
        <family val="2"/>
      </rPr>
      <t>Nota 2:</t>
    </r>
    <r>
      <rPr>
        <sz val="11"/>
        <color theme="1"/>
        <rFont val="Arial"/>
        <family val="2"/>
      </rPr>
      <t xml:space="preserve"> Población Migrante: Se debe orienta a las familias para que acudan a la Institución Prestadora de Servicios de Salud (IPS), con el fin de realizar el trámite de validación y actualización del esquema de vacunación. </t>
    </r>
  </si>
  <si>
    <t>Guía operativa del servicio Centro de Desarrollo Infantil.  GO4.MT1.PP.  Versión 2 del 26/12/2025.
Estándar 15.  Pág.  34- 41.
Guía para el impulso a la soberanía alimentaria por el derecho humano a la alimentación adecuada en las modalidades y servicios del ICBF. G36.PP. Versión 2 del 30/12/2025.
4.6.  Valoración y seguimiento del estado nutricional y de salud. 
Pág. 100-107</t>
  </si>
  <si>
    <t>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Nota1. Actas con los contenidos abordados, listados de asistencia, registro fotográfico o fílmico.</t>
  </si>
  <si>
    <t>Guía operativa del servicio centro de desarrollo infantil.  GO4.MT1.PP.  Versión 2 del 26/12/2025.
Estándar 15.  Pág.  34
Guía para el impulso a la soberanía alimentaria por el derecho humano a la alimentación adecuada en las modalidades y servicios del ICBF. G36.PP. Versión 2 del 30/12/2025.
4.6.2. Acciones de prevención y atención a la malnutrición  
Pág. 101 y 106</t>
  </si>
  <si>
    <r>
      <rPr>
        <sz val="11"/>
        <color rgb="FF000000"/>
        <rFont val="Arial"/>
        <family val="2"/>
      </rPr>
      <t>En observación de la atenc</t>
    </r>
    <r>
      <rPr>
        <sz val="11"/>
        <rFont val="Arial"/>
        <family val="2"/>
      </rPr>
      <t xml:space="preserve">ión verifica que se cumplen con las siguientes capacidades y conocimientos:
</t>
    </r>
    <r>
      <rPr>
        <sz val="11"/>
        <color rgb="FF000000"/>
        <rFont val="Arial"/>
        <family val="2"/>
      </rPr>
      <t xml:space="preserve">
1.El profesional del componente de salud y nutrición de la Entidad Administradora del Servicio o Prestador Directo del Servicio realiza correctamente la toma de peso, longitud/talla y perímetro braquial, según muestra y se verifica adecuada técnica según lo establecido en la Guia de Metrología del ICBF vigente.
2.El talento humano identifica los signos físicos asociados a la desnutrición aguda. </t>
    </r>
  </si>
  <si>
    <t>Guía operativa del servicio centro de desarrollo infantil.  GO4.MT1.PP.  Versión 2 del 26/12/2025.
Estándar 15.  Pág. 34 y 35
Guía para el impulso a la soberanía alimentaria por el derecho humano a la alimentación adecuada en las modalidades y servicios del ICBF. G36.PP. Versión 2 del 30/12/2025.
4.6.2. Acciones de prevención y atención a la malnutrición  
Pág. 101 y 106</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</si>
  <si>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</si>
  <si>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Guía operativa del servicio centro de desarrollo infantil.  GO4.MT1.PP.  Versión 2 del 26/12/2025.
Estándar 15.  Pág.  35
Guía para el impulso a la soberanía alimentaria por el derecho humano a la alimentación adecuada en las modalidades y servicios del ICBF. G36.PP. Versión 2 del 30/12/2025.
4.6.2. Acciones de prevención y atención a la malnutrición  
Pág. 101 y 106</t>
  </si>
  <si>
    <r>
      <t xml:space="preserve">El profesional de salud y nutrición realiza y registra la toma del perímetro braquial y la identificación de signos físicos asociados a la desnutrición aguda, mínimo una (1) vez al mes a  los participantes vinculados al servicio, en los formatos dispuespor por ICBF.
</t>
    </r>
    <r>
      <rPr>
        <b/>
        <sz val="11"/>
        <rFont val="Arial"/>
        <family val="2"/>
      </rPr>
      <t>Nota 1:</t>
    </r>
    <r>
      <rPr>
        <sz val="11"/>
        <rFont val="Arial"/>
        <family val="2"/>
      </rPr>
      <t xml:space="preserve"> Diligenciado máximo a los 5 días calendario siguientes a la evaluación realizada.
</t>
    </r>
    <r>
      <rPr>
        <b/>
        <sz val="11"/>
        <rFont val="Arial"/>
        <family val="2"/>
      </rPr>
      <t>Nota 2:</t>
    </r>
    <r>
      <rPr>
        <sz val="11"/>
        <rFont val="Arial"/>
        <family val="2"/>
      </rPr>
      <t xml:space="preserve"> Verificar la información de los últimos tres meses según la muestra.</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</si>
  <si>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 y 106</t>
  </si>
  <si>
    <t>Realiza seguimiento de signos físicos asociados a la desnutrición aguda, signos de alarma y, toma de peso, talla y perímetro braquial, así como su canalización  a salud, para las niñas y niños menores de cinco (5) años con diagnóstico de desnutrición aguda.</t>
  </si>
  <si>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106</t>
  </si>
  <si>
    <r>
      <rPr>
        <sz val="11"/>
        <color rgb="FF000000"/>
        <rFont val="Arial"/>
        <family val="2"/>
      </rPr>
      <t>Cuenta con registro de novedades sobre la orientación a la familia y/o cuidador, de asistir al servicio de salud, para los usuarios con perímetro del brazo menor o igual a 11.5 centímetros.</t>
    </r>
    <r>
      <rPr>
        <sz val="11"/>
        <color rgb="FF000000"/>
        <rFont val="Arial"/>
        <family val="2"/>
      </rPr>
      <t xml:space="preserve">   
</t>
    </r>
    <r>
      <rPr>
        <sz val="11"/>
        <color rgb="FF000000"/>
        <rFont val="Arial"/>
        <family val="2"/>
      </rPr>
      <t xml:space="preserve"> 
</t>
    </r>
    <r>
      <rPr>
        <b/>
        <sz val="11"/>
        <color rgb="FF000000"/>
        <rFont val="Arial"/>
        <family val="2"/>
      </rPr>
      <t>Nota.</t>
    </r>
    <r>
      <rPr>
        <sz val="11"/>
        <color rgb="FF000000"/>
        <rFont val="Arial"/>
        <family val="2"/>
      </rPr>
      <t xml:space="preserve"> El registro de novedades y las orientaciones a  la familia deben tener  firma y/o huella del adulto que recibe esta alerta. </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</si>
  <si>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t>
  </si>
  <si>
    <t>Guía operativa del servicio centro de desarrollo infantil.  GO4.MT1.PP.  Versión 2 del 26/12/2025.
Estándar 15.  Pág.  36 y 37
Guía técnica del componente de alimentación y nutrición para las personas con discapacidad en el marco de los procesos de atención del ICBF. G7.PP. Versión 2 del 08/08/2022. Pág .65
Guía para el impulso a la soberanía alimentaria por el derecho humano a la alimentación adecuada en las modalidades y servicios del ICBF. G36.PP. Versión 2 del 30/12/2025.
4.6.2. Acciones de prevención y atención a la malnutrición  
Pág. 117</t>
  </si>
  <si>
    <r>
      <rPr>
        <sz val="11"/>
        <color rgb="FF000000"/>
        <rFont val="Arial"/>
        <family val="2"/>
      </rPr>
      <t xml:space="preserve">Realiza el </t>
    </r>
    <r>
      <rPr>
        <b/>
        <sz val="11"/>
        <color rgb="FF000000"/>
        <rFont val="Arial"/>
        <family val="2"/>
      </rPr>
      <t>seguimiento antropométrico</t>
    </r>
    <r>
      <rPr>
        <sz val="11"/>
        <color rgb="FF000000"/>
        <rFont val="Arial"/>
        <family val="2"/>
      </rPr>
      <t xml:space="preserve"> y verifica que se cumpla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</si>
  <si>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</si>
  <si>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Guía operativa del servicio centro de desarrollo infantil.  GO4.MT1.PP.  Versión 2 del 26/12/2025.
Estándar 15.  Pág.  38 y 39
Guía para el impulso a la soberanía alimentaria por el derecho humano a la alimentación adecuada en las modalidades y servicios del ICBF. G36.PP. Versión 2 del 30/12/2025.
4.6.2. Acciones de prevención y atención a la malnutrición  
Pág. 102 y 103</t>
  </si>
  <si>
    <t>En diálogo con el talento humano, se evidencia la orientación para el reporte inmediato a la nutricionista  en el caso que algun niño o niña presente signos asociadas a la desnutrición aguda, moderada o severa.</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</si>
  <si>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</si>
  <si>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Guía operativa del servicio centro de desarrollo infantil.  GO4.MT1.PP.  Versión 2 del 26/12/2025.
Estándar 15.  Pág.  38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</si>
  <si>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</si>
  <si>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 y 104</t>
  </si>
  <si>
    <t>Guía operativa del servicio Centro de Desarrollo Infantil.  GO4.MT1.PP. Versión 2 del 26/12/2025. 
Estándar 9: Pág. 24 - 27.
Guía para el impulso a la soberanía alimentaria por el derecho humano a la alimentación adecuada en las modalidades y servicios del ICBF. G36.PP. Versión 2 del 30/12/2025.   
Pág. 42- 49</t>
  </si>
  <si>
    <r>
      <rPr>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t>
    </r>
    <r>
      <rPr>
        <b/>
        <sz val="11"/>
        <color rgb="FF000000"/>
        <rFont val="Arial"/>
        <family val="2"/>
      </rPr>
      <t xml:space="preserve">Nota 1: </t>
    </r>
    <r>
      <rPr>
        <sz val="11"/>
        <color rgb="FF000000"/>
        <rFont val="Arial"/>
        <family val="2"/>
      </rPr>
      <t xml:space="preserve">Fotografías, actas, registros de asistencia, entre otros. 
</t>
    </r>
  </si>
  <si>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42- 44</t>
  </si>
  <si>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42- 49</t>
  </si>
  <si>
    <t>Guía operativa del servicio Centro de Desarrollo Infantil.  GO4.MT1.PP. Versión 2 del 26/12/2025. 
Estándar 9: Pág. 25
Guía para el impulso a la soberanía alimentaria por el derecho humano a la alimentación adecuada en las modalidades y servicios del ICBF. G36.PP. Versión 2 del 30/12/2025.   
Pág. 49</t>
  </si>
  <si>
    <t>Guía operativa del servicio Centro de Desarrollo Infantil.  GO4.MT1.PP. Versión 2 del 26/12/2025. 
Estándar 12.  Pág. 29 - 30.</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</si>
  <si>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</si>
  <si>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</si>
  <si>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</si>
  <si>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</si>
  <si>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49. Pág. 73-77</t>
  </si>
  <si>
    <t>En observación del área de servicio de alimentos se evidencia que:</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</si>
  <si>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</si>
  <si>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</si>
  <si>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 xml:space="preserve">No hay presencia de animales en el servicio de alimentos.
</t>
  </si>
  <si>
    <t xml:space="preserve">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</si>
  <si>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77.</t>
  </si>
  <si>
    <t xml:space="preserve">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
</t>
  </si>
  <si>
    <t xml:space="preserve">Implementa la minuta patrón, elabora y cumple con el ciclo de menús y análisis nutricional de acuerdo con la minuta patrón, teniendo en cuenta las prácticas culturales de alimentación y de consumo, (En caso de brindar alimentación directamente o a través de un tercero),  (Estándares 13 y 14).
</t>
  </si>
  <si>
    <t>Guía operativa del servicio Centro de Desarrollo Infantil.  GO4.MT1.PP. Versión 2 del 26/12/2025. 
Estándar 13.  Pág.  30 -32.
Estándar 14. Pág. 32-34.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61-67
4.5.3. Prestación del servicio de alimentación por tipo de ración
Procesos con alimentos, en los servicios de alimentación
Servido y Distribución. Pág. 81 y 82. 
Guía técnica para la metrología aplicable a los procesos misionales del ICBF.Versión 8 del 05/03/2025
Pág.30-33</t>
  </si>
  <si>
    <t>Cuenta con documento ciclo de menús aprobado por nutricionista del Centro Zonal, Dirección Regional o Sede dse la Dirección General del ICBF, verificar que incluye:
a. Acta de socialización de los ajustes en el ciclo de menús por aplicación del Modelo de Enfoque Diferencial de Derechos de acuerdo con la población particular del servicio en el Comité Técnico Operativo, soportes de los cambios realizados.
b. Los cambios del ciclo de menú, que evidencien la implementación de las modificaciones o ajustes razonables para los niños, niñas a los que se les haya ordenado una dieta especial por la Nutricionista-Dietista del Sistema de Salud.
c. Los cambios del ciclo de menú, que evidencien la mejora de acuerdo con los resultados de la encuesta de satisfacción.  Soporte de aprobación por el supervisor de contrato.</t>
  </si>
  <si>
    <t>Guía operativa del servicio Centro de Desarrollo Infantil.  GO4.MT1.PP. Versión 2 del 26/12/2025. 
Estándar 14. Pág. 32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61-64</t>
  </si>
  <si>
    <t>Guía operativa del servicio Centro de Desarrollo Infantil.  GO4.MT1.PP. Versión 2 del 26/12/2025. 
Estándar 14. Pág. 33.
Guía para el impulso a la soberanía alimentaria por el derecho humano a la alimentación adecuada en las modalidades y servicios del ICBF. G36.PP. Versión 2 del 30/12/2025.
Homogeneidad en el servicio.  Pág. 66-67</t>
  </si>
  <si>
    <t xml:space="preserve">Cuenta con 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</si>
  <si>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</si>
  <si>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En observación del servicio de alimentos y en los casos que se requiera muestreo evidencie que:</t>
  </si>
  <si>
    <t>Cumple con las porciones servidas, garantizando la uniformidad del servido y el cumplimiento a la minuta patrón.</t>
  </si>
  <si>
    <t>Guía operativa del servicio Centro de Desarrollo Infantil.  GO4.MT1.PP. Versión 2 del 26/12/2025. 
Estándar 13.  Pág.  30.
Estándar 14.  Pág. 32.
Guía para el impulso a la soberanía alimentaria por el derecho humano a la alimentación adecuada en las modalidades y servicios del ICBF. G36.PP. G36.PP. Versión 2 del 30/12/2025.
4.5.Complementación alimentaria con calidad 
4.5.1.1.  Minuta patrón. 
Pág. 51 y 52. 
4.5.3. Prestación del servicio de alimentación por tipo de ración
Procesos con alimentos, en los servicios de alimentación
Servido y Distribución. Pág. 82. 
Guía técnica para la metrología aplicable a los procesos misionales del ICBF.Versión 8 del 05/03/2025
Pág.30-33</t>
  </si>
  <si>
    <t xml:space="preserve">Cuenta con la publicación en el área común y en el área de preparación de alimentos. </t>
  </si>
  <si>
    <t xml:space="preserve">Guía operativa del servicio Centro de Desarrollo Infantil.  GO4.MT1.PP. Versión 2 del 26/12/2025. 
Estándar 14. Pág.33.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61. </t>
  </si>
  <si>
    <t>Se consumen los alimentos preparados durante la prestación del servicio, asegurando el consumo efectivo y las condiciones de inocuidad.</t>
  </si>
  <si>
    <t xml:space="preserve">Cuenta con la implementación de las modificaciones o ajustes razonables a los que haya lugar de acuerdo con:
a.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</si>
  <si>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r>
      <t xml:space="preserve">Cuenta con Formato Entrega Alimentos de Alto Valor Nutricional a Beneficiarios o documento que lo modifique o sustituya debidamente diligenciado y en la periodicidad definida, además es congruente con lo que refieren las familias y/o cuidadores durante la acción de inspección. 
</t>
    </r>
    <r>
      <rPr>
        <b/>
        <sz val="11"/>
        <color rgb="FF000000"/>
        <rFont val="Arial"/>
        <family val="2"/>
      </rPr>
      <t xml:space="preserve">Nota: </t>
    </r>
    <r>
      <rPr>
        <sz val="11"/>
        <color rgb="FF000000"/>
        <rFont val="Arial"/>
        <family val="2"/>
      </rPr>
      <t xml:space="preserve">En diálogo con los padres de familia y/o cuidadores se evidencia que la entrega es congruente con lo que refieren las familias y/o cuidadores durante la acción de inspección. </t>
    </r>
  </si>
  <si>
    <t>Guía operativa del servicio Centro de Desarrollo Infantil.  GO4.MT1.PP. Versión 2 del 26/12/2025.  
Estándar 14.  Pág.  34.</t>
  </si>
  <si>
    <r>
      <t xml:space="preserve">Cuenta con registros de entrega de los alimentos por parte de la Entidad Administradora del Servicio o Prestador Directo del Servicio al servicio con fecha y firma de recibido a satisfacción de estos.
</t>
    </r>
    <r>
      <rPr>
        <b/>
        <sz val="11"/>
        <color theme="1"/>
        <rFont val="Arial"/>
        <family val="2"/>
      </rPr>
      <t>Nota:</t>
    </r>
    <r>
      <rPr>
        <sz val="11"/>
        <color theme="1"/>
        <rFont val="Arial"/>
        <family val="2"/>
      </rPr>
      <t xml:space="preserve"> Verifica mediante observación que los alimentos entregados por la Entidad Administradora del Servicio o Prestador Directo del Servicio se encuentran en adecuadas condiciones de calidad y coincide en cantidad y presentación con el registro. </t>
    </r>
  </si>
  <si>
    <t xml:space="preserve">Guía operativa del servicio Centro de Desarrollo Infantil.  GO4.MT1.PP. Versión 2 del 26/12/2025. 
Estándar 14.  Pág. 34.
</t>
  </si>
  <si>
    <r>
      <t xml:space="preserve">Cuenta para el caso de la Ración para Preparar - RPP (si aplica), con la siguiente documentación: 
1.Soporte de concertación con las comunidades étnicas de la región.
2.Soporte de entrega de las raciones. 
3.Soporte que establezca las condiciones para la entrega.
</t>
    </r>
    <r>
      <rPr>
        <b/>
        <sz val="11"/>
        <color theme="1"/>
        <rFont val="Arial"/>
        <family val="2"/>
      </rPr>
      <t>Nota</t>
    </r>
    <r>
      <rPr>
        <sz val="11"/>
        <color theme="1"/>
        <rFont val="Arial"/>
        <family val="2"/>
      </rPr>
      <t xml:space="preserve">: En caso de que pueda observarse la entrega en sitio, verifica que cumple con las siguientes condiciones:
a.Implementa las minutas patrón y las fichas técnicas.
b. Frecuencia concertada. 
c..Las condiciones del empaque primario de los alimentos y el empaque secundario de la ración. </t>
    </r>
  </si>
  <si>
    <t xml:space="preserve">Guía operativa del servicio Centro de Desarrollo Infantil.  GO4.MT1.PP. Versión 2 del 26/12/2025. 
Estándar 14. Pág.34.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68-69. </t>
  </si>
  <si>
    <t>Implementa el programa de capacitación al personal a cargo del servicio de alimentación</t>
  </si>
  <si>
    <t xml:space="preserve">Guía operativa del servicio Centro de Desarrollo Infantil.  GO4.MT1.PP. Versión 2 del 26/12/2025. 
Estándar 18. Pág.44.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79-81. </t>
  </si>
  <si>
    <r>
      <t xml:space="preserve">Cuenta con el programa de capacitación al personal a cargo del servicio de alimentación en físico o digital, que contenga metodología, duración, cronograma y temas específicos a impartir.
</t>
    </r>
    <r>
      <rPr>
        <b/>
        <sz val="11"/>
        <color theme="1"/>
        <rFont val="Arial"/>
        <family val="2"/>
      </rPr>
      <t>Nota 1:</t>
    </r>
    <r>
      <rPr>
        <sz val="11"/>
        <color theme="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color theme="1"/>
        <rFont val="Arial"/>
        <family val="2"/>
      </rPr>
      <t xml:space="preserve">
Nota 2</t>
    </r>
    <r>
      <rPr>
        <sz val="11"/>
        <color theme="1"/>
        <rFont val="Arial"/>
        <family val="2"/>
      </rPr>
      <t>: Duración mínima de 10 horas anuales.</t>
    </r>
  </si>
  <si>
    <t xml:space="preserve">Guía operativa del servicio Centro de Desarrollo Infantil.  GO4.MT1.PP. Versión 2 del 26/12/2025. 
Estándar 18. Pág.44-45.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</si>
  <si>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Cuenta con actas o listados de asistencia, registros fotográficos, etc. que soporten la implementación del programa de capacitación al personal gestor de alimentos</t>
  </si>
  <si>
    <t>Mediante diálogo con el personal gestor de alimentos se evidiencia que:</t>
  </si>
  <si>
    <t>Cuenta con conocimiento de las temáticas del programa de capacitación</t>
  </si>
  <si>
    <t xml:space="preserve">Cuenta con soporte de socialización de la minuta patrón con todo el talento humano distinto al personal gestor de alimentos. </t>
  </si>
  <si>
    <t>Cuenta con el concepto higiénico sanitario favorable, emitido por la autoridad sanitaria competente.  (Estándar 16).</t>
  </si>
  <si>
    <t>Guía operativa del servicio Centro de Desarrollo Infantil.  GO4.MT1.PP. Versión 2 del 26/12/2025. 
Estándar 16.  Pág. 41-42.
Guía para el impulso a la soberanía alimentaria por el derecho humano a la alimentación adecuada en las modalidades y servicios del ICBF. G36.PP. G36.PP. Versión 2 del 30/12/2025.
4.5. Complementación Alimentaria con Calidad.
Organización del servicio de alimentos  pág. 71.</t>
  </si>
  <si>
    <r>
      <t xml:space="preserve">Cuenta con el concepto higiénico sanitario favorable, emitido por la autoridad sanitaria competente.
</t>
    </r>
    <r>
      <rPr>
        <b/>
        <sz val="11"/>
        <color rgb="FF000000"/>
        <rFont val="Arial"/>
        <family val="2"/>
      </rPr>
      <t>Nota 1:</t>
    </r>
    <r>
      <rPr>
        <sz val="11"/>
        <color rgb="FF000000"/>
        <rFont val="Arial"/>
        <family val="2"/>
      </rPr>
      <t xml:space="preserve"> En caso de no contar con el concepto y/o  concepto favorable con requerimientos/ condicionado se verifica el trámite ante la autoridad sanitaria competente para solicitar la nueva visita, 
</t>
    </r>
    <r>
      <rPr>
        <b/>
        <sz val="11"/>
        <color rgb="FF000000"/>
        <rFont val="Arial"/>
        <family val="2"/>
      </rPr>
      <t xml:space="preserve">Nota 2. </t>
    </r>
    <r>
      <rPr>
        <sz val="11"/>
        <color rgb="FF000000"/>
        <rFont val="Arial"/>
        <family val="2"/>
      </rPr>
      <t>A</t>
    </r>
    <r>
      <rPr>
        <sz val="11"/>
        <color rgb="FF000000"/>
        <rFont val="Arial"/>
        <family val="2"/>
      </rPr>
      <t xml:space="preserve">creditar las acciones de mejora que permitan subsanar lo identificado por la autoridad sanitaria competente
</t>
    </r>
  </si>
  <si>
    <t xml:space="preserve">Cuenta con Plan de Saneamiento Básico que contenga los programas y formatos de verificación o control.  (Estándar 17).
</t>
  </si>
  <si>
    <t>Guía operativa del servicio Centro de Desarrollo Infantil.  GO4.MT1.PP. Versión 2 del 26/12/2025. .
Estandar 17. pág 42-44
Guía para el impulso a la soberanía alimentaria por el derecho humano a la alimentación adecuada en las modalidades y servicios del ICBF. G36.PP. G36.PP. Versión 2 del 30/12/2025
Pág. 87 - 89.</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</si>
  <si>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</si>
  <si>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operativa del servicio Centro de Desarrollo Infantil.  GO4.MT1.PP. Versión 2 del 26/12/2025. .
Estandar 17. pág 42-43
Guía para el impulso a la soberanía alimentaria por el derecho humano a la alimentación adecuada en las modalidades y servicios del ICBF. G36.PP. G36.PP. Versión 2 del 30/12/2025
Pág. 87 - 89.</t>
  </si>
  <si>
    <t>uía operativa del servicio Centro de Desarrollo Infantil.  GO4.MT1.PP. Versión 2 del 26/12/2025. .
Estandar 17. pág 42.
Guía para el impulso a la soberanía alimentaria por el derecho humano a la alimentación adecuada en las modalidades y servicios del ICBF. G36.PP. G36.PP. Versión 2 del 30/12/2025
Pág. 87 - 89.</t>
  </si>
  <si>
    <t>Implementa los cuatro (4) programas básicos del plan de saneamiento básico.</t>
  </si>
  <si>
    <t>Cuenta con los contenedores o recipientes usados para materiales no comestibles y desechos que sean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</si>
  <si>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</si>
  <si>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El talento humano cuenta con conocimiento sobre temas específicos del Plan de Saneamiento Básico.</t>
  </si>
  <si>
    <t>Guía operativa del servicio Centro de Desarrollo Infantil.  GO4.MT1.PP. Versión 2 del 26/12/2025. 
Estandar 17. pág 42-43
Guía para el impulso a la soberanía alimentaria por el derecho humano a la alimentación adecuada en las modalidades y servicios del ICBF. G36.PP. G36.PP. Versión 2 del 30/12/2025
Pág. 87 - 89..</t>
  </si>
  <si>
    <t>Guía operativa del servicio Centro de Desarrollo Infantil.  GO4.MT1.PP. Versión 2 del 26/12/2025. 
Estándar 18.  Pág.  44-45.</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</si>
  <si>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Unidad de Servicio o de los procesos que apliquen. </t>
  </si>
  <si>
    <t>Cumple con los requisitos para la manipulación de alimentos y aplica Buenas Prácticas de Manufactura para el almacenamiento, preparación, servido y distribución, de alimentos .  (Estándares 19, 20, 21 y 22).</t>
  </si>
  <si>
    <t xml:space="preserve">Guía operativa del servicio centro de desarrollo infantil.  GO4.MT1.PP.  Versión 1 del 25/11/2024. 
Estándar 19.  Pág.  43-44.
Estándar 20. Pág.  44.
Estándar 21.  Pág.  44.
Estándar 22.  Pág.  44.
Guía para el impulso a la soberanía alimentaria por el derecho humano a la alimentación adecuada en las modalidades y servicios del ICBF. G36.PP. G36.PP. Versión 2 del 30/12/2025.  Págs. 81-83.
Guía orientadora para la estrategia del abastecimiento alimentario. G38.PP.  Versión 1 del 16/01/2025. Págs. 19 - 24. 
</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</si>
  <si>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</si>
  <si>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 xml:space="preserve">
Guía orientadora para la estrategia del abastecimiento alimentario. G38.PP.  Versión 1 del 16/01/2025.
4.3.3. Recepción  Pág. 19 
Guía operativa del servicio Centro de Desarrollo Infantil.  GO4.MT1.PP. Versión 2 del 26/12/2025. 
Pág.33</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</si>
  <si>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</si>
  <si>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Centro de Desarrollo Infantil.  GO4.MT1.PP. Versión 2 del 26/12/2025.
Estándar 19.  Pág.  45 
Guía orientadora para la estrategia del abastecimiento alimentario. G38.PP.  Versión 1 del 16/01/2025.
4.3.4. Almacenamiento.  Pág. 21-24.</t>
  </si>
  <si>
    <t>Implementa las Buenas Prácticas de Manufactura en la preparación de alimentos: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</si>
  <si>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 xml:space="preserve">Guía operativa del servicio Centro de Desarrollo Infantil.  GO4.MT1.PP. Versión 2 del 26/12/2025.
Estándar 20.  Pág.  45-46
Guía para el impulso a la soberanía alimentaria por el derecho humano a la alimentación adecuada en las modalidades y servicios del ICBF. G36.PP. G36.PP. Versión 2 del 30/12/2025
4.5.1.2. Tipos de Ración.  Pág.  53.
Procesos con alimentos, en los servicios de alimentación
Aspectos a tener en cuenta en la Preparación Pág. 81 y 82
</t>
  </si>
  <si>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</si>
  <si>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Centro de Desarrollo Infantil.  GO4.MT1.PP. Versión 2 del 26/12/2025.
Estándar 21.  Pág.  44.
Guía para el impulso a la soberanía alimentaria por el derecho humano a la alimentación adecuada en las modalidades y servicios del ICBF. G36.PP. G36.PP. Versión 2 del 30/12/2025.
Pág. 82 y 83</t>
  </si>
  <si>
    <t>El gestor de alimentos cumple con las prácticas higiénicas y medidas de protección mientras manipula o elabora alimentos.</t>
  </si>
  <si>
    <t>Guía operativa del servicio Centro de Desarrollo Infantil.  GO4.MT1.PP. Versión 2 del 26/12/2025.
Estándar 22.  Pág.  46.
Guía para el impulso a la soberanía alimentaria por el derecho humano a la alimentación adecuada en las modalidades y servicios del ICBF. PP. Versión 2 del 30/12/2025.
Prácticas higiénicas y medidas de protección.  Pág.  80 y 81</t>
  </si>
  <si>
    <r>
      <t xml:space="preserve">El personal gestor de alimentos,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</si>
  <si>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PP. Versión 2 del 30/12/2025.
Perfil del personal manipulador de alimentos .  Pág.  79</t>
  </si>
  <si>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G36.PP.  Versión 2 del 30/12/2025.
4.5.4.3. Talento Humano.
Educación y capacitación.  Pág. 79.</t>
  </si>
  <si>
    <t>Guía operativa del servicio centro de desarrollo infantil.  GO4.MT1.PP.  Versión 2 del 26/12/2025.
Estándar 15.  Pág.  34.
Estándar 46.  Pág.  90.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</si>
  <si>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</si>
  <si>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</si>
  <si>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</si>
  <si>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Guía operativa del servicio centro de desarrollo infantil.  GO4.MT1.PP.  Versión 2 del 26/12/2025.
Estándar 46.  Pág.90
Estándar 15.  Pág.  33.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</si>
  <si>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</si>
  <si>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</si>
  <si>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</si>
  <si>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Cuenta con la documentación de la cinta métrica antropométrica, en los casos en los que aplique (discapacidad): 
-Hoja de vida (con la totalidad de criterios establecidos en la norma)
-Certificado de calibración.</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</si>
  <si>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22.
2.MEDICIÓN DE LA TALLA/LONGITUD DE LOS USUARIOS.  Pág.  50</t>
  </si>
  <si>
    <t>Se hace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</si>
  <si>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26.</t>
  </si>
  <si>
    <t>Se cuenta con vasos medidores estandarizados para los alimentos en presentación líquida (ej.: sopa, lácteos líquidos, jugos, etc.) y son de material resistente al calor.</t>
  </si>
  <si>
    <t>Los equipos de metrología se encuentran en buen estado.</t>
  </si>
  <si>
    <t>Guía técnica para la metrología aplicable a los programas de los procesos misionales del icbf.  g8.pp.  versión 8 del 05/03/2025. 
7.inspección de operación de los equipos.  pág.  21 - 22.</t>
  </si>
  <si>
    <t xml:space="preserve">Guía operativa del servicio centro de desarrollo infantil.  GO4.MT1.PP.  Versión 2 del 26/12/2025.
Estándar 57.  Pág.97
Guía orientadora para la estrategia del abastecimiento alimentario. G38.PP.  Versión 1 del 16/01/2025. Págs. 16 y 17.
</t>
  </si>
  <si>
    <t xml:space="preserve">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
</t>
  </si>
  <si>
    <t>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t>
  </si>
  <si>
    <t>Guía operativa del servicio centro de desarrollo infantil.  GO4.MT1.PP.  Versión 2 del 26/12/2025.
Estándar 15.  Pág.37
Guía para el impulso a la soberanía alimentaria por el derecho humano a la alimentación adecuada en las modalidades y servicios del ICBF. G36.PP.  Versión 2 del 30/12/2025.
4.4. Ruta Metodológica de la Educación para la salud Alimentaria.
Página 35 - 42.</t>
  </si>
  <si>
    <t>Guía operativa del servicio centro de desarrollo infantil.  GO4.MT1.PP.  Versión 2 del 26/12/2025.
Estándar 15.  Pág.37</t>
  </si>
  <si>
    <t xml:space="preserve">En diálogo con los padres de familia y/o cuidadores se evidencia orientación sobre educación para la salud alimentaria.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</si>
  <si>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Págs.  71y 72.</t>
  </si>
  <si>
    <t xml:space="preserve">Cuenta con 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</si>
  <si>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Organización del servicio de alimentos.  Pág.  71.</t>
  </si>
  <si>
    <t>Cuenta con Manual de Buenas Practicas de Manufactura y Prácticas Higiénico Sanitarias, donde se detallan los procedimientos y equipos para asegurar el cumplimiento de las normas higiénico-sanitarias.</t>
  </si>
  <si>
    <t>Cuenta con 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</si>
  <si>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Guía Operativa del Servicio Centro de Desarrollo Infantil. GO4.MT1.PP. Versión 2, del 26/12/2025. Estándar 1. Páginas 11 a la 13. </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</si>
  <si>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</si>
  <si>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</si>
  <si>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Centro de Desarrollo Infantil. GO4.MT1.PP. Versión 2, del 26/12/2025. Estándar 2. Páginas 13 a la 15. 
Anexo Orientaciones para el proceso de caracterización en los servicios de educación inicial del ICBF. A2.GO4.MT1.PP. Versión 1 del 25/11/2024. </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</si>
  <si>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</si>
  <si>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</si>
  <si>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</si>
  <si>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</si>
  <si>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Centro de Desarrollo Infantil. GO4.MT1.PP. Versión 2, del 26/12/2025. Estándar 3. Páginas 15 a la 17. </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</si>
  <si>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</si>
  <si>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</si>
  <si>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</si>
  <si>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 xml:space="preserve">Guía Operativa del Servicio Centro de Desarrollo Infantil. GO4.MT1.PP. Versión 2, del 26/12/2025. Estándar 4. Páginas 17 y 18.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</si>
  <si>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</si>
  <si>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</si>
  <si>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</si>
  <si>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Guía Operativa del Servicio Centro de Desarrollo Infantil. GO4.MT1.PP. Versión 2, del 26/12/2025. Estándar 5. Páginas 18 y 19.</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</si>
  <si>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</si>
  <si>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</si>
  <si>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Guía Operativa del Servicio Centro de Desarrollo Infantil. GO4.MT1.PP. Versión 2, del 26/12/2025. Estándar 6. Páginas 19 a la 22. </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</si>
  <si>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</si>
  <si>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</si>
  <si>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</si>
  <si>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</si>
  <si>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</si>
  <si>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</si>
  <si>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</si>
  <si>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</si>
  <si>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 xml:space="preserve">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
c. Como parte de las estrategias, el talento humano de las UDS implementa recursos y sesiones del Programa Apapachar o documento que lo modifique o sustituya.
</t>
  </si>
  <si>
    <t>Guía Operativa del Servicio Centro de Desarrollo Infantil. GO4.MT1.PP. Versión 2, del 26/12/2025. Estándar 7. Página 22  y 95</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</si>
  <si>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</si>
  <si>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</si>
  <si>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</si>
  <si>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</si>
  <si>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Guía Operativa del Servicio Centro de Desarrollo Infantil. GO4.MT1.PP. Versión 2, del 26/12/2025.  Estándar 24. Páginas de la 47 a la 49. 
</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</si>
  <si>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</si>
  <si>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</si>
  <si>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</si>
  <si>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</si>
  <si>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</si>
  <si>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t>Mediante la observación y diálogo con el talento humano, padres, cuidadores, niñas y niños, en referencia con lo descrito en el proyecto pedagógico y la planeación de las experiencias pedagógicas se identifica que:</t>
  </si>
  <si>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estrategias relacionadas en la planeación pedagógica son flexibles y tienen en cuenta el material que aporta el entorno. 
d. Las estrategias permiten que las niñas y niños sean constructores de su propio conocimiento por medio de la exploración del medio. 
e.Los materiales se encuentran acorde a las experiencias propuestas en la planeación. </t>
  </si>
  <si>
    <t xml:space="preserve">Guía Operativa del Servicio Centro de Desarrollo Infantil. GO4.MT1.PP. Versión 2, del 26/12/2025. Estandares 3 y 26. Páginas15, 16,  17, 54 y 55.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</si>
  <si>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</si>
  <si>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</si>
  <si>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</si>
  <si>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</si>
  <si>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Dispone de ambientes enriquecidos para el desarrollo de experiencias pedagógicas intencionadas. (Estandares 27 y 46).</t>
  </si>
  <si>
    <t xml:space="preserve">Guía Operativa del Servicio Centro de Desarrollo Infantil. GO4.MT1.PP. Versión 2, del 26/12/2025. Estandares 27 y 46. Páginas 55 a la 57, 89 y 90.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</si>
  <si>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</si>
  <si>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</si>
  <si>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</si>
  <si>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</si>
  <si>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</si>
  <si>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</si>
  <si>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Guía Operativa del Servicio Centro de Desarrollo Infantil. GO4.MT1.PP. Versión 2, del 26/12/2025. Estándar 28. Páginas 57 a la 60.</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</si>
  <si>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</si>
  <si>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</si>
  <si>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</si>
  <si>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</si>
  <si>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 xml:space="preserve">Guía Operativa del Servicio Centro de Desarrollo Infantil. GO4.MT1.PP. Versión 2, del 26/12/2025. Estándar 29. Páginas 60 y 61. </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</si>
  <si>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</si>
  <si>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</si>
  <si>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</si>
  <si>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GUÍA OPERATIVA DEL SERVICIO CENTRO DE DESARROLLO INFANTIL. Versión 2 del 26/12/2025. Estándar 51 página 91</t>
  </si>
  <si>
    <t xml:space="preserve">MANUAL TÉCNICO MODALIDAD INSTITUCIONAL PARA LA ATENCIÓN A LA PRIMERA INFANCIA MT1.PP 26/12//2025 Versión 2 Página 54 </t>
  </si>
  <si>
    <t>GUÍA OPERATIVA DEL SERVICIO CENTRO DE DESARROLLO INFANTIL. Versión 2 del 26/12/2025. Estándar 53 páginas 92 y 93</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</si>
  <si>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</si>
  <si>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Guía Operativa del Servicio Centro de Desarrollo Infantil. GO4.MT1.PP. Versión 2, del 26/12/2025. Estándar 53. Página 92 y 93. 
Tabla No.2 - MANUAL TÉCNICO MODALIDAD INSTITUCIONAL PARA LA ATENCIÓN A LA PRIMERA INFANCIA  MT1.PP 26/12/2025 Versión 2 Página 52 y  53</t>
  </si>
  <si>
    <t xml:space="preserve">Guía Operativa del Servicio Centro de Desarrollo Infantil. GO4.MT1.PP. Versión 2, del 26/12/2025. Estándar 53. Página 92 y 93.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</si>
  <si>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</si>
  <si>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</si>
  <si>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 xml:space="preserve">Guía Operativa del Servicio Centro de Desarrollo Infantil. GO4.MT1.PP. Versión 2, del 26/12/2025. Estándar 54. Páginas 93 y 94.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</si>
  <si>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</si>
  <si>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</si>
  <si>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 xml:space="preserve">Guía Operativa del Servicio Centro de Desarrollo Infantil. GO4.MT1.PP. Versión 2, del 26/122025. Estándar 55. Página 94 </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</si>
  <si>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</si>
  <si>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Guía Operativa del Servicio Centro de Desarrollo Infantil. GO4.MT1.PP. Versión 2, del 26/122025. Estándar 56. Página 95 y 96</t>
  </si>
  <si>
    <r>
      <rPr>
        <sz val="11"/>
        <color rgb="FF000000"/>
        <rFont val="Arial"/>
        <family val="2"/>
      </rP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</si>
  <si>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GUÍA OPERATIVA DEL SERVICIO CENTRO DE DESARROLLO INFANTIL. Versión 2 del 26 de diciembre de 2025. Estándar 52 página 92</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</si>
  <si>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</si>
  <si>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r>
      <rPr>
        <sz val="11"/>
        <color rgb="FF000000"/>
        <rFont val="Arial"/>
        <family val="2"/>
      </rP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</si>
  <si>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GUÍA OPERATIVA DEL SERVICIO CENTRO DE DESARROLLO INFANTIL. Versión 2 del 26 de diciembre de 2025. Estándar 30 página 61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</si>
  <si>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</si>
  <si>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GUÍA OPERATIVA DEL SERVICIO CENTRO DE DESARROLLO INFANTIL. Versión 2 del 26 de diciembre de 2025. Estándar 30 página 64 y 65</t>
  </si>
  <si>
    <t>Cumple con el registro del talento humano vinculado en el sistema de información o herramienta que el ICBF determine</t>
  </si>
  <si>
    <t>GUÍA OPERATIVA DEL SERVICIO CENTRO DE DESARROLLO INFANTIL. Versión 2 del 26 de diciembre de 2025. Estándar 30 página 62</t>
  </si>
  <si>
    <t>Se prioriza la contratación de personal que conozca la lengua materna y la cultura de la comunidad atendida.</t>
  </si>
  <si>
    <t>GUÍA OPERATIVA DEL SERVICIO CENTRO DE DESARROLLO INFANTIL. Versión 2 del 26 de diciembre de 2025. Estándar 30 página 63</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</si>
  <si>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</si>
  <si>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GUÍA OPERATIVA DEL SERVICIO CENTRO DE DESARROLLO INFANTIL. Versión 2 del 26 de diciembre de 2025. Estándar 31 página 67</t>
  </si>
  <si>
    <r>
      <rPr>
        <sz val="11"/>
        <color rgb="FF000000"/>
        <rFont val="Arial"/>
        <family val="2"/>
      </rP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</si>
  <si>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CENTRO DE DESARROLLO INFANTIL. Versión 2 del 26 de diciembre de 2025. Estándar 31 página 67 y 68</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</si>
  <si>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</si>
  <si>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GUÍA OPERATIVA DEL SERVICIO CENTRO DE DESARROLLO INFANTIL. Versión 2 del 26 de diciembre de 2025. Estándar 31 página 68
ANEXO TEMÁTICAS PARA LA CUALIFICACIÓN DEL TALENTO HUMANO VINCULADO A LOS SERVICIOS DE EDUCACIÓN INICIAL V1 del 25/11/2024</t>
  </si>
  <si>
    <t>GUÍA OPERATIVA DEL SERVICIO CENTRO DE DESARROLLO INFANTIL. Versión 2 del 26 de diciembre de 2025. Estándar 33 página 69</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</si>
  <si>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</si>
  <si>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Cuenta con los soportes documentales de los resultados de la evaluación de selección del talento humano de los requisitos establecidos para la selección del talento humano, en concordancia con el perfil del cargo.</t>
  </si>
  <si>
    <t>GUÍA OPERATIVA DEL SERVICIO CENTRO DE DESARROLLO INFANTIL. Versión 2 del 26 de diciembre de 2025. Estándar 33 página 70</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</si>
  <si>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</si>
  <si>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GUÍA OPERATIVA DEL SERVICIO CENTRO DE DESARROLLO INFANTIL. Versión 2 del 26 de diciembre de 2025. Estándar 33 página 71</t>
  </si>
  <si>
    <t>GUÍA OPERATIVA DEL SERVICIO CENTRO DE DESARROLLO INFANTIL. Versión 2 del 26 de diciembre de 2025. Estándar 33 página 72</t>
  </si>
  <si>
    <t xml:space="preserve"> Ley 1918 de 2018, modificada por la Ley 2375 de 2024.</t>
  </si>
  <si>
    <t>Tabla 1. Espacios pedagógicos</t>
  </si>
  <si>
    <t>PERSONAL REQUERIDO POR USUARIOS CDI</t>
  </si>
  <si>
    <t xml:space="preserve">PERSONAL REQUERIDO POR USUARIOS CDI SATÉLITE
 atención ocho (8) horas los cinco (5)
días de la semana
Usuaruis en un rango de siete (7) a sesenta (60) </t>
  </si>
  <si>
    <t>De acuerdo a lo agrupado con CDI de 200</t>
  </si>
  <si>
    <t>Auxiliar Pedagógico
*En caso de que cuente con grupos de niños entre 6 meses y 2 años se
priorizará su dedicación a estos grupos</t>
  </si>
  <si>
    <t>Gestor de alimentos</t>
  </si>
  <si>
    <t xml:space="preserve">Fuente: GUÍA OPERATIVA DEL SERVICIO CENTRO DE DESARROLLO INFANTIL, V1 del 25/11/2024 2.5. Estructura operativa del servicio - Grafica 1. Estructura operativa del servicio pg 9 </t>
  </si>
  <si>
    <t>PERSONAL REQUERIDO POR USUARIOS CDI SATÉLITE</t>
  </si>
  <si>
    <t>grupo de 10 usuarios entre 6 meses y 1 año</t>
  </si>
  <si>
    <t>grupo de 10 usuarios entre 1 año y 2 años</t>
  </si>
  <si>
    <t>grupo de 20 usuarios entre 2 y 5 años</t>
  </si>
  <si>
    <t xml:space="preserve">Agente Educativo </t>
  </si>
  <si>
    <t>• Contar con una infraestructura independiente. • Contar con la atención presencial de un (1) agente educativo por cada veinte (20) o menos niñas y niños cumpliendo el perfil establecido en el Estándar 30 y Estándar 31. • Contar con la atención presencial de un (1) auxiliar pedagógico por cada cincuenta (50) niñas y niños. • Contar con un (1) gestor de alimentos y un (1) auxiliar de servicios generales por cada cincuenta (50) o menos niñas y niños. • Agruparse u organizarse con un CDI de doscientos (200) o más niñas y niños, garantizando la rotación del equipo interdisciplinario para la implementación de los componentes de calidad</t>
  </si>
  <si>
    <t>TABLA 5. PERFILES TALENTO HUMANO</t>
  </si>
  <si>
    <t>Coordinador/
Apoyo a la coordinación</t>
  </si>
  <si>
    <t>Título 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  </t>
  </si>
  <si>
    <t>Agente educativo</t>
  </si>
  <si>
    <t>Estudios: título profesional en: pedagogía infantil, educación preescolar, educación inicial, educación infantil, educación especial, licenciatura en artes plásticas, escénicas o musicales o etnoeducación, en Educación especial, Educación comunitaria, Psicopedagogía, Básica primaria, artes plásticas, escénicas o musicales o en las áreas de la lingüística y literatura.</t>
  </si>
  <si>
    <t>doce (12) meses de experiencia profesional relacionada con el objeto y obligaciones del contrato a celebrarse.</t>
  </si>
  <si>
    <t xml:space="preserve">seis (6) meses de experiencia laboral relacionada con el objeto y obligaciones del contrato a celebrarse
</t>
  </si>
  <si>
    <t>madres y padres transitados </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</si>
  <si>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</si>
  <si>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</si>
  <si>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Auxiliar administrativo</t>
  </si>
  <si>
    <t>Fuente: GUÍA OPERATIVA DEL SERVICIO CENTRO DE DESARROLLO INFANTIL  - GO4.MT1.PP 26/12/2025 - Versión 2 Página 12</t>
  </si>
  <si>
    <t>2. Ambientes Adecuados y Seguros</t>
  </si>
  <si>
    <t>3. Alimentación y Nutrición</t>
  </si>
  <si>
    <t>4. FAMILIA COMUNIDAD Y REDES</t>
  </si>
  <si>
    <t>7. FINANCIERO</t>
  </si>
  <si>
    <t>8. TALENTO HUMANO</t>
  </si>
  <si>
    <t>Diligencimiento Proceso Pedagógico</t>
  </si>
  <si>
    <t>3. Salud y Nutrición</t>
  </si>
  <si>
    <t>7. Componente Financiero</t>
  </si>
  <si>
    <t>8. Componente Talento Humano</t>
  </si>
  <si>
    <t>COMPONENTE AMBIENTES EDUCATIVOS Y PROTECTORES</t>
  </si>
  <si>
    <t>COMPONENTE SALUD Y NUTRICIÓN</t>
  </si>
  <si>
    <t xml:space="preserve">FAMILIAS, COMUNIDADES Y REDES SOCIALES </t>
  </si>
  <si>
    <t>PROCESO DE INSPECCIÓN, VIGILANCIA Y CONTROL
INSTRUMENTO IV
CENTRO DE DESARROLLO INFANTIL CDI</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</si>
  <si>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</si>
  <si>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</si>
  <si>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</si>
  <si>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 xml:space="preserve">Que las instalaciones sanitarias están limpias, están separadas de las áreas de elaboración y están dotadas con los instrumentos y elementos para facilitar la higiene personal. 
Nota: Cuentan con instalaciones sanitarias del servicio de alimentos (baños y vestuarios) </t>
  </si>
  <si>
    <t>Cuenta con ventanas u otras aberturas que  evitan la acumulación de polvo, suciedad y facilitan la limpieza;  estan provistas por mallas anti-insectos u otro  material que impide la entrada de éstos y los roedores</t>
  </si>
  <si>
    <t>3.7.6</t>
  </si>
  <si>
    <t>3.7.7</t>
  </si>
  <si>
    <t>En caso de existir anjeos, estos se encuentran completos y sin deterioro, óxido, astillas o latas levantadas.
Nota: Tener en cuenta también el servicio de alimentos</t>
  </si>
  <si>
    <t>GUÍA OPERATIVA DEL SERVICIO CENTRO DE DESARROLLO INFANTIL - CDI - [GO4.MT1.PP] Versión 2. del 26/12/2025.
3.1.5. Componente Ambientes Educativos y Protectores.
Estándar 46 pág. (90)
Guía Orintadora para la compra de la dotación modalidades de educación inicial en el marco de una atención integral. (G10.PP) Versión 6 del 08/07/2025</t>
  </si>
  <si>
    <t>4. Familia, Comunidades y Redes</t>
  </si>
  <si>
    <t>5. Proceso Pedagógico</t>
  </si>
  <si>
    <t>6. Administrativo y Gestión</t>
  </si>
  <si>
    <t>2.Ambientes Educativos y Protectores</t>
  </si>
  <si>
    <t>Cuenta con un presupuesto de ingresos y gastos que permita mantener el equilibrio financiero para la prestación del servicio. (Estandar 57)</t>
  </si>
  <si>
    <t>ANEXO GESTIÓN DE RECURSOS FINANCIEROS CONTRATOS DE APORTE SERVICIOS DE PRIMERA INFANCIA V1 25/11/2024 Páginas 4, 5 y 11 Y GUÍA OPERATIVA DEL SERVICIO CENTRO DE DESARROLLO INFANTIL -CDI  Version 2 26/12/2025 Páginas 96 - 97</t>
  </si>
  <si>
    <t xml:space="preserve">Cuenta con un presupuesto de ingresos y gastos para la prestación del servicio </t>
  </si>
  <si>
    <t>Cuenta con un saldo de la cuenta bancaria que  sea superior al valor total de las provisiones mensuales acumuladas de nómina y el valor total de la remuneración del talento humano del mes en curso o el siguiente.</t>
  </si>
  <si>
    <t>7.2</t>
  </si>
  <si>
    <t>Cumple con los requisitos de ley establecidos para la contabilidad, según el tipo de sociedad o empresa. (Estandar 58)</t>
  </si>
  <si>
    <t>ANEXO GESTIÓN DE RECURSOS FINANCIEROS CONTRATOS DE APORTE SERVICIOS DE PRIMERA INFANCIA V1 25/11/2024  Páginas 4 - 5 Y GUÍA OPERATIVA DEL SERVICIO CENTRO DE DESARROLLO INFANTIL -CDI  Version 2 26/12/2025 Página 97</t>
  </si>
  <si>
    <t>7.2.1</t>
  </si>
  <si>
    <t>Cuenta con el RUT actualizado, completo y cumple con las responsabilidades registradas en el mismo.</t>
  </si>
  <si>
    <t>7.2.2</t>
  </si>
  <si>
    <t>7.3</t>
  </si>
  <si>
    <t>Cumple con la canasta para el servicio de CDI</t>
  </si>
  <si>
    <t xml:space="preserve"> GUÍA OPERATIVA DEL SERVICIO CENTRO DE DESARROLLO INFANTIL -CDI Versión 2 26/12/2025 Páginas 101- 102</t>
  </si>
  <si>
    <t>7.3.1</t>
  </si>
  <si>
    <t>7.3.2</t>
  </si>
  <si>
    <t>Cuenta con soportes de implementacion de la canasta del servicio para el componente de Infraestructura</t>
  </si>
  <si>
    <t>7.3.3</t>
  </si>
  <si>
    <t>Cuenta con soportes de implementacion de la canasta del servicio para el componente de Gastos Operativos</t>
  </si>
  <si>
    <t>7.3.4</t>
  </si>
  <si>
    <t>Cuenta con soportes de implementacion de la canasta del servicio para el componente  de Seguro (poliza participante)</t>
  </si>
  <si>
    <t>7.3.5</t>
  </si>
  <si>
    <t>Cuenta con soportes de implementacion de la canasta del servicio para el componente  de Dotación de Consumo (Material didáctico de consumo)</t>
  </si>
  <si>
    <t>7.3.6</t>
  </si>
  <si>
    <t>Cuenta con soportes de implementacion de la canasta del servicio para el componente  de Dotación Aseo personal</t>
  </si>
  <si>
    <t>7.3.7</t>
  </si>
  <si>
    <t>Cuenta con soportes de implementacion de la canasta del servicio para el componente  de Alimentación (Ración Preparada)</t>
  </si>
  <si>
    <t xml:space="preserve">Garantiza que los recursos aportados sean utilizados exclusivamente para el financiamiento de las actividades previstas en el contrato.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</si>
  <si>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</si>
  <si>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</si>
  <si>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</si>
  <si>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</si>
  <si>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</si>
  <si>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Cuenta con Estados financieros completos del último año fiscal aprobados por el órgano máximo de administración.
</t>
    </r>
    <r>
      <rPr>
        <b/>
        <sz val="11"/>
        <color theme="1"/>
        <rFont val="Arial"/>
        <family val="2"/>
      </rPr>
      <t>Nota:</t>
    </r>
    <r>
      <rPr>
        <sz val="11"/>
        <color theme="1"/>
        <rFont val="Arial"/>
        <family val="2"/>
      </rPr>
      <t xml:space="preserve"> Verificar si la entidad cuenta con manual de politicas contables.</t>
    </r>
  </si>
  <si>
    <r>
      <t xml:space="preserve">Cuenta con soportes de implementación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</si>
  <si>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7.2.4 Lleva la contabilidad desagregada por centro de costos.</t>
  </si>
  <si>
    <t>Este verifiable depende de las responsabilidade establecidas en el RUT</t>
  </si>
  <si>
    <t>7.2.3</t>
  </si>
  <si>
    <t xml:space="preserve">Baños en línea infantil para atención de niñas y niños </t>
  </si>
  <si>
    <t>F</t>
  </si>
  <si>
    <t>S</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</si>
  <si>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</si>
  <si>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</si>
  <si>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Cuenta con puertas que tienen superficie lisa, resistente, no absorbente y de suficiente amplitud.  La abertura entre la puerta exterior y el piso no es mayor a 1 cm. </t>
  </si>
  <si>
    <r>
      <t xml:space="preserve">Desarrolla actividades de educación alimentaria y nutricional con las familias y cuidadores de los participantes en las cuales se movilizan prácticas de vida y alimentación saludables.
</t>
    </r>
    <r>
      <rPr>
        <b/>
        <sz val="11"/>
        <color theme="1"/>
        <rFont val="Arial"/>
        <family val="2"/>
      </rPr>
      <t>Nota:</t>
    </r>
    <r>
      <rPr>
        <sz val="11"/>
        <color theme="1"/>
        <rFont val="Arial"/>
        <family val="2"/>
      </rPr>
      <t xml:space="preserve"> Verificar si en la planeación pedagógica, se diseñan y plasman experiencias de educación alimentaria y nutricion.</t>
    </r>
  </si>
  <si>
    <t>Cuenta con acta de visita de seguimiento mensual, por parte del profesional en nutrición y dietética, en la cual verifique las condiciones de: 
1. Manipulación y preparación de alimentos, cumplimiento de ciclo de menús y estandarización de porciones.
2. Calidad, inocuidad e integridad de las preparaciones durante el transporte de alimentos.
Nota: Asegurar que durante el transporte de los alimentos se evita la contaminación cruzada, la proliferación de microorganismos, daños en el envase o embalaje y manteniendo variables especialmente la temperatura.
3. Los productos aseguran las características organolépticas, fisicoquímicas y microbiológicas aceptables para ser consumido por la población beneficiaria.</t>
  </si>
  <si>
    <t>Documenta e implementa un plan para la gestión de riesgos de accidentes o situaciones que afecten la vida o integridad de las niñas, los niños y mujeres gestantes. (Estándar 41, 49 y 50)</t>
  </si>
  <si>
    <t>GUÍA OPERATIVA DEL SERVICIO CENTRO DE DESARROLLO INFANTIL - CDI - [GO4.MT1.PP] Versión 2. del 26/12/2025.
3.1.5. Componente Ambientes Educativos y Protectores.
Estándar 41 pág. (83 - 85)
Estándar 49 y 50 pág. (91)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</si>
  <si>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y 47)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</si>
  <si>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y 47 pág. (89-90)</t>
  </si>
  <si>
    <t>2.4.2</t>
  </si>
  <si>
    <t>2.4.3</t>
  </si>
  <si>
    <t>2.4.4</t>
  </si>
  <si>
    <t>2.4.5</t>
  </si>
  <si>
    <t>2.4.6</t>
  </si>
  <si>
    <t>2.4.7</t>
  </si>
  <si>
    <t>2.8.2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</si>
  <si>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</si>
  <si>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</si>
  <si>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</si>
  <si>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</si>
  <si>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</si>
  <si>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</si>
  <si>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</si>
  <si>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</si>
  <si>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</si>
  <si>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</si>
  <si>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</si>
  <si>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</si>
  <si>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</si>
  <si>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</si>
  <si>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</si>
  <si>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</si>
  <si>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</si>
  <si>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</si>
  <si>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</si>
  <si>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</si>
  <si>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</si>
  <si>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</si>
  <si>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</si>
  <si>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</si>
  <si>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</si>
  <si>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</si>
  <si>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</si>
  <si>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</si>
  <si>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2.10.4</t>
  </si>
  <si>
    <t>2.10.5</t>
  </si>
  <si>
    <t>2.11.3</t>
  </si>
  <si>
    <t>2.11.4</t>
  </si>
  <si>
    <t>2.11.5</t>
  </si>
  <si>
    <t>2.11.6</t>
  </si>
  <si>
    <t>2.11.7</t>
  </si>
  <si>
    <t>2.11.8</t>
  </si>
  <si>
    <t>2.11.9</t>
  </si>
  <si>
    <t>2.11.10</t>
  </si>
  <si>
    <t>2.11.11</t>
  </si>
  <si>
    <t>2.11.12</t>
  </si>
  <si>
    <t>IN71.IVC
Versión 2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</si>
</sst>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4">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color rgb="FF000000"/>
      <name val="Aptos Display"/>
      <family val="2"/>
    </font>
    <font>
      <b/>
      <u/>
      <sz val="11"/>
      <color theme="0"/>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u/>
      <sz val="10"/>
      <color theme="0"/>
      <name val="Aptos Narrow"/>
      <family val="2"/>
      <scheme val="minor"/>
    </font>
    <font>
      <i/>
      <sz val="10"/>
      <color theme="1"/>
      <name val="Arial"/>
      <family val="2"/>
    </font>
    <font>
      <u/>
      <sz val="11"/>
      <color theme="0"/>
      <name val="Aptos Narrow"/>
      <family val="2"/>
      <scheme val="minor"/>
    </font>
    <font>
      <sz val="11"/>
      <color rgb="FF000000"/>
      <name val="Arial"/>
      <family val="2"/>
    </font>
    <font>
      <b/>
      <sz val="11"/>
      <color rgb="FF000000"/>
      <name val="Arial"/>
      <family val="2"/>
    </font>
    <font>
      <sz val="11"/>
      <name val="Arial"/>
      <family val="2"/>
    </font>
    <font>
      <sz val="5"/>
      <color theme="1"/>
      <name val="Arial"/>
      <family val="2"/>
    </font>
    <font>
      <sz val="11"/>
      <color theme="1"/>
      <name val="Arial"/>
      <family val="2"/>
    </font>
    <font>
      <i/>
      <sz val="11"/>
      <color theme="1"/>
      <name val="Arial"/>
      <family val="2"/>
    </font>
    <font>
      <b/>
      <u/>
      <sz val="11"/>
      <color rgb="FF000000"/>
      <name val="Arial"/>
      <family val="2"/>
    </font>
    <font>
      <i/>
      <sz val="11"/>
      <color rgb="FF000000"/>
      <name val="Arial"/>
      <family val="2"/>
    </font>
    <font>
      <b/>
      <sz val="8"/>
      <color theme="0"/>
      <name val="Aptos Narrow"/>
      <family val="2"/>
      <scheme val="minor"/>
    </font>
    <font>
      <sz val="10"/>
      <name val="Aptos Narrow"/>
      <family val="2"/>
      <scheme val="minor"/>
    </font>
    <font>
      <i/>
      <sz val="11"/>
      <name val="Arial"/>
      <family val="2"/>
    </font>
    <font>
      <b/>
      <sz val="11"/>
      <color rgb="FF00B050"/>
      <name val="Arial"/>
      <family val="2"/>
    </font>
    <font>
      <sz val="9"/>
      <color theme="1"/>
      <name val="Arial Narrow"/>
      <family val="2"/>
    </font>
    <font>
      <sz val="7"/>
      <color theme="1"/>
      <name val="Arial Narrow"/>
      <family val="2"/>
    </font>
    <font>
      <sz val="5"/>
      <color theme="1"/>
      <name val="Arial Narrow"/>
      <family val="2"/>
    </font>
    <font>
      <sz val="9"/>
      <color theme="1"/>
      <name val="Arial"/>
      <family val="2"/>
    </font>
    <font>
      <sz val="9"/>
      <name val="Aptos Narrow"/>
      <family val="2"/>
      <scheme val="minor"/>
    </font>
    <font>
      <b/>
      <sz val="11"/>
      <color rgb="FF000000"/>
      <name val="Aptos Narrow"/>
      <family val="2"/>
    </font>
    <font>
      <sz val="11"/>
      <color rgb="FF000000"/>
      <name val="Aptos Narrow"/>
      <family val="2"/>
    </font>
    <font>
      <b/>
      <sz val="11"/>
      <name val="Arial"/>
      <family val="2"/>
    </font>
    <font>
      <sz val="7"/>
      <name val="Arial"/>
      <family val="2"/>
    </font>
    <font>
      <sz val="12"/>
      <color rgb="FF000000"/>
      <name val="Arial"/>
      <family val="2"/>
    </font>
    <font>
      <sz val="10"/>
      <color theme="1"/>
      <name val="Zurich BT"/>
      <family val="2"/>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rgb="FFFBE2D5"/>
        <bgColor rgb="FF000000"/>
      </patternFill>
    </fill>
    <fill>
      <patternFill patternType="solid">
        <fgColor rgb="FFFFFFFF"/>
        <bgColor rgb="FF000000"/>
      </patternFill>
    </fill>
    <fill>
      <patternFill patternType="solid">
        <fgColor rgb="FFF2CEEF"/>
        <bgColor rgb="FF000000"/>
      </patternFill>
    </fill>
    <fill>
      <patternFill patternType="solid">
        <fgColor theme="6" tint="0.59999389629810485"/>
        <bgColor rgb="FF000000"/>
      </patternFill>
    </fill>
    <fill>
      <patternFill patternType="solid">
        <fgColor theme="3" tint="0.499984740745262"/>
        <bgColor indexed="64"/>
      </patternFill>
    </fill>
    <fill>
      <patternFill patternType="solid">
        <fgColor rgb="FFF7C7AC"/>
        <bgColor rgb="FF000000"/>
      </patternFill>
    </fill>
    <fill>
      <patternFill patternType="solid">
        <fgColor rgb="FF83E28E"/>
        <bgColor rgb="FF000000"/>
      </patternFill>
    </fill>
    <fill>
      <patternFill patternType="solid">
        <fgColor theme="2" tint="-9.9978637043366805E-2"/>
        <bgColor rgb="FF000000"/>
      </patternFill>
    </fill>
    <fill>
      <patternFill patternType="solid">
        <fgColor rgb="FFC0E6F5"/>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rgb="FF000000"/>
      </bottom>
      <diagonal/>
    </border>
    <border>
      <left style="thin">
        <color indexed="64"/>
      </left>
      <right style="medium">
        <color indexed="64"/>
      </right>
      <top style="medium">
        <color indexed="64"/>
      </top>
      <bottom/>
      <diagonal/>
    </border>
  </borders>
  <cellStyleXfs count="5">
    <xf numFmtId="0" fontId="0" fillId="0" borderId="0"/>
    <xf numFmtId="0" fontId="21" fillId="0" borderId="0"/>
    <xf numFmtId="0" fontId="21" fillId="0" borderId="0"/>
    <xf numFmtId="0" fontId="38" fillId="0" borderId="0" applyNumberFormat="0" applyFill="0" applyBorder="0" applyAlignment="0" applyProtection="0"/>
    <xf numFmtId="0" fontId="83" fillId="0" borderId="0"/>
  </cellStyleXfs>
  <cellXfs count="653">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29"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3" fillId="0" borderId="0" xfId="0" applyFont="1"/>
    <xf numFmtId="0" fontId="33"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36"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6"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39" fillId="0" borderId="28" xfId="0" applyFont="1" applyBorder="1" applyAlignment="1">
      <alignment horizontal="left" vertical="center" wrapText="1"/>
    </xf>
    <xf numFmtId="0" fontId="39" fillId="0" borderId="28" xfId="0" applyFont="1" applyBorder="1" applyAlignment="1">
      <alignment horizontal="center" vertical="center" wrapText="1"/>
    </xf>
    <xf numFmtId="0" fontId="39" fillId="0" borderId="8" xfId="0" applyFont="1" applyBorder="1" applyAlignment="1">
      <alignment horizontal="left" vertical="center" wrapText="1"/>
    </xf>
    <xf numFmtId="0" fontId="39" fillId="0" borderId="8" xfId="0" applyFont="1" applyBorder="1" applyAlignment="1">
      <alignment horizontal="center" vertical="center" wrapText="1"/>
    </xf>
    <xf numFmtId="0" fontId="40" fillId="0" borderId="28" xfId="0" applyFont="1" applyBorder="1" applyAlignment="1">
      <alignment horizontal="left" vertical="center" wrapText="1"/>
    </xf>
    <xf numFmtId="0" fontId="40" fillId="0" borderId="28" xfId="0" applyFont="1" applyBorder="1" applyAlignment="1">
      <alignment vertical="center" wrapText="1"/>
    </xf>
    <xf numFmtId="0" fontId="40" fillId="0" borderId="29" xfId="0" applyFont="1" applyBorder="1" applyAlignment="1">
      <alignment vertical="center" wrapText="1"/>
    </xf>
    <xf numFmtId="0" fontId="40" fillId="0" borderId="8" xfId="0" applyFont="1" applyBorder="1" applyAlignment="1">
      <alignment horizontal="left" vertical="center" wrapText="1"/>
    </xf>
    <xf numFmtId="0" fontId="40" fillId="0" borderId="8" xfId="0" applyFont="1" applyBorder="1" applyAlignment="1">
      <alignment vertical="center" wrapText="1"/>
    </xf>
    <xf numFmtId="0" fontId="40" fillId="0" borderId="12" xfId="0" applyFont="1" applyBorder="1" applyAlignment="1">
      <alignment vertical="center" wrapText="1"/>
    </xf>
    <xf numFmtId="0" fontId="41"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2"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4" fillId="11" borderId="25" xfId="0" applyFont="1" applyFill="1" applyBorder="1" applyAlignment="1">
      <alignment horizontal="left" vertical="center" wrapText="1"/>
    </xf>
    <xf numFmtId="0" fontId="44"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1" fontId="0" fillId="0" borderId="8" xfId="0" applyNumberFormat="1" applyBorder="1" applyAlignment="1">
      <alignment horizontal="center" vertical="center"/>
    </xf>
    <xf numFmtId="0" fontId="4" fillId="0" borderId="9" xfId="0" applyFont="1" applyBorder="1" applyAlignment="1" applyProtection="1">
      <alignment vertical="center"/>
      <protection locked="0"/>
    </xf>
    <xf numFmtId="0" fontId="10" fillId="7" borderId="7" xfId="0" applyFont="1" applyFill="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46" fillId="28" borderId="8" xfId="0" applyFont="1" applyFill="1" applyBorder="1" applyAlignment="1">
      <alignment horizontal="left" vertical="top" wrapText="1"/>
    </xf>
    <xf numFmtId="0" fontId="35"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4" fillId="0" borderId="8" xfId="0" applyFont="1" applyBorder="1" applyAlignment="1">
      <alignment vertical="center" wrapText="1"/>
    </xf>
    <xf numFmtId="0" fontId="29" fillId="9" borderId="8" xfId="0" applyFont="1" applyFill="1" applyBorder="1" applyAlignment="1">
      <alignment vertical="center" wrapText="1"/>
    </xf>
    <xf numFmtId="0" fontId="29" fillId="0" borderId="12" xfId="0" applyFont="1" applyBorder="1" applyAlignment="1" applyProtection="1">
      <alignment vertical="center" wrapText="1"/>
      <protection locked="0"/>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48" fillId="35" borderId="0" xfId="3" applyFont="1" applyFill="1" applyAlignment="1">
      <alignment horizontal="center" vertical="center"/>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49" fillId="0" borderId="0" xfId="0" applyFont="1" applyAlignment="1" applyProtection="1">
      <alignment horizontal="center" vertical="center"/>
      <protection locked="0"/>
    </xf>
    <xf numFmtId="0" fontId="5" fillId="22" borderId="33" xfId="0" applyFont="1" applyFill="1" applyBorder="1" applyAlignment="1">
      <alignment horizontal="center" vertical="center" wrapText="1"/>
    </xf>
    <xf numFmtId="0" fontId="5" fillId="22" borderId="28" xfId="0" applyFont="1" applyFill="1" applyBorder="1" applyAlignment="1">
      <alignment horizontal="center" vertical="center" wrapText="1"/>
    </xf>
    <xf numFmtId="0" fontId="5" fillId="22" borderId="53"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0" fillId="22"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4" fillId="9" borderId="8" xfId="0" applyFont="1" applyFill="1" applyBorder="1" applyAlignment="1" applyProtection="1">
      <alignment horizontal="center" vertical="center"/>
      <protection locked="0"/>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14" borderId="8" xfId="0" applyFont="1" applyFill="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15" fillId="9" borderId="0" xfId="0" applyFont="1" applyFill="1" applyAlignment="1">
      <alignment horizontal="center" vertical="center" wrapText="1"/>
    </xf>
    <xf numFmtId="0" fontId="51" fillId="33" borderId="0" xfId="3" applyFont="1" applyFill="1" applyAlignment="1">
      <alignment horizontal="center" vertical="center"/>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4" xfId="0" applyFont="1" applyFill="1" applyBorder="1" applyAlignment="1">
      <alignment vertical="center" wrapText="1"/>
    </xf>
    <xf numFmtId="0" fontId="4" fillId="0" borderId="11" xfId="0" applyFont="1" applyBorder="1" applyAlignment="1">
      <alignment horizontal="center" vertical="center" wrapText="1"/>
    </xf>
    <xf numFmtId="0" fontId="4" fillId="0" borderId="12" xfId="0" applyFont="1" applyBorder="1" applyAlignment="1" applyProtection="1">
      <alignment vertical="center"/>
      <protection locked="0"/>
    </xf>
    <xf numFmtId="0" fontId="4" fillId="0" borderId="15" xfId="0" applyFont="1" applyBorder="1" applyAlignment="1" applyProtection="1">
      <alignment vertical="center"/>
      <protection locked="0"/>
    </xf>
    <xf numFmtId="0" fontId="19" fillId="0" borderId="7" xfId="0" applyFont="1" applyBorder="1" applyAlignment="1" applyProtection="1">
      <alignment vertical="center" wrapText="1"/>
      <protection locked="0"/>
    </xf>
    <xf numFmtId="0" fontId="4" fillId="5" borderId="23" xfId="0" applyFont="1" applyFill="1" applyBorder="1" applyAlignment="1">
      <alignment horizontal="justify" vertical="center" wrapText="1"/>
    </xf>
    <xf numFmtId="0" fontId="33" fillId="5" borderId="18"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26" fillId="9" borderId="9" xfId="0" applyFont="1" applyFill="1" applyBorder="1" applyAlignment="1">
      <alignment horizontal="justify"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4" fillId="0" borderId="39" xfId="0" applyFont="1" applyBorder="1" applyAlignment="1" applyProtection="1">
      <alignment vertical="center"/>
      <protection locked="0"/>
    </xf>
    <xf numFmtId="0" fontId="29" fillId="0" borderId="8" xfId="0" applyFont="1" applyBorder="1" applyAlignment="1">
      <alignment horizontal="left" vertical="center" wrapText="1"/>
    </xf>
    <xf numFmtId="0" fontId="4" fillId="9" borderId="13" xfId="0" applyFont="1" applyFill="1" applyBorder="1" applyAlignment="1">
      <alignment horizontal="center" vertical="center"/>
    </xf>
    <xf numFmtId="0" fontId="40" fillId="0" borderId="0" xfId="0" applyFont="1" applyAlignment="1">
      <alignment wrapText="1"/>
    </xf>
    <xf numFmtId="0" fontId="54" fillId="2" borderId="8" xfId="0" applyFont="1" applyFill="1" applyBorder="1" applyAlignment="1">
      <alignment horizontal="center" vertical="center" textRotation="90" wrapText="1"/>
    </xf>
    <xf numFmtId="0" fontId="40" fillId="0" borderId="8" xfId="0" applyFont="1" applyBorder="1" applyAlignment="1">
      <alignment horizontal="center" vertical="center" wrapText="1"/>
    </xf>
    <xf numFmtId="0" fontId="56" fillId="0" borderId="8" xfId="0" applyFont="1" applyBorder="1" applyAlignment="1" applyProtection="1">
      <alignment horizontal="left" vertical="center"/>
      <protection locked="0"/>
    </xf>
    <xf numFmtId="0" fontId="56" fillId="9" borderId="8" xfId="0" applyFont="1" applyFill="1" applyBorder="1" applyAlignment="1" applyProtection="1">
      <alignment horizontal="left" vertical="center"/>
      <protection locked="0"/>
    </xf>
    <xf numFmtId="14" fontId="56" fillId="0" borderId="8" xfId="0" applyNumberFormat="1" applyFont="1" applyBorder="1" applyAlignment="1" applyProtection="1">
      <alignment horizontal="left" vertical="center"/>
      <protection locked="0"/>
    </xf>
    <xf numFmtId="0" fontId="27" fillId="0" borderId="0" xfId="0" applyFont="1" applyAlignment="1">
      <alignment wrapText="1"/>
    </xf>
    <xf numFmtId="0" fontId="40"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4" xfId="0" applyFont="1" applyFill="1" applyBorder="1" applyAlignment="1">
      <alignment horizontal="center" vertical="center"/>
    </xf>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8" xfId="0" applyFont="1" applyFill="1" applyBorder="1" applyAlignment="1">
      <alignment vertical="center" wrapText="1"/>
    </xf>
    <xf numFmtId="0" fontId="0" fillId="9" borderId="23" xfId="0" applyFill="1" applyBorder="1" applyAlignment="1">
      <alignment horizontal="center" vertical="center"/>
    </xf>
    <xf numFmtId="0" fontId="0" fillId="9" borderId="57" xfId="0" applyFill="1" applyBorder="1" applyAlignment="1">
      <alignment horizontal="justify" vertical="center" wrapText="1"/>
    </xf>
    <xf numFmtId="0" fontId="0" fillId="9" borderId="69" xfId="0" applyFill="1" applyBorder="1" applyAlignment="1">
      <alignment horizontal="justify" vertical="center" wrapText="1"/>
    </xf>
    <xf numFmtId="0" fontId="0" fillId="9" borderId="70"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2" xfId="0" applyFont="1" applyFill="1" applyBorder="1" applyAlignment="1">
      <alignment vertical="center" wrapText="1"/>
    </xf>
    <xf numFmtId="0" fontId="10" fillId="9" borderId="72" xfId="0" applyFont="1" applyFill="1" applyBorder="1" applyAlignment="1">
      <alignment vertical="center"/>
    </xf>
    <xf numFmtId="0" fontId="10" fillId="9" borderId="75" xfId="0" applyFont="1" applyFill="1" applyBorder="1" applyAlignment="1">
      <alignment vertical="center"/>
    </xf>
    <xf numFmtId="0" fontId="0" fillId="9" borderId="76" xfId="0" applyFill="1" applyBorder="1" applyAlignment="1">
      <alignment horizontal="center" vertical="center"/>
    </xf>
    <xf numFmtId="0" fontId="0" fillId="9" borderId="77" xfId="0" applyFill="1" applyBorder="1" applyAlignment="1">
      <alignment horizontal="justify" vertical="center" wrapText="1"/>
    </xf>
    <xf numFmtId="0" fontId="0" fillId="9" borderId="78" xfId="0" applyFill="1" applyBorder="1" applyAlignment="1">
      <alignment horizontal="justify" vertical="center" wrapText="1"/>
    </xf>
    <xf numFmtId="0" fontId="0" fillId="9" borderId="79" xfId="0" applyFill="1" applyBorder="1" applyAlignment="1" applyProtection="1">
      <alignment vertical="center"/>
      <protection locked="0"/>
    </xf>
    <xf numFmtId="0" fontId="0" fillId="9" borderId="0" xfId="0" applyFill="1" applyAlignment="1">
      <alignment horizontal="center" vertical="center"/>
    </xf>
    <xf numFmtId="0" fontId="57" fillId="0" borderId="0" xfId="0" applyFont="1" applyAlignment="1">
      <alignment horizontal="center" vertical="center" wrapText="1"/>
    </xf>
    <xf numFmtId="0" fontId="0" fillId="21" borderId="47" xfId="0" applyFill="1" applyBorder="1" applyAlignment="1" applyProtection="1">
      <alignment horizontal="center" vertical="center"/>
      <protection locked="0"/>
    </xf>
    <xf numFmtId="0" fontId="0" fillId="3" borderId="0" xfId="0" applyFill="1"/>
    <xf numFmtId="0" fontId="10" fillId="9" borderId="6" xfId="0" applyFont="1" applyFill="1" applyBorder="1" applyAlignment="1">
      <alignment vertical="center"/>
    </xf>
    <xf numFmtId="0" fontId="10" fillId="9" borderId="7" xfId="0" applyFont="1" applyFill="1" applyBorder="1" applyAlignment="1">
      <alignment vertical="center"/>
    </xf>
    <xf numFmtId="0" fontId="36"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47" fillId="34"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29" fillId="9" borderId="8" xfId="0" applyFont="1" applyFill="1" applyBorder="1" applyAlignment="1">
      <alignment horizontal="left" vertical="center" wrapText="1"/>
    </xf>
    <xf numFmtId="0" fontId="0" fillId="0" borderId="0" xfId="0" applyAlignment="1">
      <alignment horizontal="center" vertical="center" wrapText="1"/>
    </xf>
    <xf numFmtId="0" fontId="26" fillId="0" borderId="8" xfId="0" applyFont="1" applyBorder="1" applyAlignment="1">
      <alignment horizontal="justify" vertical="center" wrapText="1"/>
    </xf>
    <xf numFmtId="0" fontId="4" fillId="25" borderId="8" xfId="0" applyFont="1" applyFill="1" applyBorder="1" applyAlignment="1">
      <alignment horizontal="center" vertical="center" wrapText="1"/>
    </xf>
    <xf numFmtId="0" fontId="4" fillId="25" borderId="8" xfId="0" applyFont="1" applyFill="1" applyBorder="1" applyAlignment="1" applyProtection="1">
      <alignment horizontal="center" vertical="center"/>
      <protection locked="0"/>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58" fillId="33"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35" fillId="0" borderId="0" xfId="0" applyFont="1" applyAlignment="1">
      <alignment horizontal="justify" vertical="center" wrapText="1"/>
    </xf>
    <xf numFmtId="0" fontId="0" fillId="9" borderId="8" xfId="0" applyFill="1" applyBorder="1" applyAlignment="1">
      <alignment horizontal="left" vertical="center" wrapText="1"/>
    </xf>
    <xf numFmtId="0" fontId="0" fillId="9" borderId="8" xfId="0" applyFill="1" applyBorder="1" applyAlignment="1">
      <alignment horizontal="justify" vertical="center" wrapText="1"/>
    </xf>
    <xf numFmtId="0" fontId="10" fillId="9" borderId="17" xfId="0" applyFont="1"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60" fillId="33" borderId="0" xfId="3" applyFont="1" applyFill="1" applyAlignment="1">
      <alignment horizontal="center" vertical="center"/>
    </xf>
    <xf numFmtId="0" fontId="3" fillId="7" borderId="10" xfId="0" applyFont="1" applyFill="1" applyBorder="1" applyAlignment="1">
      <alignment horizontal="justify" vertical="center" wrapText="1"/>
    </xf>
    <xf numFmtId="0" fontId="32" fillId="5" borderId="46" xfId="0" applyFont="1" applyFill="1" applyBorder="1" applyAlignment="1">
      <alignment horizontal="justify" vertical="center" wrapText="1"/>
    </xf>
    <xf numFmtId="0" fontId="11" fillId="0" borderId="45" xfId="0" applyFont="1" applyBorder="1" applyAlignment="1">
      <alignment horizontal="justify" vertical="center" wrapText="1"/>
    </xf>
    <xf numFmtId="0" fontId="63" fillId="5" borderId="17" xfId="0" applyFont="1" applyFill="1" applyBorder="1" applyAlignment="1">
      <alignment horizontal="justify" vertical="center"/>
    </xf>
    <xf numFmtId="0" fontId="11" fillId="5" borderId="45" xfId="0" applyFont="1" applyFill="1" applyBorder="1" applyAlignment="1">
      <alignment horizontal="justify" vertical="center" wrapText="1"/>
    </xf>
    <xf numFmtId="0" fontId="29" fillId="9" borderId="17" xfId="0" applyFont="1" applyFill="1" applyBorder="1" applyAlignment="1">
      <alignment horizontal="left" vertical="top" wrapText="1"/>
    </xf>
    <xf numFmtId="0" fontId="64" fillId="5" borderId="46" xfId="0" applyFont="1" applyFill="1" applyBorder="1" applyAlignment="1">
      <alignment horizontal="justify" vertical="center" wrapText="1"/>
    </xf>
    <xf numFmtId="0" fontId="61" fillId="9" borderId="8" xfId="0" applyFont="1" applyFill="1" applyBorder="1" applyAlignment="1">
      <alignment horizontal="justify" vertical="center" wrapText="1"/>
    </xf>
    <xf numFmtId="0" fontId="65" fillId="5" borderId="8" xfId="0" applyFont="1" applyFill="1" applyBorder="1" applyAlignment="1">
      <alignment horizontal="justify" vertical="center" wrapText="1"/>
    </xf>
    <xf numFmtId="0" fontId="47" fillId="34" borderId="0" xfId="0" applyFont="1" applyFill="1" applyAlignment="1">
      <alignment horizontal="center" vertical="center" wrapText="1"/>
    </xf>
    <xf numFmtId="0" fontId="4" fillId="0" borderId="39" xfId="0" applyFont="1" applyBorder="1" applyAlignment="1" applyProtection="1">
      <alignment vertical="center" wrapText="1"/>
      <protection locked="0"/>
    </xf>
    <xf numFmtId="0" fontId="61" fillId="0" borderId="8" xfId="0" applyFont="1" applyBorder="1" applyAlignment="1">
      <alignment horizontal="justify" vertical="center" wrapText="1"/>
    </xf>
    <xf numFmtId="0" fontId="64" fillId="5" borderId="46" xfId="0" applyFont="1" applyFill="1" applyBorder="1" applyAlignment="1">
      <alignment horizontal="left" vertical="center" wrapText="1"/>
    </xf>
    <xf numFmtId="0" fontId="51" fillId="35" borderId="0" xfId="3" applyFont="1" applyFill="1" applyAlignment="1">
      <alignment horizontal="center" vertical="center"/>
    </xf>
    <xf numFmtId="0" fontId="29" fillId="0" borderId="0" xfId="0" applyFont="1" applyAlignment="1">
      <alignment horizontal="justify" vertical="center" wrapText="1"/>
    </xf>
    <xf numFmtId="0" fontId="4" fillId="0" borderId="0" xfId="0" applyFont="1" applyAlignment="1">
      <alignment horizontal="justify" vertical="center" wrapText="1"/>
    </xf>
    <xf numFmtId="0" fontId="69" fillId="40" borderId="44" xfId="0" applyFont="1" applyFill="1" applyBorder="1" applyAlignment="1">
      <alignment horizontal="left" vertical="center"/>
    </xf>
    <xf numFmtId="0" fontId="17" fillId="0" borderId="7" xfId="0" applyFont="1" applyBorder="1" applyAlignment="1" applyProtection="1">
      <alignment vertical="center" wrapText="1"/>
      <protection locked="0"/>
    </xf>
    <xf numFmtId="0" fontId="36" fillId="7" borderId="85" xfId="0" applyFont="1" applyFill="1" applyBorder="1" applyAlignment="1" applyProtection="1">
      <alignment horizontal="center" vertical="center" wrapText="1"/>
      <protection locked="0"/>
    </xf>
    <xf numFmtId="0" fontId="3" fillId="7" borderId="62" xfId="0" applyFont="1" applyFill="1" applyBorder="1" applyAlignment="1">
      <alignment horizontal="center" vertical="center"/>
    </xf>
    <xf numFmtId="0" fontId="17" fillId="7" borderId="46" xfId="0" applyFont="1" applyFill="1" applyBorder="1" applyAlignment="1" applyProtection="1">
      <alignment horizontal="center" vertical="center" wrapText="1"/>
      <protection locked="0"/>
    </xf>
    <xf numFmtId="0" fontId="11" fillId="0" borderId="10" xfId="0" applyFont="1" applyBorder="1"/>
    <xf numFmtId="0" fontId="37" fillId="5" borderId="45" xfId="0" applyFont="1" applyFill="1" applyBorder="1" applyAlignment="1">
      <alignment horizontal="justify" vertical="top" wrapText="1"/>
    </xf>
    <xf numFmtId="0" fontId="11" fillId="13" borderId="44" xfId="0" applyFont="1" applyFill="1" applyBorder="1" applyAlignment="1">
      <alignment horizontal="center" vertical="center"/>
    </xf>
    <xf numFmtId="0" fontId="37" fillId="9" borderId="45" xfId="0" applyFont="1" applyFill="1" applyBorder="1" applyAlignment="1">
      <alignment horizontal="justify" vertical="top" wrapText="1"/>
    </xf>
    <xf numFmtId="0" fontId="11" fillId="9" borderId="44" xfId="0" applyFont="1" applyFill="1" applyBorder="1"/>
    <xf numFmtId="0" fontId="11" fillId="9" borderId="44" xfId="0" applyFont="1" applyFill="1" applyBorder="1" applyAlignment="1">
      <alignment horizontal="center" vertical="center"/>
    </xf>
    <xf numFmtId="0" fontId="4" fillId="5" borderId="11" xfId="0" applyFont="1" applyFill="1" applyBorder="1" applyAlignment="1">
      <alignment horizontal="center" vertical="center" wrapText="1"/>
    </xf>
    <xf numFmtId="0" fontId="37" fillId="5" borderId="86" xfId="0" applyFont="1" applyFill="1" applyBorder="1" applyAlignment="1">
      <alignment horizontal="justify" vertical="top" wrapText="1"/>
    </xf>
    <xf numFmtId="0" fontId="37" fillId="0" borderId="55" xfId="0" applyFont="1" applyBorder="1" applyAlignment="1">
      <alignment horizontal="justify" vertical="top" wrapText="1"/>
    </xf>
    <xf numFmtId="0" fontId="40" fillId="5" borderId="45" xfId="0" applyFont="1" applyFill="1" applyBorder="1" applyAlignment="1">
      <alignment horizontal="justify" vertical="top" wrapText="1"/>
    </xf>
    <xf numFmtId="0" fontId="40" fillId="9" borderId="45" xfId="0" applyFont="1" applyFill="1" applyBorder="1" applyAlignment="1">
      <alignment horizontal="justify" vertical="top" wrapText="1"/>
    </xf>
    <xf numFmtId="0" fontId="4" fillId="17" borderId="11" xfId="0" applyFont="1" applyFill="1" applyBorder="1" applyAlignment="1">
      <alignment vertical="center"/>
    </xf>
    <xf numFmtId="0" fontId="4" fillId="17" borderId="8" xfId="0" applyFont="1" applyFill="1" applyBorder="1" applyAlignment="1">
      <alignment horizontal="justify" vertical="center" wrapText="1"/>
    </xf>
    <xf numFmtId="0" fontId="4" fillId="17" borderId="8" xfId="0" applyFont="1" applyFill="1" applyBorder="1" applyAlignment="1">
      <alignment vertical="center"/>
    </xf>
    <xf numFmtId="0" fontId="4" fillId="17" borderId="12" xfId="0" applyFont="1" applyFill="1" applyBorder="1" applyAlignment="1">
      <alignment horizontal="left" vertical="center" wrapText="1"/>
    </xf>
    <xf numFmtId="0" fontId="37" fillId="25" borderId="45" xfId="0" applyFont="1" applyFill="1" applyBorder="1" applyAlignment="1">
      <alignment horizontal="justify" vertical="top" wrapText="1"/>
    </xf>
    <xf numFmtId="0" fontId="37" fillId="0" borderId="45" xfId="0" applyFont="1" applyBorder="1" applyAlignment="1">
      <alignment horizontal="justify" vertical="top" wrapText="1"/>
    </xf>
    <xf numFmtId="0" fontId="11" fillId="0" borderId="44" xfId="0" applyFont="1" applyBorder="1"/>
    <xf numFmtId="0" fontId="4" fillId="25" borderId="8" xfId="0" applyFont="1" applyFill="1" applyBorder="1" applyAlignment="1">
      <alignment horizontal="justify" vertical="center" wrapText="1"/>
    </xf>
    <xf numFmtId="0" fontId="3" fillId="9" borderId="8" xfId="0" applyFont="1" applyFill="1" applyBorder="1" applyAlignment="1">
      <alignment horizontal="justify" vertical="center" wrapText="1"/>
    </xf>
    <xf numFmtId="0" fontId="37" fillId="0" borderId="5" xfId="0" applyFont="1" applyBorder="1" applyAlignment="1">
      <alignment horizontal="justify" vertical="top" wrapText="1"/>
    </xf>
    <xf numFmtId="0" fontId="4" fillId="0" borderId="8" xfId="0" applyFont="1" applyBorder="1" applyAlignment="1" applyProtection="1">
      <alignment horizontal="center" vertical="center" wrapText="1"/>
      <protection locked="0"/>
    </xf>
    <xf numFmtId="0" fontId="4" fillId="25" borderId="8" xfId="0" applyFont="1" applyFill="1" applyBorder="1" applyAlignment="1" applyProtection="1">
      <alignment horizontal="center" vertical="center" wrapText="1"/>
      <protection locked="0"/>
    </xf>
    <xf numFmtId="0" fontId="4" fillId="0" borderId="39" xfId="0" applyFont="1" applyBorder="1" applyAlignment="1" applyProtection="1">
      <alignment horizontal="left" vertical="center" wrapText="1"/>
      <protection locked="0"/>
    </xf>
    <xf numFmtId="0" fontId="11" fillId="13" borderId="50" xfId="0" applyFont="1" applyFill="1" applyBorder="1" applyAlignment="1">
      <alignment horizontal="center" vertical="center"/>
    </xf>
    <xf numFmtId="0" fontId="4" fillId="9" borderId="14" xfId="0" applyFont="1" applyFill="1" applyBorder="1" applyAlignment="1">
      <alignment horizontal="justify" vertical="center" wrapText="1"/>
    </xf>
    <xf numFmtId="0" fontId="37" fillId="0" borderId="0" xfId="0" applyFont="1" applyAlignment="1">
      <alignment vertical="center" wrapText="1"/>
    </xf>
    <xf numFmtId="0" fontId="11" fillId="0" borderId="19" xfId="0" applyFont="1" applyBorder="1" applyAlignment="1">
      <alignment horizontal="justify" vertical="center" wrapText="1"/>
    </xf>
    <xf numFmtId="0" fontId="4" fillId="9" borderId="9" xfId="0" applyFont="1" applyFill="1" applyBorder="1" applyAlignment="1">
      <alignment horizontal="center" vertical="center" wrapText="1"/>
    </xf>
    <xf numFmtId="0" fontId="4" fillId="25" borderId="11" xfId="0" applyFont="1" applyFill="1" applyBorder="1" applyAlignment="1">
      <alignment horizontal="center" vertical="center"/>
    </xf>
    <xf numFmtId="0" fontId="4" fillId="25" borderId="12" xfId="0" applyFont="1" applyFill="1" applyBorder="1" applyAlignment="1">
      <alignment horizontal="justify" vertical="center" wrapText="1"/>
    </xf>
    <xf numFmtId="0" fontId="4" fillId="25" borderId="19" xfId="0" applyFont="1" applyFill="1" applyBorder="1" applyAlignment="1">
      <alignment horizontal="justify" vertical="center" wrapText="1"/>
    </xf>
    <xf numFmtId="0" fontId="4" fillId="9" borderId="8" xfId="0" applyFont="1" applyFill="1" applyBorder="1" applyAlignment="1" applyProtection="1">
      <alignment horizontal="center" vertical="center" wrapText="1"/>
      <protection locked="0"/>
    </xf>
    <xf numFmtId="0" fontId="4" fillId="9" borderId="12" xfId="0" applyFont="1" applyFill="1" applyBorder="1" applyAlignment="1" applyProtection="1">
      <alignment horizontal="justify" vertical="center" wrapText="1"/>
      <protection locked="0"/>
    </xf>
    <xf numFmtId="0" fontId="14" fillId="9" borderId="0" xfId="0" applyFont="1" applyFill="1" applyAlignment="1">
      <alignment horizontal="center" vertical="center"/>
    </xf>
    <xf numFmtId="0" fontId="18" fillId="9" borderId="0" xfId="0" applyFont="1" applyFill="1" applyAlignment="1">
      <alignment wrapText="1"/>
    </xf>
    <xf numFmtId="0" fontId="4" fillId="9" borderId="28" xfId="0" applyFont="1" applyFill="1" applyBorder="1" applyAlignment="1">
      <alignment horizontal="justify" vertical="center" wrapText="1"/>
    </xf>
    <xf numFmtId="0" fontId="29" fillId="5" borderId="23" xfId="0" applyFont="1" applyFill="1" applyBorder="1" applyAlignment="1">
      <alignment vertical="center"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25" borderId="11" xfId="0" applyFont="1" applyFill="1" applyBorder="1" applyAlignment="1">
      <alignment horizontal="justify" vertical="center" wrapText="1"/>
    </xf>
    <xf numFmtId="0" fontId="15" fillId="25" borderId="19" xfId="0" applyFont="1" applyFill="1" applyBorder="1" applyAlignment="1">
      <alignment horizontal="justify" vertical="center" wrapText="1"/>
    </xf>
    <xf numFmtId="0" fontId="29" fillId="25" borderId="8" xfId="0" applyFont="1" applyFill="1" applyBorder="1" applyAlignment="1" applyProtection="1">
      <alignment horizontal="center" vertical="center"/>
      <protection locked="0"/>
    </xf>
    <xf numFmtId="0" fontId="15" fillId="5" borderId="35" xfId="0" applyFont="1" applyFill="1" applyBorder="1" applyAlignment="1">
      <alignment horizontal="justify" vertical="center" wrapText="1"/>
    </xf>
    <xf numFmtId="0" fontId="15" fillId="0" borderId="33" xfId="0" applyFont="1" applyBorder="1" applyAlignment="1">
      <alignment horizontal="justify" vertical="center" wrapText="1"/>
    </xf>
    <xf numFmtId="0" fontId="69" fillId="40" borderId="44" xfId="0" applyFont="1" applyFill="1" applyBorder="1" applyAlignment="1">
      <alignment horizontal="center" vertical="center"/>
    </xf>
    <xf numFmtId="0" fontId="36" fillId="7" borderId="34" xfId="0" applyFont="1" applyFill="1" applyBorder="1" applyAlignment="1" applyProtection="1">
      <alignment horizontal="center" vertical="center" wrapText="1"/>
      <protection locked="0"/>
    </xf>
    <xf numFmtId="0" fontId="73" fillId="5" borderId="8" xfId="0" applyFont="1" applyFill="1" applyBorder="1" applyAlignment="1">
      <alignment horizontal="justify" vertical="center" wrapText="1"/>
    </xf>
    <xf numFmtId="0" fontId="73" fillId="9" borderId="8" xfId="0" applyFont="1" applyFill="1" applyBorder="1" applyAlignment="1">
      <alignment horizontal="justify" vertical="center" wrapText="1"/>
    </xf>
    <xf numFmtId="0" fontId="15" fillId="15" borderId="9" xfId="0" applyFont="1" applyFill="1" applyBorder="1" applyAlignment="1">
      <alignment horizontal="center" vertical="center" wrapText="1"/>
    </xf>
    <xf numFmtId="0" fontId="74" fillId="0" borderId="19" xfId="0" applyFont="1" applyBorder="1" applyAlignment="1">
      <alignment horizontal="justify" vertical="center" wrapText="1"/>
    </xf>
    <xf numFmtId="0" fontId="75" fillId="0" borderId="19" xfId="0" applyFont="1" applyBorder="1" applyAlignment="1">
      <alignment horizontal="justify" vertical="center" wrapText="1"/>
    </xf>
    <xf numFmtId="0" fontId="29" fillId="0" borderId="17" xfId="0" applyFont="1" applyBorder="1" applyAlignment="1">
      <alignment horizontal="justify" vertical="center" wrapText="1"/>
    </xf>
    <xf numFmtId="0" fontId="29" fillId="5" borderId="17" xfId="0" applyFont="1" applyFill="1" applyBorder="1" applyAlignment="1">
      <alignment vertical="center" wrapText="1"/>
    </xf>
    <xf numFmtId="0" fontId="75" fillId="9" borderId="19" xfId="0" applyFont="1" applyFill="1" applyBorder="1" applyAlignment="1">
      <alignment horizontal="justify" vertical="center" wrapText="1"/>
    </xf>
    <xf numFmtId="0" fontId="26" fillId="0" borderId="8" xfId="0" applyFont="1" applyBorder="1" applyAlignment="1">
      <alignment vertical="center" wrapText="1"/>
    </xf>
    <xf numFmtId="0" fontId="26" fillId="9" borderId="8" xfId="0" applyFont="1" applyFill="1" applyBorder="1" applyAlignment="1">
      <alignment horizontal="justify" vertical="top" wrapText="1"/>
    </xf>
    <xf numFmtId="0" fontId="4" fillId="9" borderId="8" xfId="0" applyFont="1" applyFill="1" applyBorder="1" applyAlignment="1" applyProtection="1">
      <alignment vertical="center"/>
      <protection locked="0"/>
    </xf>
    <xf numFmtId="0" fontId="33" fillId="9" borderId="18" xfId="0" applyFont="1" applyFill="1" applyBorder="1" applyAlignment="1">
      <alignment horizontal="justify" vertical="center" wrapText="1"/>
    </xf>
    <xf numFmtId="0" fontId="26" fillId="9" borderId="9" xfId="0" applyFont="1" applyFill="1" applyBorder="1" applyAlignment="1">
      <alignment horizontal="justify" vertical="top" wrapText="1"/>
    </xf>
    <xf numFmtId="0" fontId="76" fillId="9" borderId="18" xfId="0" applyFont="1" applyFill="1" applyBorder="1" applyAlignment="1">
      <alignment horizontal="justify" vertical="center" wrapText="1"/>
    </xf>
    <xf numFmtId="0" fontId="76" fillId="5" borderId="18" xfId="0" applyFont="1" applyFill="1" applyBorder="1" applyAlignment="1">
      <alignment horizontal="justify" vertical="center" wrapText="1"/>
    </xf>
    <xf numFmtId="0" fontId="33" fillId="0" borderId="35" xfId="0" applyFont="1" applyBorder="1" applyAlignment="1">
      <alignment vertical="center" wrapText="1"/>
    </xf>
    <xf numFmtId="0" fontId="29" fillId="9" borderId="9" xfId="0" applyFont="1" applyFill="1" applyBorder="1" applyAlignment="1">
      <alignment horizontal="left" vertical="center" wrapText="1"/>
    </xf>
    <xf numFmtId="0" fontId="77" fillId="0" borderId="19" xfId="0" applyFont="1" applyBorder="1" applyAlignment="1">
      <alignment horizontal="left" vertical="center"/>
    </xf>
    <xf numFmtId="0" fontId="60" fillId="33" borderId="0" xfId="3" applyFont="1" applyFill="1" applyAlignment="1" applyProtection="1">
      <alignment horizontal="center" vertical="center" wrapText="1"/>
      <protection locked="0"/>
    </xf>
    <xf numFmtId="0" fontId="51" fillId="35" borderId="0" xfId="3" applyFont="1" applyFill="1" applyAlignment="1" applyProtection="1">
      <alignment horizontal="center" vertical="center"/>
      <protection locked="0"/>
    </xf>
    <xf numFmtId="0" fontId="38" fillId="0" borderId="9" xfId="3" applyBorder="1" applyAlignment="1">
      <alignment horizontal="center" vertical="center"/>
    </xf>
    <xf numFmtId="1" fontId="0" fillId="0" borderId="80" xfId="0" applyNumberFormat="1" applyBorder="1" applyAlignment="1">
      <alignment horizontal="center" vertical="center"/>
    </xf>
    <xf numFmtId="1" fontId="0" fillId="0" borderId="9" xfId="0" applyNumberFormat="1" applyBorder="1" applyAlignment="1">
      <alignment horizontal="center" vertical="center"/>
    </xf>
    <xf numFmtId="0" fontId="10" fillId="0" borderId="8" xfId="0" applyFont="1" applyBorder="1" applyAlignment="1">
      <alignment horizontal="center" vertical="center" wrapText="1"/>
    </xf>
    <xf numFmtId="0" fontId="0" fillId="0" borderId="9" xfId="0" applyBorder="1" applyAlignment="1">
      <alignment vertical="center" wrapText="1"/>
    </xf>
    <xf numFmtId="0" fontId="0" fillId="2" borderId="47" xfId="0" applyFill="1" applyBorder="1" applyAlignment="1" applyProtection="1">
      <alignment horizontal="center" vertical="center"/>
      <protection locked="0"/>
    </xf>
    <xf numFmtId="0" fontId="0" fillId="26" borderId="47" xfId="0" applyFill="1" applyBorder="1" applyAlignment="1" applyProtection="1">
      <alignment horizontal="center" vertical="center"/>
      <protection locked="0"/>
    </xf>
    <xf numFmtId="0" fontId="79" fillId="0" borderId="0" xfId="0" applyFont="1"/>
    <xf numFmtId="0" fontId="78" fillId="31" borderId="53" xfId="0" applyFont="1" applyFill="1" applyBorder="1"/>
    <xf numFmtId="0" fontId="78" fillId="31" borderId="54" xfId="0" applyFont="1" applyFill="1" applyBorder="1"/>
    <xf numFmtId="0" fontId="78" fillId="38" borderId="54" xfId="0" applyFont="1" applyFill="1" applyBorder="1"/>
    <xf numFmtId="0" fontId="78" fillId="42" borderId="0" xfId="0" applyFont="1" applyFill="1"/>
    <xf numFmtId="0" fontId="62" fillId="11" borderId="28" xfId="0" applyFont="1" applyFill="1" applyBorder="1" applyAlignment="1">
      <alignment wrapText="1"/>
    </xf>
    <xf numFmtId="0" fontId="62" fillId="11" borderId="33" xfId="0" applyFont="1" applyFill="1" applyBorder="1" applyAlignment="1">
      <alignment wrapText="1"/>
    </xf>
    <xf numFmtId="0" fontId="62" fillId="11" borderId="54" xfId="0" applyFont="1" applyFill="1" applyBorder="1" applyAlignment="1">
      <alignment wrapText="1"/>
    </xf>
    <xf numFmtId="0" fontId="78" fillId="11" borderId="33" xfId="0" applyFont="1" applyFill="1" applyBorder="1" applyAlignment="1">
      <alignment wrapText="1"/>
    </xf>
    <xf numFmtId="0" fontId="78" fillId="11" borderId="54" xfId="0" applyFont="1" applyFill="1" applyBorder="1" applyAlignment="1">
      <alignment wrapText="1"/>
    </xf>
    <xf numFmtId="0" fontId="62" fillId="11" borderId="8" xfId="0" applyFont="1" applyFill="1" applyBorder="1" applyAlignment="1">
      <alignment wrapText="1"/>
    </xf>
    <xf numFmtId="1" fontId="0" fillId="0" borderId="0" xfId="0" applyNumberFormat="1"/>
    <xf numFmtId="0" fontId="3" fillId="2" borderId="8" xfId="0" applyFont="1" applyFill="1" applyBorder="1" applyAlignment="1">
      <alignment vertical="center" wrapText="1"/>
    </xf>
    <xf numFmtId="0" fontId="62" fillId="43" borderId="10" xfId="0" applyFont="1" applyFill="1" applyBorder="1"/>
    <xf numFmtId="0" fontId="62" fillId="38" borderId="10" xfId="0" applyFont="1" applyFill="1" applyBorder="1"/>
    <xf numFmtId="0" fontId="62" fillId="38" borderId="6" xfId="0" applyFont="1" applyFill="1" applyBorder="1"/>
    <xf numFmtId="0" fontId="62" fillId="38" borderId="7" xfId="0" applyFont="1" applyFill="1" applyBorder="1"/>
    <xf numFmtId="0" fontId="62" fillId="43" borderId="6" xfId="0" applyFont="1" applyFill="1" applyBorder="1"/>
    <xf numFmtId="0" fontId="62" fillId="43" borderId="7" xfId="0" applyFont="1" applyFill="1" applyBorder="1"/>
    <xf numFmtId="0" fontId="4" fillId="5" borderId="84" xfId="0" applyFont="1" applyFill="1" applyBorder="1" applyAlignment="1">
      <alignment horizontal="center" vertical="center"/>
    </xf>
    <xf numFmtId="0" fontId="4" fillId="0" borderId="38" xfId="0" applyFont="1" applyBorder="1" applyAlignment="1">
      <alignment horizontal="center" vertical="center"/>
    </xf>
    <xf numFmtId="0" fontId="80" fillId="11" borderId="8" xfId="0" applyFont="1" applyFill="1" applyBorder="1" applyAlignment="1">
      <alignment wrapText="1"/>
    </xf>
    <xf numFmtId="0" fontId="78" fillId="29" borderId="8" xfId="0" applyFont="1" applyFill="1" applyBorder="1"/>
    <xf numFmtId="0" fontId="0" fillId="25" borderId="0" xfId="0" applyFill="1"/>
    <xf numFmtId="0" fontId="78" fillId="25" borderId="8" xfId="0" applyFont="1" applyFill="1" applyBorder="1"/>
    <xf numFmtId="0" fontId="79" fillId="41" borderId="54" xfId="0" applyFont="1" applyFill="1" applyBorder="1"/>
    <xf numFmtId="0" fontId="78" fillId="25" borderId="9" xfId="0" applyFont="1" applyFill="1" applyBorder="1"/>
    <xf numFmtId="0" fontId="4" fillId="0" borderId="41" xfId="0" applyFont="1" applyBorder="1" applyAlignment="1">
      <alignment horizontal="center" vertical="center"/>
    </xf>
    <xf numFmtId="0" fontId="4" fillId="0" borderId="42" xfId="0" applyFont="1" applyBorder="1" applyAlignment="1">
      <alignment horizontal="justify" vertical="center" wrapText="1"/>
    </xf>
    <xf numFmtId="0" fontId="78" fillId="25" borderId="22" xfId="0" applyFont="1" applyFill="1" applyBorder="1"/>
    <xf numFmtId="0" fontId="78" fillId="25" borderId="23" xfId="0" applyFont="1" applyFill="1" applyBorder="1"/>
    <xf numFmtId="0" fontId="4" fillId="0" borderId="59" xfId="0" applyFont="1" applyBorder="1" applyAlignment="1">
      <alignment horizontal="center" vertical="center"/>
    </xf>
    <xf numFmtId="0" fontId="29" fillId="5" borderId="25" xfId="0" applyFont="1" applyFill="1" applyBorder="1" applyAlignment="1">
      <alignment vertical="center" wrapText="1"/>
    </xf>
    <xf numFmtId="0" fontId="29" fillId="9" borderId="14" xfId="0" applyFont="1" applyFill="1" applyBorder="1" applyAlignment="1">
      <alignment horizontal="left" vertical="center" wrapText="1"/>
    </xf>
    <xf numFmtId="0" fontId="29" fillId="5" borderId="14" xfId="0" applyFont="1" applyFill="1" applyBorder="1" applyAlignment="1">
      <alignment vertical="center" wrapText="1"/>
    </xf>
    <xf numFmtId="0" fontId="4" fillId="25" borderId="14" xfId="0" applyFont="1" applyFill="1" applyBorder="1" applyAlignment="1">
      <alignment horizontal="justify" vertical="center" wrapText="1"/>
    </xf>
    <xf numFmtId="0" fontId="29" fillId="5" borderId="14" xfId="0" applyFont="1" applyFill="1" applyBorder="1" applyAlignment="1">
      <alignment horizontal="justify" vertical="center" wrapText="1"/>
    </xf>
    <xf numFmtId="0" fontId="4" fillId="0" borderId="15" xfId="0" applyFont="1" applyBorder="1" applyAlignment="1">
      <alignment horizontal="justify" vertical="center" wrapText="1"/>
    </xf>
    <xf numFmtId="0" fontId="4" fillId="9" borderId="9" xfId="0" applyFont="1" applyFill="1" applyBorder="1" applyAlignment="1">
      <alignment horizontal="center" vertical="center"/>
    </xf>
    <xf numFmtId="0" fontId="4" fillId="0" borderId="9" xfId="0" applyFont="1" applyBorder="1" applyAlignment="1">
      <alignment vertical="center" wrapText="1"/>
    </xf>
    <xf numFmtId="0" fontId="78" fillId="42" borderId="36" xfId="0" applyFont="1" applyFill="1" applyBorder="1"/>
    <xf numFmtId="0" fontId="78" fillId="42" borderId="37" xfId="0" applyFont="1" applyFill="1" applyBorder="1"/>
    <xf numFmtId="0" fontId="78" fillId="42" borderId="82" xfId="0" applyFont="1" applyFill="1" applyBorder="1"/>
    <xf numFmtId="0" fontId="78" fillId="42" borderId="6" xfId="0" applyFont="1" applyFill="1" applyBorder="1"/>
    <xf numFmtId="0" fontId="78" fillId="42" borderId="7" xfId="0" applyFont="1" applyFill="1" applyBorder="1"/>
    <xf numFmtId="0" fontId="75" fillId="5" borderId="19" xfId="0" applyFont="1" applyFill="1" applyBorder="1" applyAlignment="1">
      <alignment horizontal="justify" vertical="center" wrapText="1"/>
    </xf>
    <xf numFmtId="0" fontId="46" fillId="28" borderId="9" xfId="0" applyFont="1" applyFill="1" applyBorder="1" applyAlignment="1">
      <alignment horizontal="left" vertical="top" wrapText="1"/>
    </xf>
    <xf numFmtId="14" fontId="0" fillId="0" borderId="0" xfId="0" applyNumberFormat="1"/>
    <xf numFmtId="0" fontId="63" fillId="5" borderId="8" xfId="0" applyFont="1" applyFill="1" applyBorder="1" applyAlignment="1">
      <alignment horizontal="justify" vertical="center"/>
    </xf>
    <xf numFmtId="0" fontId="4" fillId="5" borderId="8" xfId="0" applyFont="1" applyFill="1" applyBorder="1" applyAlignment="1">
      <alignment vertical="center" wrapText="1"/>
    </xf>
    <xf numFmtId="0" fontId="29" fillId="9" borderId="8" xfId="0" applyFont="1" applyFill="1" applyBorder="1" applyAlignment="1">
      <alignment horizontal="left" vertical="top" wrapText="1"/>
    </xf>
    <xf numFmtId="0" fontId="4" fillId="0" borderId="8" xfId="0" applyFont="1" applyBorder="1" applyAlignment="1" applyProtection="1">
      <alignment horizontal="left" vertical="center" wrapText="1"/>
      <protection locked="0"/>
    </xf>
    <xf numFmtId="0" fontId="4" fillId="25" borderId="12" xfId="0" applyFont="1" applyFill="1" applyBorder="1" applyAlignment="1">
      <alignment horizontal="left" vertical="center" wrapText="1"/>
    </xf>
    <xf numFmtId="0" fontId="4" fillId="25" borderId="12" xfId="0" applyFont="1" applyFill="1" applyBorder="1" applyAlignment="1">
      <alignment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32" fillId="5" borderId="46" xfId="0" applyFont="1" applyFill="1" applyBorder="1" applyAlignment="1">
      <alignment horizontal="left" vertical="center" wrapText="1"/>
    </xf>
    <xf numFmtId="0" fontId="32" fillId="9" borderId="46" xfId="0" applyFont="1" applyFill="1" applyBorder="1" applyAlignment="1">
      <alignment horizontal="left" vertical="center" wrapText="1"/>
    </xf>
    <xf numFmtId="0" fontId="4" fillId="9" borderId="12" xfId="0" applyFont="1" applyFill="1" applyBorder="1" applyAlignment="1" applyProtection="1">
      <alignment horizontal="justify" vertical="top" wrapText="1"/>
      <protection locked="0"/>
    </xf>
    <xf numFmtId="0" fontId="36" fillId="7" borderId="3" xfId="0" applyFont="1" applyFill="1" applyBorder="1" applyAlignment="1" applyProtection="1">
      <alignment horizontal="center" vertical="top" wrapText="1"/>
      <protection locked="0"/>
    </xf>
    <xf numFmtId="0" fontId="3" fillId="7" borderId="62" xfId="0" applyFont="1" applyFill="1" applyBorder="1" applyAlignment="1">
      <alignment horizontal="center" vertical="top" wrapText="1"/>
    </xf>
    <xf numFmtId="0" fontId="3" fillId="7" borderId="62" xfId="0" applyFont="1" applyFill="1" applyBorder="1" applyAlignment="1" applyProtection="1">
      <alignment horizontal="center" vertical="top" wrapText="1"/>
      <protection locked="0"/>
    </xf>
    <xf numFmtId="0" fontId="0" fillId="0" borderId="0" xfId="0" applyAlignment="1">
      <alignment vertical="top"/>
    </xf>
    <xf numFmtId="0" fontId="15" fillId="9" borderId="0" xfId="0" applyFont="1" applyFill="1" applyAlignment="1">
      <alignment horizontal="center" vertical="top"/>
    </xf>
    <xf numFmtId="0" fontId="15" fillId="14" borderId="0" xfId="0" applyFont="1" applyFill="1" applyAlignment="1">
      <alignment horizontal="center" vertical="top"/>
    </xf>
    <xf numFmtId="0" fontId="4" fillId="0" borderId="8" xfId="0" applyFont="1" applyBorder="1" applyAlignment="1">
      <alignment horizontal="justify" vertical="top" wrapText="1"/>
    </xf>
    <xf numFmtId="0" fontId="46" fillId="28" borderId="0" xfId="0" applyFont="1" applyFill="1" applyAlignment="1">
      <alignment horizontal="left" vertical="top" wrapText="1"/>
    </xf>
    <xf numFmtId="0" fontId="35" fillId="9" borderId="8" xfId="0" applyFont="1" applyFill="1" applyBorder="1" applyAlignment="1">
      <alignment horizontal="justify" vertical="top" wrapText="1"/>
    </xf>
    <xf numFmtId="0" fontId="26" fillId="0" borderId="8" xfId="0" applyFont="1" applyBorder="1" applyAlignment="1">
      <alignment horizontal="justify" vertical="top" wrapText="1"/>
    </xf>
    <xf numFmtId="0" fontId="46" fillId="28" borderId="31" xfId="0" applyFont="1" applyFill="1" applyBorder="1" applyAlignment="1">
      <alignment horizontal="left" vertical="top" wrapText="1"/>
    </xf>
    <xf numFmtId="0" fontId="4" fillId="25" borderId="8" xfId="0" applyFont="1" applyFill="1" applyBorder="1" applyAlignment="1">
      <alignment horizontal="center" vertical="center"/>
    </xf>
    <xf numFmtId="0" fontId="4" fillId="0" borderId="15" xfId="0" applyFont="1" applyBorder="1" applyAlignment="1" applyProtection="1">
      <alignment vertical="center" wrapText="1"/>
      <protection locked="0"/>
    </xf>
    <xf numFmtId="0" fontId="18" fillId="0" borderId="8" xfId="0" applyFont="1" applyBorder="1" applyAlignment="1" applyProtection="1">
      <alignment vertical="center" wrapText="1"/>
      <protection locked="0"/>
    </xf>
    <xf numFmtId="0" fontId="29" fillId="5" borderId="8" xfId="0" applyFont="1" applyFill="1" applyBorder="1" applyAlignment="1">
      <alignment horizontal="left" vertical="center" wrapText="1"/>
    </xf>
    <xf numFmtId="0" fontId="40" fillId="0" borderId="8" xfId="0" applyFont="1" applyBorder="1" applyAlignment="1" applyProtection="1">
      <alignment horizontal="left" vertical="center" wrapText="1"/>
      <protection locked="0"/>
    </xf>
    <xf numFmtId="0" fontId="17" fillId="7" borderId="7" xfId="0" applyFont="1" applyFill="1" applyBorder="1" applyAlignment="1" applyProtection="1">
      <alignment horizontal="center" vertical="top" wrapText="1"/>
      <protection locked="0"/>
    </xf>
    <xf numFmtId="0" fontId="81" fillId="44" borderId="19" xfId="0" applyFont="1" applyFill="1" applyBorder="1" applyAlignment="1">
      <alignment vertical="top" wrapText="1"/>
    </xf>
    <xf numFmtId="0" fontId="81" fillId="0" borderId="19" xfId="0" applyFont="1" applyBorder="1" applyAlignment="1">
      <alignment vertical="top" wrapText="1"/>
    </xf>
    <xf numFmtId="0" fontId="81" fillId="8" borderId="19" xfId="0" applyFont="1" applyFill="1" applyBorder="1" applyAlignment="1">
      <alignment vertical="top" wrapText="1"/>
    </xf>
    <xf numFmtId="0" fontId="52" fillId="28" borderId="19" xfId="0" applyFont="1" applyFill="1" applyBorder="1" applyAlignment="1">
      <alignment vertical="top" wrapText="1"/>
    </xf>
    <xf numFmtId="0" fontId="3" fillId="7" borderId="87" xfId="0" applyFont="1" applyFill="1" applyBorder="1" applyAlignment="1" applyProtection="1">
      <alignment horizontal="center" vertical="top" wrapText="1"/>
      <protection locked="0"/>
    </xf>
    <xf numFmtId="0" fontId="26" fillId="44" borderId="12" xfId="0" applyFont="1" applyFill="1" applyBorder="1" applyAlignment="1">
      <alignment vertical="center" wrapText="1"/>
    </xf>
    <xf numFmtId="0" fontId="26" fillId="0" borderId="12" xfId="0" applyFont="1" applyBorder="1" applyAlignment="1" applyProtection="1">
      <alignment vertical="center" wrapText="1"/>
      <protection locked="0"/>
    </xf>
    <xf numFmtId="0" fontId="82" fillId="28" borderId="12" xfId="0" applyFont="1" applyFill="1" applyBorder="1" applyAlignment="1" applyProtection="1">
      <alignment vertical="center" wrapText="1"/>
      <protection locked="0"/>
    </xf>
    <xf numFmtId="0" fontId="3" fillId="5" borderId="12" xfId="0" applyFont="1" applyFill="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justify" vertical="top" wrapText="1"/>
    </xf>
    <xf numFmtId="0" fontId="4" fillId="0" borderId="14" xfId="0" applyFont="1" applyBorder="1" applyAlignment="1" applyProtection="1">
      <alignment horizontal="center" vertical="center" wrapText="1"/>
      <protection locked="0"/>
    </xf>
    <xf numFmtId="0" fontId="11" fillId="9" borderId="0" xfId="0" applyFont="1" applyFill="1"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29" borderId="8"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5" fillId="25" borderId="9" xfId="0" applyFont="1" applyFill="1" applyBorder="1" applyAlignment="1">
      <alignment horizontal="center" vertical="center"/>
    </xf>
    <xf numFmtId="0" fontId="45" fillId="25" borderId="19" xfId="0" applyFont="1" applyFill="1" applyBorder="1" applyAlignment="1">
      <alignment horizontal="center" vertical="center"/>
    </xf>
    <xf numFmtId="0" fontId="10" fillId="30" borderId="9" xfId="0" applyFont="1" applyFill="1" applyBorder="1" applyAlignment="1">
      <alignment horizontal="center" vertical="center"/>
    </xf>
    <xf numFmtId="0" fontId="10" fillId="30" borderId="19" xfId="0" applyFont="1" applyFill="1" applyBorder="1" applyAlignment="1">
      <alignment horizontal="center" vertical="center"/>
    </xf>
    <xf numFmtId="0" fontId="20" fillId="31" borderId="8" xfId="0" applyFont="1" applyFill="1" applyBorder="1" applyAlignment="1">
      <alignment horizontal="center" vertical="justify" wrapText="1"/>
    </xf>
    <xf numFmtId="0" fontId="20" fillId="39" borderId="8" xfId="0" applyFont="1" applyFill="1" applyBorder="1" applyAlignment="1">
      <alignment horizontal="center" vertical="justify" wrapText="1"/>
    </xf>
    <xf numFmtId="0" fontId="20" fillId="32" borderId="8"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0" fillId="27" borderId="1" xfId="0" applyFill="1" applyBorder="1" applyAlignment="1">
      <alignment horizontal="center" vertical="center"/>
    </xf>
    <xf numFmtId="0" fontId="0" fillId="27" borderId="2" xfId="0" applyFill="1" applyBorder="1" applyAlignment="1">
      <alignment horizontal="center" vertical="center"/>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83" xfId="0" applyFont="1" applyBorder="1" applyAlignment="1">
      <alignment horizontal="left" vertical="center" wrapText="1"/>
    </xf>
    <xf numFmtId="0" fontId="4" fillId="0" borderId="6" xfId="0" applyFont="1" applyBorder="1" applyAlignment="1">
      <alignment horizontal="left" vertical="center" wrapText="1"/>
    </xf>
    <xf numFmtId="0" fontId="4" fillId="0" borderId="84"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26"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26" borderId="8" xfId="0" applyFont="1" applyFill="1" applyBorder="1" applyAlignment="1">
      <alignment horizontal="center" vertical="center"/>
    </xf>
    <xf numFmtId="0" fontId="0" fillId="0" borderId="0" xfId="0" applyAlignment="1">
      <alignment horizontal="left"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62" xfId="0" applyFont="1" applyFill="1" applyBorder="1" applyAlignment="1">
      <alignment horizontal="center" wrapText="1"/>
    </xf>
    <xf numFmtId="0" fontId="10" fillId="2" borderId="31" xfId="0" applyFont="1" applyFill="1" applyBorder="1" applyAlignment="1">
      <alignment horizontal="center" wrapText="1"/>
    </xf>
    <xf numFmtId="0" fontId="37" fillId="0" borderId="34" xfId="0" applyFont="1" applyBorder="1" applyAlignment="1">
      <alignment horizontal="center" vertical="center" wrapText="1"/>
    </xf>
    <xf numFmtId="0" fontId="10" fillId="2" borderId="8" xfId="0" applyFont="1" applyFill="1" applyBorder="1" applyAlignment="1">
      <alignment horizontal="center" vertical="center"/>
    </xf>
    <xf numFmtId="0" fontId="53" fillId="0" borderId="54" xfId="0" applyFont="1" applyBorder="1" applyAlignment="1">
      <alignment horizontal="center" vertical="center" wrapText="1"/>
    </xf>
    <xf numFmtId="0" fontId="54" fillId="2" borderId="8" xfId="0" applyFont="1" applyFill="1" applyBorder="1" applyAlignment="1">
      <alignment horizontal="center" vertical="center" wrapText="1"/>
    </xf>
    <xf numFmtId="0" fontId="55" fillId="2" borderId="8" xfId="0" applyFont="1" applyFill="1" applyBorder="1" applyAlignment="1">
      <alignment horizontal="center" vertical="center" textRotation="90" wrapText="1"/>
    </xf>
    <xf numFmtId="0" fontId="54" fillId="2" borderId="17" xfId="0" applyFont="1" applyFill="1" applyBorder="1" applyAlignment="1">
      <alignment horizontal="center" vertical="center" wrapText="1"/>
    </xf>
    <xf numFmtId="0" fontId="54" fillId="2" borderId="2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5" fillId="2" borderId="9" xfId="0" applyFont="1" applyFill="1" applyBorder="1" applyAlignment="1">
      <alignment horizontal="center" vertical="center" textRotation="90" wrapText="1"/>
    </xf>
    <xf numFmtId="0" fontId="55" fillId="2" borderId="19" xfId="0" applyFont="1" applyFill="1" applyBorder="1" applyAlignment="1">
      <alignment horizontal="center" vertical="center" textRotation="90" wrapText="1"/>
    </xf>
    <xf numFmtId="0" fontId="10" fillId="9" borderId="63" xfId="0" applyFont="1" applyFill="1" applyBorder="1" applyAlignment="1">
      <alignment horizontal="center" vertical="center"/>
    </xf>
    <xf numFmtId="0" fontId="15" fillId="14" borderId="71" xfId="0" applyFont="1" applyFill="1" applyBorder="1" applyAlignment="1">
      <alignment horizontal="center" vertical="center"/>
    </xf>
    <xf numFmtId="0" fontId="15" fillId="14" borderId="73" xfId="0" applyFont="1" applyFill="1" applyBorder="1" applyAlignment="1">
      <alignment horizontal="center" vertical="center"/>
    </xf>
    <xf numFmtId="0" fontId="10" fillId="9" borderId="72" xfId="0" applyFont="1" applyFill="1" applyBorder="1" applyAlignment="1">
      <alignment horizontal="left" vertical="center"/>
    </xf>
    <xf numFmtId="0" fontId="15" fillId="14" borderId="74" xfId="0" applyFont="1" applyFill="1" applyBorder="1" applyAlignment="1">
      <alignment horizontal="center" vertical="center"/>
    </xf>
    <xf numFmtId="0" fontId="10" fillId="9" borderId="72" xfId="0" applyFont="1" applyFill="1" applyBorder="1" applyAlignment="1">
      <alignment horizontal="center" vertical="center"/>
    </xf>
    <xf numFmtId="0" fontId="10" fillId="2" borderId="8" xfId="0" applyFont="1" applyFill="1" applyBorder="1" applyAlignment="1">
      <alignment horizontal="center" wrapText="1"/>
    </xf>
    <xf numFmtId="0" fontId="34"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4" fillId="0" borderId="0" xfId="0" applyFont="1" applyAlignment="1">
      <alignment vertical="top"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18" fillId="0" borderId="48"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9" xfId="0" applyFont="1" applyFill="1" applyBorder="1" applyAlignment="1">
      <alignment horizontal="center" vertical="center"/>
    </xf>
    <xf numFmtId="0" fontId="24" fillId="10" borderId="54" xfId="0" applyFont="1" applyFill="1" applyBorder="1" applyAlignment="1">
      <alignment horizontal="center" vertical="center"/>
    </xf>
    <xf numFmtId="0" fontId="24" fillId="10" borderId="55"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78" fillId="37" borderId="9" xfId="0" applyFont="1" applyFill="1" applyBorder="1"/>
    <xf numFmtId="0" fontId="78" fillId="37" borderId="18" xfId="0" applyFont="1" applyFill="1" applyBorder="1"/>
    <xf numFmtId="0" fontId="78" fillId="37" borderId="19" xfId="0" applyFont="1" applyFill="1" applyBorder="1"/>
    <xf numFmtId="0" fontId="78" fillId="10" borderId="9" xfId="0" applyFont="1" applyFill="1" applyBorder="1"/>
    <xf numFmtId="0" fontId="78" fillId="10" borderId="18" xfId="0" applyFont="1" applyFill="1" applyBorder="1"/>
    <xf numFmtId="0" fontId="78" fillId="10" borderId="19" xfId="0" applyFont="1" applyFill="1" applyBorder="1"/>
    <xf numFmtId="0" fontId="62" fillId="36" borderId="16" xfId="0" applyFont="1" applyFill="1" applyBorder="1"/>
    <xf numFmtId="0" fontId="62" fillId="36" borderId="18" xfId="0" applyFont="1" applyFill="1" applyBorder="1"/>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E6ED3812-4987-4E93-93DC-67064DE554D0}"/>
  </cellStyles>
  <dxfs count="479">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Talento Humano '!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Condiciones NO cumplimiento '!A1"/><Relationship Id="rId10" Type="http://schemas.openxmlformats.org/officeDocument/2006/relationships/hyperlink" Target="#'Tabla 1. &#193;reas y Ba&#241;os'!A1"/><Relationship Id="rId4" Type="http://schemas.openxmlformats.org/officeDocument/2006/relationships/hyperlink" Target="#'3. Salud y Nutrici&#243;n '!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1351491</xdr:colOff>
      <xdr:row>26</xdr:row>
      <xdr:rowOff>137583</xdr:rowOff>
    </xdr:from>
    <xdr:to>
      <xdr:col>4</xdr:col>
      <xdr:colOff>5291</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8833908" y="55456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10010775</xdr:colOff>
      <xdr:row>0</xdr:row>
      <xdr:rowOff>0</xdr:rowOff>
    </xdr:from>
    <xdr:to>
      <xdr:col>2</xdr:col>
      <xdr:colOff>531545</xdr:colOff>
      <xdr:row>1</xdr:row>
      <xdr:rowOff>169195</xdr:rowOff>
    </xdr:to>
    <xdr:pic>
      <xdr:nvPicPr>
        <xdr:cNvPr id="2" name="Imagen 1">
          <a:hlinkClick xmlns:r="http://schemas.openxmlformats.org/officeDocument/2006/relationships" r:id="rId1"/>
          <a:extLst>
            <a:ext uri="{FF2B5EF4-FFF2-40B4-BE49-F238E27FC236}">
              <a16:creationId xmlns:a16="http://schemas.microsoft.com/office/drawing/2014/main" id="{4F591AFD-638F-BD7E-CD86-FE1E457B74E7}"/>
            </a:ext>
          </a:extLst>
        </xdr:cNvPr>
        <xdr:cNvPicPr>
          <a:picLocks noChangeAspect="1"/>
        </xdr:cNvPicPr>
      </xdr:nvPicPr>
      <xdr:blipFill>
        <a:blip xmlns:r="http://schemas.openxmlformats.org/officeDocument/2006/relationships" r:embed="rId2"/>
        <a:stretch>
          <a:fillRect/>
        </a:stretch>
      </xdr:blipFill>
      <xdr:spPr>
        <a:xfrm>
          <a:off x="15801975" y="0"/>
          <a:ext cx="579170"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7</xdr:col>
      <xdr:colOff>85602</xdr:colOff>
      <xdr:row>1</xdr:row>
      <xdr:rowOff>160536</xdr:rowOff>
    </xdr:to>
    <xdr:pic>
      <xdr:nvPicPr>
        <xdr:cNvPr id="2" name="Imagen 1">
          <a:hlinkClick xmlns:r="http://schemas.openxmlformats.org/officeDocument/2006/relationships" r:id="rId1"/>
          <a:extLst>
            <a:ext uri="{FF2B5EF4-FFF2-40B4-BE49-F238E27FC236}">
              <a16:creationId xmlns:a16="http://schemas.microsoft.com/office/drawing/2014/main" id="{C56AD866-9AC0-4EAC-99AC-F8F1F2724BE7}"/>
            </a:ext>
          </a:extLst>
        </xdr:cNvPr>
        <xdr:cNvPicPr>
          <a:picLocks noChangeAspect="1"/>
        </xdr:cNvPicPr>
      </xdr:nvPicPr>
      <xdr:blipFill>
        <a:blip xmlns:r="http://schemas.openxmlformats.org/officeDocument/2006/relationships" r:embed="rId2"/>
        <a:stretch>
          <a:fillRect/>
        </a:stretch>
      </xdr:blipFill>
      <xdr:spPr>
        <a:xfrm>
          <a:off x="12062114" y="0"/>
          <a:ext cx="579170"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0</xdr:row>
      <xdr:rowOff>0</xdr:rowOff>
    </xdr:from>
    <xdr:to>
      <xdr:col>42</xdr:col>
      <xdr:colOff>68036</xdr:colOff>
      <xdr:row>1</xdr:row>
      <xdr:rowOff>13607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D542EC6-09EF-44B1-B8DF-4CCCF90E113A}"/>
            </a:ext>
          </a:extLst>
        </xdr:cNvPr>
        <xdr:cNvSpPr/>
      </xdr:nvSpPr>
      <xdr:spPr>
        <a:xfrm>
          <a:off x="30153429" y="0"/>
          <a:ext cx="789214" cy="3810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1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0</xdr:row>
      <xdr:rowOff>0</xdr:rowOff>
    </xdr:from>
    <xdr:to>
      <xdr:col>7</xdr:col>
      <xdr:colOff>104775</xdr:colOff>
      <xdr:row>1</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1603909-FE9A-4F53-9E02-C76227C37216}"/>
            </a:ext>
          </a:extLst>
        </xdr:cNvPr>
        <xdr:cNvSpPr/>
      </xdr:nvSpPr>
      <xdr:spPr>
        <a:xfrm>
          <a:off x="11268075" y="0"/>
          <a:ext cx="866775"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atalia Marin Enciso" id="{63B32F92-8939-494C-B105-7B9C85BA12D1}" userId="S::Natalia.MarinE@icbf.gov.co::25e1adb8-1f6d-4a9b-a7c5-eebacd2ec63e" providerId="AD"/>
  <person displayName="Natalia Marin Enciso" id="{0EEC69A8-09E8-4337-B14C-9C901C0413AB}" userId="S::natalia.marine@icbf.gov.co::25e1adb8-1f6d-4a9b-a7c5-eebacd2ec63e" providerId="AD"/>
  <person displayName="Nazly Dayana Quinones Forero" id="{60EB90E8-7839-4C64-ABB8-62C3C6733FE2}" userId="S::nazly.quinones@icbf.gov.co::f5a85815-03f6-4d7c-90d3-7a03408ed64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8" dataDxfId="477">
  <autoFilter ref="B89:B91" xr:uid="{00000000-0009-0000-0100-000001000000}"/>
  <tableColumns count="1">
    <tableColumn id="1" xr3:uid="{00000000-0010-0000-0000-000001000000}" name="SERVICIOS" dataDxfId="4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1" dataDxfId="450">
  <autoFilter ref="F10:F13" xr:uid="{00000000-0009-0000-0100-00000A000000}"/>
  <tableColumns count="1">
    <tableColumn id="1" xr3:uid="{00000000-0010-0000-0900-000001000000}" name="POB_RESTABLECIMIENTO_DE_DERECHOS" dataDxfId="44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7" dataDxfId="186">
  <autoFilter ref="H19:H23" xr:uid="{00000000-0009-0000-0100-000070000000}"/>
  <tableColumns count="1">
    <tableColumn id="1" xr3:uid="{00000000-0010-0000-6C00-000001000000}" name="MOD_RESTABLECIMIENTO_DE_DERECHOS" dataDxfId="18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8" dataDxfId="447">
  <autoFilter ref="F34:F35" xr:uid="{00000000-0009-0000-0100-00000B000000}"/>
  <tableColumns count="1">
    <tableColumn id="1" xr3:uid="{00000000-0010-0000-0A00-000001000000}" name="POB_SISTEMA_DE_RESPONSABILIDAD_PENAL_ADOLESCENTES" dataDxfId="44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4" dataDxfId="183">
  <autoFilter ref="J64:J66" xr:uid="{00000000-0009-0000-0100-000071000000}"/>
  <tableColumns count="1">
    <tableColumn id="1" xr3:uid="{00000000-0010-0000-6D00-000001000000}" name="SERV_UBICACION INICIAL" dataDxfId="18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1" dataDxfId="180">
  <autoFilter ref="J68:J72" xr:uid="{00000000-0009-0000-0100-000072000000}"/>
  <tableColumns count="1">
    <tableColumn id="1" xr3:uid="{00000000-0010-0000-6E00-000001000000}" name="SERV_APOYO Y FORTALECIMIENTO A LA FAMILIA Y/O RED VINCULAR" dataDxfId="17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8" dataDxfId="177">
  <autoFilter ref="J74:J75" xr:uid="{00000000-0009-0000-0100-000073000000}"/>
  <tableColumns count="1">
    <tableColumn id="1" xr3:uid="{00000000-0010-0000-6F00-000001000000}" name="SERV_ACOGIMIENTO FAMILIAR" dataDxfId="17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5" dataDxfId="174">
  <autoFilter ref="J77:J81" xr:uid="{00000000-0009-0000-0100-000075000000}"/>
  <tableColumns count="1">
    <tableColumn id="1" xr3:uid="{00000000-0010-0000-7000-000001000000}" name="SERV_ACOGIMIENTO RESIDENCIAL" dataDxfId="17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72" dataDxfId="170" headerRowBorderDxfId="171" tableBorderDxfId="169" totalsRowBorderDxfId="168">
  <tableColumns count="9">
    <tableColumn id="1" xr3:uid="{786019D8-0D32-487C-8A40-437036D489D8}" name="Ubicación" dataDxfId="167"/>
    <tableColumn id="7" xr3:uid="{FE506D16-C23C-4B06-98B3-C06BBE81304A}" name="Denominación del espacio pedagógico" dataDxfId="166"/>
    <tableColumn id="8" xr3:uid="{DEE38D12-ECFF-4B1C-A04E-572F3D0FC408}" name="Rango de edad _x000a_(años)" dataDxfId="165"/>
    <tableColumn id="2" xr3:uid="{D33E2286-E88F-42DE-8692-06CAD8C03327}" name="Área (m²)" dataDxfId="164"/>
    <tableColumn id="3" xr3:uid="{B72662A0-2406-4B96-A589-325CDED1E873}" name="Índice (m²/niña-niño)" dataDxfId="163"/>
    <tableColumn id="4" xr3:uid="{74ABC2FD-105E-41B5-8384-6DA628C5911E}" name="Capacidad máxima _x000a_(Área / Índice)" dataDxfId="162">
      <calculatedColumnFormula>IFERROR(ROUNDDOWN((Tabla1122[[#This Row],[Área (m²)]]/Tabla1122[[#This Row],[Índice (m²/niña-niño)]]),0)," ")</calculatedColumnFormula>
    </tableColumn>
    <tableColumn id="5" xr3:uid="{8FB3A5B2-B890-4206-BBE0-EB0BBB6789E5}" name="No. niñas y niños (Cupos ubicados)" dataDxfId="161"/>
    <tableColumn id="10" xr3:uid="{F1FC4879-CF0F-49D7-BA91-F4B0D1ADC763}" name="Cumple - No cumple - No aplica" dataDxfId="160">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59"/>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58" dataDxfId="156" headerRowBorderDxfId="157" tableBorderDxfId="155" totalsRowBorderDxfId="154">
  <tableColumns count="5">
    <tableColumn id="1" xr3:uid="{717B4461-1262-48D0-B52E-75C10537D8A8}" name="Cantidad de sanitarios u orinales infantiles requeridos" dataDxfId="153">
      <calculatedColumnFormula>IFERROR(ROUNDUP($D$39/20,0)," ")</calculatedColumnFormula>
    </tableColumn>
    <tableColumn id="2" xr3:uid="{9A5035F6-8956-4F76-B234-FDE1B74CBD8D}" name="Cantidad de sanitarios u orinales infantiles encontrados" dataDxfId="152"/>
    <tableColumn id="3" xr3:uid="{5655C928-F4DB-45D1-863D-72C64840E687}" name="Cantidad de Sanitarios u Orinales infantiles faltantes" dataDxfId="151">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150">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149"/>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148" dataDxfId="146" headerRowBorderDxfId="147" tableBorderDxfId="145" totalsRowBorderDxfId="144">
  <tableColumns count="5">
    <tableColumn id="1" xr3:uid="{B7E0854F-F1E0-4CA0-BCD6-98D384276C48}" name="Cantidad de lavamanos infantiles requeridos" dataDxfId="143">
      <calculatedColumnFormula>IFERROR(ROUNDUP($D$39/20,0)," ")</calculatedColumnFormula>
    </tableColumn>
    <tableColumn id="2" xr3:uid="{C86C87BD-9C9E-4EEC-B4C0-44BED0CFA04D}" name="Cantidad de lavamanos infantiles encontrados" dataDxfId="142"/>
    <tableColumn id="3" xr3:uid="{88BF8B0E-D53B-46A2-BF17-5A1432D3DDA4}" name="Cantidad de lavamanos infantiles faltantes" dataDxfId="141">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140">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139"/>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138" dataDxfId="136" headerRowBorderDxfId="137" tableBorderDxfId="135" totalsRowBorderDxfId="134">
  <tableColumns count="5">
    <tableColumn id="1" xr3:uid="{94FABAC2-8F11-49C1-9F2C-71C1CB1C449C}" name="Cantidad duchas tipo teléfono requeridas" dataDxfId="133">
      <calculatedColumnFormula>IFERROR(ROUNDUP($D$39/$D$39,0)," ")</calculatedColumnFormula>
    </tableColumn>
    <tableColumn id="2" xr3:uid="{04312FF1-28BD-4BE8-93C6-C7767CD66AB7}" name="Cantidad de duchas tipo teléfono encontradas" dataDxfId="132"/>
    <tableColumn id="3" xr3:uid="{E125F9EB-11DA-4820-985E-B77FC6EB53FC}" name="Cantidad de duchas tipo teléfono faltantes" dataDxfId="131">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130">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12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5" dataDxfId="444">
  <autoFilter ref="F84:F85" xr:uid="{00000000-0009-0000-0100-00000C000000}"/>
  <tableColumns count="1">
    <tableColumn id="1" xr3:uid="{00000000-0010-0000-0B00-000001000000}" name="POB_ADOPCIONES" dataDxfId="44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2" dataDxfId="441">
  <autoFilter ref="H102:H106" xr:uid="{00000000-0009-0000-0100-00000D000000}"/>
  <tableColumns count="1">
    <tableColumn id="1" xr3:uid="{00000000-0010-0000-0C00-000001000000}" name="MOD_PRIMERA_INFANCIA" dataDxfId="44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9" dataDxfId="438">
  <autoFilter ref="J95:J101" xr:uid="{00000000-0009-0000-0100-00000E000000}"/>
  <tableColumns count="1">
    <tableColumn id="1" xr3:uid="{00000000-0010-0000-0D00-000001000000}" name="SERV_INSTITUCIONAL" dataDxfId="43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6" dataDxfId="435">
  <autoFilter ref="J103:J106" xr:uid="{00000000-0009-0000-0100-00000F000000}"/>
  <tableColumns count="1">
    <tableColumn id="1" xr3:uid="{00000000-0010-0000-0E00-000001000000}" name="SERV_COMUNITARIA" dataDxfId="43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3" dataDxfId="432">
  <autoFilter ref="J108:J111" xr:uid="{00000000-0009-0000-0100-000010000000}"/>
  <tableColumns count="1">
    <tableColumn id="1" xr3:uid="{00000000-0010-0000-0F00-000001000000}" name="SERV_FAMILIAR" dataDxfId="43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0" dataDxfId="429">
  <autoFilter ref="J113:J114" xr:uid="{00000000-0009-0000-0100-000011000000}"/>
  <tableColumns count="1">
    <tableColumn id="1" xr3:uid="{00000000-0010-0000-1000-000001000000}" name="SERV_PROPIA_E_INTERCULTURAL" dataDxfId="42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7" dataDxfId="426">
  <autoFilter ref="H116:H117" xr:uid="{00000000-0009-0000-0100-000012000000}"/>
  <tableColumns count="1">
    <tableColumn id="1" xr3:uid="{00000000-0010-0000-1100-000001000000}" name="MOD_INFANCIA" dataDxfId="42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4" dataDxfId="423">
  <autoFilter ref="J117:J121" xr:uid="{00000000-0009-0000-0100-000013000000}"/>
  <tableColumns count="1">
    <tableColumn id="1" xr3:uid="{00000000-0010-0000-1200-000001000000}" name="SERV_ATRAPASUEÑOS" dataDxfId="4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5" dataDxfId="474">
  <autoFilter ref="D117:D123" xr:uid="{00000000-0009-0000-0100-000002000000}"/>
  <tableColumns count="1">
    <tableColumn id="1" xr3:uid="{00000000-0010-0000-0100-000001000000}" name="DIR_PROMOCIÓN_Y_PREVENCION" dataDxfId="47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1" dataDxfId="420">
  <autoFilter ref="H130:H133" xr:uid="{00000000-0009-0000-0100-000014000000}"/>
  <tableColumns count="1">
    <tableColumn id="1" xr3:uid="{00000000-0010-0000-1300-000001000000}" name="MOD_NUTRICION" dataDxfId="41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8" dataDxfId="417">
  <autoFilter ref="J128:J129" xr:uid="{00000000-0009-0000-0100-000015000000}"/>
  <tableColumns count="1">
    <tableColumn id="1" xr3:uid="{00000000-0010-0000-1400-000001000000}" name="SERV_CENTROS_DE_RECUPERACION_INSTITUCIONAL" dataDxfId="41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5" dataDxfId="414">
  <autoFilter ref="H144:H147" xr:uid="{00000000-0009-0000-0100-000016000000}"/>
  <tableColumns count="1">
    <tableColumn id="1" xr3:uid="{00000000-0010-0000-1500-000001000000}" name="MOD_FAMILIAS_Y_COMUNIDADES" dataDxfId="41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2" dataDxfId="411">
  <autoFilter ref="H10:H14" xr:uid="{00000000-0009-0000-0100-000017000000}"/>
  <tableColumns count="1">
    <tableColumn id="1" xr3:uid="{00000000-0010-0000-1600-000001000000}" name="MOD_RESTABLECIMIENTO_DE_DERECHOS" dataDxfId="4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9" dataDxfId="408">
  <autoFilter ref="J2:J6" xr:uid="{00000000-0009-0000-0100-000018000000}"/>
  <tableColumns count="1">
    <tableColumn id="1" xr3:uid="{00000000-0010-0000-1700-000001000000}" name="SERV_PRIVATIVAS_DE_LA_LIBERTAD" dataDxfId="40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6" dataDxfId="405">
  <autoFilter ref="J8:J11" xr:uid="{00000000-0009-0000-0100-000019000000}"/>
  <tableColumns count="1">
    <tableColumn id="1" xr3:uid="{00000000-0010-0000-1800-000001000000}" name="SERV_NO_PRIVATIVAS_DE_LA_LIBERTAD" dataDxfId="40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3" dataDxfId="402">
  <autoFilter ref="J13:J18" xr:uid="{00000000-0009-0000-0100-00001A000000}"/>
  <tableColumns count="1">
    <tableColumn id="1" xr3:uid="{00000000-0010-0000-1900-000001000000}" name="SERV_COMPLEMENTARIAS_Y_DE_RESTABLECIMIENTO_EN_ADMINISTRACION_DE_JUSTICIA" dataDxfId="4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0" dataDxfId="399">
  <autoFilter ref="J20:J22" xr:uid="{00000000-0009-0000-0100-00001B000000}"/>
  <tableColumns count="1">
    <tableColumn id="1" xr3:uid="{00000000-0010-0000-1A00-000001000000}" name="SERV_PROGRAMA_DE_INCLUSION_SOCIAL" dataDxfId="39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7" dataDxfId="396">
  <autoFilter ref="H32:H37" xr:uid="{00000000-0009-0000-0100-00001C000000}"/>
  <tableColumns count="1">
    <tableColumn id="1" xr3:uid="{00000000-0010-0000-1B00-000001000000}" name="MOD_SISTEMA_DE_RESPONSABILIDAD_PENAL_ADOLESCENTES" dataDxfId="39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4" dataDxfId="393">
  <autoFilter ref="J25:J26" xr:uid="{00000000-0009-0000-0100-00001D000000}"/>
  <tableColumns count="1">
    <tableColumn id="1" xr3:uid="{00000000-0010-0000-1C00-000001000000}" name="SERV_CENTRO_DE_EMERGENCIA" dataDxfId="39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2" dataDxfId="471">
  <autoFilter ref="D22:D25" xr:uid="{00000000-0009-0000-0100-000003000000}"/>
  <tableColumns count="1">
    <tableColumn id="1" xr3:uid="{00000000-0010-0000-0200-000001000000}" name="DIR_PROTECCION" dataDxfId="47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1" dataDxfId="390">
  <autoFilter ref="J28:J36" xr:uid="{00000000-0009-0000-0100-00001E000000}"/>
  <tableColumns count="1">
    <tableColumn id="1" xr3:uid="{00000000-0010-0000-1D00-000001000000}" name="SERV_SERVICIO_DE_APOYO_Y_FORTALECIMIENTO_A_LA_FAMILIA" dataDxfId="38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8" dataDxfId="387">
  <autoFilter ref="J38:J43" xr:uid="{00000000-0009-0000-0100-00001F000000}"/>
  <tableColumns count="1">
    <tableColumn id="1" xr3:uid="{00000000-0010-0000-1E00-000001000000}" name="SERV_ACOGIMIENTO_FAMILIAR" dataDxfId="38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5" dataDxfId="384">
  <autoFilter ref="J45:J58" xr:uid="{00000000-0009-0000-0100-000020000000}"/>
  <tableColumns count="1">
    <tableColumn id="1" xr3:uid="{00000000-0010-0000-1F00-000001000000}" name="SERV_ACOGIMIENTO_RESIDENCIAL" dataDxfId="38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2" dataDxfId="381">
  <autoFilter ref="J60:J61" xr:uid="{00000000-0009-0000-0100-000021000000}"/>
  <tableColumns count="1">
    <tableColumn id="1" xr3:uid="{00000000-0010-0000-2000-000001000000}" name="SERV_ESTRATEGIA_UNIDADES_MOVILES" dataDxfId="38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9" dataDxfId="378">
  <autoFilter ref="H119:H120" xr:uid="{00000000-0009-0000-0100-00002B000000}"/>
  <tableColumns count="1">
    <tableColumn id="1" xr3:uid="{00000000-0010-0000-2100-000001000000}" name="MOD_ADOLESCENCIA" dataDxfId="37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6" dataDxfId="375">
  <autoFilter ref="H122:H123" xr:uid="{00000000-0009-0000-0100-00002C000000}"/>
  <tableColumns count="1">
    <tableColumn id="1" xr3:uid="{00000000-0010-0000-2200-000001000000}" name="MOD_JUVENTUD" dataDxfId="37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3" dataDxfId="372">
  <autoFilter ref="J142:J143" xr:uid="{00000000-0009-0000-0100-00002D000000}"/>
  <tableColumns count="1">
    <tableColumn id="1" xr3:uid="{00000000-0010-0000-2300-000001000000}" name="SERV_SOMOS_FAMILIA_SOMOS_COMUNIDAD" dataDxfId="37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0" dataDxfId="369">
  <autoFilter ref="H84:H85" xr:uid="{00000000-0009-0000-0100-00002E000000}"/>
  <tableColumns count="1">
    <tableColumn id="1" xr3:uid="{00000000-0010-0000-2400-000001000000}" name="MOD_ADOPCIONES" dataDxfId="36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7" dataDxfId="366">
  <autoFilter ref="J84:J85" xr:uid="{00000000-0009-0000-0100-00002F000000}"/>
  <tableColumns count="1">
    <tableColumn id="1" xr3:uid="{00000000-0010-0000-2500-000001000000}" name="SERV_ADOPCIONES" dataDxfId="36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4" dataDxfId="363">
  <autoFilter ref="J131:J132" xr:uid="{00000000-0009-0000-0100-000022000000}"/>
  <tableColumns count="1">
    <tableColumn id="1" xr3:uid="{00000000-0010-0000-2600-000001000000}" name="SERV_1000_DÍAS_PARA_CAMBIAR_EL_MUNDO" dataDxfId="36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9" dataDxfId="468">
  <autoFilter ref="F104:F105" xr:uid="{00000000-0009-0000-0100-000004000000}"/>
  <tableColumns count="1">
    <tableColumn id="1" xr3:uid="{00000000-0010-0000-0300-000001000000}" name="POB_PRIMERA_INFANCIA" dataDxfId="46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1" dataDxfId="360">
  <autoFilter ref="J134:J135" xr:uid="{00000000-0009-0000-0100-000023000000}"/>
  <tableColumns count="1">
    <tableColumn id="1" xr3:uid="{00000000-0010-0000-2700-000001000000}" name="SERV_SERVICIOS_DE_UNIDADES_DE_BUSQUEDA_ACTIVA" dataDxfId="35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8" dataDxfId="357">
  <autoFilter ref="J145:J146" xr:uid="{00000000-0009-0000-0100-000024000000}"/>
  <tableColumns count="1">
    <tableColumn id="1" xr3:uid="{00000000-0010-0000-2800-000001000000}" name="SERV_SOMOS_FAMILIA_CONECTADAS" dataDxfId="35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5" dataDxfId="354">
  <autoFilter ref="J148:J149" xr:uid="{00000000-0009-0000-0100-000025000000}"/>
  <tableColumns count="1">
    <tableColumn id="1" xr3:uid="{00000000-0010-0000-2900-000001000000}" name="SERV_ACOMPAÑAMIENTO_INTERCULTURAL_ETNICA_Y_CAMPESINA_TEJIENDO_INTERCULTURALIDAD" dataDxfId="35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2" dataDxfId="351" tableBorderDxfId="350">
  <autoFilter ref="D171:D172" xr:uid="{00000000-0009-0000-0100-000026000000}"/>
  <tableColumns count="1">
    <tableColumn id="1" xr3:uid="{00000000-0010-0000-2A00-000001000000}" name="AMAZONAS." dataDxfId="34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8" dataDxfId="347" tableBorderDxfId="346">
  <autoFilter ref="E171:E189" xr:uid="{00000000-0009-0000-0100-000027000000}"/>
  <tableColumns count="1">
    <tableColumn id="1" xr3:uid="{00000000-0010-0000-2B00-000001000000}" name="ANTIOQUIA." dataDxfId="34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4" dataDxfId="343" tableBorderDxfId="342">
  <autoFilter ref="F171:F174" xr:uid="{00000000-0009-0000-0100-000028000000}"/>
  <tableColumns count="1">
    <tableColumn id="1" xr3:uid="{00000000-0010-0000-2C00-000001000000}" name="ARAUCA." dataDxfId="34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0" dataDxfId="339" tableBorderDxfId="338">
  <autoFilter ref="G171:G178" xr:uid="{00000000-0009-0000-0100-000029000000}"/>
  <tableColumns count="1">
    <tableColumn id="1" xr3:uid="{00000000-0010-0000-2D00-000001000000}" name="ATLANTICO." dataDxfId="33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6" dataDxfId="335" tableBorderDxfId="334">
  <autoFilter ref="H171:H189" xr:uid="{00000000-0009-0000-0100-00002A000000}"/>
  <tableColumns count="1">
    <tableColumn id="1" xr3:uid="{00000000-0010-0000-2E00-000001000000}" name="BOGOTA." dataDxfId="33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2" dataDxfId="331" tableBorderDxfId="330">
  <autoFilter ref="I171:I179" xr:uid="{00000000-0009-0000-0100-000030000000}"/>
  <tableColumns count="1">
    <tableColumn id="1" xr3:uid="{00000000-0010-0000-2F00-000001000000}" name="BOLIVAR." dataDxfId="32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8" dataDxfId="327" tableBorderDxfId="326">
  <autoFilter ref="J171:J183" xr:uid="{00000000-0009-0000-0100-000031000000}"/>
  <tableColumns count="1">
    <tableColumn id="1" xr3:uid="{00000000-0010-0000-3000-000001000000}" name="BOYACA." dataDxfId="3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6" dataDxfId="465">
  <autoFilter ref="F116:F117" xr:uid="{00000000-0009-0000-0100-000005000000}"/>
  <tableColumns count="1">
    <tableColumn id="1" xr3:uid="{00000000-0010-0000-0400-000001000000}" name="POB_INFANCIA" dataDxfId="46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4" dataDxfId="323" tableBorderDxfId="322">
  <autoFilter ref="K171:K178" xr:uid="{00000000-0009-0000-0100-000032000000}"/>
  <tableColumns count="1">
    <tableColumn id="1" xr3:uid="{00000000-0010-0000-3100-000001000000}" name="CALDAS." dataDxfId="32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0" dataDxfId="319" tableBorderDxfId="318">
  <autoFilter ref="L171:L175" xr:uid="{00000000-0009-0000-0100-000033000000}"/>
  <tableColumns count="1">
    <tableColumn id="1" xr3:uid="{00000000-0010-0000-3200-000001000000}" name="CAQUETA." dataDxfId="31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6" dataDxfId="315" tableBorderDxfId="314">
  <autoFilter ref="M171:M174" xr:uid="{00000000-0009-0000-0100-000034000000}"/>
  <tableColumns count="1">
    <tableColumn id="1" xr3:uid="{00000000-0010-0000-3300-000001000000}" name="CASANARE." dataDxfId="31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2" dataDxfId="311" tableBorderDxfId="310">
  <autoFilter ref="N171:N178" xr:uid="{00000000-0009-0000-0100-000035000000}"/>
  <tableColumns count="1">
    <tableColumn id="1" xr3:uid="{00000000-0010-0000-3400-000001000000}" name="CAUCA." dataDxfId="30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8" dataDxfId="307" tableBorderDxfId="306">
  <autoFilter ref="O171:O176" xr:uid="{00000000-0009-0000-0100-000036000000}"/>
  <tableColumns count="1">
    <tableColumn id="1" xr3:uid="{00000000-0010-0000-3500-000001000000}" name="CESAR." dataDxfId="30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4" dataDxfId="303" tableBorderDxfId="302">
  <autoFilter ref="P171:P177" xr:uid="{00000000-0009-0000-0100-000037000000}"/>
  <tableColumns count="1">
    <tableColumn id="1" xr3:uid="{00000000-0010-0000-3600-000001000000}" name="CHOCO." dataDxfId="30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0" dataDxfId="299" tableBorderDxfId="298">
  <autoFilter ref="Q171:Q179" xr:uid="{00000000-0009-0000-0100-000038000000}"/>
  <tableColumns count="1">
    <tableColumn id="1" xr3:uid="{00000000-0010-0000-3700-000001000000}" name="CORDOBA." dataDxfId="29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6" dataDxfId="295" tableBorderDxfId="294">
  <autoFilter ref="R171:R185" xr:uid="{00000000-0009-0000-0100-000039000000}"/>
  <tableColumns count="1">
    <tableColumn id="1" xr3:uid="{00000000-0010-0000-3800-000001000000}" name="CUNDINAMARCA." dataDxfId="29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2" dataDxfId="291" tableBorderDxfId="290">
  <autoFilter ref="S171:S172" xr:uid="{00000000-0009-0000-0100-00003A000000}"/>
  <tableColumns count="1">
    <tableColumn id="1" xr3:uid="{00000000-0010-0000-3900-000001000000}" name="GUAINIA." dataDxfId="28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8" dataDxfId="287" tableBorderDxfId="286">
  <autoFilter ref="T171:T178" xr:uid="{00000000-0009-0000-0100-00003B000000}"/>
  <tableColumns count="1">
    <tableColumn id="1" xr3:uid="{00000000-0010-0000-3A00-000001000000}" name="LA_GUAJIRA." dataDxfId="2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3" dataDxfId="462">
  <autoFilter ref="F119:F120" xr:uid="{00000000-0009-0000-0100-000006000000}"/>
  <tableColumns count="1">
    <tableColumn id="1" xr3:uid="{00000000-0010-0000-0500-000001000000}" name="POB_ADOLESCENCIA" dataDxfId="46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4" dataDxfId="283" tableBorderDxfId="282">
  <autoFilter ref="U171:U172" xr:uid="{00000000-0009-0000-0100-00003C000000}"/>
  <tableColumns count="1">
    <tableColumn id="1" xr3:uid="{00000000-0010-0000-3B00-000001000000}" name="GUAVIARE." dataDxfId="28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0" dataDxfId="279" tableBorderDxfId="278">
  <autoFilter ref="V171:V176" xr:uid="{00000000-0009-0000-0100-00003D000000}"/>
  <tableColumns count="1">
    <tableColumn id="1" xr3:uid="{00000000-0010-0000-3C00-000001000000}" name="HUILA." dataDxfId="27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6" dataDxfId="275" tableBorderDxfId="274">
  <autoFilter ref="W171:W179" xr:uid="{00000000-0009-0000-0100-00003E000000}"/>
  <tableColumns count="1">
    <tableColumn id="1" xr3:uid="{00000000-0010-0000-3D00-000001000000}" name="MAGDALENA." dataDxfId="27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2" dataDxfId="271" tableBorderDxfId="270">
  <autoFilter ref="X171:X176" xr:uid="{00000000-0009-0000-0100-00003F000000}"/>
  <tableColumns count="1">
    <tableColumn id="1" xr3:uid="{00000000-0010-0000-3E00-000001000000}" name="META." dataDxfId="26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8" dataDxfId="267" tableBorderDxfId="266">
  <autoFilter ref="Y171:Y179" xr:uid="{00000000-0009-0000-0100-000040000000}"/>
  <tableColumns count="1">
    <tableColumn id="1" xr3:uid="{00000000-0010-0000-3F00-000001000000}" name="NARIÑO." dataDxfId="26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4" dataDxfId="263" tableBorderDxfId="262">
  <autoFilter ref="Z171:Z177" xr:uid="{00000000-0009-0000-0100-000041000000}"/>
  <tableColumns count="1">
    <tableColumn id="1" xr3:uid="{00000000-0010-0000-4000-000001000000}" name="NORTE_DE_SANTANDER." dataDxfId="26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0" dataDxfId="259" tableBorderDxfId="258">
  <autoFilter ref="AA171:AA175" xr:uid="{00000000-0009-0000-0100-000042000000}"/>
  <tableColumns count="1">
    <tableColumn id="1" xr3:uid="{00000000-0010-0000-4100-000001000000}" name="PUTUMAYO." dataDxfId="25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6" dataDxfId="255" tableBorderDxfId="254">
  <autoFilter ref="AB171:AB174" xr:uid="{00000000-0009-0000-0100-000043000000}"/>
  <tableColumns count="1">
    <tableColumn id="1" xr3:uid="{00000000-0010-0000-4200-000001000000}" name="QUINDIO." dataDxfId="25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2" dataDxfId="251" tableBorderDxfId="250">
  <autoFilter ref="AC171:AC176" xr:uid="{00000000-0009-0000-0100-000044000000}"/>
  <tableColumns count="1">
    <tableColumn id="1" xr3:uid="{00000000-0010-0000-4300-000001000000}" name="RISARALDA." dataDxfId="24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8" dataDxfId="247" tableBorderDxfId="246">
  <autoFilter ref="AD171:AD173" xr:uid="{00000000-0009-0000-0100-000045000000}"/>
  <tableColumns count="1">
    <tableColumn id="1" xr3:uid="{00000000-0010-0000-4400-000001000000}" name="SAN_ANDRES." dataDxfId="24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0" dataDxfId="459">
  <autoFilter ref="F122:F123" xr:uid="{00000000-0009-0000-0100-000007000000}"/>
  <tableColumns count="1">
    <tableColumn id="1" xr3:uid="{00000000-0010-0000-0600-000001000000}" name="POB_JUVENTUD" dataDxfId="45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4" dataDxfId="243" tableBorderDxfId="242">
  <autoFilter ref="AE171:AE182" xr:uid="{00000000-0009-0000-0100-000046000000}"/>
  <tableColumns count="1">
    <tableColumn id="1" xr3:uid="{00000000-0010-0000-4500-000001000000}" name="SANTANDER." dataDxfId="24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0" dataDxfId="239" tableBorderDxfId="238">
  <autoFilter ref="AF171:AF175" xr:uid="{00000000-0009-0000-0100-000047000000}"/>
  <tableColumns count="1">
    <tableColumn id="1" xr3:uid="{00000000-0010-0000-4600-000001000000}" name="SUCRE." dataDxfId="23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6" dataDxfId="235" tableBorderDxfId="234">
  <autoFilter ref="AG171:AG181" xr:uid="{00000000-0009-0000-0100-000048000000}"/>
  <tableColumns count="1">
    <tableColumn id="1" xr3:uid="{00000000-0010-0000-4700-000001000000}" name="TOLIMA." dataDxfId="23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2" dataDxfId="231" tableBorderDxfId="230">
  <autoFilter ref="AH171:AH186" xr:uid="{00000000-0009-0000-0100-000049000000}"/>
  <tableColumns count="1">
    <tableColumn id="1" xr3:uid="{00000000-0010-0000-4800-000001000000}" name="VALLE_DEL_CAUCA." dataDxfId="22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8" dataDxfId="227" tableBorderDxfId="226">
  <autoFilter ref="AI171:AI172" xr:uid="{00000000-0009-0000-0100-00004A000000}"/>
  <tableColumns count="1">
    <tableColumn id="1" xr3:uid="{00000000-0010-0000-4900-000001000000}" name="VAUPES." dataDxfId="22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4" dataDxfId="223" tableBorderDxfId="222">
  <autoFilter ref="AJ171:AJ172" xr:uid="{00000000-0009-0000-0100-00004B000000}"/>
  <tableColumns count="1">
    <tableColumn id="1" xr3:uid="{00000000-0010-0000-4A00-000001000000}" name="VICHADA." dataDxfId="22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7" dataDxfId="456">
  <autoFilter ref="F130:F131" xr:uid="{00000000-0009-0000-0100-000008000000}"/>
  <tableColumns count="1">
    <tableColumn id="1" xr3:uid="{00000000-0010-0000-0700-000001000000}" name="POB_NUTRICION" dataDxfId="45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4" dataDxfId="453">
  <autoFilter ref="F145:F146" xr:uid="{00000000-0009-0000-0100-000009000000}"/>
  <tableColumns count="1">
    <tableColumn id="1" xr3:uid="{00000000-0010-0000-0800-000001000000}" name="POB_FAMILIAS_Y_COMUNIDADES" dataDxfId="45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3" dT="2026-02-05T17:28:06.21" personId="{63B32F92-8939-494C-B105-7B9C85BA12D1}" id="{3EE56536-26CE-4951-A49C-9334E6918682}">
    <text>ajustado</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1-30T15:36:55.65" personId="{0EEC69A8-09E8-4337-B14C-9C901C0413AB}" id="{65EE7F72-59C5-42D9-BE71-F8D1735F1A75}">
    <text>Se sugiere ayudarnos con la formula (No se pudo modificar dado que la hoja esta protegida)</text>
  </threadedComment>
</ThreadedComments>
</file>

<file path=xl/threadedComments/threadedComment3.xml><?xml version="1.0" encoding="utf-8"?>
<ThreadedComments xmlns="http://schemas.microsoft.com/office/spreadsheetml/2018/threadedcomments" xmlns:x="http://schemas.openxmlformats.org/spreadsheetml/2006/main">
  <threadedComment ref="CQ3" dT="2026-01-27T10:32:15.53" personId="{60EB90E8-7839-4C64-ABB8-62C3C6733FE2}" id="{90AB5B70-1A18-4430-96A1-398CEB543AB1}">
    <text xml:space="preserve">Reubicar acorde a secuencia de la guía operativa </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20.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7" t="s">
        <v>63</v>
      </c>
      <c r="E48" s="4"/>
      <c r="G48" s="3"/>
      <c r="J48" s="4" t="s">
        <v>64</v>
      </c>
      <c r="T48" s="4"/>
    </row>
    <row r="49" spans="2:20">
      <c r="B49" s="4"/>
      <c r="C49" s="4"/>
      <c r="D49" s="148" t="s">
        <v>65</v>
      </c>
      <c r="E49" s="4"/>
      <c r="F49" s="5"/>
      <c r="G49" s="3"/>
      <c r="J49" s="4" t="s">
        <v>66</v>
      </c>
      <c r="T49" s="4"/>
    </row>
    <row r="50" spans="2:20">
      <c r="B50" s="4"/>
      <c r="C50" s="4"/>
      <c r="D50" s="149" t="s">
        <v>67</v>
      </c>
      <c r="E50" s="4"/>
      <c r="F50" s="5"/>
      <c r="G50" s="3"/>
      <c r="J50" s="4" t="s">
        <v>68</v>
      </c>
      <c r="T50" s="4"/>
    </row>
    <row r="51" spans="2:20">
      <c r="B51" s="4"/>
      <c r="C51" s="4"/>
      <c r="D51" s="14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kjI40dEwFCfAS2Y45HIJHKsTMIIAlgVTCvBAjksuAaimC0Vwwot0mLqSbMX8pOSVl0TB9nk2jnXRurlbMetflQ==" saltValue="9rclQp/PDq2/J0BHoOHK3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7F7E-5F37-4CBF-8AEE-506650F5A8BA}">
  <sheetPr>
    <pageSetUpPr fitToPage="1"/>
  </sheetPr>
  <dimension ref="A1:G22"/>
  <sheetViews>
    <sheetView topLeftCell="A2" zoomScaleNormal="100" workbookViewId="0">
      <selection activeCell="F3" sqref="F3"/>
    </sheetView>
  </sheetViews>
  <sheetFormatPr baseColWidth="10" defaultColWidth="11.42578125" defaultRowHeight="15"/>
  <cols>
    <col min="1" max="1" width="8.7109375" style="468" customWidth="1"/>
    <col min="2" max="2" width="9.28515625" style="1" customWidth="1"/>
    <col min="3" max="3" width="74.85546875" style="468" customWidth="1"/>
    <col min="4" max="4" width="23.42578125" style="468" customWidth="1"/>
    <col min="5" max="5" width="65.42578125" style="468" customWidth="1"/>
    <col min="6" max="6" width="58.7109375" style="468" customWidth="1"/>
    <col min="7" max="7" width="0" style="468" hidden="1" customWidth="1"/>
    <col min="8" max="16384" width="11.42578125" style="468"/>
  </cols>
  <sheetData>
    <row r="1" spans="1:7" ht="21.75" thickBot="1">
      <c r="A1" s="371" t="s">
        <v>2325</v>
      </c>
      <c r="B1" s="558" t="s">
        <v>2597</v>
      </c>
      <c r="C1" s="559"/>
      <c r="D1" s="559"/>
      <c r="E1" s="560"/>
      <c r="F1" s="91"/>
    </row>
    <row r="2" spans="1:7" ht="62.25" customHeight="1" thickBot="1">
      <c r="A2" s="465" t="s">
        <v>1607</v>
      </c>
      <c r="B2" s="210" t="s">
        <v>1608</v>
      </c>
      <c r="C2" s="466" t="s">
        <v>1609</v>
      </c>
      <c r="D2" s="467" t="s">
        <v>1610</v>
      </c>
      <c r="E2" s="486" t="s">
        <v>1611</v>
      </c>
      <c r="F2" s="481" t="s">
        <v>1612</v>
      </c>
    </row>
    <row r="3" spans="1:7" ht="34.9" customHeight="1">
      <c r="A3" s="469"/>
      <c r="B3" s="332" t="s">
        <v>1946</v>
      </c>
      <c r="C3" s="80" t="s">
        <v>2620</v>
      </c>
      <c r="D3" s="66" t="str">
        <f>IF(COUNTIF(D4:D6,"NO CUMPLE")&gt;0,"NO CUMPLE CONDICIÓN",IF(COUNTIF(D4:D6,"CUMPLE")=0,"NO APLICA","CUMPLE"))</f>
        <v>NO APLICA</v>
      </c>
      <c r="E3" s="487" t="s">
        <v>1693</v>
      </c>
      <c r="F3" s="482" t="s">
        <v>2621</v>
      </c>
      <c r="G3" s="14">
        <f>IF(D3="CUMPLE",1,IF(D3="NO CUMPLE CONDICIÓN",2,3))</f>
        <v>3</v>
      </c>
    </row>
    <row r="4" spans="1:7" ht="36.75" customHeight="1">
      <c r="A4" s="470" t="s">
        <v>1865</v>
      </c>
      <c r="B4" s="213" t="s">
        <v>1947</v>
      </c>
      <c r="C4" s="471" t="s">
        <v>2622</v>
      </c>
      <c r="D4" s="347"/>
      <c r="E4" s="488"/>
      <c r="F4" s="483" t="s">
        <v>2621</v>
      </c>
    </row>
    <row r="5" spans="1:7" ht="40.5" customHeight="1">
      <c r="A5" s="470" t="s">
        <v>1865</v>
      </c>
      <c r="B5" s="213" t="s">
        <v>1948</v>
      </c>
      <c r="C5" s="471" t="s">
        <v>2646</v>
      </c>
      <c r="D5" s="347"/>
      <c r="E5" s="488"/>
      <c r="F5" s="483" t="s">
        <v>2621</v>
      </c>
    </row>
    <row r="6" spans="1:7" ht="54" customHeight="1">
      <c r="A6" s="470"/>
      <c r="B6" s="213" t="s">
        <v>1949</v>
      </c>
      <c r="C6" s="471" t="s">
        <v>2623</v>
      </c>
      <c r="D6" s="347"/>
      <c r="E6" s="489"/>
      <c r="F6" s="483" t="s">
        <v>2621</v>
      </c>
    </row>
    <row r="7" spans="1:7" ht="34.5" customHeight="1">
      <c r="A7" s="469"/>
      <c r="B7" s="332" t="s">
        <v>2624</v>
      </c>
      <c r="C7" s="479" t="s">
        <v>2625</v>
      </c>
      <c r="D7" s="66" t="str">
        <f>IF(COUNTIF(D8:D10,"NO CUMPLE")&gt;0,"NO CUMPLE CONDICIÓN",IF(COUNTIF(D8:D10,"CUMPLE")=0,"NO APLICA","CUMPLE"))</f>
        <v>NO APLICA</v>
      </c>
      <c r="E7" s="487" t="s">
        <v>1693</v>
      </c>
      <c r="F7" s="482" t="s">
        <v>2626</v>
      </c>
      <c r="G7" s="14">
        <f>IF(D7="CUMPLE",1,IF(D7="NO CUMPLE CONDICIÓN",2,3))</f>
        <v>3</v>
      </c>
    </row>
    <row r="8" spans="1:7" ht="37.5" customHeight="1">
      <c r="A8" s="470" t="s">
        <v>1865</v>
      </c>
      <c r="B8" s="213" t="s">
        <v>2627</v>
      </c>
      <c r="C8" s="471" t="s">
        <v>2628</v>
      </c>
      <c r="D8" s="347"/>
      <c r="E8" s="488" t="s">
        <v>1693</v>
      </c>
      <c r="F8" s="483" t="s">
        <v>2626</v>
      </c>
    </row>
    <row r="9" spans="1:7" ht="43.5" customHeight="1">
      <c r="A9" s="470" t="s">
        <v>1865</v>
      </c>
      <c r="B9" s="213" t="s">
        <v>2629</v>
      </c>
      <c r="C9" s="471" t="s">
        <v>2652</v>
      </c>
      <c r="D9" s="347"/>
      <c r="E9" s="488" t="s">
        <v>1693</v>
      </c>
      <c r="F9" s="483" t="s">
        <v>2626</v>
      </c>
    </row>
    <row r="10" spans="1:7" ht="34.5" customHeight="1">
      <c r="A10" s="470" t="s">
        <v>1865</v>
      </c>
      <c r="B10" s="213" t="s">
        <v>2656</v>
      </c>
      <c r="C10" s="471" t="s">
        <v>1950</v>
      </c>
      <c r="D10" s="347"/>
      <c r="E10" s="489"/>
      <c r="F10" s="483" t="s">
        <v>2626</v>
      </c>
    </row>
    <row r="11" spans="1:7" ht="28.15" customHeight="1">
      <c r="A11" s="469"/>
      <c r="B11" s="332" t="s">
        <v>2630</v>
      </c>
      <c r="C11" s="80" t="s">
        <v>2631</v>
      </c>
      <c r="D11" s="66" t="str">
        <f>IF(COUNTIF(D12:D15,"NO CUMPLE")&gt;0,"NO CUMPLE CONDICIÓN",IF(COUNTIF(D12:D15,"CUMPLE")=0,"NO APLICA","CUMPLE"))</f>
        <v>NO APLICA</v>
      </c>
      <c r="E11" s="490" t="s">
        <v>1693</v>
      </c>
      <c r="F11" s="484" t="s">
        <v>2632</v>
      </c>
      <c r="G11" s="14">
        <f>IF(D11="CUMPLE",1,IF(D11="NO CUMPLE CONDICIÓN",2,3))</f>
        <v>3</v>
      </c>
    </row>
    <row r="12" spans="1:7" ht="45.75" customHeight="1">
      <c r="A12" s="470" t="s">
        <v>1865</v>
      </c>
      <c r="B12" s="213" t="s">
        <v>2633</v>
      </c>
      <c r="C12" s="474" t="s">
        <v>2653</v>
      </c>
      <c r="D12" s="347"/>
      <c r="E12" s="488" t="s">
        <v>1693</v>
      </c>
      <c r="F12" s="485" t="s">
        <v>2632</v>
      </c>
    </row>
    <row r="13" spans="1:7" ht="28.5">
      <c r="A13" s="470" t="s">
        <v>1865</v>
      </c>
      <c r="B13" s="213" t="s">
        <v>2634</v>
      </c>
      <c r="C13" s="471" t="s">
        <v>2635</v>
      </c>
      <c r="D13" s="347"/>
      <c r="E13" s="488" t="s">
        <v>1693</v>
      </c>
      <c r="F13" s="485" t="s">
        <v>2632</v>
      </c>
    </row>
    <row r="14" spans="1:7" ht="45" customHeight="1">
      <c r="A14" s="470" t="s">
        <v>1865</v>
      </c>
      <c r="B14" s="213" t="s">
        <v>2636</v>
      </c>
      <c r="C14" s="471" t="s">
        <v>2637</v>
      </c>
      <c r="D14" s="347"/>
      <c r="E14" s="488" t="s">
        <v>1693</v>
      </c>
      <c r="F14" s="485" t="s">
        <v>2632</v>
      </c>
    </row>
    <row r="15" spans="1:7" ht="40.5" customHeight="1">
      <c r="A15" s="470" t="s">
        <v>1865</v>
      </c>
      <c r="B15" s="213" t="s">
        <v>2638</v>
      </c>
      <c r="C15" s="471" t="s">
        <v>2639</v>
      </c>
      <c r="D15" s="347"/>
      <c r="E15" s="488" t="s">
        <v>1693</v>
      </c>
      <c r="F15" s="485" t="s">
        <v>2632</v>
      </c>
    </row>
    <row r="16" spans="1:7" ht="42" customHeight="1">
      <c r="A16" s="470" t="s">
        <v>1865</v>
      </c>
      <c r="B16" s="213" t="s">
        <v>2640</v>
      </c>
      <c r="C16" s="471" t="s">
        <v>2641</v>
      </c>
      <c r="D16" s="347"/>
      <c r="E16" s="459"/>
      <c r="F16" s="485" t="s">
        <v>2632</v>
      </c>
    </row>
    <row r="17" spans="1:6" ht="36" customHeight="1">
      <c r="A17" s="470" t="s">
        <v>1865</v>
      </c>
      <c r="B17" s="213" t="s">
        <v>2642</v>
      </c>
      <c r="C17" s="471" t="s">
        <v>2643</v>
      </c>
      <c r="D17" s="347"/>
      <c r="E17" s="459"/>
      <c r="F17" s="485" t="s">
        <v>2632</v>
      </c>
    </row>
    <row r="18" spans="1:6" ht="37.5" customHeight="1" thickBot="1">
      <c r="A18" s="470" t="s">
        <v>1865</v>
      </c>
      <c r="B18" s="491" t="s">
        <v>2644</v>
      </c>
      <c r="C18" s="492" t="s">
        <v>2645</v>
      </c>
      <c r="D18" s="493"/>
      <c r="E18" s="461"/>
      <c r="F18" s="485" t="s">
        <v>2632</v>
      </c>
    </row>
    <row r="20" spans="1:6" hidden="1">
      <c r="C20" s="81" t="s">
        <v>1632</v>
      </c>
      <c r="D20" s="14">
        <f>COUNTIF(G3:G18,1)</f>
        <v>0</v>
      </c>
    </row>
    <row r="21" spans="1:6" hidden="1">
      <c r="C21" s="81" t="s">
        <v>1633</v>
      </c>
      <c r="D21" s="14">
        <f>COUNTIF(G3:G18,2)</f>
        <v>0</v>
      </c>
    </row>
    <row r="22" spans="1:6" hidden="1">
      <c r="C22" s="81" t="s">
        <v>1634</v>
      </c>
      <c r="D22" s="14">
        <f>COUNTIF(G3:G18,3)</f>
        <v>3</v>
      </c>
    </row>
  </sheetData>
  <sheetProtection algorithmName="SHA-512" hashValue="aY/IcyJa42m1cyZFc3EP592bU/VaGEmJWLrG37Wm6hoLB8e8h9aXTMM1kTKRDgM0vV928qYAi2Rpxyg7lIwGvw==" saltValue="tVey0Iv2P3mAZcO/KdLXtg==" spinCount="100000" sheet="1" scenarios="1" formatRows="0" autoFilter="0"/>
  <mergeCells count="1">
    <mergeCell ref="B1:E1"/>
  </mergeCells>
  <phoneticPr fontId="31" type="noConversion"/>
  <conditionalFormatting sqref="D3">
    <cfRule type="cellIs" dxfId="32" priority="1" operator="equal">
      <formula>"NO CUMPLE CONDICIÓN"</formula>
    </cfRule>
    <cfRule type="cellIs" dxfId="31" priority="2" operator="equal">
      <formula>"No Cumple"</formula>
    </cfRule>
  </conditionalFormatting>
  <conditionalFormatting sqref="D7">
    <cfRule type="cellIs" dxfId="30" priority="5" operator="equal">
      <formula>"NO CUMPLE CONDICIÓN"</formula>
    </cfRule>
    <cfRule type="cellIs" dxfId="29" priority="6" operator="equal">
      <formula>"No Cumple"</formula>
    </cfRule>
  </conditionalFormatting>
  <conditionalFormatting sqref="D11:E11">
    <cfRule type="cellIs" dxfId="28" priority="3" operator="equal">
      <formula>"NO CUMPLE CONDICIÓN"</formula>
    </cfRule>
    <cfRule type="cellIs" dxfId="27" priority="4" operator="equal">
      <formula>"No Cumple"</formula>
    </cfRule>
  </conditionalFormatting>
  <dataValidations count="2">
    <dataValidation type="list" allowBlank="1" showInputMessage="1" showErrorMessage="1" sqref="D8:D9 D12:D18 D4:D5" xr:uid="{B694CD76-9C0E-4AF3-8C84-CF0F621F3903}">
      <formula1>"CUMPLE,NO CUMPLE"</formula1>
    </dataValidation>
    <dataValidation type="list" allowBlank="1" showInputMessage="1" showErrorMessage="1" sqref="D6 D10" xr:uid="{AC9F49DB-C85F-44F5-9D8B-F805AA49E4A7}">
      <formula1>"CUMPLE,NO CUMPLE,NO APLICA"</formula1>
    </dataValidation>
  </dataValidations>
  <hyperlinks>
    <hyperlink ref="A1" location="PORTADA!A1" display="PORTADA" xr:uid="{7C330AD7-B15C-48DE-99A1-BC8CADABA8FF}"/>
  </hyperlinks>
  <pageMargins left="0.70866141732283472" right="0.70866141732283472" top="1.3385826771653544" bottom="0.74803149606299213" header="0.31496062992125984" footer="0.31496062992125984"/>
  <pageSetup scale="70"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zoomScale="80" zoomScaleNormal="80" workbookViewId="0"/>
  </sheetViews>
  <sheetFormatPr baseColWidth="10" defaultColWidth="11.42578125" defaultRowHeight="15"/>
  <cols>
    <col min="1" max="1" width="8.7109375" style="89" customWidth="1"/>
    <col min="2" max="2" width="7.42578125" style="14" customWidth="1"/>
    <col min="3" max="3" width="86.28515625" style="29" customWidth="1"/>
    <col min="4" max="4" width="19.85546875" customWidth="1"/>
    <col min="5" max="5" width="86" customWidth="1"/>
    <col min="6" max="6" width="42" customWidth="1"/>
    <col min="7" max="7" width="6.140625" hidden="1" customWidth="1"/>
  </cols>
  <sheetData>
    <row r="1" spans="1:7" s="34" customFormat="1" ht="21" customHeight="1" thickBot="1">
      <c r="A1" s="209" t="s">
        <v>1688</v>
      </c>
      <c r="B1" s="558" t="s">
        <v>1909</v>
      </c>
      <c r="C1" s="559"/>
      <c r="D1" s="559"/>
      <c r="E1" s="560"/>
      <c r="F1" s="216"/>
      <c r="G1" s="30"/>
    </row>
    <row r="2" spans="1:7" s="32" customFormat="1" ht="74.25" customHeight="1" thickBot="1">
      <c r="A2" s="90" t="s">
        <v>1607</v>
      </c>
      <c r="B2" s="67" t="s">
        <v>1608</v>
      </c>
      <c r="C2" s="70" t="s">
        <v>1609</v>
      </c>
      <c r="D2" s="68" t="s">
        <v>1610</v>
      </c>
      <c r="E2" s="69" t="s">
        <v>1611</v>
      </c>
      <c r="F2" s="33" t="s">
        <v>1612</v>
      </c>
    </row>
    <row r="3" spans="1:7" ht="55.5" customHeight="1">
      <c r="A3" s="199"/>
      <c r="B3" s="44" t="s">
        <v>1910</v>
      </c>
      <c r="C3" s="217" t="s">
        <v>1911</v>
      </c>
      <c r="D3" s="65" t="str">
        <f>IF(COUNTIF(D4:D5,"NO CUMPLE")&gt;0,"NO CUMPLE CONDICIÓN",IF(COUNTIF(D4:D5,"CUMPLE")=0,"NO APLICA","CUMPLE"))</f>
        <v>NO APLICA</v>
      </c>
      <c r="E3" s="212" t="str">
        <f>CONCATENATE(IF(D4="NO CUMPLE",CONCATENATE(E4," / "),""),IF(D5="NO CUMPLE",CONCATENATE(E5," / "),""))</f>
        <v/>
      </c>
      <c r="F3" s="218" t="s">
        <v>2545</v>
      </c>
      <c r="G3" s="14">
        <f>IF(D3="CUMPLE",1,IF(D3="NO CUMPLE CONDICIÓN",2,3))</f>
        <v>3</v>
      </c>
    </row>
    <row r="4" spans="1:7" ht="68.25" customHeight="1">
      <c r="A4" s="204" t="s">
        <v>1900</v>
      </c>
      <c r="B4" s="54" t="s">
        <v>1912</v>
      </c>
      <c r="C4" s="291" t="s">
        <v>2546</v>
      </c>
      <c r="D4" s="105"/>
      <c r="E4" s="214"/>
      <c r="F4" s="384" t="s">
        <v>2545</v>
      </c>
    </row>
    <row r="5" spans="1:7" ht="108.75" customHeight="1">
      <c r="A5" s="204" t="s">
        <v>1900</v>
      </c>
      <c r="B5" s="54" t="s">
        <v>1913</v>
      </c>
      <c r="C5" s="291" t="s">
        <v>2547</v>
      </c>
      <c r="D5" s="105"/>
      <c r="E5" s="214"/>
      <c r="F5" s="384" t="s">
        <v>2545</v>
      </c>
    </row>
    <row r="6" spans="1:7" ht="36">
      <c r="B6" s="59" t="s">
        <v>1914</v>
      </c>
      <c r="C6" s="219" t="s">
        <v>1915</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218" t="s">
        <v>2548</v>
      </c>
      <c r="G6" s="14">
        <f>IF(D6="CUMPLE",1,IF(D6="NO CUMPLE CONDICIÓN",2,3))</f>
        <v>3</v>
      </c>
    </row>
    <row r="7" spans="1:7" ht="123" customHeight="1">
      <c r="A7" s="204" t="s">
        <v>1900</v>
      </c>
      <c r="B7" s="45" t="s">
        <v>1916</v>
      </c>
      <c r="C7" s="385" t="s">
        <v>2549</v>
      </c>
      <c r="D7" s="105"/>
      <c r="E7" s="214"/>
      <c r="F7" s="384" t="s">
        <v>2550</v>
      </c>
      <c r="G7" s="14"/>
    </row>
    <row r="8" spans="1:7" ht="36">
      <c r="A8" s="204" t="s">
        <v>1900</v>
      </c>
      <c r="B8" s="45" t="s">
        <v>1917</v>
      </c>
      <c r="C8" s="221" t="s">
        <v>2551</v>
      </c>
      <c r="D8" s="105"/>
      <c r="E8" s="222"/>
      <c r="F8" s="384" t="s">
        <v>2552</v>
      </c>
      <c r="G8" s="14"/>
    </row>
    <row r="9" spans="1:7" ht="45.75" customHeight="1">
      <c r="A9" s="204" t="s">
        <v>1900</v>
      </c>
      <c r="B9" s="45" t="s">
        <v>1918</v>
      </c>
      <c r="C9" s="221" t="s">
        <v>2553</v>
      </c>
      <c r="D9" s="105"/>
      <c r="E9" s="214"/>
      <c r="F9" s="384" t="s">
        <v>2554</v>
      </c>
      <c r="G9" s="14"/>
    </row>
    <row r="10" spans="1:7" ht="109.5" customHeight="1">
      <c r="A10" s="204" t="s">
        <v>1900</v>
      </c>
      <c r="B10" s="45" t="s">
        <v>1919</v>
      </c>
      <c r="C10" s="221" t="s">
        <v>2555</v>
      </c>
      <c r="D10" s="105"/>
      <c r="E10" s="222"/>
      <c r="F10" s="384" t="s">
        <v>2554</v>
      </c>
      <c r="G10" s="14"/>
    </row>
    <row r="11" spans="1:7" ht="75.599999999999994" customHeight="1">
      <c r="A11" s="204" t="s">
        <v>1900</v>
      </c>
      <c r="B11" s="45" t="s">
        <v>2114</v>
      </c>
      <c r="C11" s="221" t="s">
        <v>1920</v>
      </c>
      <c r="D11" s="105"/>
      <c r="E11" s="222"/>
      <c r="F11" s="386" t="s">
        <v>2548</v>
      </c>
      <c r="G11" s="14"/>
    </row>
    <row r="12" spans="1:7" ht="71.25" customHeight="1">
      <c r="A12" s="201"/>
      <c r="B12" s="47" t="s">
        <v>1921</v>
      </c>
      <c r="C12" s="219" t="s">
        <v>1922</v>
      </c>
      <c r="D12" s="66" t="str">
        <f>IF(COUNTIF(D13:D13,"NO CUMPLE")&gt;0,"NO CUMPLE CONDICIÓN",IF(COUNTIF(D13:D13,"CUMPLE")=0,"NO APLICA","CUMPLE"))</f>
        <v>NO APLICA</v>
      </c>
      <c r="E12" s="449" t="str">
        <f>CONCATENATE(IF(D13="NO CUMPLE",CONCATENATE(E13," / "),""))</f>
        <v/>
      </c>
      <c r="F12" s="387" t="s">
        <v>2556</v>
      </c>
      <c r="G12" s="14">
        <f>IF(D12="CUMPLE",1,IF(D12="NO CUMPLE CONDICIÓN",2,3))</f>
        <v>3</v>
      </c>
    </row>
    <row r="13" spans="1:7" ht="187.5">
      <c r="A13" s="204" t="s">
        <v>1900</v>
      </c>
      <c r="B13" s="54" t="s">
        <v>1923</v>
      </c>
      <c r="C13" s="223" t="s">
        <v>2557</v>
      </c>
      <c r="D13" s="105"/>
      <c r="E13" s="214"/>
      <c r="F13" s="386" t="s">
        <v>2556</v>
      </c>
      <c r="G13" s="14"/>
    </row>
    <row r="14" spans="1:7" ht="39.75" customHeight="1">
      <c r="A14" s="201"/>
      <c r="B14" s="47" t="s">
        <v>1924</v>
      </c>
      <c r="C14" s="219" t="s">
        <v>1925</v>
      </c>
      <c r="D14" s="66" t="str">
        <f>IF(COUNTIF(D15:D16,"NO CUMPLE")&gt;0,"NO CUMPLE CONDICIÓN",IF(COUNTIF(D15:D16,"CUMPLE")=0,"NO APLICA","CUMPLE"))</f>
        <v>NO APLICA</v>
      </c>
      <c r="E14" s="60" t="str">
        <f>CONCATENATE(IF(D15="NO CUMPLE",CONCATENATE(E15," / "),""),IF(D16="NO CUMPLE",CONCATENATE(E16," / "),""))</f>
        <v/>
      </c>
      <c r="F14" s="387" t="s">
        <v>2556</v>
      </c>
      <c r="G14" s="14">
        <f>IF(D14="CUMPLE",1,IF(D14="NO CUMPLE CONDICIÓN",2,3))</f>
        <v>3</v>
      </c>
    </row>
    <row r="15" spans="1:7" ht="42.75" customHeight="1">
      <c r="A15" s="204" t="s">
        <v>1900</v>
      </c>
      <c r="B15" s="54" t="s">
        <v>1926</v>
      </c>
      <c r="C15" s="221" t="s">
        <v>1927</v>
      </c>
      <c r="D15" s="200"/>
      <c r="E15" s="178"/>
      <c r="F15" s="386" t="s">
        <v>2558</v>
      </c>
      <c r="G15" s="14"/>
    </row>
    <row r="16" spans="1:7" ht="84">
      <c r="A16" s="204" t="s">
        <v>1900</v>
      </c>
      <c r="B16" s="45" t="s">
        <v>1928</v>
      </c>
      <c r="C16" s="220" t="s">
        <v>2559</v>
      </c>
      <c r="D16" s="105"/>
      <c r="E16" s="214"/>
      <c r="F16" s="388" t="s">
        <v>2560</v>
      </c>
      <c r="G16" s="14"/>
    </row>
    <row r="17" spans="1:7" ht="42.75">
      <c r="A17" s="201"/>
      <c r="B17" s="47" t="s">
        <v>1929</v>
      </c>
      <c r="C17" s="219" t="s">
        <v>1930</v>
      </c>
      <c r="D17" s="66" t="str">
        <f>IF(COUNTIF(D18:D23,"NO CUMPLE")&gt;0,"NO CUMPLE CONDICIÓN",IF(COUNTIF(D18:D23,"CUMPLE")=0,"NO APLICA","CUMPLE"))</f>
        <v>NO APLICA</v>
      </c>
      <c r="E17" s="60" t="str">
        <f>CONCATENATE(IF(D18="NO CUMPLE",CONCATENATE(E18," / "),""),IF(D19="NO CUMPLE",CONCATENATE(E19," / "),""),IF(D20="NO CUMPLE",CONCATENATE(E20," / "),""),IF(D21="NO CUMPLE",CONCATENATE(E21," / "),""),IF(D22="NO CUMPLE",CONCATENATE(E22," / "),""),IF(D23="NO CUMPLE",CONCATENATE(E23," / "),""))</f>
        <v/>
      </c>
      <c r="F17" s="387" t="s">
        <v>2561</v>
      </c>
      <c r="G17" s="14">
        <f>IF(D17="CUMPLE",1,IF(D17="NO CUMPLE CONDICIÓN",2,3))</f>
        <v>3</v>
      </c>
    </row>
    <row r="18" spans="1:7" ht="100.5">
      <c r="A18" s="204" t="s">
        <v>1900</v>
      </c>
      <c r="B18" s="45" t="s">
        <v>1931</v>
      </c>
      <c r="C18" s="223" t="s">
        <v>2562</v>
      </c>
      <c r="D18" s="105"/>
      <c r="E18" s="222"/>
      <c r="F18" s="386" t="s">
        <v>2561</v>
      </c>
      <c r="G18" s="14"/>
    </row>
    <row r="19" spans="1:7" ht="42.95" customHeight="1">
      <c r="A19" s="204" t="s">
        <v>1900</v>
      </c>
      <c r="B19" s="45" t="s">
        <v>1932</v>
      </c>
      <c r="C19" s="220" t="s">
        <v>2563</v>
      </c>
      <c r="D19" s="105"/>
      <c r="E19" s="214"/>
      <c r="F19" s="386" t="s">
        <v>2564</v>
      </c>
      <c r="G19" s="14"/>
    </row>
    <row r="20" spans="1:7" ht="285" customHeight="1">
      <c r="A20" s="204" t="s">
        <v>1900</v>
      </c>
      <c r="B20" s="45" t="s">
        <v>1933</v>
      </c>
      <c r="C20" s="389" t="s">
        <v>2565</v>
      </c>
      <c r="D20" s="105"/>
      <c r="E20" s="222"/>
      <c r="F20" s="386" t="s">
        <v>2564</v>
      </c>
      <c r="G20" s="14"/>
    </row>
    <row r="21" spans="1:7" ht="36">
      <c r="A21" s="204" t="s">
        <v>1900</v>
      </c>
      <c r="B21" s="45" t="s">
        <v>1934</v>
      </c>
      <c r="C21" s="224" t="s">
        <v>1936</v>
      </c>
      <c r="D21" s="105"/>
      <c r="E21" s="214"/>
      <c r="F21" s="386" t="s">
        <v>2564</v>
      </c>
      <c r="G21" s="14"/>
    </row>
    <row r="22" spans="1:7" ht="36">
      <c r="A22" s="204" t="s">
        <v>1900</v>
      </c>
      <c r="B22" s="45" t="s">
        <v>1935</v>
      </c>
      <c r="C22" s="225" t="s">
        <v>1938</v>
      </c>
      <c r="D22" s="105"/>
      <c r="E22" s="226"/>
      <c r="F22" s="386" t="s">
        <v>2566</v>
      </c>
      <c r="G22" s="14"/>
    </row>
    <row r="23" spans="1:7" ht="36">
      <c r="A23" s="204" t="s">
        <v>1900</v>
      </c>
      <c r="B23" s="45" t="s">
        <v>1937</v>
      </c>
      <c r="C23" s="227" t="s">
        <v>1939</v>
      </c>
      <c r="D23" s="105"/>
      <c r="E23" s="214"/>
      <c r="F23" s="386" t="s">
        <v>2567</v>
      </c>
    </row>
    <row r="24" spans="1:7" ht="42.75">
      <c r="A24" s="199"/>
      <c r="B24" s="47" t="s">
        <v>1940</v>
      </c>
      <c r="C24" s="80" t="s">
        <v>1941</v>
      </c>
      <c r="D24" s="66" t="str">
        <f>IF(COUNTIF(D25:D26,"NO CUMPLE")&gt;0,"NO CUMPLE CONDICIÓN",IF(COUNTIF(D25:D26,"CUMPLE")=0,"NO APLICA","CUMPLE"))</f>
        <v>NO APLICA</v>
      </c>
      <c r="E24" s="60" t="str">
        <f>CONCATENATE(IF(D25="NO CUMPLE",CONCATENATE(E25," / "),""),IF(D26="NO CUMPLE",CONCATENATE(E26," / "),""))</f>
        <v/>
      </c>
      <c r="F24" s="387" t="s">
        <v>2564</v>
      </c>
      <c r="G24" s="14">
        <f>IF(D24="CUMPLE",1,IF(D24="NO CUMPLE CONDICIÓN",2,3))</f>
        <v>3</v>
      </c>
    </row>
    <row r="25" spans="1:7" ht="161.25">
      <c r="A25" s="204" t="s">
        <v>1900</v>
      </c>
      <c r="B25" s="54" t="s">
        <v>1942</v>
      </c>
      <c r="C25" s="46" t="s">
        <v>1943</v>
      </c>
      <c r="D25" s="105"/>
      <c r="E25" s="214"/>
      <c r="F25" s="386" t="s">
        <v>2564</v>
      </c>
    </row>
    <row r="26" spans="1:7" ht="114.75" customHeight="1" thickBot="1">
      <c r="A26" s="204" t="s">
        <v>1900</v>
      </c>
      <c r="B26" s="228" t="s">
        <v>1944</v>
      </c>
      <c r="C26" s="195" t="s">
        <v>1945</v>
      </c>
      <c r="D26" s="106"/>
      <c r="E26" s="215"/>
      <c r="F26" s="390" t="s">
        <v>2568</v>
      </c>
    </row>
    <row r="29" spans="1:7" hidden="1">
      <c r="C29" s="81" t="s">
        <v>1632</v>
      </c>
      <c r="D29" s="14">
        <f>COUNTIF(G3:G26,1)</f>
        <v>0</v>
      </c>
    </row>
    <row r="30" spans="1:7" hidden="1">
      <c r="C30" s="81" t="s">
        <v>1633</v>
      </c>
      <c r="D30" s="14">
        <f>COUNTIF(G3:G26,2)</f>
        <v>0</v>
      </c>
    </row>
    <row r="31" spans="1:7" hidden="1">
      <c r="C31" s="81" t="s">
        <v>1634</v>
      </c>
      <c r="D31" s="14">
        <f>COUNTIF(G3:G26,3)</f>
        <v>6</v>
      </c>
    </row>
  </sheetData>
  <sheetProtection algorithmName="SHA-512" hashValue="Knnt+dsn2loaFZOPp7kKmtQ4A3jbT0d/Kufk+kXprBbaIapXV232UsfvyfSiX0oz5CoGrcHJOctomMW0jLz/UQ==" saltValue="QL3yYzzf4E/R0oWMoVpu/A==" spinCount="100000" sheet="1" scenarios="1" formatRows="0" autoFilter="0"/>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xr:uid="{80A6EE7B-AA94-4DD5-9BEF-9B74B1137922}">
      <formula1>"CUMPLE,NO CUMPLE,NO APLICA"</formula1>
    </dataValidation>
    <dataValidation type="list" allowBlank="1" showInputMessage="1" showErrorMessage="1" sqref="D13 D4:D5 D7:D11 D16 D18:D23 D25:D26" xr:uid="{B0C15634-A685-4CC5-AB9B-21BCEFB89FBB}">
      <formula1>"CUMPLE,NO CUMPLE"</formula1>
    </dataValidation>
  </dataValidations>
  <hyperlinks>
    <hyperlink ref="A1" location="PORTADA!A1" display="Portada" xr:uid="{BD4FB885-AFE4-4EDC-AB84-3F3DF34C79C1}"/>
  </hyperlinks>
  <printOptions horizontalCentered="1"/>
  <pageMargins left="0.51181102362204722" right="0.51181102362204722" top="1.1811023622047245" bottom="0.74803149606299213" header="0.31496062992125984" footer="0.31496062992125984"/>
  <pageSetup scale="63"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J1" sqref="J1"/>
    </sheetView>
  </sheetViews>
  <sheetFormatPr baseColWidth="10" defaultColWidth="11.42578125" defaultRowHeight="14.25"/>
  <cols>
    <col min="1" max="1" width="15.42578125" style="182" customWidth="1"/>
    <col min="2" max="4" width="17.42578125" style="182" customWidth="1"/>
    <col min="5" max="5" width="14.85546875" style="182" customWidth="1"/>
    <col min="6" max="6" width="21.5703125" style="182" customWidth="1"/>
    <col min="7" max="7" width="19.5703125" style="182" customWidth="1"/>
    <col min="8" max="8" width="20.42578125" style="182" customWidth="1"/>
    <col min="9" max="9" width="38.85546875" style="182" customWidth="1"/>
    <col min="10" max="12" width="11.42578125" style="182"/>
    <col min="13" max="13" width="0" style="182" hidden="1" customWidth="1"/>
    <col min="14" max="16384" width="11.42578125" style="182"/>
  </cols>
  <sheetData>
    <row r="1" spans="1:13" ht="21.6" customHeight="1" thickBot="1">
      <c r="A1" s="562" t="s">
        <v>2569</v>
      </c>
      <c r="B1" s="563"/>
      <c r="C1" s="563"/>
      <c r="D1" s="563"/>
      <c r="E1" s="563"/>
      <c r="F1" s="563"/>
      <c r="G1" s="563"/>
      <c r="H1" s="563"/>
      <c r="I1" s="564"/>
      <c r="J1" s="391" t="s">
        <v>1688</v>
      </c>
      <c r="M1" s="185">
        <v>2</v>
      </c>
    </row>
    <row r="2" spans="1:13" ht="18" customHeight="1">
      <c r="B2" s="183"/>
      <c r="C2" s="184"/>
      <c r="D2" s="184"/>
      <c r="E2" s="184"/>
      <c r="F2" s="184"/>
      <c r="G2" s="184"/>
      <c r="H2" s="184"/>
      <c r="I2" s="184"/>
      <c r="J2" s="392" t="s">
        <v>1717</v>
      </c>
      <c r="M2" s="185">
        <v>1.2</v>
      </c>
    </row>
    <row r="3" spans="1:13" ht="51.95" customHeight="1">
      <c r="A3" s="186" t="s">
        <v>1951</v>
      </c>
      <c r="B3" s="187" t="s">
        <v>1952</v>
      </c>
      <c r="C3" s="187" t="s">
        <v>1953</v>
      </c>
      <c r="D3" s="187" t="s">
        <v>1954</v>
      </c>
      <c r="E3" s="187" t="s">
        <v>1955</v>
      </c>
      <c r="F3" s="187" t="s">
        <v>1956</v>
      </c>
      <c r="G3" s="187" t="s">
        <v>1957</v>
      </c>
      <c r="H3" s="187" t="s">
        <v>1958</v>
      </c>
      <c r="I3" s="188" t="s">
        <v>1959</v>
      </c>
    </row>
    <row r="4" spans="1:13">
      <c r="A4" s="129" t="s">
        <v>2658</v>
      </c>
      <c r="B4" s="109" t="s">
        <v>2659</v>
      </c>
      <c r="C4" s="109">
        <v>3</v>
      </c>
      <c r="D4" s="125">
        <v>120</v>
      </c>
      <c r="E4" s="108"/>
      <c r="F4" s="128" t="str">
        <f>IFERROR(ROUNDDOWN((Tabla1122[[#This Row],[Área (m²)]]/Tabla1122[[#This Row],[Índice (m²/niña-niño)]]),0)," ")</f>
        <v xml:space="preserve"> </v>
      </c>
      <c r="G4" s="108"/>
      <c r="H4" s="94" t="str">
        <f>IF(OR(ISBLANK(Tabla1122[[#This Row],[Capacidad máxima 
(Área / Índice)]]),ISBLANK(Tabla1122[[#This Row],[No. niñas y niños (Cupos ubicados)]])),"No aplica",IF(Tabla1122[[#This Row],[No. niñas y niños (Cupos ubicados)]]&lt;=Tabla1122[[#This Row],[Capacidad máxima 
(Área / Índice)]],"Cumple","No cumple"))</f>
        <v>No aplica</v>
      </c>
      <c r="I4" s="124"/>
    </row>
    <row r="5" spans="1:13">
      <c r="A5" s="129"/>
      <c r="B5" s="109"/>
      <c r="C5" s="109"/>
      <c r="D5" s="125"/>
      <c r="E5" s="108"/>
      <c r="F5" s="128" t="str">
        <f>IFERROR(ROUNDDOWN((Tabla1122[[#This Row],[Área (m²)]]/Tabla1122[[#This Row],[Índice (m²/niña-niño)]]),0)," ")</f>
        <v xml:space="preserve"> </v>
      </c>
      <c r="G5" s="108"/>
      <c r="H5" s="94" t="str">
        <f>IF(OR(ISBLANK(Tabla1122[[#This Row],[Capacidad máxima 
(Área / Índice)]]),ISBLANK(Tabla1122[[#This Row],[No. niñas y niños (Cupos ubicados)]])),"No aplica",IF(Tabla1122[[#This Row],[No. niñas y niños (Cupos ubicados)]]&lt;=Tabla1122[[#This Row],[Capacidad máxima 
(Área / Índice)]],"Cumple","No cumple"))</f>
        <v>No aplica</v>
      </c>
      <c r="I5" s="124"/>
    </row>
    <row r="6" spans="1:13">
      <c r="A6" s="129"/>
      <c r="B6" s="109"/>
      <c r="C6" s="109"/>
      <c r="D6" s="125"/>
      <c r="E6" s="108"/>
      <c r="F6" s="128" t="str">
        <f>IFERROR(ROUNDDOWN((Tabla1122[[#This Row],[Área (m²)]]/Tabla1122[[#This Row],[Índice (m²/niña-niño)]]),0)," ")</f>
        <v xml:space="preserve"> </v>
      </c>
      <c r="G6" s="108"/>
      <c r="H6" s="94" t="str">
        <f>IF(OR(ISBLANK(Tabla1122[[#This Row],[Capacidad máxima 
(Área / Índice)]]),ISBLANK(Tabla1122[[#This Row],[No. niñas y niños (Cupos ubicados)]])),"No aplica",IF(Tabla1122[[#This Row],[No. niñas y niños (Cupos ubicados)]]&lt;=Tabla1122[[#This Row],[Capacidad máxima 
(Área / Índice)]],"Cumple","No cumple"))</f>
        <v>No aplica</v>
      </c>
      <c r="I6" s="124"/>
    </row>
    <row r="7" spans="1:13">
      <c r="A7" s="129"/>
      <c r="B7" s="109"/>
      <c r="C7" s="109"/>
      <c r="D7" s="125"/>
      <c r="E7" s="108"/>
      <c r="F7" s="128" t="str">
        <f>IFERROR(ROUNDDOWN((Tabla1122[[#This Row],[Área (m²)]]/Tabla1122[[#This Row],[Índice (m²/niña-niño)]]),0)," ")</f>
        <v xml:space="preserve"> </v>
      </c>
      <c r="G7" s="108"/>
      <c r="H7" s="94" t="str">
        <f>IF(OR(ISBLANK(Tabla1122[[#This Row],[Capacidad máxima 
(Área / Índice)]]),ISBLANK(Tabla1122[[#This Row],[No. niñas y niños (Cupos ubicados)]])),"No aplica",IF(Tabla1122[[#This Row],[No. niñas y niños (Cupos ubicados)]]&lt;=Tabla1122[[#This Row],[Capacidad máxima 
(Área / Índice)]],"Cumple","No cumple"))</f>
        <v>No aplica</v>
      </c>
      <c r="I7" s="124"/>
    </row>
    <row r="8" spans="1:13">
      <c r="A8" s="129"/>
      <c r="B8" s="109"/>
      <c r="C8" s="109"/>
      <c r="D8" s="125"/>
      <c r="E8" s="108"/>
      <c r="F8" s="128" t="str">
        <f>IFERROR(ROUNDDOWN((Tabla1122[[#This Row],[Área (m²)]]/Tabla1122[[#This Row],[Índice (m²/niña-niño)]]),0)," ")</f>
        <v xml:space="preserve"> </v>
      </c>
      <c r="G8" s="108"/>
      <c r="H8" s="94" t="str">
        <f>IF(OR(ISBLANK(Tabla1122[[#This Row],[Capacidad máxima 
(Área / Índice)]]),ISBLANK(Tabla1122[[#This Row],[No. niñas y niños (Cupos ubicados)]])),"No aplica",IF(Tabla1122[[#This Row],[No. niñas y niños (Cupos ubicados)]]&lt;=Tabla1122[[#This Row],[Capacidad máxima 
(Área / Índice)]],"Cumple","No cumple"))</f>
        <v>No aplica</v>
      </c>
      <c r="I8" s="124"/>
    </row>
    <row r="9" spans="1:13">
      <c r="A9" s="129"/>
      <c r="B9" s="109"/>
      <c r="C9" s="109"/>
      <c r="D9" s="125"/>
      <c r="E9" s="108"/>
      <c r="F9" s="128" t="str">
        <f>IFERROR(ROUNDDOWN((Tabla1122[[#This Row],[Área (m²)]]/Tabla1122[[#This Row],[Índice (m²/niña-niño)]]),0)," ")</f>
        <v xml:space="preserve"> </v>
      </c>
      <c r="G9" s="108"/>
      <c r="H9" s="94" t="str">
        <f>IF(OR(ISBLANK(Tabla1122[[#This Row],[Capacidad máxima 
(Área / Índice)]]),ISBLANK(Tabla1122[[#This Row],[No. niñas y niños (Cupos ubicados)]])),"No aplica",IF(Tabla1122[[#This Row],[No. niñas y niños (Cupos ubicados)]]&lt;=Tabla1122[[#This Row],[Capacidad máxima 
(Área / Índice)]],"Cumple","No cumple"))</f>
        <v>No aplica</v>
      </c>
      <c r="I9" s="124"/>
    </row>
    <row r="10" spans="1:13">
      <c r="A10" s="129"/>
      <c r="B10" s="109"/>
      <c r="C10" s="109"/>
      <c r="D10" s="125"/>
      <c r="E10" s="108"/>
      <c r="F10" s="128" t="str">
        <f>IFERROR(ROUNDDOWN((Tabla1122[[#This Row],[Área (m²)]]/Tabla1122[[#This Row],[Índice (m²/niña-niño)]]),0)," ")</f>
        <v xml:space="preserve"> </v>
      </c>
      <c r="G10" s="108"/>
      <c r="H10" s="94" t="str">
        <f>IF(OR(ISBLANK(Tabla1122[[#This Row],[Capacidad máxima 
(Área / Índice)]]),ISBLANK(Tabla1122[[#This Row],[No. niñas y niños (Cupos ubicados)]])),"No aplica",IF(Tabla1122[[#This Row],[No. niñas y niños (Cupos ubicados)]]&lt;=Tabla1122[[#This Row],[Capacidad máxima 
(Área / Índice)]],"Cumple","No cumple"))</f>
        <v>No aplica</v>
      </c>
      <c r="I10" s="124"/>
    </row>
    <row r="11" spans="1:13">
      <c r="A11" s="129"/>
      <c r="B11" s="109"/>
      <c r="C11" s="109"/>
      <c r="D11" s="125"/>
      <c r="E11" s="108"/>
      <c r="F11" s="128" t="str">
        <f>IFERROR(ROUNDDOWN((Tabla1122[[#This Row],[Área (m²)]]/Tabla1122[[#This Row],[Índice (m²/niña-niño)]]),0)," ")</f>
        <v xml:space="preserve"> </v>
      </c>
      <c r="G11" s="108"/>
      <c r="H11" s="94" t="str">
        <f>IF(OR(ISBLANK(Tabla1122[[#This Row],[Capacidad máxima 
(Área / Índice)]]),ISBLANK(Tabla1122[[#This Row],[No. niñas y niños (Cupos ubicados)]])),"No aplica",IF(Tabla1122[[#This Row],[No. niñas y niños (Cupos ubicados)]]&lt;=Tabla1122[[#This Row],[Capacidad máxima 
(Área / Índice)]],"Cumple","No cumple"))</f>
        <v>No aplica</v>
      </c>
      <c r="I11" s="124"/>
    </row>
    <row r="12" spans="1:13">
      <c r="A12" s="129"/>
      <c r="B12" s="109"/>
      <c r="C12" s="109"/>
      <c r="D12" s="125"/>
      <c r="E12" s="108"/>
      <c r="F12" s="128" t="str">
        <f>IFERROR(ROUNDDOWN((Tabla1122[[#This Row],[Área (m²)]]/Tabla1122[[#This Row],[Índice (m²/niña-niño)]]),0)," ")</f>
        <v xml:space="preserve"> </v>
      </c>
      <c r="G12" s="108"/>
      <c r="H12" s="94" t="str">
        <f>IF(OR(ISBLANK(Tabla1122[[#This Row],[Capacidad máxima 
(Área / Índice)]]),ISBLANK(Tabla1122[[#This Row],[No. niñas y niños (Cupos ubicados)]])),"No aplica",IF(Tabla1122[[#This Row],[No. niñas y niños (Cupos ubicados)]]&lt;=Tabla1122[[#This Row],[Capacidad máxima 
(Área / Índice)]],"Cumple","No cumple"))</f>
        <v>No aplica</v>
      </c>
      <c r="I12" s="124"/>
    </row>
    <row r="13" spans="1:13">
      <c r="A13" s="129"/>
      <c r="B13" s="109"/>
      <c r="C13" s="109"/>
      <c r="D13" s="125"/>
      <c r="E13" s="108"/>
      <c r="F13" s="128" t="str">
        <f>IFERROR(ROUNDDOWN((Tabla1122[[#This Row],[Área (m²)]]/Tabla1122[[#This Row],[Índice (m²/niña-niño)]]),0)," ")</f>
        <v xml:space="preserve"> </v>
      </c>
      <c r="G13" s="108"/>
      <c r="H13" s="94" t="str">
        <f>IF(OR(ISBLANK(Tabla1122[[#This Row],[Capacidad máxima 
(Área / Índice)]]),ISBLANK(Tabla1122[[#This Row],[No. niñas y niños (Cupos ubicados)]])),"No aplica",IF(Tabla1122[[#This Row],[No. niñas y niños (Cupos ubicados)]]&lt;=Tabla1122[[#This Row],[Capacidad máxima 
(Área / Índice)]],"Cumple","No cumple"))</f>
        <v>No aplica</v>
      </c>
      <c r="I13" s="124"/>
    </row>
    <row r="14" spans="1:13">
      <c r="A14" s="129"/>
      <c r="B14" s="109"/>
      <c r="C14" s="109"/>
      <c r="D14" s="125"/>
      <c r="E14" s="108"/>
      <c r="F14" s="128" t="str">
        <f>IFERROR(ROUNDDOWN((Tabla1122[[#This Row],[Área (m²)]]/Tabla1122[[#This Row],[Índice (m²/niña-niño)]]),0)," ")</f>
        <v xml:space="preserve"> </v>
      </c>
      <c r="G14" s="108"/>
      <c r="H14" s="94" t="str">
        <f>IF(OR(ISBLANK(Tabla1122[[#This Row],[Capacidad máxima 
(Área / Índice)]]),ISBLANK(Tabla1122[[#This Row],[No. niñas y niños (Cupos ubicados)]])),"No aplica",IF(Tabla1122[[#This Row],[No. niñas y niños (Cupos ubicados)]]&lt;=Tabla1122[[#This Row],[Capacidad máxima 
(Área / Índice)]],"Cumple","No cumple"))</f>
        <v>No aplica</v>
      </c>
      <c r="I14" s="124"/>
    </row>
    <row r="15" spans="1:13">
      <c r="A15" s="129"/>
      <c r="B15" s="109"/>
      <c r="C15" s="109"/>
      <c r="D15" s="125"/>
      <c r="E15" s="108"/>
      <c r="F15" s="128" t="str">
        <f>IFERROR(ROUNDDOWN((Tabla1122[[#This Row],[Área (m²)]]/Tabla1122[[#This Row],[Índice (m²/niña-niño)]]),0)," ")</f>
        <v xml:space="preserve"> </v>
      </c>
      <c r="G15" s="108"/>
      <c r="H15" s="94" t="str">
        <f>IF(OR(ISBLANK(Tabla1122[[#This Row],[Capacidad máxima 
(Área / Índice)]]),ISBLANK(Tabla1122[[#This Row],[No. niñas y niños (Cupos ubicados)]])),"No aplica",IF(Tabla1122[[#This Row],[No. niñas y niños (Cupos ubicados)]]&lt;=Tabla1122[[#This Row],[Capacidad máxima 
(Área / Índice)]],"Cumple","No cumple"))</f>
        <v>No aplica</v>
      </c>
      <c r="I15" s="124"/>
    </row>
    <row r="16" spans="1:13">
      <c r="A16" s="129"/>
      <c r="B16" s="109"/>
      <c r="C16" s="109"/>
      <c r="D16" s="125"/>
      <c r="E16" s="108"/>
      <c r="F16" s="128" t="str">
        <f>IFERROR(ROUNDDOWN((Tabla1122[[#This Row],[Área (m²)]]/Tabla1122[[#This Row],[Índice (m²/niña-niño)]]),0)," ")</f>
        <v xml:space="preserve"> </v>
      </c>
      <c r="G16" s="108"/>
      <c r="H16" s="94" t="str">
        <f>IF(OR(ISBLANK(Tabla1122[[#This Row],[Capacidad máxima 
(Área / Índice)]]),ISBLANK(Tabla1122[[#This Row],[No. niñas y niños (Cupos ubicados)]])),"No aplica",IF(Tabla1122[[#This Row],[No. niñas y niños (Cupos ubicados)]]&lt;=Tabla1122[[#This Row],[Capacidad máxima 
(Área / Índice)]],"Cumple","No cumple"))</f>
        <v>No aplica</v>
      </c>
      <c r="I16" s="124"/>
    </row>
    <row r="17" spans="1:9">
      <c r="A17" s="129"/>
      <c r="B17" s="109"/>
      <c r="C17" s="109"/>
      <c r="D17" s="125"/>
      <c r="E17" s="108"/>
      <c r="F17" s="128" t="str">
        <f>IFERROR(ROUNDDOWN((Tabla1122[[#This Row],[Área (m²)]]/Tabla1122[[#This Row],[Índice (m²/niña-niño)]]),0)," ")</f>
        <v xml:space="preserve"> </v>
      </c>
      <c r="G17" s="108"/>
      <c r="H17" s="94" t="str">
        <f>IF(OR(ISBLANK(Tabla1122[[#This Row],[Capacidad máxima 
(Área / Índice)]]),ISBLANK(Tabla1122[[#This Row],[No. niñas y niños (Cupos ubicados)]])),"No aplica",IF(Tabla1122[[#This Row],[No. niñas y niños (Cupos ubicados)]]&lt;=Tabla1122[[#This Row],[Capacidad máxima 
(Área / Índice)]],"Cumple","No cumple"))</f>
        <v>No aplica</v>
      </c>
      <c r="I17" s="124"/>
    </row>
    <row r="18" spans="1:9">
      <c r="A18" s="129"/>
      <c r="B18" s="109"/>
      <c r="C18" s="109"/>
      <c r="D18" s="109"/>
      <c r="E18" s="108"/>
      <c r="F18" s="128" t="str">
        <f>IFERROR(ROUNDDOWN((Tabla1122[[#This Row],[Área (m²)]]/Tabla1122[[#This Row],[Índice (m²/niña-niño)]]),0)," ")</f>
        <v xml:space="preserve"> </v>
      </c>
      <c r="G18" s="108"/>
      <c r="H18" s="94" t="str">
        <f>IF(OR(ISBLANK(Tabla1122[[#This Row],[Capacidad máxima 
(Área / Índice)]]),ISBLANK(Tabla1122[[#This Row],[No. niñas y niños (Cupos ubicados)]])),"No aplica",IF(Tabla1122[[#This Row],[No. niñas y niños (Cupos ubicados)]]&lt;=Tabla1122[[#This Row],[Capacidad máxima 
(Área / Índice)]],"Cumple","No cumple"))</f>
        <v>No aplica</v>
      </c>
      <c r="I18" s="124"/>
    </row>
    <row r="19" spans="1:9">
      <c r="A19" s="129"/>
      <c r="B19" s="109"/>
      <c r="C19" s="109"/>
      <c r="D19" s="109"/>
      <c r="E19" s="108"/>
      <c r="F19" s="128" t="str">
        <f>IFERROR(ROUNDDOWN((Tabla1122[[#This Row],[Área (m²)]]/Tabla1122[[#This Row],[Índice (m²/niña-niño)]]),0)," ")</f>
        <v xml:space="preserve"> </v>
      </c>
      <c r="G19" s="108"/>
      <c r="H19" s="94" t="str">
        <f>IF(OR(ISBLANK(Tabla1122[[#This Row],[Capacidad máxima 
(Área / Índice)]]),ISBLANK(Tabla1122[[#This Row],[No. niñas y niños (Cupos ubicados)]])),"No aplica",IF(Tabla1122[[#This Row],[No. niñas y niños (Cupos ubicados)]]&lt;=Tabla1122[[#This Row],[Capacidad máxima 
(Área / Índice)]],"Cumple","No cumple"))</f>
        <v>No aplica</v>
      </c>
      <c r="I19" s="124"/>
    </row>
    <row r="20" spans="1:9">
      <c r="A20" s="129"/>
      <c r="B20" s="109"/>
      <c r="C20" s="109"/>
      <c r="D20" s="109"/>
      <c r="E20" s="108"/>
      <c r="F20" s="128" t="str">
        <f>IFERROR(ROUNDDOWN((Tabla1122[[#This Row],[Área (m²)]]/Tabla1122[[#This Row],[Índice (m²/niña-niño)]]),0)," ")</f>
        <v xml:space="preserve"> </v>
      </c>
      <c r="G20" s="108"/>
      <c r="H20" s="94" t="str">
        <f>IF(OR(ISBLANK(Tabla1122[[#This Row],[Capacidad máxima 
(Área / Índice)]]),ISBLANK(Tabla1122[[#This Row],[No. niñas y niños (Cupos ubicados)]])),"No aplica",IF(Tabla1122[[#This Row],[No. niñas y niños (Cupos ubicados)]]&lt;=Tabla1122[[#This Row],[Capacidad máxima 
(Área / Índice)]],"Cumple","No cumple"))</f>
        <v>No aplica</v>
      </c>
      <c r="I20" s="124"/>
    </row>
    <row r="21" spans="1:9">
      <c r="A21" s="129"/>
      <c r="B21" s="109"/>
      <c r="C21" s="109"/>
      <c r="D21" s="109"/>
      <c r="E21" s="108"/>
      <c r="F21" s="128" t="str">
        <f>IFERROR(ROUNDDOWN((Tabla1122[[#This Row],[Área (m²)]]/Tabla1122[[#This Row],[Índice (m²/niña-niño)]]),0)," ")</f>
        <v xml:space="preserve"> </v>
      </c>
      <c r="G21" s="108"/>
      <c r="H21" s="94" t="str">
        <f>IF(OR(ISBLANK(Tabla1122[[#This Row],[Capacidad máxima 
(Área / Índice)]]),ISBLANK(Tabla1122[[#This Row],[No. niñas y niños (Cupos ubicados)]])),"No aplica",IF(Tabla1122[[#This Row],[No. niñas y niños (Cupos ubicados)]]&lt;=Tabla1122[[#This Row],[Capacidad máxima 
(Área / Índice)]],"Cumple","No cumple"))</f>
        <v>No aplica</v>
      </c>
      <c r="I21" s="124"/>
    </row>
    <row r="22" spans="1:9">
      <c r="A22" s="129"/>
      <c r="B22" s="109"/>
      <c r="C22" s="109"/>
      <c r="D22" s="109"/>
      <c r="E22" s="108"/>
      <c r="F22" s="128" t="str">
        <f>IFERROR(ROUNDDOWN((Tabla1122[[#This Row],[Área (m²)]]/Tabla1122[[#This Row],[Índice (m²/niña-niño)]]),0)," ")</f>
        <v xml:space="preserve"> </v>
      </c>
      <c r="G22" s="108"/>
      <c r="H22" s="94" t="str">
        <f>IF(OR(ISBLANK(Tabla1122[[#This Row],[Capacidad máxima 
(Área / Índice)]]),ISBLANK(Tabla1122[[#This Row],[No. niñas y niños (Cupos ubicados)]])),"No aplica",IF(Tabla1122[[#This Row],[No. niñas y niños (Cupos ubicados)]]&lt;=Tabla1122[[#This Row],[Capacidad máxima 
(Área / Índice)]],"Cumple","No cumple"))</f>
        <v>No aplica</v>
      </c>
      <c r="I22" s="124"/>
    </row>
    <row r="23" spans="1:9">
      <c r="A23" s="129"/>
      <c r="B23" s="109"/>
      <c r="C23" s="109"/>
      <c r="D23" s="109"/>
      <c r="E23" s="108"/>
      <c r="F23" s="128" t="str">
        <f>IFERROR(ROUNDDOWN((Tabla1122[[#This Row],[Área (m²)]]/Tabla1122[[#This Row],[Índice (m²/niña-niño)]]),0)," ")</f>
        <v xml:space="preserve"> </v>
      </c>
      <c r="G23" s="108"/>
      <c r="H23" s="94" t="str">
        <f>IF(OR(ISBLANK(Tabla1122[[#This Row],[Capacidad máxima 
(Área / Índice)]]),ISBLANK(Tabla1122[[#This Row],[No. niñas y niños (Cupos ubicados)]])),"No aplica",IF(Tabla1122[[#This Row],[No. niñas y niños (Cupos ubicados)]]&lt;=Tabla1122[[#This Row],[Capacidad máxima 
(Área / Índice)]],"Cumple","No cumple"))</f>
        <v>No aplica</v>
      </c>
      <c r="I23" s="124"/>
    </row>
    <row r="24" spans="1:9">
      <c r="A24" s="129"/>
      <c r="B24" s="109"/>
      <c r="C24" s="109"/>
      <c r="D24" s="109"/>
      <c r="E24" s="108"/>
      <c r="F24" s="128" t="str">
        <f>IFERROR(ROUNDDOWN((Tabla1122[[#This Row],[Área (m²)]]/Tabla1122[[#This Row],[Índice (m²/niña-niño)]]),0)," ")</f>
        <v xml:space="preserve"> </v>
      </c>
      <c r="G24" s="108"/>
      <c r="H24" s="94" t="str">
        <f>IF(OR(ISBLANK(Tabla1122[[#This Row],[Capacidad máxima 
(Área / Índice)]]),ISBLANK(Tabla1122[[#This Row],[No. niñas y niños (Cupos ubicados)]])),"No aplica",IF(Tabla1122[[#This Row],[No. niñas y niños (Cupos ubicados)]]&lt;=Tabla1122[[#This Row],[Capacidad máxima 
(Área / Índice)]],"Cumple","No cumple"))</f>
        <v>No aplica</v>
      </c>
      <c r="I24" s="124"/>
    </row>
    <row r="25" spans="1:9">
      <c r="A25" s="129"/>
      <c r="B25" s="109"/>
      <c r="C25" s="109"/>
      <c r="D25" s="109"/>
      <c r="E25" s="108"/>
      <c r="F25" s="128" t="str">
        <f>IFERROR(ROUNDDOWN((Tabla1122[[#This Row],[Área (m²)]]/Tabla1122[[#This Row],[Índice (m²/niña-niño)]]),0)," ")</f>
        <v xml:space="preserve"> </v>
      </c>
      <c r="G25" s="108"/>
      <c r="H25" s="94" t="str">
        <f>IF(OR(ISBLANK(Tabla1122[[#This Row],[Capacidad máxima 
(Área / Índice)]]),ISBLANK(Tabla1122[[#This Row],[No. niñas y niños (Cupos ubicados)]])),"No aplica",IF(Tabla1122[[#This Row],[No. niñas y niños (Cupos ubicados)]]&lt;=Tabla1122[[#This Row],[Capacidad máxima 
(Área / Índice)]],"Cumple","No cumple"))</f>
        <v>No aplica</v>
      </c>
      <c r="I25" s="124"/>
    </row>
    <row r="26" spans="1:9">
      <c r="A26" s="129"/>
      <c r="B26" s="109"/>
      <c r="C26" s="109"/>
      <c r="D26" s="109"/>
      <c r="E26" s="108"/>
      <c r="F26" s="128" t="str">
        <f>IFERROR(ROUNDDOWN((Tabla1122[[#This Row],[Área (m²)]]/Tabla1122[[#This Row],[Índice (m²/niña-niño)]]),0)," ")</f>
        <v xml:space="preserve"> </v>
      </c>
      <c r="G26" s="108"/>
      <c r="H26" s="94" t="str">
        <f>IF(OR(ISBLANK(Tabla1122[[#This Row],[Capacidad máxima 
(Área / Índice)]]),ISBLANK(Tabla1122[[#This Row],[No. niñas y niños (Cupos ubicados)]])),"No aplica",IF(Tabla1122[[#This Row],[No. niñas y niños (Cupos ubicados)]]&lt;=Tabla1122[[#This Row],[Capacidad máxima 
(Área / Índice)]],"Cumple","No cumple"))</f>
        <v>No aplica</v>
      </c>
      <c r="I26" s="124"/>
    </row>
    <row r="27" spans="1:9">
      <c r="A27" s="129"/>
      <c r="B27" s="109"/>
      <c r="C27" s="109"/>
      <c r="D27" s="109"/>
      <c r="E27" s="108"/>
      <c r="F27" s="128" t="str">
        <f>IFERROR(ROUNDDOWN((Tabla1122[[#This Row],[Área (m²)]]/Tabla1122[[#This Row],[Índice (m²/niña-niño)]]),0)," ")</f>
        <v xml:space="preserve"> </v>
      </c>
      <c r="G27" s="108"/>
      <c r="H27" s="94" t="str">
        <f>IF(OR(ISBLANK(Tabla1122[[#This Row],[Capacidad máxima 
(Área / Índice)]]),ISBLANK(Tabla1122[[#This Row],[No. niñas y niños (Cupos ubicados)]])),"No aplica",IF(Tabla1122[[#This Row],[No. niñas y niños (Cupos ubicados)]]&lt;=Tabla1122[[#This Row],[Capacidad máxima 
(Área / Índice)]],"Cumple","No cumple"))</f>
        <v>No aplica</v>
      </c>
      <c r="I27" s="124"/>
    </row>
    <row r="28" spans="1:9">
      <c r="A28" s="129"/>
      <c r="B28" s="123"/>
      <c r="C28" s="123"/>
      <c r="D28" s="123"/>
      <c r="E28" s="108"/>
      <c r="F28" s="128" t="str">
        <f>IFERROR(ROUNDDOWN((Tabla1122[[#This Row],[Área (m²)]]/Tabla1122[[#This Row],[Índice (m²/niña-niño)]]),0)," ")</f>
        <v xml:space="preserve"> </v>
      </c>
      <c r="G28" s="127"/>
      <c r="H28" s="126" t="str">
        <f>IF(OR(ISBLANK(Tabla1122[[#This Row],[Capacidad máxima 
(Área / Índice)]]),ISBLANK(Tabla1122[[#This Row],[No. niñas y niños (Cupos ubicados)]])),"No aplica",IF(Tabla1122[[#This Row],[No. niñas y niños (Cupos ubicados)]]&lt;=Tabla1122[[#This Row],[Capacidad máxima 
(Área / Índice)]],"Cumple","No cumple"))</f>
        <v>No aplica</v>
      </c>
      <c r="I28" s="122"/>
    </row>
    <row r="29" spans="1:9">
      <c r="A29" s="129"/>
      <c r="B29" s="123"/>
      <c r="C29" s="123"/>
      <c r="D29" s="123"/>
      <c r="E29" s="108"/>
      <c r="F29" s="128" t="str">
        <f>IFERROR(ROUNDDOWN((Tabla1122[[#This Row],[Área (m²)]]/Tabla1122[[#This Row],[Índice (m²/niña-niño)]]),0)," ")</f>
        <v xml:space="preserve"> </v>
      </c>
      <c r="G29" s="127"/>
      <c r="H29" s="126" t="str">
        <f>IF(OR(ISBLANK(Tabla1122[[#This Row],[Capacidad máxima 
(Área / Índice)]]),ISBLANK(Tabla1122[[#This Row],[No. niñas y niños (Cupos ubicados)]])),"No aplica",IF(Tabla1122[[#This Row],[No. niñas y niños (Cupos ubicados)]]&lt;=Tabla1122[[#This Row],[Capacidad máxima 
(Área / Índice)]],"Cumple","No cumple"))</f>
        <v>No aplica</v>
      </c>
      <c r="I29" s="122"/>
    </row>
    <row r="30" spans="1:9">
      <c r="A30" s="129"/>
      <c r="B30" s="123"/>
      <c r="C30" s="123"/>
      <c r="D30" s="123"/>
      <c r="E30" s="108"/>
      <c r="F30" s="128" t="str">
        <f>IFERROR(ROUNDDOWN((Tabla1122[[#This Row],[Área (m²)]]/Tabla1122[[#This Row],[Índice (m²/niña-niño)]]),0)," ")</f>
        <v xml:space="preserve"> </v>
      </c>
      <c r="G30" s="127"/>
      <c r="H30" s="126" t="str">
        <f>IF(OR(ISBLANK(Tabla1122[[#This Row],[Capacidad máxima 
(Área / Índice)]]),ISBLANK(Tabla1122[[#This Row],[No. niñas y niños (Cupos ubicados)]])),"No aplica",IF(Tabla1122[[#This Row],[No. niñas y niños (Cupos ubicados)]]&lt;=Tabla1122[[#This Row],[Capacidad máxima 
(Área / Índice)]],"Cumple","No cumple"))</f>
        <v>No aplica</v>
      </c>
      <c r="I30" s="122"/>
    </row>
    <row r="31" spans="1:9">
      <c r="A31" s="129"/>
      <c r="B31" s="123"/>
      <c r="C31" s="123"/>
      <c r="D31" s="123"/>
      <c r="E31" s="108"/>
      <c r="F31" s="128" t="str">
        <f>IFERROR(ROUNDDOWN((Tabla1122[[#This Row],[Área (m²)]]/Tabla1122[[#This Row],[Índice (m²/niña-niño)]]),0)," ")</f>
        <v xml:space="preserve"> </v>
      </c>
      <c r="G31" s="127"/>
      <c r="H31" s="126" t="str">
        <f>IF(OR(ISBLANK(Tabla1122[[#This Row],[Capacidad máxima 
(Área / Índice)]]),ISBLANK(Tabla1122[[#This Row],[No. niñas y niños (Cupos ubicados)]])),"No aplica",IF(Tabla1122[[#This Row],[No. niñas y niños (Cupos ubicados)]]&lt;=Tabla1122[[#This Row],[Capacidad máxima 
(Área / Índice)]],"Cumple","No cumple"))</f>
        <v>No aplica</v>
      </c>
      <c r="I31" s="122"/>
    </row>
    <row r="32" spans="1:9">
      <c r="A32" s="129"/>
      <c r="B32" s="123"/>
      <c r="C32" s="123"/>
      <c r="D32" s="123"/>
      <c r="E32" s="108"/>
      <c r="F32" s="128" t="str">
        <f>IFERROR(ROUNDDOWN((Tabla1122[[#This Row],[Área (m²)]]/Tabla1122[[#This Row],[Índice (m²/niña-niño)]]),0)," ")</f>
        <v xml:space="preserve"> </v>
      </c>
      <c r="G32" s="127"/>
      <c r="H32" s="126" t="str">
        <f>IF(OR(ISBLANK(Tabla1122[[#This Row],[Capacidad máxima 
(Área / Índice)]]),ISBLANK(Tabla1122[[#This Row],[No. niñas y niños (Cupos ubicados)]])),"No aplica",IF(Tabla1122[[#This Row],[No. niñas y niños (Cupos ubicados)]]&lt;=Tabla1122[[#This Row],[Capacidad máxima 
(Área / Índice)]],"Cumple","No cumple"))</f>
        <v>No aplica</v>
      </c>
      <c r="I32" s="122"/>
    </row>
    <row r="33" spans="1:9">
      <c r="A33" s="129"/>
      <c r="B33" s="109"/>
      <c r="C33" s="109"/>
      <c r="D33" s="109"/>
      <c r="E33" s="108"/>
      <c r="F33" s="128" t="str">
        <f>IFERROR(ROUNDDOWN((Tabla1122[[#This Row],[Área (m²)]]/Tabla1122[[#This Row],[Índice (m²/niña-niño)]]),0)," ")</f>
        <v xml:space="preserve"> </v>
      </c>
      <c r="G33" s="108"/>
      <c r="H33" s="94" t="str">
        <f>IF(OR(ISBLANK(Tabla1122[[#This Row],[Capacidad máxima 
(Área / Índice)]]),ISBLANK(Tabla1122[[#This Row],[No. niñas y niños (Cupos ubicados)]])),"No aplica",IF(Tabla1122[[#This Row],[No. niñas y niños (Cupos ubicados)]]&lt;=Tabla1122[[#This Row],[Capacidad máxima 
(Área / Índice)]],"Cumple","No cumple"))</f>
        <v>No aplica</v>
      </c>
      <c r="I33" s="124"/>
    </row>
    <row r="36" spans="1:9" ht="15" thickBot="1"/>
    <row r="37" spans="1:9" ht="20.100000000000001" customHeight="1" thickBot="1">
      <c r="A37" s="562" t="s">
        <v>2657</v>
      </c>
      <c r="B37" s="563"/>
      <c r="C37" s="563"/>
      <c r="D37" s="563"/>
      <c r="E37" s="563"/>
      <c r="F37" s="563"/>
      <c r="G37" s="563"/>
      <c r="H37" s="563"/>
      <c r="I37" s="564"/>
    </row>
    <row r="39" spans="1:9" ht="24.6" customHeight="1">
      <c r="A39" s="565" t="s">
        <v>1960</v>
      </c>
      <c r="B39" s="565"/>
      <c r="C39" s="565"/>
      <c r="D39" s="189"/>
    </row>
    <row r="41" spans="1:9" ht="20.45" customHeight="1">
      <c r="E41" s="561" t="s">
        <v>1961</v>
      </c>
      <c r="F41" s="561"/>
      <c r="G41" s="561"/>
      <c r="H41" s="561"/>
      <c r="I41" s="561"/>
    </row>
    <row r="42" spans="1:9" ht="55.5" customHeight="1">
      <c r="E42" s="191" t="s">
        <v>1962</v>
      </c>
      <c r="F42" s="191" t="s">
        <v>1963</v>
      </c>
      <c r="G42" s="191" t="s">
        <v>1964</v>
      </c>
      <c r="H42" s="190" t="s">
        <v>1958</v>
      </c>
      <c r="I42" s="190" t="s">
        <v>1959</v>
      </c>
    </row>
    <row r="43" spans="1:9" ht="40.5" customHeight="1">
      <c r="E43" s="192">
        <f>IFERROR(ROUNDUP($D$39/20,0)," ")</f>
        <v>0</v>
      </c>
      <c r="F43" s="107"/>
      <c r="G43" s="192"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4"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193"/>
    </row>
    <row r="46" spans="1:9" ht="20.45" customHeight="1">
      <c r="E46" s="561" t="s">
        <v>1965</v>
      </c>
      <c r="F46" s="561"/>
      <c r="G46" s="561"/>
      <c r="H46" s="561"/>
      <c r="I46" s="561"/>
    </row>
    <row r="47" spans="1:9" ht="51.6" customHeight="1">
      <c r="C47" s="194"/>
      <c r="E47" s="191" t="s">
        <v>1966</v>
      </c>
      <c r="F47" s="191" t="s">
        <v>1967</v>
      </c>
      <c r="G47" s="191" t="s">
        <v>1968</v>
      </c>
      <c r="H47" s="190" t="s">
        <v>1958</v>
      </c>
      <c r="I47" s="190" t="s">
        <v>1959</v>
      </c>
    </row>
    <row r="48" spans="1:9" ht="40.5" customHeight="1">
      <c r="E48" s="192">
        <f>IFERROR(ROUNDUP($D$39/20,0)," ")</f>
        <v>0</v>
      </c>
      <c r="F48" s="107"/>
      <c r="G48" s="192"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4"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193"/>
    </row>
    <row r="51" spans="5:9" ht="14.1" customHeight="1">
      <c r="E51" s="561" t="s">
        <v>1969</v>
      </c>
      <c r="F51" s="561"/>
      <c r="G51" s="561"/>
      <c r="H51" s="561"/>
      <c r="I51" s="561"/>
    </row>
    <row r="52" spans="5:9" ht="45.95" customHeight="1">
      <c r="E52" s="191" t="s">
        <v>1970</v>
      </c>
      <c r="F52" s="191" t="s">
        <v>1971</v>
      </c>
      <c r="G52" s="191" t="s">
        <v>1972</v>
      </c>
      <c r="H52" s="190" t="s">
        <v>1958</v>
      </c>
      <c r="I52" s="190" t="s">
        <v>1959</v>
      </c>
    </row>
    <row r="53" spans="5:9" ht="37.5" customHeight="1">
      <c r="E53" s="192" t="str">
        <f>IFERROR(ROUNDUP($D$39/$D$39,0)," ")</f>
        <v xml:space="preserve"> </v>
      </c>
      <c r="F53" s="107"/>
      <c r="G53" s="192"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4"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193"/>
    </row>
  </sheetData>
  <sheetProtection algorithmName="SHA-512" hashValue="GbLZ8ZUzgcxVjV1jsiAwEj0GbJ7Vi3xKvj8o+cexHpNhaMPU+6egxrLC1U5r3k29NxSE5RomE6hqowIlKQwttw==" saltValue="8IeMlVd8O7sviM/TitPGNQ=="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A1" display="Click" xr:uid="{E9D36AB4-253C-4991-9174-9F4FD2992389}"/>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09" t="s">
        <v>1688</v>
      </c>
      <c r="B1" s="566" t="s">
        <v>1973</v>
      </c>
      <c r="C1" s="566"/>
      <c r="D1" s="566"/>
      <c r="E1" s="566"/>
      <c r="F1" s="566"/>
      <c r="G1" s="566"/>
      <c r="H1" s="566"/>
      <c r="I1" s="566"/>
      <c r="J1" s="566"/>
      <c r="K1" s="566"/>
      <c r="L1" s="566"/>
      <c r="M1" s="566"/>
      <c r="N1" s="566"/>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5"/>
    </row>
    <row r="2" spans="1:40" ht="45.75" thickBot="1">
      <c r="A2" s="266" t="s">
        <v>1607</v>
      </c>
      <c r="B2" s="267" t="s">
        <v>1608</v>
      </c>
      <c r="C2" s="268" t="s">
        <v>1974</v>
      </c>
      <c r="D2" s="268" t="s">
        <v>1975</v>
      </c>
      <c r="E2" s="268" t="s">
        <v>1976</v>
      </c>
      <c r="F2" s="268" t="s">
        <v>1977</v>
      </c>
      <c r="G2" s="268" t="s">
        <v>1978</v>
      </c>
      <c r="H2" s="268" t="s">
        <v>1979</v>
      </c>
      <c r="I2" s="268" t="s">
        <v>1980</v>
      </c>
      <c r="J2" s="268" t="s">
        <v>1981</v>
      </c>
      <c r="K2" s="268" t="s">
        <v>1982</v>
      </c>
      <c r="L2" s="268" t="s">
        <v>1983</v>
      </c>
      <c r="M2" s="268" t="s">
        <v>1984</v>
      </c>
      <c r="N2" s="269" t="s">
        <v>1985</v>
      </c>
    </row>
    <row r="3" spans="1:40" ht="24.75">
      <c r="A3" s="270" t="s">
        <v>1986</v>
      </c>
      <c r="B3" s="271">
        <v>1</v>
      </c>
      <c r="C3" s="272"/>
      <c r="D3" s="273"/>
      <c r="E3" s="273"/>
      <c r="F3" s="274"/>
      <c r="G3" s="272"/>
      <c r="H3" s="272"/>
      <c r="I3" s="272"/>
      <c r="J3" s="272"/>
      <c r="K3" s="275"/>
      <c r="L3" s="275"/>
      <c r="M3" s="456"/>
      <c r="N3" s="457"/>
    </row>
    <row r="4" spans="1:40" ht="24.75">
      <c r="A4" s="270" t="s">
        <v>1986</v>
      </c>
      <c r="B4" s="276">
        <v>2</v>
      </c>
      <c r="C4" s="277"/>
      <c r="D4" s="278"/>
      <c r="E4" s="278"/>
      <c r="F4" s="279"/>
      <c r="G4" s="277"/>
      <c r="H4" s="277"/>
      <c r="I4" s="277"/>
      <c r="J4" s="277"/>
      <c r="K4" s="275"/>
      <c r="L4" s="275"/>
      <c r="M4" s="458"/>
      <c r="N4" s="459"/>
    </row>
    <row r="5" spans="1:40" ht="24.75">
      <c r="A5" s="270" t="s">
        <v>1986</v>
      </c>
      <c r="B5" s="276">
        <v>3</v>
      </c>
      <c r="C5" s="277"/>
      <c r="D5" s="278"/>
      <c r="E5" s="278"/>
      <c r="F5" s="279"/>
      <c r="G5" s="277"/>
      <c r="H5" s="277"/>
      <c r="I5" s="277"/>
      <c r="J5" s="277"/>
      <c r="K5" s="275"/>
      <c r="L5" s="275"/>
      <c r="M5" s="458"/>
      <c r="N5" s="459"/>
    </row>
    <row r="6" spans="1:40" ht="24.75">
      <c r="A6" s="270" t="s">
        <v>1986</v>
      </c>
      <c r="B6" s="276">
        <v>4</v>
      </c>
      <c r="C6" s="277"/>
      <c r="D6" s="278"/>
      <c r="E6" s="278"/>
      <c r="F6" s="279"/>
      <c r="G6" s="277"/>
      <c r="H6" s="277"/>
      <c r="I6" s="277"/>
      <c r="J6" s="277"/>
      <c r="K6" s="275"/>
      <c r="L6" s="275"/>
      <c r="M6" s="458"/>
      <c r="N6" s="459"/>
    </row>
    <row r="7" spans="1:40" ht="24.75">
      <c r="A7" s="270" t="s">
        <v>1986</v>
      </c>
      <c r="B7" s="276">
        <v>5</v>
      </c>
      <c r="C7" s="277"/>
      <c r="D7" s="278"/>
      <c r="E7" s="278"/>
      <c r="F7" s="279"/>
      <c r="G7" s="277"/>
      <c r="H7" s="277"/>
      <c r="I7" s="277"/>
      <c r="J7" s="277"/>
      <c r="K7" s="275"/>
      <c r="L7" s="275"/>
      <c r="M7" s="458"/>
      <c r="N7" s="459"/>
    </row>
    <row r="8" spans="1:40" ht="24.75">
      <c r="A8" s="270" t="s">
        <v>1986</v>
      </c>
      <c r="B8" s="276">
        <v>6</v>
      </c>
      <c r="C8" s="277"/>
      <c r="D8" s="278"/>
      <c r="E8" s="278"/>
      <c r="F8" s="279"/>
      <c r="G8" s="277"/>
      <c r="H8" s="277"/>
      <c r="I8" s="277"/>
      <c r="J8" s="277"/>
      <c r="K8" s="275"/>
      <c r="L8" s="275"/>
      <c r="M8" s="458"/>
      <c r="N8" s="459"/>
    </row>
    <row r="9" spans="1:40" ht="24.75">
      <c r="A9" s="270" t="s">
        <v>1986</v>
      </c>
      <c r="B9" s="276">
        <v>7</v>
      </c>
      <c r="C9" s="277"/>
      <c r="D9" s="278"/>
      <c r="E9" s="278"/>
      <c r="F9" s="279"/>
      <c r="G9" s="277"/>
      <c r="H9" s="277"/>
      <c r="I9" s="277"/>
      <c r="J9" s="277"/>
      <c r="K9" s="275"/>
      <c r="L9" s="275"/>
      <c r="M9" s="458"/>
      <c r="N9" s="459"/>
    </row>
    <row r="10" spans="1:40" ht="24.75">
      <c r="A10" s="270" t="s">
        <v>1986</v>
      </c>
      <c r="B10" s="276">
        <v>8</v>
      </c>
      <c r="C10" s="277"/>
      <c r="D10" s="278"/>
      <c r="E10" s="278"/>
      <c r="F10" s="279"/>
      <c r="G10" s="277"/>
      <c r="H10" s="277"/>
      <c r="I10" s="277"/>
      <c r="J10" s="277"/>
      <c r="K10" s="275"/>
      <c r="L10" s="275"/>
      <c r="M10" s="458"/>
      <c r="N10" s="459"/>
    </row>
    <row r="11" spans="1:40" ht="24.75">
      <c r="A11" s="270" t="s">
        <v>1986</v>
      </c>
      <c r="B11" s="276">
        <v>9</v>
      </c>
      <c r="C11" s="277"/>
      <c r="D11" s="278"/>
      <c r="E11" s="278"/>
      <c r="F11" s="279"/>
      <c r="G11" s="277"/>
      <c r="H11" s="277"/>
      <c r="I11" s="277"/>
      <c r="J11" s="277"/>
      <c r="K11" s="275"/>
      <c r="L11" s="275"/>
      <c r="M11" s="458"/>
      <c r="N11" s="459"/>
    </row>
    <row r="12" spans="1:40" ht="25.5" thickBot="1">
      <c r="A12" s="270" t="s">
        <v>1986</v>
      </c>
      <c r="B12" s="280">
        <v>10</v>
      </c>
      <c r="C12" s="281"/>
      <c r="D12" s="282"/>
      <c r="E12" s="282"/>
      <c r="F12" s="283"/>
      <c r="G12" s="281"/>
      <c r="H12" s="281"/>
      <c r="I12" s="281"/>
      <c r="J12" s="281"/>
      <c r="K12" s="284"/>
      <c r="L12" s="284"/>
      <c r="M12" s="460"/>
      <c r="N12" s="461"/>
    </row>
  </sheetData>
  <sheetProtection algorithmName="SHA-512" hashValue="nlgnXbfnTMmi4zajSzuDurHlIZLf43t+886/aaz2064wWjJ134skmNY2CZo6k1AtnD9wiQn+aIwLZotXAngWfg==" saltValue="EBYELntsyev312kFzzXXsw==" spinCount="100000" sheet="1" formatRows="0"/>
  <mergeCells count="1">
    <mergeCell ref="B1:N1"/>
  </mergeCells>
  <dataValidations count="1">
    <dataValidation type="list" allowBlank="1" showInputMessage="1" showErrorMessage="1" sqref="K3:L12" xr:uid="{5B0002BE-6158-4BBD-A72A-5C44DF019E2B}">
      <formula1>"SI, NO"</formula1>
    </dataValidation>
  </dataValidations>
  <hyperlinks>
    <hyperlink ref="A1" location="PORTADA!A1" display="Portada" xr:uid="{37D34688-A953-4C94-8880-634552A1555D}"/>
  </hyperlink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ED07-3B07-4FC4-AF62-14BC2AAC951A}">
  <sheetPr>
    <tabColor theme="6" tint="0.59999389629810485"/>
    <pageSetUpPr fitToPage="1"/>
  </sheetPr>
  <dimension ref="A1:G27"/>
  <sheetViews>
    <sheetView zoomScale="85" zoomScaleNormal="85" workbookViewId="0"/>
  </sheetViews>
  <sheetFormatPr baseColWidth="10" defaultColWidth="11.42578125" defaultRowHeight="15"/>
  <cols>
    <col min="1" max="1" width="42.28515625" customWidth="1"/>
    <col min="2" max="3" width="47.42578125" customWidth="1"/>
    <col min="4" max="4" width="26.140625" customWidth="1"/>
    <col min="5" max="5" width="22.7109375" customWidth="1"/>
    <col min="6" max="6" width="24.85546875" customWidth="1"/>
    <col min="7" max="7" width="23.42578125" customWidth="1"/>
  </cols>
  <sheetData>
    <row r="1" spans="1:7" ht="15.75" thickBot="1">
      <c r="A1" s="209" t="s">
        <v>1688</v>
      </c>
    </row>
    <row r="2" spans="1:7" ht="14.45" customHeight="1">
      <c r="A2" s="569" t="s">
        <v>1987</v>
      </c>
      <c r="B2" s="571" t="s">
        <v>2570</v>
      </c>
      <c r="C2" s="573" t="s">
        <v>2571</v>
      </c>
    </row>
    <row r="3" spans="1:7" ht="44.45" customHeight="1">
      <c r="A3" s="570"/>
      <c r="B3" s="572"/>
      <c r="C3" s="574"/>
      <c r="D3" s="64"/>
      <c r="E3" s="64"/>
    </row>
    <row r="4" spans="1:7">
      <c r="A4" s="63" t="s">
        <v>2102</v>
      </c>
      <c r="B4" s="393">
        <f>$B$13/200</f>
        <v>0</v>
      </c>
      <c r="C4" s="394" t="s">
        <v>2572</v>
      </c>
    </row>
    <row r="5" spans="1:7">
      <c r="A5" s="63" t="s">
        <v>2103</v>
      </c>
      <c r="B5" s="395">
        <f>$B$13/200</f>
        <v>0</v>
      </c>
      <c r="C5" s="165" t="s">
        <v>2572</v>
      </c>
    </row>
    <row r="6" spans="1:7" ht="60">
      <c r="A6" s="63" t="s">
        <v>2573</v>
      </c>
      <c r="B6" s="395">
        <f>$B$13/50</f>
        <v>0</v>
      </c>
      <c r="C6" s="165">
        <f>$B$13/50</f>
        <v>0</v>
      </c>
    </row>
    <row r="7" spans="1:7">
      <c r="A7" s="63" t="s">
        <v>1988</v>
      </c>
      <c r="B7" s="395">
        <f>$B$13*0.5/200</f>
        <v>0</v>
      </c>
      <c r="C7" s="165" t="s">
        <v>2572</v>
      </c>
    </row>
    <row r="8" spans="1:7">
      <c r="A8" s="63" t="s">
        <v>1989</v>
      </c>
      <c r="B8" s="395">
        <f>$B$13/200</f>
        <v>0</v>
      </c>
      <c r="C8" s="165" t="s">
        <v>2572</v>
      </c>
    </row>
    <row r="9" spans="1:7">
      <c r="A9" s="63" t="s">
        <v>1990</v>
      </c>
      <c r="B9" s="395">
        <f>$B$13/75</f>
        <v>0</v>
      </c>
      <c r="C9" s="165">
        <f>$B$13/50</f>
        <v>0</v>
      </c>
    </row>
    <row r="10" spans="1:7">
      <c r="A10" s="63" t="s">
        <v>2574</v>
      </c>
      <c r="B10" s="395">
        <f>$B$13/50</f>
        <v>0</v>
      </c>
      <c r="C10" s="165">
        <f>$B$13/50</f>
        <v>0</v>
      </c>
    </row>
    <row r="11" spans="1:7" ht="27" customHeight="1">
      <c r="A11" s="575" t="s">
        <v>2575</v>
      </c>
      <c r="B11" s="575"/>
      <c r="C11" s="575"/>
    </row>
    <row r="12" spans="1:7" ht="15.75" thickBot="1"/>
    <row r="13" spans="1:7" ht="42" customHeight="1" thickBot="1">
      <c r="A13" s="261" t="s">
        <v>1991</v>
      </c>
      <c r="B13" s="262"/>
      <c r="C13" s="196"/>
    </row>
    <row r="15" spans="1:7">
      <c r="B15" s="576" t="s">
        <v>2570</v>
      </c>
      <c r="C15" s="576"/>
      <c r="D15" s="576"/>
      <c r="E15" s="567" t="s">
        <v>2576</v>
      </c>
      <c r="F15" s="567"/>
      <c r="G15" s="567"/>
    </row>
    <row r="16" spans="1:7" ht="30">
      <c r="A16" s="1"/>
      <c r="B16" s="396" t="s">
        <v>2577</v>
      </c>
      <c r="C16" s="396" t="s">
        <v>2578</v>
      </c>
      <c r="D16" s="396" t="s">
        <v>2579</v>
      </c>
      <c r="E16" s="396" t="s">
        <v>2577</v>
      </c>
      <c r="F16" s="396" t="s">
        <v>2578</v>
      </c>
      <c r="G16" s="396" t="s">
        <v>2579</v>
      </c>
    </row>
    <row r="17" spans="1:7">
      <c r="A17" s="397" t="s">
        <v>2580</v>
      </c>
      <c r="B17" s="165">
        <f>+$B$21/10</f>
        <v>0</v>
      </c>
      <c r="C17" s="165">
        <f>+$C$21/10</f>
        <v>0</v>
      </c>
      <c r="D17" s="165">
        <f>+$D$21/20</f>
        <v>0</v>
      </c>
      <c r="E17" s="82">
        <f>+$E$21/10</f>
        <v>0</v>
      </c>
      <c r="F17" s="82">
        <f>+$F$21/10</f>
        <v>0</v>
      </c>
      <c r="G17" s="82">
        <f>+$G$21/20</f>
        <v>0</v>
      </c>
    </row>
    <row r="20" spans="1:7" ht="15.75" thickBot="1"/>
    <row r="21" spans="1:7" ht="41.25" customHeight="1" thickBot="1">
      <c r="A21" s="261" t="s">
        <v>1991</v>
      </c>
      <c r="B21" s="398"/>
      <c r="C21" s="398"/>
      <c r="D21" s="398"/>
      <c r="E21" s="399"/>
      <c r="F21" s="399"/>
      <c r="G21" s="399"/>
    </row>
    <row r="23" spans="1:7">
      <c r="B23" s="568" t="s">
        <v>2581</v>
      </c>
      <c r="C23" s="568"/>
    </row>
    <row r="24" spans="1:7">
      <c r="B24" s="568"/>
      <c r="C24" s="568"/>
    </row>
    <row r="25" spans="1:7">
      <c r="B25" s="568"/>
      <c r="C25" s="568"/>
    </row>
    <row r="26" spans="1:7">
      <c r="B26" s="568"/>
      <c r="C26" s="568"/>
    </row>
    <row r="27" spans="1:7">
      <c r="B27" s="568"/>
      <c r="C27" s="568"/>
    </row>
  </sheetData>
  <sheetProtection algorithmName="SHA-512" hashValue="yePNuaYI74Xh2uhlZTsgONhWmpE/IQvVQVPfRVMiWKlBbPjR0rJfVaSlxuRi6ylTYkGnd1s553FsJYLYz43Fpg==" saltValue="4g3rA6JRyaEjTmJysUS1HA==" spinCount="100000" sheet="1" objects="1" scenarios="1"/>
  <mergeCells count="7">
    <mergeCell ref="E15:G15"/>
    <mergeCell ref="B23:C27"/>
    <mergeCell ref="A2:A3"/>
    <mergeCell ref="B2:B3"/>
    <mergeCell ref="C2:C3"/>
    <mergeCell ref="A11:C11"/>
    <mergeCell ref="B15:D15"/>
  </mergeCells>
  <hyperlinks>
    <hyperlink ref="B4" location="'5. Talento Humano'!Área_de_impresión" display="'5. Talento Humano'!Área_de_impresión" xr:uid="{518C8CB6-F457-4051-A2E1-6DEA2B20535E}"/>
    <hyperlink ref="A1" location="PORTADA!A1" display="Portada" xr:uid="{70577FBA-9BB8-4537-A24A-175B85195C3C}"/>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&amp;L&amp;G&amp;CPROCESO DE INSPECCIÓN, VIGILANCIA Y CONTROL
INSTRUMENTO 
CENTRO DE DESARROLLO INFANTIL - CDI&amp;RIN71.IVC
Versión 2
XX/03/2026
Clasificación de la Información
CLASIFICADA</oddHeader>
    <oddFooter>&amp;C&amp;G</oddFooter>
  </headerFooter>
  <legacy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O83"/>
  <sheetViews>
    <sheetView topLeftCell="F1" zoomScale="70" zoomScaleNormal="70" workbookViewId="0">
      <selection sqref="A1:AO1"/>
    </sheetView>
  </sheetViews>
  <sheetFormatPr baseColWidth="10" defaultColWidth="10.85546875" defaultRowHeight="12.75"/>
  <cols>
    <col min="1" max="1" width="10.85546875" style="236"/>
    <col min="2" max="2" width="43.5703125" style="238" customWidth="1"/>
    <col min="3" max="4" width="17.42578125" style="239" customWidth="1"/>
    <col min="5" max="8" width="14.5703125" style="239" customWidth="1"/>
    <col min="9" max="9" width="13.28515625" style="239" customWidth="1"/>
    <col min="10" max="10" width="13.28515625" style="236" customWidth="1"/>
    <col min="11" max="40" width="7.7109375" style="236" customWidth="1"/>
    <col min="41" max="41" width="46" style="236" customWidth="1"/>
    <col min="42" max="16384" width="10.85546875" style="236"/>
  </cols>
  <sheetData>
    <row r="1" spans="1:41" s="229" customFormat="1" ht="28.5" customHeight="1">
      <c r="A1" s="577" t="s">
        <v>1992</v>
      </c>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row>
    <row r="2" spans="1:41" s="229" customFormat="1" ht="104.25" customHeight="1">
      <c r="A2" s="578" t="s">
        <v>1993</v>
      </c>
      <c r="B2" s="578" t="s">
        <v>1994</v>
      </c>
      <c r="C2" s="578" t="s">
        <v>1995</v>
      </c>
      <c r="D2" s="578" t="s">
        <v>1996</v>
      </c>
      <c r="E2" s="578" t="s">
        <v>1997</v>
      </c>
      <c r="F2" s="578" t="s">
        <v>1998</v>
      </c>
      <c r="G2" s="578" t="s">
        <v>1547</v>
      </c>
      <c r="H2" s="578" t="s">
        <v>1999</v>
      </c>
      <c r="I2" s="578" t="s">
        <v>2000</v>
      </c>
      <c r="J2" s="578" t="s">
        <v>2001</v>
      </c>
      <c r="K2" s="579" t="s">
        <v>2002</v>
      </c>
      <c r="L2" s="579"/>
      <c r="M2" s="579" t="s">
        <v>2003</v>
      </c>
      <c r="N2" s="579"/>
      <c r="O2" s="584" t="s">
        <v>2004</v>
      </c>
      <c r="P2" s="585"/>
      <c r="Q2" s="584" t="s">
        <v>2005</v>
      </c>
      <c r="R2" s="585"/>
      <c r="S2" s="584" t="s">
        <v>2006</v>
      </c>
      <c r="T2" s="585"/>
      <c r="U2" s="579" t="s">
        <v>2007</v>
      </c>
      <c r="V2" s="579"/>
      <c r="W2" s="579"/>
      <c r="X2" s="579" t="s">
        <v>2008</v>
      </c>
      <c r="Y2" s="579"/>
      <c r="Z2" s="579"/>
      <c r="AA2" s="579" t="s">
        <v>2009</v>
      </c>
      <c r="AB2" s="579"/>
      <c r="AC2" s="579" t="s">
        <v>2010</v>
      </c>
      <c r="AD2" s="579"/>
      <c r="AE2" s="579"/>
      <c r="AF2" s="579" t="s">
        <v>2011</v>
      </c>
      <c r="AG2" s="579"/>
      <c r="AH2" s="579"/>
      <c r="AI2" s="579" t="s">
        <v>2012</v>
      </c>
      <c r="AJ2" s="579"/>
      <c r="AK2" s="579" t="s">
        <v>2013</v>
      </c>
      <c r="AL2" s="579"/>
      <c r="AM2" s="579" t="s">
        <v>2014</v>
      </c>
      <c r="AN2" s="579"/>
      <c r="AO2" s="580" t="s">
        <v>2015</v>
      </c>
    </row>
    <row r="3" spans="1:41" s="229" customFormat="1" ht="39.75" customHeight="1">
      <c r="A3" s="578"/>
      <c r="B3" s="578"/>
      <c r="C3" s="578"/>
      <c r="D3" s="578"/>
      <c r="E3" s="578"/>
      <c r="F3" s="578"/>
      <c r="G3" s="578"/>
      <c r="H3" s="578"/>
      <c r="I3" s="578"/>
      <c r="J3" s="578"/>
      <c r="K3" s="230" t="s">
        <v>2016</v>
      </c>
      <c r="L3" s="230" t="s">
        <v>2017</v>
      </c>
      <c r="M3" s="230" t="s">
        <v>2016</v>
      </c>
      <c r="N3" s="230" t="s">
        <v>2017</v>
      </c>
      <c r="O3" s="230" t="s">
        <v>2016</v>
      </c>
      <c r="P3" s="230" t="s">
        <v>2017</v>
      </c>
      <c r="Q3" s="230" t="s">
        <v>2016</v>
      </c>
      <c r="R3" s="230" t="s">
        <v>2017</v>
      </c>
      <c r="S3" s="230" t="s">
        <v>2016</v>
      </c>
      <c r="T3" s="230" t="s">
        <v>2017</v>
      </c>
      <c r="U3" s="230" t="s">
        <v>2016</v>
      </c>
      <c r="V3" s="230" t="s">
        <v>2017</v>
      </c>
      <c r="W3" s="230" t="s">
        <v>79</v>
      </c>
      <c r="X3" s="230" t="s">
        <v>2016</v>
      </c>
      <c r="Y3" s="230" t="s">
        <v>2017</v>
      </c>
      <c r="Z3" s="230" t="s">
        <v>79</v>
      </c>
      <c r="AA3" s="230" t="s">
        <v>2016</v>
      </c>
      <c r="AB3" s="230" t="s">
        <v>2017</v>
      </c>
      <c r="AC3" s="230" t="s">
        <v>2016</v>
      </c>
      <c r="AD3" s="230" t="s">
        <v>2017</v>
      </c>
      <c r="AE3" s="230" t="s">
        <v>79</v>
      </c>
      <c r="AF3" s="230" t="s">
        <v>2016</v>
      </c>
      <c r="AG3" s="230" t="s">
        <v>2017</v>
      </c>
      <c r="AH3" s="230" t="s">
        <v>79</v>
      </c>
      <c r="AI3" s="230" t="s">
        <v>2016</v>
      </c>
      <c r="AJ3" s="230" t="s">
        <v>2017</v>
      </c>
      <c r="AK3" s="230" t="s">
        <v>2016</v>
      </c>
      <c r="AL3" s="230" t="s">
        <v>2017</v>
      </c>
      <c r="AM3" s="230" t="s">
        <v>2016</v>
      </c>
      <c r="AN3" s="230" t="s">
        <v>2017</v>
      </c>
      <c r="AO3" s="581"/>
    </row>
    <row r="4" spans="1:41" s="229" customFormat="1" ht="39.75" customHeight="1">
      <c r="A4" s="231">
        <v>1</v>
      </c>
      <c r="B4" s="232"/>
      <c r="C4" s="232"/>
      <c r="D4" s="232"/>
      <c r="E4" s="232"/>
      <c r="F4" s="233"/>
      <c r="G4" s="234"/>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480"/>
    </row>
    <row r="5" spans="1:41" s="229" customFormat="1" ht="39.75" customHeight="1">
      <c r="A5" s="231">
        <v>2</v>
      </c>
      <c r="B5" s="232"/>
      <c r="C5" s="232"/>
      <c r="D5" s="232"/>
      <c r="E5" s="232"/>
      <c r="F5" s="233"/>
      <c r="G5" s="234"/>
      <c r="H5" s="234"/>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480"/>
    </row>
    <row r="6" spans="1:41" s="229" customFormat="1" ht="39.75" customHeight="1">
      <c r="A6" s="231">
        <v>3</v>
      </c>
      <c r="B6" s="232"/>
      <c r="C6" s="232"/>
      <c r="D6" s="232"/>
      <c r="E6" s="232"/>
      <c r="F6" s="233"/>
      <c r="G6" s="234"/>
      <c r="H6" s="234"/>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480"/>
    </row>
    <row r="7" spans="1:41" s="229" customFormat="1" ht="39.75" customHeight="1">
      <c r="A7" s="231">
        <v>4</v>
      </c>
      <c r="B7" s="232"/>
      <c r="C7" s="232"/>
      <c r="D7" s="232"/>
      <c r="E7" s="232"/>
      <c r="F7" s="233"/>
      <c r="G7" s="234"/>
      <c r="H7" s="234"/>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480"/>
    </row>
    <row r="8" spans="1:41" s="229" customFormat="1" ht="39.75" customHeight="1">
      <c r="A8" s="231">
        <v>5</v>
      </c>
      <c r="B8" s="232"/>
      <c r="C8" s="232"/>
      <c r="D8" s="232"/>
      <c r="E8" s="232"/>
      <c r="F8" s="233"/>
      <c r="G8" s="234"/>
      <c r="H8" s="234"/>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480"/>
    </row>
    <row r="9" spans="1:41" s="229" customFormat="1" ht="39.75" customHeight="1">
      <c r="A9" s="231">
        <v>6</v>
      </c>
      <c r="B9" s="232"/>
      <c r="C9" s="232"/>
      <c r="D9" s="232"/>
      <c r="E9" s="232"/>
      <c r="F9" s="233"/>
      <c r="G9" s="234"/>
      <c r="H9" s="234"/>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480"/>
    </row>
    <row r="10" spans="1:41" s="229" customFormat="1" ht="39.75" customHeight="1">
      <c r="A10" s="231">
        <v>7</v>
      </c>
      <c r="B10" s="232"/>
      <c r="C10" s="232"/>
      <c r="D10" s="232"/>
      <c r="E10" s="232"/>
      <c r="F10" s="233"/>
      <c r="G10" s="234"/>
      <c r="H10" s="234"/>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480"/>
    </row>
    <row r="11" spans="1:41" s="229" customFormat="1" ht="39.75" customHeight="1">
      <c r="A11" s="231">
        <v>8</v>
      </c>
      <c r="B11" s="232"/>
      <c r="C11" s="232"/>
      <c r="D11" s="232"/>
      <c r="E11" s="232"/>
      <c r="F11" s="233"/>
      <c r="G11" s="234"/>
      <c r="H11" s="234"/>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480"/>
    </row>
    <row r="12" spans="1:41" s="229" customFormat="1" ht="39.75" customHeight="1">
      <c r="A12" s="231">
        <v>9</v>
      </c>
      <c r="B12" s="232"/>
      <c r="C12" s="232"/>
      <c r="D12" s="232"/>
      <c r="E12" s="232"/>
      <c r="F12" s="233"/>
      <c r="G12" s="234"/>
      <c r="H12" s="234"/>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480"/>
    </row>
    <row r="13" spans="1:41" s="229" customFormat="1" ht="39.75" customHeight="1">
      <c r="A13" s="231">
        <v>10</v>
      </c>
      <c r="B13" s="232"/>
      <c r="C13" s="232"/>
      <c r="D13" s="232"/>
      <c r="E13" s="232"/>
      <c r="F13" s="233"/>
      <c r="G13" s="234"/>
      <c r="H13" s="234"/>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480"/>
    </row>
    <row r="14" spans="1:41" s="229" customFormat="1" ht="15">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row>
    <row r="15" spans="1:41" s="229" customFormat="1" ht="15" customHeight="1">
      <c r="B15" s="582" t="s">
        <v>2018</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235"/>
    </row>
    <row r="16" spans="1:41" ht="17.25" customHeight="1">
      <c r="B16" s="237"/>
      <c r="C16" s="237"/>
      <c r="D16" s="237"/>
      <c r="E16" s="237"/>
      <c r="F16" s="237"/>
      <c r="G16" s="237"/>
      <c r="H16" s="237"/>
      <c r="I16" s="237"/>
      <c r="J16" s="237"/>
      <c r="K16" s="235"/>
      <c r="L16" s="235"/>
      <c r="M16" s="235"/>
      <c r="N16" s="235"/>
      <c r="O16" s="235"/>
      <c r="P16" s="235"/>
      <c r="Q16" s="235"/>
      <c r="R16" s="235"/>
      <c r="S16" s="235"/>
      <c r="T16" s="235"/>
      <c r="U16" s="235"/>
      <c r="V16" s="235"/>
      <c r="W16" s="235"/>
      <c r="X16" s="235"/>
      <c r="Y16" s="235"/>
      <c r="Z16" s="237"/>
      <c r="AA16" s="237"/>
      <c r="AB16" s="237"/>
      <c r="AC16" s="237"/>
      <c r="AD16" s="237"/>
      <c r="AE16" s="237"/>
      <c r="AF16" s="237"/>
      <c r="AG16" s="237"/>
      <c r="AH16" s="237"/>
      <c r="AI16" s="237"/>
      <c r="AJ16" s="237"/>
      <c r="AK16" s="237"/>
      <c r="AL16" s="237"/>
      <c r="AM16" s="237"/>
      <c r="AN16" s="237"/>
    </row>
    <row r="17" spans="2:25">
      <c r="B17" s="236"/>
      <c r="C17" s="236"/>
      <c r="D17" s="236"/>
      <c r="E17" s="236"/>
      <c r="F17" s="236"/>
      <c r="G17" s="236"/>
      <c r="H17" s="236"/>
      <c r="I17" s="236"/>
      <c r="K17" s="229"/>
      <c r="L17" s="229"/>
      <c r="M17" s="229"/>
      <c r="N17" s="229"/>
      <c r="O17" s="229"/>
      <c r="P17" s="229"/>
      <c r="Q17" s="229"/>
      <c r="R17" s="229"/>
      <c r="S17" s="229"/>
      <c r="T17" s="229"/>
      <c r="U17" s="229"/>
      <c r="V17" s="229"/>
      <c r="W17" s="229"/>
      <c r="X17" s="229"/>
      <c r="Y17" s="229"/>
    </row>
    <row r="18" spans="2:25">
      <c r="B18" s="236"/>
      <c r="C18" s="236"/>
      <c r="D18" s="236"/>
      <c r="E18" s="236"/>
      <c r="F18" s="236"/>
      <c r="G18" s="236"/>
      <c r="H18" s="236"/>
      <c r="I18" s="236"/>
      <c r="K18" s="229"/>
      <c r="L18" s="229"/>
      <c r="M18" s="229"/>
      <c r="N18" s="229"/>
      <c r="O18" s="229"/>
      <c r="P18" s="229"/>
      <c r="Q18" s="229"/>
      <c r="R18" s="229"/>
      <c r="S18" s="229"/>
      <c r="T18" s="229"/>
      <c r="U18" s="229"/>
      <c r="V18" s="229"/>
      <c r="W18" s="229"/>
      <c r="X18" s="229"/>
      <c r="Y18" s="229"/>
    </row>
    <row r="19" spans="2:25">
      <c r="B19" s="236"/>
      <c r="C19" s="236"/>
      <c r="D19" s="236"/>
      <c r="E19" s="236"/>
      <c r="F19" s="236"/>
      <c r="G19" s="236"/>
      <c r="H19" s="236"/>
      <c r="I19" s="236"/>
    </row>
    <row r="20" spans="2:25">
      <c r="B20" s="236"/>
      <c r="C20" s="236"/>
      <c r="D20" s="236"/>
      <c r="E20" s="236"/>
      <c r="F20" s="236"/>
      <c r="G20" s="236"/>
      <c r="H20" s="236"/>
      <c r="I20" s="236"/>
    </row>
    <row r="21" spans="2:25">
      <c r="B21" s="236"/>
      <c r="C21" s="236"/>
      <c r="D21" s="236"/>
      <c r="E21" s="236"/>
      <c r="F21" s="236"/>
      <c r="G21" s="236"/>
      <c r="H21" s="236"/>
      <c r="I21" s="236"/>
    </row>
    <row r="22" spans="2:25">
      <c r="B22" s="236"/>
      <c r="C22" s="236"/>
      <c r="D22" s="236"/>
      <c r="E22" s="236"/>
      <c r="F22" s="236"/>
      <c r="G22" s="236"/>
      <c r="H22" s="236"/>
      <c r="I22" s="236"/>
    </row>
    <row r="23" spans="2:25">
      <c r="B23" s="236"/>
      <c r="C23" s="236"/>
      <c r="D23" s="236"/>
      <c r="E23" s="236"/>
      <c r="F23" s="236"/>
      <c r="G23" s="236"/>
      <c r="H23" s="236"/>
      <c r="I23" s="236"/>
    </row>
    <row r="24" spans="2:25">
      <c r="B24" s="236"/>
      <c r="C24" s="236"/>
      <c r="D24" s="236"/>
      <c r="E24" s="236"/>
      <c r="F24" s="236"/>
      <c r="G24" s="236"/>
      <c r="H24" s="236"/>
      <c r="I24" s="236"/>
    </row>
    <row r="25" spans="2:25">
      <c r="B25" s="236"/>
      <c r="C25" s="236"/>
      <c r="D25" s="236"/>
      <c r="E25" s="236"/>
      <c r="F25" s="236"/>
      <c r="G25" s="236"/>
      <c r="H25" s="236"/>
      <c r="I25" s="236"/>
    </row>
    <row r="26" spans="2:25">
      <c r="B26" s="236"/>
      <c r="C26" s="236"/>
      <c r="D26" s="236"/>
      <c r="E26" s="236"/>
      <c r="F26" s="236"/>
      <c r="G26" s="236"/>
      <c r="H26" s="236"/>
      <c r="I26" s="236"/>
    </row>
    <row r="27" spans="2:25">
      <c r="B27" s="236"/>
      <c r="C27" s="236"/>
      <c r="D27" s="236"/>
      <c r="E27" s="236"/>
      <c r="F27" s="236"/>
      <c r="G27" s="236"/>
      <c r="H27" s="236"/>
      <c r="I27" s="236"/>
    </row>
    <row r="28" spans="2:25">
      <c r="B28" s="236"/>
      <c r="C28" s="236"/>
      <c r="D28" s="236"/>
      <c r="E28" s="236"/>
      <c r="F28" s="236"/>
      <c r="G28" s="236"/>
      <c r="H28" s="236"/>
      <c r="I28" s="236"/>
    </row>
    <row r="29" spans="2:25">
      <c r="B29" s="236"/>
      <c r="C29" s="236"/>
      <c r="D29" s="236"/>
      <c r="E29" s="236"/>
      <c r="F29" s="236"/>
      <c r="G29" s="236"/>
      <c r="H29" s="236"/>
      <c r="I29" s="236"/>
    </row>
    <row r="30" spans="2:25">
      <c r="B30" s="236"/>
      <c r="C30" s="236"/>
      <c r="D30" s="236"/>
      <c r="E30" s="236"/>
      <c r="F30" s="236"/>
      <c r="G30" s="236"/>
      <c r="H30" s="236"/>
      <c r="I30" s="236"/>
    </row>
    <row r="31" spans="2:25">
      <c r="B31" s="236"/>
      <c r="C31" s="236"/>
      <c r="D31" s="236"/>
      <c r="E31" s="236"/>
      <c r="F31" s="236"/>
      <c r="G31" s="236"/>
      <c r="H31" s="236"/>
      <c r="I31" s="236"/>
    </row>
    <row r="32" spans="2:25">
      <c r="B32" s="236"/>
      <c r="C32" s="236"/>
      <c r="D32" s="236"/>
      <c r="E32" s="236"/>
      <c r="F32" s="236"/>
      <c r="G32" s="236"/>
      <c r="H32" s="236"/>
      <c r="I32" s="236"/>
    </row>
    <row r="33" s="236" customFormat="1"/>
    <row r="34" s="236" customFormat="1"/>
    <row r="35" s="236" customFormat="1"/>
    <row r="36" s="236" customFormat="1"/>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sheetData>
  <sheetProtection algorithmName="SHA-512" hashValue="9VCfICO2rLfrQTJo6lzDxo95UnxCl/PTY7Idp53Y2KSx8sfFFL8/m6C427/FmUbuE9WhYERy1naplq87ecEckg==" saltValue="Nt5kbgrw77I/40SEd/0YUA==" spinCount="100000" sheet="1" objects="1" scenarios="1"/>
  <mergeCells count="26">
    <mergeCell ref="B15:AN15"/>
    <mergeCell ref="U2:W2"/>
    <mergeCell ref="X2:Z2"/>
    <mergeCell ref="AA2:AB2"/>
    <mergeCell ref="AC2:AE2"/>
    <mergeCell ref="AF2:AH2"/>
    <mergeCell ref="AI2:AJ2"/>
    <mergeCell ref="J2:J3"/>
    <mergeCell ref="K2:L2"/>
    <mergeCell ref="M2:N2"/>
    <mergeCell ref="O2:P2"/>
    <mergeCell ref="Q2:R2"/>
    <mergeCell ref="S2:T2"/>
    <mergeCell ref="A1:AO1"/>
    <mergeCell ref="A2:A3"/>
    <mergeCell ref="B2:B3"/>
    <mergeCell ref="C2:C3"/>
    <mergeCell ref="D2:D3"/>
    <mergeCell ref="E2:E3"/>
    <mergeCell ref="F2:F3"/>
    <mergeCell ref="G2:G3"/>
    <mergeCell ref="H2:H3"/>
    <mergeCell ref="I2:I3"/>
    <mergeCell ref="AK2:AL2"/>
    <mergeCell ref="AM2:AN2"/>
    <mergeCell ref="AO2:AO3"/>
  </mergeCells>
  <printOptions horizontalCentered="1"/>
  <pageMargins left="0.31496062992125984" right="0.31496062992125984" top="0.74803149606299213" bottom="0.74803149606299213" header="0.31496062992125984" footer="0.31496062992125984"/>
  <pageSetup scale="29" fitToHeight="0" orientation="landscape" r:id="rId1"/>
  <headerFooter>
    <oddHeader>&amp;L&amp;G&amp;CPROCESO DE INSPECCIÓN, VIGILANCIA Y CONTROL
INSTRUMENTO 
CENTRO DE DESARROLLO INFANTIL - CDI&amp;RIN71.IVC
Versión 2
XX/03/2026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CFF-7C0E-4968-A291-523F3F8E03F2}">
  <sheetPr>
    <tabColor theme="6" tint="0.59999389629810485"/>
    <pageSetUpPr fitToPage="1"/>
  </sheetPr>
  <dimension ref="A1:F17"/>
  <sheetViews>
    <sheetView zoomScaleNormal="100" workbookViewId="0">
      <selection activeCell="A2" sqref="A2"/>
    </sheetView>
  </sheetViews>
  <sheetFormatPr baseColWidth="10" defaultColWidth="11.42578125" defaultRowHeight="15"/>
  <cols>
    <col min="1" max="1" width="11.42578125" style="35"/>
    <col min="2" max="2" width="29.7109375" style="250" bestFit="1" customWidth="1"/>
    <col min="3" max="3" width="15.140625" style="260" bestFit="1" customWidth="1"/>
    <col min="4" max="4" width="47" style="250" customWidth="1"/>
    <col min="5" max="5" width="51.85546875" style="250" customWidth="1"/>
    <col min="6" max="6" width="13.85546875" style="35" customWidth="1"/>
    <col min="7" max="16384" width="11.42578125" style="35"/>
  </cols>
  <sheetData>
    <row r="1" spans="1:6" ht="15.75" thickBot="1">
      <c r="B1" s="586" t="s">
        <v>2582</v>
      </c>
      <c r="C1" s="586"/>
      <c r="D1" s="586"/>
      <c r="E1" s="586"/>
      <c r="F1" s="586"/>
    </row>
    <row r="2" spans="1:6" ht="30.75" thickBot="1">
      <c r="A2" s="209" t="s">
        <v>1688</v>
      </c>
      <c r="B2" s="240" t="s">
        <v>2019</v>
      </c>
      <c r="C2" s="241" t="s">
        <v>2020</v>
      </c>
      <c r="D2" s="241" t="s">
        <v>2021</v>
      </c>
      <c r="E2" s="242" t="s">
        <v>2022</v>
      </c>
      <c r="F2" s="243" t="s">
        <v>2023</v>
      </c>
    </row>
    <row r="3" spans="1:6" s="250" customFormat="1" ht="150">
      <c r="A3" s="244" t="s">
        <v>1865</v>
      </c>
      <c r="B3" s="245" t="s">
        <v>2583</v>
      </c>
      <c r="C3" s="246" t="s">
        <v>2020</v>
      </c>
      <c r="D3" s="247" t="s">
        <v>2584</v>
      </c>
      <c r="E3" s="248" t="s">
        <v>2024</v>
      </c>
      <c r="F3" s="249"/>
    </row>
    <row r="4" spans="1:6" ht="153.75" customHeight="1">
      <c r="A4" s="587" t="s">
        <v>1865</v>
      </c>
      <c r="B4" s="589" t="s">
        <v>2585</v>
      </c>
      <c r="C4" s="251" t="s">
        <v>2025</v>
      </c>
      <c r="D4" s="252" t="s">
        <v>2586</v>
      </c>
      <c r="E4" s="248" t="s">
        <v>2587</v>
      </c>
      <c r="F4" s="249"/>
    </row>
    <row r="5" spans="1:6" ht="30">
      <c r="A5" s="588"/>
      <c r="B5" s="589"/>
      <c r="C5" s="251" t="s">
        <v>2026</v>
      </c>
      <c r="D5" s="252" t="s">
        <v>2027</v>
      </c>
      <c r="E5" s="248" t="s">
        <v>2028</v>
      </c>
      <c r="F5" s="249"/>
    </row>
    <row r="6" spans="1:6" ht="45">
      <c r="A6" s="244" t="s">
        <v>1865</v>
      </c>
      <c r="B6" s="253" t="s">
        <v>2029</v>
      </c>
      <c r="C6" s="251" t="s">
        <v>2025</v>
      </c>
      <c r="D6" s="252" t="s">
        <v>2030</v>
      </c>
      <c r="E6" s="248" t="s">
        <v>2587</v>
      </c>
      <c r="F6" s="249"/>
    </row>
    <row r="7" spans="1:6" ht="30">
      <c r="A7" s="587" t="s">
        <v>1865</v>
      </c>
      <c r="B7" s="591" t="s">
        <v>2031</v>
      </c>
      <c r="C7" s="251" t="s">
        <v>2025</v>
      </c>
      <c r="D7" s="252" t="s">
        <v>2032</v>
      </c>
      <c r="E7" s="248" t="s">
        <v>2033</v>
      </c>
      <c r="F7" s="249"/>
    </row>
    <row r="8" spans="1:6" ht="45">
      <c r="A8" s="590"/>
      <c r="B8" s="591"/>
      <c r="C8" s="251" t="s">
        <v>2034</v>
      </c>
      <c r="D8" s="252" t="s">
        <v>2035</v>
      </c>
      <c r="E8" s="248" t="s">
        <v>2036</v>
      </c>
      <c r="F8" s="249"/>
    </row>
    <row r="9" spans="1:6" ht="45">
      <c r="A9" s="590"/>
      <c r="B9" s="591"/>
      <c r="C9" s="251" t="s">
        <v>2026</v>
      </c>
      <c r="D9" s="252" t="s">
        <v>2037</v>
      </c>
      <c r="E9" s="248" t="s">
        <v>2038</v>
      </c>
      <c r="F9" s="249"/>
    </row>
    <row r="10" spans="1:6" ht="30">
      <c r="A10" s="588"/>
      <c r="B10" s="591"/>
      <c r="C10" s="251" t="s">
        <v>2039</v>
      </c>
      <c r="D10" s="252" t="s">
        <v>2040</v>
      </c>
      <c r="E10" s="248" t="s">
        <v>2028</v>
      </c>
      <c r="F10" s="249"/>
    </row>
    <row r="11" spans="1:6" ht="219.75" customHeight="1">
      <c r="A11" s="244" t="s">
        <v>1865</v>
      </c>
      <c r="B11" s="254" t="s">
        <v>2041</v>
      </c>
      <c r="C11" s="251" t="s">
        <v>2025</v>
      </c>
      <c r="D11" s="252" t="s">
        <v>2027</v>
      </c>
      <c r="E11" s="248" t="s">
        <v>2588</v>
      </c>
      <c r="F11" s="249"/>
    </row>
    <row r="12" spans="1:6" ht="191.25" customHeight="1">
      <c r="A12" s="244"/>
      <c r="B12" s="254"/>
      <c r="C12" s="251" t="s">
        <v>2034</v>
      </c>
      <c r="D12" s="252" t="s">
        <v>2589</v>
      </c>
      <c r="E12" s="248" t="s">
        <v>2590</v>
      </c>
      <c r="F12" s="249"/>
    </row>
    <row r="13" spans="1:6" ht="241.5" customHeight="1">
      <c r="A13" s="244" t="s">
        <v>1865</v>
      </c>
      <c r="B13" s="254" t="s">
        <v>2574</v>
      </c>
      <c r="C13" s="251" t="s">
        <v>2025</v>
      </c>
      <c r="D13" s="252" t="s">
        <v>2591</v>
      </c>
      <c r="E13" s="248" t="s">
        <v>2043</v>
      </c>
      <c r="F13" s="249"/>
    </row>
    <row r="14" spans="1:6" ht="45">
      <c r="A14" s="244" t="s">
        <v>1865</v>
      </c>
      <c r="B14" s="254" t="s">
        <v>2044</v>
      </c>
      <c r="C14" s="251" t="s">
        <v>2025</v>
      </c>
      <c r="D14" s="252" t="s">
        <v>2042</v>
      </c>
      <c r="E14" s="248" t="s">
        <v>2045</v>
      </c>
      <c r="F14" s="249"/>
    </row>
    <row r="15" spans="1:6" ht="45.75" thickBot="1">
      <c r="A15" s="244" t="s">
        <v>1865</v>
      </c>
      <c r="B15" s="255" t="s">
        <v>2592</v>
      </c>
      <c r="C15" s="256" t="s">
        <v>2025</v>
      </c>
      <c r="D15" s="257" t="s">
        <v>2046</v>
      </c>
      <c r="E15" s="258" t="s">
        <v>2047</v>
      </c>
      <c r="F15" s="259"/>
    </row>
    <row r="16" spans="1:6">
      <c r="D16" s="175"/>
      <c r="E16" s="175"/>
    </row>
    <row r="17" spans="4:5">
      <c r="D17" s="175"/>
      <c r="E17" s="175"/>
    </row>
  </sheetData>
  <sheetProtection algorithmName="SHA-512" hashValue="KMgf8eF5ekOWjpU3IKlaGah0UoiVZ0z2dGgPdzSpuoMYlCMFzqKvOWx4nod6HPCMx7/3uS6eFRKvzbkcAbhXoQ==" saltValue="U3RqAWdzjtROHIN8GediEQ==" spinCount="100000" sheet="1" objects="1" scenarios="1"/>
  <mergeCells count="5">
    <mergeCell ref="B1:F1"/>
    <mergeCell ref="A4:A5"/>
    <mergeCell ref="B4:B5"/>
    <mergeCell ref="A7:A10"/>
    <mergeCell ref="B7:B10"/>
  </mergeCells>
  <dataValidations count="1">
    <dataValidation type="list" allowBlank="1" showInputMessage="1" showErrorMessage="1" sqref="F3:F15" xr:uid="{467F4F37-1181-438F-8734-07C278FA92AF}">
      <formula1>"Cumple, No cumple"</formula1>
    </dataValidation>
  </dataValidations>
  <hyperlinks>
    <hyperlink ref="A2" location="PORTADA!A1" display="Portada" xr:uid="{0435F8A0-D19E-4E35-83B6-C2032F886645}"/>
  </hyperlinks>
  <pageMargins left="0.51181102362204722" right="0.51181102362204722" top="1.3385826771653544" bottom="0.74803149606299213" header="0.31496062992125984" footer="0.31496062992125984"/>
  <pageSetup scale="80" fitToHeight="0" orientation="landscape" r:id="rId1"/>
  <headerFooter>
    <oddHeader>&amp;L&amp;G&amp;CPROCESO DE INSPECCIÓN, VIGILANCIA Y CONTROL
INSTRUMENTO 
CENTRO DE DESARROLLO INFANTIL - CDI&amp;RIN71.IVC
Versión 2
XX/03/2026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F111D-BFBC-41D5-8043-E960C16931BF}">
  <sheetPr>
    <tabColor theme="5" tint="0.79998168889431442"/>
    <pageSetUpPr fitToPage="1"/>
  </sheetPr>
  <dimension ref="A1:D20"/>
  <sheetViews>
    <sheetView zoomScaleNormal="100" workbookViewId="0"/>
  </sheetViews>
  <sheetFormatPr baseColWidth="10" defaultColWidth="11.42578125" defaultRowHeight="15"/>
  <cols>
    <col min="1" max="1" width="7.7109375" customWidth="1"/>
    <col min="2" max="2" width="90.5703125" style="62" customWidth="1"/>
    <col min="3" max="3" width="15" style="62" customWidth="1"/>
    <col min="4" max="4" width="48" style="62" customWidth="1"/>
  </cols>
  <sheetData>
    <row r="1" spans="1:4">
      <c r="A1" s="292" t="s">
        <v>1688</v>
      </c>
      <c r="B1" s="592" t="s">
        <v>2115</v>
      </c>
      <c r="C1" s="592"/>
      <c r="D1" s="592"/>
    </row>
    <row r="2" spans="1:4" ht="24.75" customHeight="1">
      <c r="B2" s="293" t="s">
        <v>2052</v>
      </c>
      <c r="C2" s="294" t="s">
        <v>1533</v>
      </c>
      <c r="D2" s="293" t="s">
        <v>2053</v>
      </c>
    </row>
    <row r="3" spans="1:4" ht="28.5">
      <c r="A3" s="295" t="s">
        <v>1886</v>
      </c>
      <c r="B3" s="176" t="s">
        <v>2054</v>
      </c>
      <c r="C3" s="296" t="s">
        <v>2055</v>
      </c>
      <c r="D3" s="176" t="s">
        <v>2056</v>
      </c>
    </row>
    <row r="4" spans="1:4" ht="28.5">
      <c r="A4" s="295" t="s">
        <v>1886</v>
      </c>
      <c r="B4" s="176" t="s">
        <v>2057</v>
      </c>
      <c r="C4" s="296" t="s">
        <v>2055</v>
      </c>
      <c r="D4" s="176" t="s">
        <v>2058</v>
      </c>
    </row>
    <row r="5" spans="1:4" ht="42.75">
      <c r="A5" s="295" t="s">
        <v>1886</v>
      </c>
      <c r="B5" s="176" t="s">
        <v>2059</v>
      </c>
      <c r="C5" s="296" t="s">
        <v>2055</v>
      </c>
      <c r="D5" s="176" t="s">
        <v>2056</v>
      </c>
    </row>
    <row r="6" spans="1:4" ht="34.5" customHeight="1">
      <c r="A6" s="295" t="s">
        <v>1886</v>
      </c>
      <c r="B6" s="176" t="s">
        <v>2060</v>
      </c>
      <c r="C6" s="296" t="s">
        <v>2055</v>
      </c>
      <c r="D6" s="176" t="s">
        <v>2061</v>
      </c>
    </row>
    <row r="7" spans="1:4" ht="24.75">
      <c r="A7" s="295" t="s">
        <v>1886</v>
      </c>
      <c r="B7" s="176" t="s">
        <v>2062</v>
      </c>
      <c r="C7" s="296" t="s">
        <v>2055</v>
      </c>
      <c r="D7" s="176" t="s">
        <v>2056</v>
      </c>
    </row>
    <row r="8" spans="1:4" ht="57">
      <c r="A8" s="295" t="s">
        <v>1886</v>
      </c>
      <c r="B8" s="176" t="s">
        <v>2063</v>
      </c>
      <c r="C8" s="297" t="s">
        <v>2064</v>
      </c>
      <c r="D8" s="176" t="s">
        <v>2065</v>
      </c>
    </row>
    <row r="9" spans="1:4" ht="42.75">
      <c r="A9" s="295" t="s">
        <v>1886</v>
      </c>
      <c r="B9" s="176" t="s">
        <v>2116</v>
      </c>
      <c r="C9" s="297" t="s">
        <v>2064</v>
      </c>
      <c r="D9" s="176" t="s">
        <v>2066</v>
      </c>
    </row>
    <row r="10" spans="1:4" ht="57">
      <c r="A10" s="295" t="s">
        <v>1886</v>
      </c>
      <c r="B10" s="176" t="s">
        <v>2067</v>
      </c>
      <c r="C10" s="297" t="s">
        <v>2064</v>
      </c>
      <c r="D10" s="176" t="s">
        <v>2068</v>
      </c>
    </row>
    <row r="11" spans="1:4" ht="57">
      <c r="A11" s="295" t="s">
        <v>1886</v>
      </c>
      <c r="B11" s="176" t="s">
        <v>2069</v>
      </c>
      <c r="C11" s="297" t="s">
        <v>2064</v>
      </c>
      <c r="D11" s="176" t="s">
        <v>2070</v>
      </c>
    </row>
    <row r="12" spans="1:4" ht="51.75" customHeight="1">
      <c r="A12" s="295" t="s">
        <v>1886</v>
      </c>
      <c r="B12" s="176" t="s">
        <v>2117</v>
      </c>
      <c r="C12" s="297" t="s">
        <v>2064</v>
      </c>
      <c r="D12" s="176" t="s">
        <v>2071</v>
      </c>
    </row>
    <row r="13" spans="1:4" ht="57.75" customHeight="1">
      <c r="A13" s="295" t="s">
        <v>1886</v>
      </c>
      <c r="B13" s="176" t="s">
        <v>2072</v>
      </c>
      <c r="C13" s="297" t="s">
        <v>2064</v>
      </c>
      <c r="D13" s="176" t="s">
        <v>2071</v>
      </c>
    </row>
    <row r="14" spans="1:4" ht="28.5">
      <c r="A14" s="295" t="s">
        <v>1886</v>
      </c>
      <c r="B14" s="176" t="s">
        <v>2118</v>
      </c>
      <c r="C14" s="297" t="s">
        <v>2064</v>
      </c>
      <c r="D14" s="176" t="s">
        <v>2073</v>
      </c>
    </row>
    <row r="15" spans="1:4" ht="15.75" customHeight="1">
      <c r="B15" s="593" t="s">
        <v>2119</v>
      </c>
      <c r="C15" s="593"/>
      <c r="D15" s="593"/>
    </row>
    <row r="18" spans="1:4">
      <c r="B18" s="594" t="s">
        <v>2074</v>
      </c>
      <c r="C18" s="594"/>
      <c r="D18" s="594"/>
    </row>
    <row r="19" spans="1:4" ht="249.75" customHeight="1">
      <c r="A19" s="295" t="s">
        <v>1886</v>
      </c>
      <c r="B19" s="595" t="s">
        <v>2075</v>
      </c>
      <c r="C19" s="595"/>
      <c r="D19" s="595"/>
    </row>
    <row r="20" spans="1:4" ht="16.5" customHeight="1">
      <c r="B20" s="596" t="s">
        <v>2593</v>
      </c>
      <c r="C20" s="596"/>
      <c r="D20" s="596"/>
    </row>
  </sheetData>
  <sheetProtection algorithmName="SHA-512" hashValue="BYt9KjRGWtMDEdN7+KAc+KQUPLdBHnLaEgfd8u0NNPIX0IfvHAxJaVSHEqTSFCCMVAXTgrYax+1tAHu8FgVfOw==" saltValue="o2TrRjhOSmt8Tc0MtPhgAQ==" spinCount="100000" sheet="1" objects="1" scenarios="1"/>
  <mergeCells count="5">
    <mergeCell ref="B1:D1"/>
    <mergeCell ref="B15:D15"/>
    <mergeCell ref="B18:D18"/>
    <mergeCell ref="B19:D19"/>
    <mergeCell ref="B20:D20"/>
  </mergeCells>
  <hyperlinks>
    <hyperlink ref="A1" location="PORTADA!A1" display="Portada" xr:uid="{56B653E6-9F05-4260-A15C-09B522C6E196}"/>
  </hyperlinks>
  <printOptions horizontalCentered="1"/>
  <pageMargins left="0.31496062992125984" right="0.31496062992125984" top="1.3385826771653544" bottom="0.74803149606299213" header="0.31496062992125984" footer="0.31496062992125984"/>
  <pageSetup scale="86" fitToHeight="0" orientation="landscape" r:id="rId1"/>
  <headerFooter>
    <oddHeader>&amp;L&amp;G&amp;CPROCESO DE INSPECCIÓN, VIGILANCIA Y CONTROL
INSTRUMENTO 
CENTRO DE DESARROLLO INFANTIL - CDI&amp;RIN71.IVC
Versión 2
XX/03/2026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EC984-0988-4628-9795-AD2369BD3FBC}">
  <sheetPr>
    <tabColor rgb="FFEE0000"/>
    <pageSetUpPr fitToPage="1"/>
  </sheetPr>
  <dimension ref="A1:Z61"/>
  <sheetViews>
    <sheetView topLeftCell="A4" zoomScaleNormal="100" zoomScalePageLayoutView="80" workbookViewId="0">
      <selection activeCell="C15" sqref="C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c r="A1" s="31"/>
      <c r="B1" s="31"/>
      <c r="C1" s="31"/>
      <c r="D1" s="31"/>
    </row>
    <row r="2" spans="1:9" ht="30" customHeight="1">
      <c r="A2" s="31"/>
      <c r="B2" s="72" t="s">
        <v>2105</v>
      </c>
      <c r="C2" s="71" t="s">
        <v>1608</v>
      </c>
      <c r="D2" s="71" t="s">
        <v>1609</v>
      </c>
      <c r="E2" s="71" t="s">
        <v>1610</v>
      </c>
      <c r="F2" s="71" t="s">
        <v>2106</v>
      </c>
      <c r="G2" s="71" t="s">
        <v>1612</v>
      </c>
    </row>
    <row r="3" spans="1:9" s="14" customFormat="1" ht="30">
      <c r="A3" s="31"/>
      <c r="B3" s="74" t="s">
        <v>1613</v>
      </c>
      <c r="C3" s="75" t="str" cm="1">
        <f t="array" ref="C3">_xlfn._xlws.FILTER('2.Ambientes Edu. y Protecto'!B3:F92,'2.Ambientes Edu. y Protecto'!D3:D92="NO CUMPLE CONDICIÓN","")</f>
        <v/>
      </c>
      <c r="D3" s="10"/>
      <c r="E3" s="75"/>
      <c r="F3" s="10"/>
      <c r="G3" s="10"/>
      <c r="H3" s="10" t="str">
        <f>CONCATENATE("No ",D3)</f>
        <v xml:space="preserve">No </v>
      </c>
      <c r="I3" s="286" t="s">
        <v>2619</v>
      </c>
    </row>
    <row r="4" spans="1:9" ht="30">
      <c r="A4" s="31"/>
      <c r="B4" s="74" t="s">
        <v>1616</v>
      </c>
      <c r="C4" s="75"/>
      <c r="D4" s="10"/>
      <c r="E4" s="75"/>
      <c r="F4" s="10"/>
      <c r="G4" s="10"/>
      <c r="H4" s="10" t="str">
        <f t="shared" ref="H4:H61" si="0">CONCATENATE("No ",D4)</f>
        <v xml:space="preserve">No </v>
      </c>
      <c r="I4" s="286" t="s">
        <v>2619</v>
      </c>
    </row>
    <row r="5" spans="1:9" ht="30">
      <c r="A5" s="31"/>
      <c r="B5" s="74" t="s">
        <v>1618</v>
      </c>
      <c r="C5" s="75"/>
      <c r="D5" s="10"/>
      <c r="E5" s="75"/>
      <c r="F5" s="10"/>
      <c r="G5" s="10"/>
      <c r="H5" s="10" t="str">
        <f t="shared" si="0"/>
        <v xml:space="preserve">No </v>
      </c>
      <c r="I5" s="286" t="s">
        <v>2619</v>
      </c>
    </row>
    <row r="6" spans="1:9" ht="30">
      <c r="A6" s="31"/>
      <c r="B6" s="74" t="s">
        <v>1620</v>
      </c>
      <c r="C6" s="75"/>
      <c r="D6" s="10"/>
      <c r="E6" s="75"/>
      <c r="F6" s="10"/>
      <c r="G6" s="10"/>
      <c r="H6" s="10" t="str">
        <f t="shared" si="0"/>
        <v xml:space="preserve">No </v>
      </c>
      <c r="I6" s="286" t="s">
        <v>2619</v>
      </c>
    </row>
    <row r="7" spans="1:9" ht="30">
      <c r="A7" s="31"/>
      <c r="B7" s="74" t="s">
        <v>1622</v>
      </c>
      <c r="C7" s="75"/>
      <c r="D7" s="10"/>
      <c r="E7" s="75"/>
      <c r="F7" s="10"/>
      <c r="G7" s="10"/>
      <c r="H7" s="10" t="str">
        <f t="shared" si="0"/>
        <v xml:space="preserve">No </v>
      </c>
      <c r="I7" s="286" t="s">
        <v>2619</v>
      </c>
    </row>
    <row r="8" spans="1:9" ht="30">
      <c r="A8" s="31"/>
      <c r="B8" s="74" t="s">
        <v>1624</v>
      </c>
      <c r="C8" s="75"/>
      <c r="D8" s="10"/>
      <c r="E8" s="75"/>
      <c r="F8" s="10"/>
      <c r="G8" s="10"/>
      <c r="H8" s="10" t="str">
        <f t="shared" si="0"/>
        <v xml:space="preserve">No </v>
      </c>
      <c r="I8" s="286" t="s">
        <v>2619</v>
      </c>
    </row>
    <row r="9" spans="1:9" ht="30">
      <c r="A9" s="31"/>
      <c r="B9" s="74" t="s">
        <v>1627</v>
      </c>
      <c r="C9" s="75"/>
      <c r="D9" s="10"/>
      <c r="E9" s="75"/>
      <c r="F9" s="10"/>
      <c r="G9" s="10"/>
      <c r="H9" s="10" t="str">
        <f t="shared" si="0"/>
        <v xml:space="preserve">No </v>
      </c>
      <c r="I9" s="286" t="s">
        <v>2619</v>
      </c>
    </row>
    <row r="10" spans="1:9" ht="30">
      <c r="B10" s="74" t="s">
        <v>1630</v>
      </c>
      <c r="C10" s="75"/>
      <c r="D10" s="10"/>
      <c r="F10" s="130"/>
      <c r="G10" s="11"/>
      <c r="H10" s="10" t="str">
        <f t="shared" si="0"/>
        <v xml:space="preserve">No </v>
      </c>
      <c r="I10" s="286" t="s">
        <v>2619</v>
      </c>
    </row>
    <row r="11" spans="1:9" ht="30">
      <c r="B11" s="74" t="s">
        <v>1714</v>
      </c>
      <c r="C11" s="75"/>
      <c r="D11" s="10"/>
      <c r="F11" s="130"/>
      <c r="G11" s="11"/>
      <c r="H11" s="10" t="str">
        <f t="shared" si="0"/>
        <v xml:space="preserve">No </v>
      </c>
      <c r="I11" s="286" t="s">
        <v>2619</v>
      </c>
    </row>
    <row r="12" spans="1:9" ht="30">
      <c r="B12" s="74" t="s">
        <v>1714</v>
      </c>
      <c r="C12" s="75"/>
      <c r="D12" s="10"/>
      <c r="F12" s="130"/>
      <c r="G12" s="11"/>
      <c r="H12" s="10" t="str">
        <f t="shared" si="0"/>
        <v xml:space="preserve">No </v>
      </c>
      <c r="I12" s="286" t="s">
        <v>2619</v>
      </c>
    </row>
    <row r="13" spans="1:9" ht="30">
      <c r="B13" s="74" t="s">
        <v>1714</v>
      </c>
      <c r="C13" s="75"/>
      <c r="D13" s="10"/>
      <c r="F13" s="130"/>
      <c r="G13" s="11"/>
      <c r="H13" s="10" t="str">
        <f t="shared" si="0"/>
        <v xml:space="preserve">No </v>
      </c>
      <c r="I13" s="286" t="s">
        <v>2619</v>
      </c>
    </row>
    <row r="14" spans="1:9" ht="30">
      <c r="B14" s="74" t="s">
        <v>1718</v>
      </c>
      <c r="C14" s="75"/>
      <c r="D14" s="10"/>
      <c r="F14" s="130"/>
      <c r="G14" s="11"/>
      <c r="H14" s="10" t="str">
        <f t="shared" si="0"/>
        <v xml:space="preserve">No </v>
      </c>
      <c r="I14" s="286" t="s">
        <v>2619</v>
      </c>
    </row>
    <row r="15" spans="1:9" ht="30">
      <c r="B15" s="74" t="s">
        <v>1725</v>
      </c>
      <c r="C15" s="75"/>
      <c r="D15" s="10"/>
      <c r="F15" s="130"/>
      <c r="G15" s="11"/>
      <c r="H15" s="10" t="str">
        <f t="shared" si="0"/>
        <v xml:space="preserve">No </v>
      </c>
      <c r="I15" s="286" t="s">
        <v>2619</v>
      </c>
    </row>
    <row r="16" spans="1:9" ht="30">
      <c r="B16" s="74" t="s">
        <v>1725</v>
      </c>
      <c r="C16" s="75"/>
      <c r="D16" s="10"/>
      <c r="F16" s="130"/>
      <c r="G16" s="11"/>
      <c r="H16" s="10" t="str">
        <f t="shared" si="0"/>
        <v xml:space="preserve">No </v>
      </c>
      <c r="I16" s="286" t="s">
        <v>2619</v>
      </c>
    </row>
    <row r="17" spans="2:9" ht="30">
      <c r="B17" s="74" t="s">
        <v>1728</v>
      </c>
      <c r="C17" s="75"/>
      <c r="D17" s="10"/>
      <c r="F17" s="130"/>
      <c r="G17" s="11"/>
      <c r="H17" s="10" t="str">
        <f t="shared" si="0"/>
        <v xml:space="preserve">No </v>
      </c>
      <c r="I17" s="286" t="s">
        <v>2619</v>
      </c>
    </row>
    <row r="18" spans="2:9" ht="30">
      <c r="B18" s="74" t="s">
        <v>2260</v>
      </c>
      <c r="C18" s="75"/>
      <c r="D18" s="10"/>
      <c r="F18" s="130"/>
      <c r="G18" s="11"/>
      <c r="H18" s="10" t="str">
        <f t="shared" si="0"/>
        <v xml:space="preserve">No </v>
      </c>
      <c r="I18" s="286" t="s">
        <v>2619</v>
      </c>
    </row>
    <row r="19" spans="2:9">
      <c r="B19" s="74" t="s">
        <v>2107</v>
      </c>
      <c r="C19" s="75" t="str" cm="1">
        <f t="array" ref="C19">_xlfn._xlws.FILTER('3. Salud y Nutrición '!B3:F109,'3. Salud y Nutrición '!D3:D109="NO CUMPLE CONDICIÓN","")</f>
        <v/>
      </c>
      <c r="D19" s="10"/>
      <c r="E19" s="76"/>
      <c r="F19" s="5"/>
      <c r="G19" s="5"/>
      <c r="H19" s="10" t="str">
        <f t="shared" si="0"/>
        <v xml:space="preserve">No </v>
      </c>
      <c r="I19" s="14" t="s">
        <v>2600</v>
      </c>
    </row>
    <row r="20" spans="2:9">
      <c r="B20" s="74" t="s">
        <v>1735</v>
      </c>
      <c r="C20" s="75"/>
      <c r="D20" s="10"/>
      <c r="E20" s="76"/>
      <c r="F20" s="5"/>
      <c r="G20" s="5"/>
      <c r="H20" s="10" t="str">
        <f t="shared" si="0"/>
        <v xml:space="preserve">No </v>
      </c>
      <c r="I20" s="14" t="s">
        <v>2600</v>
      </c>
    </row>
    <row r="21" spans="2:9">
      <c r="B21" s="74" t="s">
        <v>1738</v>
      </c>
      <c r="C21" s="75"/>
      <c r="D21" s="10"/>
      <c r="E21" s="76"/>
      <c r="F21" s="5"/>
      <c r="G21" s="5"/>
      <c r="H21" s="10" t="str">
        <f t="shared" si="0"/>
        <v xml:space="preserve">No </v>
      </c>
      <c r="I21" s="14" t="s">
        <v>2600</v>
      </c>
    </row>
    <row r="22" spans="2:9">
      <c r="B22" s="74" t="s">
        <v>1739</v>
      </c>
      <c r="C22" s="75"/>
      <c r="D22" s="10"/>
      <c r="E22" s="76"/>
      <c r="F22" s="5"/>
      <c r="G22" s="5"/>
      <c r="H22" s="10" t="str">
        <f t="shared" si="0"/>
        <v xml:space="preserve">No </v>
      </c>
      <c r="I22" s="14" t="s">
        <v>2600</v>
      </c>
    </row>
    <row r="23" spans="2:9">
      <c r="B23" s="74" t="s">
        <v>1739</v>
      </c>
      <c r="C23" s="75"/>
      <c r="D23" s="10"/>
      <c r="E23" s="76"/>
      <c r="F23" s="5"/>
      <c r="G23" s="5"/>
      <c r="H23" s="10"/>
      <c r="I23" s="14" t="s">
        <v>2600</v>
      </c>
    </row>
    <row r="24" spans="2:9">
      <c r="B24" s="74" t="s">
        <v>1754</v>
      </c>
      <c r="D24" s="10"/>
      <c r="F24" s="130"/>
      <c r="G24" s="11"/>
      <c r="H24" s="10" t="str">
        <f t="shared" si="0"/>
        <v xml:space="preserve">No </v>
      </c>
      <c r="I24" s="14" t="s">
        <v>2600</v>
      </c>
    </row>
    <row r="25" spans="2:9">
      <c r="B25" s="74" t="s">
        <v>1759</v>
      </c>
      <c r="D25" s="10"/>
      <c r="F25" s="130"/>
      <c r="G25" s="11"/>
      <c r="H25" s="10" t="str">
        <f t="shared" si="0"/>
        <v xml:space="preserve">No </v>
      </c>
      <c r="I25" s="14" t="s">
        <v>2600</v>
      </c>
    </row>
    <row r="26" spans="2:9">
      <c r="B26" s="74" t="s">
        <v>1761</v>
      </c>
      <c r="D26" s="10"/>
      <c r="F26" s="130"/>
      <c r="G26" s="11"/>
      <c r="H26" s="10" t="str">
        <f t="shared" si="0"/>
        <v xml:space="preserve">No </v>
      </c>
      <c r="I26" s="14" t="s">
        <v>2600</v>
      </c>
    </row>
    <row r="27" spans="2:9">
      <c r="B27" s="74" t="s">
        <v>1766</v>
      </c>
      <c r="D27" s="10"/>
      <c r="F27" s="130"/>
      <c r="G27" s="11"/>
      <c r="H27" s="10" t="str">
        <f t="shared" si="0"/>
        <v xml:space="preserve">No </v>
      </c>
      <c r="I27" s="14" t="s">
        <v>2600</v>
      </c>
    </row>
    <row r="28" spans="2:9">
      <c r="B28" s="74" t="s">
        <v>1772</v>
      </c>
      <c r="D28" s="10"/>
      <c r="F28" s="130"/>
      <c r="G28" s="11"/>
      <c r="H28" s="10" t="str">
        <f t="shared" si="0"/>
        <v xml:space="preserve">No </v>
      </c>
      <c r="I28" s="14" t="s">
        <v>2600</v>
      </c>
    </row>
    <row r="29" spans="2:9">
      <c r="B29" s="74" t="s">
        <v>1773</v>
      </c>
      <c r="D29" s="10"/>
      <c r="F29" s="130"/>
      <c r="G29" s="11"/>
      <c r="H29" s="10" t="str">
        <f t="shared" si="0"/>
        <v xml:space="preserve">No </v>
      </c>
      <c r="I29" s="14" t="s">
        <v>2600</v>
      </c>
    </row>
    <row r="30" spans="2:9">
      <c r="B30" s="74" t="s">
        <v>1774</v>
      </c>
      <c r="D30" s="10"/>
      <c r="F30" s="130"/>
      <c r="G30" s="11"/>
      <c r="H30" s="10" t="str">
        <f t="shared" si="0"/>
        <v xml:space="preserve">No </v>
      </c>
      <c r="I30" s="14" t="s">
        <v>2600</v>
      </c>
    </row>
    <row r="31" spans="2:9">
      <c r="B31" s="74" t="s">
        <v>1779</v>
      </c>
      <c r="D31" s="10"/>
      <c r="F31" s="130"/>
      <c r="G31" s="11"/>
      <c r="H31" s="10" t="str">
        <f t="shared" si="0"/>
        <v xml:space="preserve">No </v>
      </c>
      <c r="I31" s="14" t="s">
        <v>2600</v>
      </c>
    </row>
    <row r="32" spans="2:9">
      <c r="B32" s="74" t="s">
        <v>1781</v>
      </c>
      <c r="D32" s="10"/>
      <c r="F32" s="130"/>
      <c r="G32" s="11"/>
      <c r="H32" s="10" t="str">
        <f t="shared" si="0"/>
        <v xml:space="preserve">No </v>
      </c>
      <c r="I32" s="14" t="s">
        <v>2600</v>
      </c>
    </row>
    <row r="33" spans="2:26">
      <c r="B33" s="74" t="s">
        <v>1783</v>
      </c>
      <c r="D33" s="10"/>
      <c r="F33" s="130"/>
      <c r="G33" s="11"/>
      <c r="H33" s="10" t="str">
        <f t="shared" si="0"/>
        <v xml:space="preserve">No </v>
      </c>
      <c r="I33" s="14" t="s">
        <v>2600</v>
      </c>
    </row>
    <row r="34" spans="2:26">
      <c r="B34" s="74" t="s">
        <v>1797</v>
      </c>
      <c r="D34" s="10"/>
      <c r="F34" s="130"/>
      <c r="G34" s="11"/>
      <c r="H34" s="10" t="str">
        <f t="shared" si="0"/>
        <v xml:space="preserve">No </v>
      </c>
      <c r="I34" s="14" t="s">
        <v>2600</v>
      </c>
    </row>
    <row r="35" spans="2:26">
      <c r="B35" s="74" t="s">
        <v>1800</v>
      </c>
      <c r="D35" s="10"/>
      <c r="F35" s="130"/>
      <c r="G35" s="11"/>
      <c r="H35" s="10" t="str">
        <f t="shared" si="0"/>
        <v xml:space="preserve">No </v>
      </c>
      <c r="I35" s="14" t="s">
        <v>2600</v>
      </c>
    </row>
    <row r="36" spans="2:26">
      <c r="B36" s="74" t="s">
        <v>1804</v>
      </c>
      <c r="D36" s="10"/>
      <c r="F36" s="130"/>
      <c r="G36" s="11"/>
      <c r="H36" s="10" t="str">
        <f t="shared" si="0"/>
        <v xml:space="preserve">No </v>
      </c>
      <c r="I36" s="14" t="s">
        <v>2600</v>
      </c>
    </row>
    <row r="37" spans="2:26">
      <c r="B37" s="74" t="s">
        <v>1812</v>
      </c>
      <c r="C37" s="76" t="str" cm="1">
        <f t="array" ref="C37">_xlfn._xlws.FILTER('4. Familia, Comunidades y Redes'!B3:F37,'4. Familia, Comunidades y Redes'!D3:D37="NO CUMPLE CONDICIÓN","")</f>
        <v/>
      </c>
      <c r="D37" s="10"/>
      <c r="E37" s="76"/>
      <c r="F37" s="5"/>
      <c r="G37" s="11"/>
      <c r="H37" s="10" t="str">
        <f t="shared" si="0"/>
        <v xml:space="preserve">No </v>
      </c>
      <c r="I37" s="14" t="s">
        <v>2616</v>
      </c>
    </row>
    <row r="38" spans="2:26">
      <c r="B38" s="74" t="s">
        <v>1816</v>
      </c>
      <c r="C38" s="76"/>
      <c r="D38" s="10"/>
      <c r="E38" s="76"/>
      <c r="F38" s="5"/>
      <c r="G38" s="11"/>
      <c r="H38" s="10" t="str">
        <f t="shared" si="0"/>
        <v xml:space="preserve">No </v>
      </c>
      <c r="I38" s="14" t="s">
        <v>2616</v>
      </c>
    </row>
    <row r="39" spans="2:26">
      <c r="B39" s="74" t="s">
        <v>1825</v>
      </c>
      <c r="C39" s="76"/>
      <c r="D39" s="10"/>
      <c r="E39" s="76"/>
      <c r="F39" s="5"/>
      <c r="G39" s="11"/>
      <c r="H39" s="10" t="str">
        <f t="shared" si="0"/>
        <v xml:space="preserve">No </v>
      </c>
      <c r="I39" s="14" t="s">
        <v>2616</v>
      </c>
    </row>
    <row r="40" spans="2:26">
      <c r="B40" s="74" t="s">
        <v>1833</v>
      </c>
      <c r="C40" s="76"/>
      <c r="D40" s="10"/>
      <c r="E40" s="76"/>
      <c r="F40" s="5"/>
      <c r="G40" s="11"/>
      <c r="H40" s="10" t="str">
        <f t="shared" si="0"/>
        <v xml:space="preserve">No </v>
      </c>
      <c r="I40" s="14" t="s">
        <v>2616</v>
      </c>
    </row>
    <row r="41" spans="2:26">
      <c r="B41" s="74" t="s">
        <v>1838</v>
      </c>
      <c r="C41" s="76"/>
      <c r="D41" s="10"/>
      <c r="E41" s="76"/>
      <c r="F41" s="5"/>
      <c r="G41" s="11"/>
      <c r="H41" s="10" t="str">
        <f t="shared" si="0"/>
        <v xml:space="preserve">No </v>
      </c>
      <c r="I41" s="14" t="s">
        <v>2616</v>
      </c>
    </row>
    <row r="42" spans="2:26">
      <c r="B42" s="74" t="s">
        <v>1844</v>
      </c>
      <c r="C42" s="76"/>
      <c r="D42" s="10"/>
      <c r="E42" s="76"/>
      <c r="F42" s="5"/>
      <c r="G42" s="11"/>
      <c r="H42" s="10" t="str">
        <f t="shared" si="0"/>
        <v xml:space="preserve">No </v>
      </c>
      <c r="I42" s="14" t="s">
        <v>2616</v>
      </c>
    </row>
    <row r="43" spans="2:26">
      <c r="B43" s="74" t="s">
        <v>1851</v>
      </c>
      <c r="C43" s="76"/>
      <c r="D43" s="10"/>
      <c r="E43" s="76"/>
      <c r="F43" s="5"/>
      <c r="G43" s="11"/>
      <c r="H43" s="10" t="str">
        <f t="shared" si="0"/>
        <v xml:space="preserve">No </v>
      </c>
      <c r="I43" s="14" t="s">
        <v>2616</v>
      </c>
    </row>
    <row r="44" spans="2:26">
      <c r="B44" s="74" t="s">
        <v>1857</v>
      </c>
      <c r="C44" s="76" t="str" cm="1">
        <f t="array" ref="C44">_xlfn._xlws.FILTER('5. Proceso Pedagógico'!B3:F29,'5. Proceso Pedagógico'!D3:D29="NO CUMPLE CONDICIÓN","")</f>
        <v/>
      </c>
      <c r="D44" s="10"/>
      <c r="E44" s="76"/>
      <c r="F44" s="5"/>
      <c r="G44" s="11"/>
      <c r="H44" s="10" t="str">
        <f t="shared" si="0"/>
        <v xml:space="preserve">No </v>
      </c>
      <c r="I44" s="286" t="s">
        <v>2617</v>
      </c>
      <c r="J44" s="73"/>
      <c r="K44" s="73"/>
      <c r="L44" s="73"/>
      <c r="M44" s="73"/>
      <c r="N44" s="73"/>
      <c r="O44" s="73"/>
      <c r="P44" s="73"/>
      <c r="Q44" s="73"/>
      <c r="R44" s="73"/>
      <c r="S44" s="73"/>
      <c r="T44" s="73"/>
      <c r="U44" s="73"/>
      <c r="V44" s="73"/>
      <c r="W44" s="73"/>
      <c r="X44" s="73"/>
      <c r="Y44" s="73"/>
      <c r="Z44" s="73"/>
    </row>
    <row r="45" spans="2:26">
      <c r="B45" s="74" t="s">
        <v>1859</v>
      </c>
      <c r="C45" s="76"/>
      <c r="D45" s="10"/>
      <c r="E45" s="76"/>
      <c r="F45" s="5"/>
      <c r="G45" s="11"/>
      <c r="H45" s="10" t="str">
        <f t="shared" si="0"/>
        <v xml:space="preserve">No </v>
      </c>
      <c r="I45" s="286" t="s">
        <v>2617</v>
      </c>
      <c r="J45" s="73"/>
      <c r="K45" s="73"/>
      <c r="L45" s="73"/>
      <c r="M45" s="73"/>
      <c r="N45" s="73"/>
      <c r="O45" s="73"/>
      <c r="P45" s="73"/>
      <c r="Q45" s="73"/>
      <c r="R45" s="73"/>
      <c r="S45" s="73"/>
      <c r="T45" s="73"/>
      <c r="U45" s="73"/>
      <c r="V45" s="73"/>
      <c r="W45" s="73"/>
      <c r="X45" s="73"/>
      <c r="Y45" s="73"/>
      <c r="Z45" s="73"/>
    </row>
    <row r="46" spans="2:26">
      <c r="B46" s="74" t="s">
        <v>2108</v>
      </c>
      <c r="C46" s="76"/>
      <c r="D46" s="10"/>
      <c r="E46" s="76"/>
      <c r="F46" s="5"/>
      <c r="G46" s="11"/>
      <c r="H46" s="10" t="str">
        <f t="shared" si="0"/>
        <v xml:space="preserve">No </v>
      </c>
      <c r="I46" s="286" t="s">
        <v>2617</v>
      </c>
      <c r="J46" s="73"/>
      <c r="K46" s="73"/>
      <c r="L46" s="73"/>
      <c r="M46" s="73"/>
      <c r="N46" s="73"/>
      <c r="O46" s="73"/>
      <c r="P46" s="73"/>
      <c r="Q46" s="73"/>
      <c r="R46" s="73"/>
      <c r="S46" s="73"/>
      <c r="T46" s="73"/>
      <c r="U46" s="73"/>
      <c r="V46" s="73"/>
      <c r="W46" s="73"/>
      <c r="X46" s="73"/>
      <c r="Y46" s="73"/>
      <c r="Z46" s="73"/>
    </row>
    <row r="47" spans="2:26">
      <c r="B47" s="74" t="s">
        <v>1866</v>
      </c>
      <c r="C47" s="76"/>
      <c r="D47" s="10"/>
      <c r="E47" s="76"/>
      <c r="F47" s="5"/>
      <c r="G47" s="11"/>
      <c r="H47" s="10" t="str">
        <f t="shared" si="0"/>
        <v xml:space="preserve">No </v>
      </c>
      <c r="I47" s="286" t="s">
        <v>2617</v>
      </c>
      <c r="J47" s="73"/>
      <c r="K47" s="73"/>
      <c r="L47" s="73"/>
      <c r="M47" s="73"/>
      <c r="N47" s="73"/>
      <c r="O47" s="73"/>
      <c r="P47" s="73"/>
      <c r="Q47" s="73"/>
      <c r="R47" s="73"/>
      <c r="S47" s="73"/>
      <c r="T47" s="73"/>
      <c r="U47" s="73"/>
      <c r="V47" s="73"/>
      <c r="W47" s="73"/>
      <c r="X47" s="73"/>
      <c r="Y47" s="73"/>
      <c r="Z47" s="73"/>
    </row>
    <row r="48" spans="2:26">
      <c r="B48" s="74" t="s">
        <v>1861</v>
      </c>
      <c r="C48" s="76"/>
      <c r="D48" s="10"/>
      <c r="E48" s="76"/>
      <c r="F48" s="5"/>
      <c r="G48" s="11"/>
      <c r="H48" s="10" t="str">
        <f t="shared" si="0"/>
        <v xml:space="preserve">No </v>
      </c>
      <c r="I48" s="286" t="s">
        <v>2617</v>
      </c>
      <c r="J48" s="73"/>
      <c r="K48" s="73"/>
      <c r="L48" s="73"/>
      <c r="M48" s="73"/>
      <c r="N48" s="73"/>
      <c r="O48" s="73"/>
      <c r="P48" s="73"/>
      <c r="Q48" s="73"/>
      <c r="R48" s="73"/>
      <c r="S48" s="73"/>
      <c r="T48" s="73"/>
      <c r="U48" s="73"/>
      <c r="V48" s="73"/>
      <c r="W48" s="73"/>
      <c r="X48" s="73"/>
      <c r="Y48" s="73"/>
      <c r="Z48" s="73"/>
    </row>
    <row r="49" spans="2:26">
      <c r="B49" s="74" t="s">
        <v>1873</v>
      </c>
      <c r="C49" s="76"/>
      <c r="D49" s="10"/>
      <c r="E49" s="76"/>
      <c r="F49" s="5"/>
      <c r="G49" s="11"/>
      <c r="H49" s="10" t="str">
        <f t="shared" si="0"/>
        <v xml:space="preserve">No </v>
      </c>
      <c r="I49" s="286" t="s">
        <v>2617</v>
      </c>
      <c r="J49" s="73"/>
      <c r="K49" s="73"/>
      <c r="L49" s="73"/>
      <c r="M49" s="73"/>
      <c r="N49" s="73"/>
      <c r="O49" s="73"/>
      <c r="P49" s="73"/>
      <c r="Q49" s="73"/>
      <c r="R49" s="73"/>
      <c r="S49" s="73"/>
      <c r="T49" s="73"/>
      <c r="U49" s="73"/>
      <c r="V49" s="73"/>
      <c r="W49" s="73"/>
      <c r="X49" s="73"/>
      <c r="Y49" s="73"/>
      <c r="Z49" s="73"/>
    </row>
    <row r="50" spans="2:26">
      <c r="B50" s="74" t="s">
        <v>1878</v>
      </c>
      <c r="C50" s="76" t="str" cm="1">
        <f t="array" ref="C50">_xlfn._xlws.FILTER('6. Administrativo y Gestión'!B3:F20,'6. Administrativo y Gestión'!D3:D20="NO CUMPLE CONDICIÓN","")</f>
        <v/>
      </c>
      <c r="D50" s="10"/>
      <c r="E50" s="76"/>
      <c r="F50" s="5"/>
      <c r="G50" s="11"/>
      <c r="H50" s="10" t="str">
        <f t="shared" si="0"/>
        <v xml:space="preserve">No </v>
      </c>
      <c r="I50" s="14" t="s">
        <v>2618</v>
      </c>
      <c r="J50" s="73"/>
      <c r="K50" s="73"/>
      <c r="L50" s="73"/>
      <c r="M50" s="73"/>
      <c r="N50" s="73"/>
      <c r="O50" s="73"/>
      <c r="P50" s="73"/>
      <c r="Q50" s="73"/>
      <c r="R50" s="73"/>
      <c r="S50" s="73"/>
      <c r="T50" s="73"/>
      <c r="U50" s="73"/>
      <c r="V50" s="73"/>
      <c r="W50" s="73"/>
      <c r="X50" s="73"/>
      <c r="Y50" s="73"/>
      <c r="Z50" s="73"/>
    </row>
    <row r="51" spans="2:26">
      <c r="B51" s="74" t="s">
        <v>1884</v>
      </c>
      <c r="C51" s="76"/>
      <c r="D51" s="10"/>
      <c r="E51" s="76"/>
      <c r="F51" s="5"/>
      <c r="G51" s="11"/>
      <c r="H51" s="10" t="str">
        <f t="shared" si="0"/>
        <v xml:space="preserve">No </v>
      </c>
      <c r="I51" s="14" t="s">
        <v>2618</v>
      </c>
      <c r="J51" s="73"/>
      <c r="K51" s="73"/>
      <c r="L51" s="73"/>
      <c r="M51" s="73"/>
      <c r="N51" s="73"/>
      <c r="O51" s="73"/>
      <c r="P51" s="73"/>
      <c r="Q51" s="73"/>
      <c r="R51" s="73"/>
      <c r="S51" s="73"/>
      <c r="T51" s="73"/>
      <c r="U51" s="73"/>
      <c r="V51" s="73"/>
      <c r="W51" s="73"/>
      <c r="X51" s="73"/>
      <c r="Y51" s="73"/>
      <c r="Z51" s="73"/>
    </row>
    <row r="52" spans="2:26">
      <c r="B52" s="74" t="s">
        <v>1894</v>
      </c>
      <c r="C52" s="76"/>
      <c r="D52" s="10"/>
      <c r="E52" s="76"/>
      <c r="F52" s="5"/>
      <c r="G52" s="11"/>
      <c r="H52" s="10" t="str">
        <f t="shared" si="0"/>
        <v xml:space="preserve">No </v>
      </c>
      <c r="I52" s="14" t="s">
        <v>2618</v>
      </c>
      <c r="J52" s="73"/>
      <c r="K52" s="73"/>
      <c r="L52" s="73"/>
      <c r="M52" s="73"/>
      <c r="N52" s="73"/>
      <c r="O52" s="73"/>
      <c r="P52" s="73"/>
      <c r="Q52" s="73"/>
      <c r="R52" s="73"/>
      <c r="S52" s="73"/>
      <c r="T52" s="73"/>
      <c r="U52" s="73"/>
      <c r="V52" s="73"/>
      <c r="W52" s="73"/>
      <c r="X52" s="73"/>
      <c r="Y52" s="73"/>
      <c r="Z52" s="73"/>
    </row>
    <row r="53" spans="2:26">
      <c r="B53" s="74" t="s">
        <v>1898</v>
      </c>
      <c r="C53" s="76"/>
      <c r="D53" s="10"/>
      <c r="E53" s="76"/>
      <c r="F53" s="5"/>
      <c r="G53" s="11"/>
      <c r="H53" s="10" t="str">
        <f t="shared" si="0"/>
        <v xml:space="preserve">No </v>
      </c>
      <c r="I53" s="14" t="s">
        <v>2618</v>
      </c>
      <c r="J53" s="73"/>
      <c r="K53" s="73"/>
      <c r="L53" s="73"/>
      <c r="M53" s="73"/>
      <c r="N53" s="73"/>
      <c r="O53" s="73"/>
      <c r="P53" s="73"/>
      <c r="Q53" s="73"/>
      <c r="R53" s="73"/>
      <c r="S53" s="73"/>
      <c r="T53" s="73"/>
      <c r="U53" s="73"/>
      <c r="V53" s="73"/>
      <c r="W53" s="73"/>
      <c r="X53" s="73"/>
      <c r="Y53" s="73"/>
      <c r="Z53" s="73"/>
    </row>
    <row r="54" spans="2:26">
      <c r="B54" s="74" t="s">
        <v>1902</v>
      </c>
      <c r="C54" s="76"/>
      <c r="D54" s="10"/>
      <c r="E54" s="76"/>
      <c r="F54" s="5"/>
      <c r="G54" s="11"/>
      <c r="H54" s="10" t="str">
        <f t="shared" si="0"/>
        <v xml:space="preserve">No </v>
      </c>
      <c r="I54" s="14" t="s">
        <v>2618</v>
      </c>
      <c r="J54" s="73"/>
      <c r="K54" s="73"/>
      <c r="L54" s="73"/>
      <c r="M54" s="73"/>
      <c r="N54" s="73"/>
      <c r="O54" s="73"/>
      <c r="P54" s="73"/>
      <c r="Q54" s="73"/>
      <c r="R54" s="73"/>
      <c r="S54" s="73"/>
      <c r="T54" s="73"/>
      <c r="U54" s="73"/>
      <c r="V54" s="73"/>
      <c r="W54" s="73"/>
      <c r="X54" s="73"/>
      <c r="Y54" s="73"/>
      <c r="Z54" s="73"/>
    </row>
    <row r="55" spans="2:26">
      <c r="B55" s="74" t="s">
        <v>1946</v>
      </c>
      <c r="C55" s="76" t="e" cm="1">
        <f t="array" ref="C55">_xlfn._xlws.FILTER(#REF!,#REF!="NO CUMPLE CONDICIÓN","")</f>
        <v>#REF!</v>
      </c>
      <c r="D55" s="10"/>
      <c r="E55" s="76"/>
      <c r="F55" s="5"/>
      <c r="G55" s="11"/>
      <c r="H55" s="10" t="str">
        <f t="shared" si="0"/>
        <v xml:space="preserve">No </v>
      </c>
      <c r="I55" s="14" t="s">
        <v>2601</v>
      </c>
    </row>
    <row r="56" spans="2:26">
      <c r="B56" s="74" t="s">
        <v>1910</v>
      </c>
      <c r="C56" s="76" t="str" cm="1">
        <f t="array" ref="C56">_xlfn._xlws.FILTER('8. Talento Humano'!B3:F26,'8. Talento Humano'!D3:D26="NO CUMPLE CONDICIÓN","")</f>
        <v/>
      </c>
      <c r="D56" s="10"/>
      <c r="E56" s="76"/>
      <c r="F56" s="5"/>
      <c r="G56" s="11"/>
      <c r="H56" s="10" t="str">
        <f t="shared" si="0"/>
        <v xml:space="preserve">No </v>
      </c>
      <c r="I56" s="14" t="s">
        <v>2602</v>
      </c>
    </row>
    <row r="57" spans="2:26">
      <c r="B57" s="74" t="s">
        <v>1914</v>
      </c>
      <c r="C57" s="76"/>
      <c r="D57" s="10"/>
      <c r="E57" s="76"/>
      <c r="F57" s="5"/>
      <c r="G57" s="11"/>
      <c r="H57" s="10" t="str">
        <f t="shared" si="0"/>
        <v xml:space="preserve">No </v>
      </c>
      <c r="I57" s="14" t="s">
        <v>2602</v>
      </c>
    </row>
    <row r="58" spans="2:26">
      <c r="B58" s="74" t="s">
        <v>1921</v>
      </c>
      <c r="C58" s="76"/>
      <c r="D58" s="10"/>
      <c r="E58" s="76"/>
      <c r="F58" s="5"/>
      <c r="G58" s="11"/>
      <c r="H58" s="10" t="str">
        <f t="shared" si="0"/>
        <v xml:space="preserve">No </v>
      </c>
      <c r="I58" s="14" t="s">
        <v>2602</v>
      </c>
    </row>
    <row r="59" spans="2:26">
      <c r="B59" s="74" t="s">
        <v>1924</v>
      </c>
      <c r="C59" s="76"/>
      <c r="D59" s="10"/>
      <c r="E59" s="76"/>
      <c r="F59" s="5"/>
      <c r="G59" s="11"/>
      <c r="H59" s="10" t="str">
        <f t="shared" si="0"/>
        <v xml:space="preserve">No </v>
      </c>
      <c r="I59" s="14" t="s">
        <v>2602</v>
      </c>
    </row>
    <row r="60" spans="2:26">
      <c r="B60" s="74" t="s">
        <v>1929</v>
      </c>
      <c r="C60" s="76"/>
      <c r="D60" s="10"/>
      <c r="E60" s="76"/>
      <c r="F60" s="5"/>
      <c r="G60" s="11"/>
      <c r="H60" s="10" t="str">
        <f t="shared" si="0"/>
        <v xml:space="preserve">No </v>
      </c>
      <c r="I60" s="14" t="s">
        <v>2602</v>
      </c>
    </row>
    <row r="61" spans="2:26">
      <c r="B61" s="74" t="s">
        <v>1940</v>
      </c>
      <c r="C61" s="76"/>
      <c r="D61" s="10"/>
      <c r="E61" s="76"/>
      <c r="F61" s="5"/>
      <c r="G61" s="11"/>
      <c r="H61" s="10" t="str">
        <f t="shared" si="0"/>
        <v xml:space="preserve">No </v>
      </c>
      <c r="I61" s="14" t="s">
        <v>2602</v>
      </c>
    </row>
  </sheetData>
  <sheetProtection algorithmName="SHA-512" hashValue="5d0BnGNyMN+ZXuWJVdFzpK7QChHtOQUSJxhcDSGtI3TaOmQl2tLJ6SYlTGDmPpkTCtPETBuWXgeEBYcC3hv4mQ==" saltValue="XQIW8yasYno5am1POYG5JQ==" spinCount="100000" sheet="1" objects="1" scenarios="1"/>
  <phoneticPr fontId="3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E11" sqref="E11"/>
    </sheetView>
  </sheetViews>
  <sheetFormatPr baseColWidth="10" defaultColWidth="11.42578125" defaultRowHeight="15.75"/>
  <cols>
    <col min="1" max="1" width="11.140625" style="14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55" t="s">
        <v>2048</v>
      </c>
      <c r="B1" s="556"/>
      <c r="C1" s="556"/>
      <c r="D1" s="556"/>
      <c r="E1" s="556"/>
      <c r="F1" s="556"/>
      <c r="G1" s="557"/>
    </row>
    <row r="2" spans="1:7" ht="45.75" thickBot="1">
      <c r="A2" s="141" t="s">
        <v>2049</v>
      </c>
      <c r="B2" s="77" t="s">
        <v>1609</v>
      </c>
      <c r="C2" s="77" t="s">
        <v>1610</v>
      </c>
      <c r="D2" s="77" t="s">
        <v>1611</v>
      </c>
      <c r="E2" s="77" t="s">
        <v>1612</v>
      </c>
      <c r="F2" s="77" t="s">
        <v>2050</v>
      </c>
      <c r="G2" s="78" t="s">
        <v>2051</v>
      </c>
    </row>
    <row r="3" spans="1:7" ht="27">
      <c r="A3" s="142" t="str" cm="1">
        <f t="array" ref="A3">_xlfn._xlws.FILTER(TEMP!C3:I61,TEMP!E3:E61="NO CUMPLE CONDICIÓN","")</f>
        <v/>
      </c>
      <c r="B3" s="131"/>
      <c r="C3" s="132"/>
      <c r="D3" s="135"/>
      <c r="E3" s="145"/>
      <c r="F3" s="136"/>
      <c r="G3" s="137"/>
    </row>
    <row r="4" spans="1:7" ht="27">
      <c r="A4" s="143"/>
      <c r="B4" s="133"/>
      <c r="C4" s="134"/>
      <c r="D4" s="138"/>
      <c r="E4" s="146"/>
      <c r="F4" s="139"/>
      <c r="G4" s="140"/>
    </row>
    <row r="5" spans="1:7" ht="27">
      <c r="A5" s="143"/>
      <c r="B5" s="133"/>
      <c r="C5" s="134"/>
      <c r="D5" s="138"/>
      <c r="E5" s="146"/>
      <c r="F5" s="139"/>
      <c r="G5" s="140"/>
    </row>
    <row r="6" spans="1:7" ht="27">
      <c r="A6" s="143"/>
      <c r="B6" s="133"/>
      <c r="C6" s="134"/>
      <c r="D6" s="138"/>
      <c r="E6" s="146"/>
      <c r="F6" s="139"/>
      <c r="G6" s="140"/>
    </row>
    <row r="7" spans="1:7" ht="27">
      <c r="A7" s="143"/>
      <c r="B7" s="133"/>
      <c r="C7" s="134"/>
      <c r="D7" s="138"/>
      <c r="E7" s="146"/>
      <c r="F7" s="139"/>
      <c r="G7" s="140"/>
    </row>
    <row r="8" spans="1:7" ht="27">
      <c r="A8" s="143"/>
      <c r="B8" s="133"/>
      <c r="C8" s="134"/>
      <c r="D8" s="138"/>
      <c r="E8" s="146"/>
      <c r="F8" s="139"/>
      <c r="G8" s="140"/>
    </row>
    <row r="9" spans="1:7" ht="27">
      <c r="A9" s="143"/>
      <c r="B9" s="133"/>
      <c r="C9" s="134"/>
      <c r="D9" s="138"/>
      <c r="E9" s="146"/>
      <c r="F9" s="139"/>
      <c r="G9" s="140"/>
    </row>
    <row r="10" spans="1:7" ht="27">
      <c r="A10" s="143"/>
      <c r="B10" s="133"/>
      <c r="C10" s="134"/>
      <c r="D10" s="138"/>
      <c r="E10" s="146"/>
      <c r="F10" s="139"/>
      <c r="G10" s="140"/>
    </row>
    <row r="11" spans="1:7" ht="27">
      <c r="A11" s="143"/>
      <c r="B11" s="133"/>
      <c r="C11" s="134"/>
      <c r="D11" s="138"/>
      <c r="E11" s="146"/>
      <c r="F11" s="139"/>
      <c r="G11" s="140"/>
    </row>
    <row r="12" spans="1:7" ht="27">
      <c r="A12" s="143"/>
      <c r="B12" s="133"/>
      <c r="C12" s="134"/>
      <c r="D12" s="138"/>
      <c r="E12" s="146"/>
      <c r="F12" s="139"/>
      <c r="G12" s="140"/>
    </row>
    <row r="13" spans="1:7" ht="27">
      <c r="A13" s="143"/>
      <c r="B13" s="133"/>
      <c r="C13" s="134"/>
      <c r="D13" s="138"/>
      <c r="E13" s="146"/>
      <c r="F13" s="139"/>
      <c r="G13" s="140"/>
    </row>
    <row r="14" spans="1:7" ht="27">
      <c r="A14" s="143"/>
      <c r="B14" s="133"/>
      <c r="C14" s="134"/>
      <c r="D14" s="138"/>
      <c r="E14" s="146"/>
      <c r="F14" s="139"/>
      <c r="G14" s="140"/>
    </row>
    <row r="15" spans="1:7" ht="27">
      <c r="A15" s="143"/>
      <c r="B15" s="133"/>
      <c r="C15" s="134"/>
      <c r="D15" s="138"/>
      <c r="E15" s="146"/>
      <c r="F15" s="139"/>
      <c r="G15" s="140"/>
    </row>
    <row r="16" spans="1:7" ht="27">
      <c r="A16" s="143"/>
      <c r="B16" s="133"/>
      <c r="C16" s="134"/>
      <c r="D16" s="138"/>
      <c r="E16" s="146"/>
      <c r="F16" s="139"/>
      <c r="G16" s="140"/>
    </row>
    <row r="17" spans="1:7" ht="27">
      <c r="A17" s="143"/>
      <c r="B17" s="133"/>
      <c r="C17" s="134"/>
      <c r="D17" s="138"/>
      <c r="E17" s="146"/>
      <c r="F17" s="139"/>
      <c r="G17" s="140"/>
    </row>
    <row r="18" spans="1:7" ht="27">
      <c r="A18" s="143"/>
      <c r="B18" s="133"/>
      <c r="C18" s="134"/>
      <c r="D18" s="138"/>
      <c r="E18" s="146"/>
      <c r="F18" s="139"/>
      <c r="G18" s="140"/>
    </row>
    <row r="19" spans="1:7" ht="50.1" customHeight="1">
      <c r="A19" s="143"/>
      <c r="B19" s="133"/>
      <c r="C19" s="134"/>
      <c r="D19" s="138"/>
      <c r="E19" s="146"/>
      <c r="F19" s="139"/>
      <c r="G19" s="140"/>
    </row>
    <row r="20" spans="1:7" ht="50.1" customHeight="1">
      <c r="A20" s="143"/>
      <c r="B20" s="133"/>
      <c r="C20" s="134"/>
      <c r="D20" s="138"/>
      <c r="E20" s="146"/>
      <c r="F20" s="139"/>
      <c r="G20" s="140"/>
    </row>
    <row r="21" spans="1:7" ht="50.1" customHeight="1">
      <c r="A21" s="143"/>
      <c r="B21" s="133"/>
      <c r="C21" s="134"/>
      <c r="D21" s="138"/>
      <c r="E21" s="146"/>
      <c r="F21" s="139"/>
      <c r="G21" s="140"/>
    </row>
    <row r="22" spans="1:7" ht="50.1" customHeight="1">
      <c r="A22" s="143"/>
      <c r="B22" s="133"/>
      <c r="C22" s="134"/>
      <c r="D22" s="138"/>
      <c r="E22" s="146"/>
      <c r="F22" s="139"/>
      <c r="G22" s="140"/>
    </row>
    <row r="23" spans="1:7" ht="50.1" customHeight="1">
      <c r="A23" s="143"/>
      <c r="B23" s="133"/>
      <c r="C23" s="134"/>
      <c r="D23" s="138"/>
      <c r="E23" s="146"/>
      <c r="F23" s="139"/>
      <c r="G23" s="140"/>
    </row>
    <row r="24" spans="1:7" ht="50.1" customHeight="1">
      <c r="A24" s="143"/>
      <c r="B24" s="133"/>
      <c r="C24" s="134"/>
      <c r="D24" s="138"/>
      <c r="E24" s="146"/>
      <c r="F24" s="139"/>
      <c r="G24" s="140"/>
    </row>
    <row r="25" spans="1:7" ht="50.1" customHeight="1">
      <c r="A25" s="143"/>
      <c r="B25" s="133"/>
      <c r="C25" s="134"/>
      <c r="D25" s="138"/>
      <c r="E25" s="146"/>
      <c r="F25" s="139"/>
      <c r="G25" s="140"/>
    </row>
    <row r="26" spans="1:7" ht="50.1" customHeight="1">
      <c r="A26" s="143"/>
      <c r="B26" s="133"/>
      <c r="C26" s="134"/>
      <c r="D26" s="138"/>
      <c r="E26" s="146"/>
      <c r="F26" s="139"/>
      <c r="G26" s="140"/>
    </row>
    <row r="27" spans="1:7" ht="50.1" customHeight="1">
      <c r="A27" s="143"/>
      <c r="B27" s="133"/>
      <c r="C27" s="134"/>
      <c r="D27" s="138"/>
      <c r="E27" s="146"/>
      <c r="F27" s="139"/>
      <c r="G27" s="140"/>
    </row>
    <row r="28" spans="1:7" ht="50.1" customHeight="1">
      <c r="A28" s="143"/>
      <c r="B28" s="133"/>
      <c r="C28" s="134"/>
      <c r="D28" s="138"/>
      <c r="E28" s="146"/>
      <c r="F28" s="139"/>
      <c r="G28" s="140"/>
    </row>
    <row r="29" spans="1:7" ht="50.1" customHeight="1">
      <c r="A29" s="143"/>
      <c r="B29" s="133"/>
      <c r="C29" s="134"/>
      <c r="D29" s="138"/>
      <c r="E29" s="146"/>
      <c r="F29" s="139"/>
      <c r="G29" s="140"/>
    </row>
    <row r="30" spans="1:7" ht="50.1" customHeight="1">
      <c r="A30" s="143"/>
      <c r="B30" s="133"/>
      <c r="C30" s="134"/>
      <c r="D30" s="138"/>
      <c r="E30" s="146"/>
      <c r="F30" s="139"/>
      <c r="G30" s="140"/>
    </row>
    <row r="31" spans="1:7" ht="50.1" customHeight="1">
      <c r="A31" s="143"/>
      <c r="B31" s="133"/>
      <c r="C31" s="134"/>
      <c r="D31" s="138"/>
      <c r="E31" s="146"/>
      <c r="F31" s="139"/>
      <c r="G31" s="140"/>
    </row>
    <row r="32" spans="1:7" ht="50.1" customHeight="1">
      <c r="A32" s="143"/>
      <c r="B32" s="133"/>
      <c r="C32" s="134"/>
      <c r="D32" s="138"/>
      <c r="E32" s="146"/>
      <c r="F32" s="139"/>
      <c r="G32" s="140"/>
    </row>
    <row r="33" spans="1:7" ht="50.1" customHeight="1">
      <c r="A33" s="143"/>
      <c r="B33" s="133"/>
      <c r="C33" s="134"/>
      <c r="D33" s="138"/>
      <c r="E33" s="146"/>
      <c r="F33" s="139"/>
      <c r="G33" s="140"/>
    </row>
    <row r="34" spans="1:7" ht="50.1" customHeight="1">
      <c r="A34" s="143"/>
      <c r="B34" s="133"/>
      <c r="C34" s="134"/>
      <c r="D34" s="138"/>
      <c r="E34" s="146"/>
      <c r="F34" s="139"/>
      <c r="G34" s="140"/>
    </row>
    <row r="35" spans="1:7" ht="50.1" customHeight="1">
      <c r="A35" s="143"/>
      <c r="B35" s="133"/>
      <c r="C35" s="134"/>
      <c r="D35" s="138"/>
      <c r="E35" s="146"/>
      <c r="F35" s="139"/>
      <c r="G35" s="140"/>
    </row>
    <row r="36" spans="1:7" ht="50.1" customHeight="1">
      <c r="A36" s="143"/>
      <c r="B36" s="133"/>
      <c r="C36" s="134"/>
      <c r="D36" s="138"/>
      <c r="E36" s="146"/>
      <c r="F36" s="139"/>
      <c r="G36" s="140"/>
    </row>
    <row r="37" spans="1:7" ht="50.1" customHeight="1">
      <c r="A37" s="143"/>
      <c r="B37" s="133"/>
      <c r="C37" s="134"/>
      <c r="D37" s="138"/>
      <c r="E37" s="146"/>
      <c r="F37" s="139"/>
      <c r="G37" s="140"/>
    </row>
    <row r="38" spans="1:7" ht="50.1" customHeight="1">
      <c r="A38" s="143"/>
      <c r="B38" s="133"/>
      <c r="C38" s="134"/>
      <c r="D38" s="138"/>
      <c r="E38" s="146"/>
      <c r="F38" s="139"/>
      <c r="G38" s="140"/>
    </row>
    <row r="39" spans="1:7" ht="50.1" customHeight="1">
      <c r="A39" s="143"/>
      <c r="B39" s="133"/>
      <c r="C39" s="134"/>
      <c r="D39" s="138"/>
      <c r="E39" s="146"/>
      <c r="F39" s="139"/>
      <c r="G39" s="140"/>
    </row>
    <row r="40" spans="1:7" ht="50.1" customHeight="1">
      <c r="A40" s="143"/>
      <c r="B40" s="133"/>
      <c r="C40" s="134"/>
      <c r="D40" s="138"/>
      <c r="E40" s="146"/>
      <c r="F40" s="139"/>
      <c r="G40" s="140"/>
    </row>
  </sheetData>
  <sheetProtection algorithmName="SHA-512" hashValue="Un7jk5fgxPkX44c6tdG1mHvKbvt1moYNGQnoD/sz/Sxec0aH5brIZr1yTC6QpBQRBAvtdl1OJrvUGjGTdB4CoA==" saltValue="KwaRhjnJPJL7HzyxvtoN2w==" spinCount="100000" sheet="1" formatRows="0"/>
  <mergeCells count="1">
    <mergeCell ref="A1:G1"/>
  </mergeCells>
  <printOptions horizontalCentered="1"/>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DE VERIFICACIÓN  DE LAS CONDICIONES  DE PRESTACIÓN DEL SERVICIO
HOGAR INFANTIL&amp;RIN71.IVC
Versión 2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F15" sqref="F15"/>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95" t="s">
        <v>2716</v>
      </c>
    </row>
    <row r="2" spans="1:5" ht="23.25" customHeight="1">
      <c r="A2" s="1"/>
      <c r="B2" s="497" t="s">
        <v>2606</v>
      </c>
      <c r="C2" s="497"/>
      <c r="D2" s="497"/>
      <c r="E2" s="496"/>
    </row>
    <row r="3" spans="1:5">
      <c r="B3" s="497"/>
      <c r="C3" s="497"/>
      <c r="D3" s="497"/>
      <c r="E3" s="496"/>
    </row>
    <row r="4" spans="1:5" ht="24" customHeight="1">
      <c r="A4" s="1"/>
      <c r="B4" s="497"/>
      <c r="C4" s="497"/>
      <c r="D4" s="497"/>
      <c r="E4" s="496"/>
    </row>
    <row r="5" spans="1:5" ht="30.6" customHeight="1">
      <c r="A5" s="1"/>
      <c r="B5" s="1"/>
      <c r="C5" s="1"/>
      <c r="D5" s="1"/>
      <c r="E5" s="496"/>
    </row>
    <row r="6" spans="1:5" ht="15.6" customHeight="1">
      <c r="A6" s="1"/>
      <c r="B6" s="1"/>
      <c r="C6" s="1"/>
      <c r="D6" s="1"/>
      <c r="E6" s="496"/>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98"/>
      <c r="B35" s="499"/>
      <c r="C35" s="499"/>
      <c r="D35" s="499"/>
      <c r="E35" s="499"/>
    </row>
    <row r="38" spans="1:5" ht="54" customHeight="1">
      <c r="A38" s="498" t="s">
        <v>1468</v>
      </c>
      <c r="B38" s="499"/>
      <c r="C38" s="499"/>
      <c r="D38" s="499"/>
      <c r="E38" s="499"/>
    </row>
  </sheetData>
  <sheetProtection algorithmName="SHA-512" hashValue="4CpkZNVF/qzbyTQOLxwQKO9shK5fi8jtOPuMbjlYIdYi8qDtWzCxcVGQwNpzx9SndppPVy+wDTS6nKynByryTw==" saltValue="h5SGV2j6fY2R0SaiovHqc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E5" sqref="E5"/>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99" t="s">
        <v>2076</v>
      </c>
      <c r="B1" s="600"/>
      <c r="C1" s="600"/>
      <c r="D1" s="600"/>
      <c r="E1" s="600"/>
      <c r="F1" s="601"/>
    </row>
    <row r="2" spans="1:10" ht="33" customHeight="1" thickBot="1">
      <c r="A2" s="602" t="s">
        <v>2077</v>
      </c>
      <c r="B2" s="603"/>
      <c r="C2" s="604" t="s">
        <v>2078</v>
      </c>
      <c r="D2" s="604"/>
      <c r="E2" s="604"/>
      <c r="F2" s="605"/>
    </row>
    <row r="3" spans="1:10" s="34" customFormat="1" ht="15.75" customHeight="1">
      <c r="A3" s="606" t="s">
        <v>2079</v>
      </c>
      <c r="B3" s="607"/>
      <c r="C3" s="608" t="s">
        <v>2080</v>
      </c>
      <c r="D3" s="608"/>
      <c r="E3" s="608"/>
      <c r="F3" s="609"/>
      <c r="G3" s="31"/>
      <c r="H3" s="31"/>
      <c r="I3" s="31"/>
      <c r="J3" s="31"/>
    </row>
    <row r="4" spans="1:10" ht="14.25" customHeight="1">
      <c r="A4" s="606"/>
      <c r="B4" s="607"/>
      <c r="C4" s="110" t="s">
        <v>2081</v>
      </c>
      <c r="D4" s="110" t="s">
        <v>1690</v>
      </c>
      <c r="E4" s="110" t="s">
        <v>2082</v>
      </c>
      <c r="F4" s="111" t="s">
        <v>2083</v>
      </c>
      <c r="G4" s="31"/>
      <c r="H4" s="31"/>
      <c r="I4" s="31"/>
      <c r="J4" s="31"/>
    </row>
    <row r="5" spans="1:10" s="14" customFormat="1" ht="15.75" customHeight="1">
      <c r="A5" s="597" t="s">
        <v>2603</v>
      </c>
      <c r="B5" s="598"/>
      <c r="C5" s="38">
        <f>+'2.Ambientes Edu. y Protecto'!D95</f>
        <v>0</v>
      </c>
      <c r="D5" s="38">
        <f>+'2.Ambientes Edu. y Protecto'!D96</f>
        <v>0</v>
      </c>
      <c r="E5" s="38">
        <f>+'2.Ambientes Edu. y Protecto'!D97</f>
        <v>16</v>
      </c>
      <c r="F5" s="112">
        <f>SUM(C5:E5)</f>
        <v>16</v>
      </c>
      <c r="G5" s="31"/>
      <c r="H5" s="31"/>
      <c r="I5" s="31"/>
      <c r="J5" s="31"/>
    </row>
    <row r="6" spans="1:10">
      <c r="A6" s="597" t="s">
        <v>2604</v>
      </c>
      <c r="B6" s="598"/>
      <c r="C6" s="82">
        <f>+'3. Salud y Nutrición '!D112+'3. Salud y Nutrición '!D112</f>
        <v>0</v>
      </c>
      <c r="D6" s="82">
        <f>+'3. Salud y Nutrición '!D113</f>
        <v>0</v>
      </c>
      <c r="E6" s="82">
        <f>+'3. Salud y Nutrición '!D114</f>
        <v>18</v>
      </c>
      <c r="F6" s="112">
        <f t="shared" ref="F6:F11" si="0">SUM(C6:E6)</f>
        <v>18</v>
      </c>
      <c r="G6" s="31"/>
      <c r="H6" s="31"/>
      <c r="I6" s="31"/>
      <c r="J6" s="31"/>
    </row>
    <row r="7" spans="1:10">
      <c r="A7" s="597" t="s">
        <v>2605</v>
      </c>
      <c r="B7" s="598"/>
      <c r="C7" s="82">
        <f>+'4. Familia, Comunidades y Redes'!D40</f>
        <v>0</v>
      </c>
      <c r="D7" s="82">
        <f>+'4. Familia, Comunidades y Redes'!D41</f>
        <v>0</v>
      </c>
      <c r="E7" s="82">
        <f>+'4. Familia, Comunidades y Redes'!D42</f>
        <v>7</v>
      </c>
      <c r="F7" s="112">
        <f t="shared" si="0"/>
        <v>7</v>
      </c>
      <c r="G7" s="31"/>
      <c r="H7" s="31"/>
      <c r="I7" s="31"/>
      <c r="J7" s="31"/>
    </row>
    <row r="8" spans="1:10">
      <c r="A8" s="597" t="s">
        <v>2085</v>
      </c>
      <c r="B8" s="598"/>
      <c r="C8" s="82">
        <f>+'5. Proceso Pedagógico'!D32</f>
        <v>0</v>
      </c>
      <c r="D8" s="82">
        <f>+'5. Proceso Pedagógico'!D33</f>
        <v>0</v>
      </c>
      <c r="E8" s="82">
        <f>+'5. Proceso Pedagógico'!D34</f>
        <v>6</v>
      </c>
      <c r="F8" s="112">
        <f t="shared" si="0"/>
        <v>6</v>
      </c>
      <c r="G8" s="31"/>
      <c r="H8" s="31"/>
      <c r="I8" s="31"/>
      <c r="J8" s="31"/>
    </row>
    <row r="9" spans="1:10">
      <c r="A9" s="597" t="s">
        <v>2084</v>
      </c>
      <c r="B9" s="598"/>
      <c r="C9" s="82">
        <f>+'6. Administrativo y Gestión'!D22</f>
        <v>0</v>
      </c>
      <c r="D9" s="82">
        <f>+'6. Administrativo y Gestión'!D23</f>
        <v>0</v>
      </c>
      <c r="E9" s="82">
        <f>+'6. Administrativo y Gestión'!D24</f>
        <v>5</v>
      </c>
      <c r="F9" s="112">
        <f t="shared" si="0"/>
        <v>5</v>
      </c>
      <c r="G9" s="31"/>
      <c r="H9" s="31"/>
      <c r="I9" s="31"/>
      <c r="J9" s="31"/>
    </row>
    <row r="10" spans="1:10">
      <c r="A10" s="597" t="s">
        <v>2086</v>
      </c>
      <c r="B10" s="598"/>
      <c r="C10" s="82">
        <f>+'7. Financiero'!D20</f>
        <v>0</v>
      </c>
      <c r="D10" s="82">
        <f>+'7. Financiero'!D21</f>
        <v>0</v>
      </c>
      <c r="E10" s="82">
        <f>+'7. Financiero'!D22</f>
        <v>3</v>
      </c>
      <c r="F10" s="112">
        <f t="shared" si="0"/>
        <v>3</v>
      </c>
      <c r="G10" s="31"/>
      <c r="H10" s="31"/>
      <c r="I10" s="31"/>
      <c r="J10" s="31"/>
    </row>
    <row r="11" spans="1:10">
      <c r="A11" s="597" t="s">
        <v>2087</v>
      </c>
      <c r="B11" s="598"/>
      <c r="C11" s="82">
        <f>+'8. Talento Humano'!D29</f>
        <v>0</v>
      </c>
      <c r="D11" s="82">
        <f>+'8. Talento Humano'!D30</f>
        <v>0</v>
      </c>
      <c r="E11" s="82">
        <f>+'8. Talento Humano'!D31</f>
        <v>6</v>
      </c>
      <c r="F11" s="112">
        <f t="shared" si="0"/>
        <v>6</v>
      </c>
      <c r="G11" s="31"/>
      <c r="H11" s="31"/>
      <c r="I11" s="31"/>
      <c r="J11" s="31"/>
    </row>
    <row r="12" spans="1:10">
      <c r="A12" s="614" t="s">
        <v>2088</v>
      </c>
      <c r="B12" s="615"/>
      <c r="C12" s="113">
        <f>SUM(C5:C11)</f>
        <v>0</v>
      </c>
      <c r="D12" s="113">
        <f>SUM(D5:D11)</f>
        <v>0</v>
      </c>
      <c r="E12" s="113">
        <f>SUM(E5:E11)</f>
        <v>61</v>
      </c>
      <c r="F12" s="114">
        <f>SUM(F5:F11)</f>
        <v>61</v>
      </c>
    </row>
    <row r="13" spans="1:10" ht="30.75" thickBot="1">
      <c r="A13" s="115"/>
      <c r="B13" s="116"/>
      <c r="C13" s="117" t="s">
        <v>2089</v>
      </c>
      <c r="D13" s="118" t="s">
        <v>2090</v>
      </c>
      <c r="E13" s="117" t="s">
        <v>2089</v>
      </c>
      <c r="F13" s="119"/>
    </row>
    <row r="14" spans="1:10">
      <c r="A14" s="616" t="s">
        <v>1581</v>
      </c>
      <c r="B14" s="617"/>
      <c r="C14" s="617"/>
      <c r="D14" s="617"/>
      <c r="E14" s="617"/>
      <c r="F14" s="618"/>
    </row>
    <row r="15" spans="1:10" ht="47.25" customHeight="1">
      <c r="A15" s="619"/>
      <c r="B15" s="620"/>
      <c r="C15" s="620"/>
      <c r="D15" s="620"/>
      <c r="E15" s="620"/>
      <c r="F15" s="621"/>
    </row>
    <row r="16" spans="1:10" ht="51.75" customHeight="1" thickBot="1">
      <c r="A16" s="622"/>
      <c r="B16" s="623"/>
      <c r="C16" s="623"/>
      <c r="D16" s="623"/>
      <c r="E16" s="623"/>
      <c r="F16" s="624"/>
    </row>
    <row r="17" spans="1:7" ht="25.5" customHeight="1">
      <c r="A17" s="616" t="s">
        <v>1583</v>
      </c>
      <c r="B17" s="617"/>
      <c r="C17" s="617"/>
      <c r="D17" s="617"/>
      <c r="E17" s="617"/>
      <c r="F17" s="618"/>
    </row>
    <row r="18" spans="1:7">
      <c r="A18" s="625"/>
      <c r="B18" s="626"/>
      <c r="C18" s="626"/>
      <c r="D18" s="626"/>
      <c r="E18" s="626"/>
      <c r="F18" s="627"/>
    </row>
    <row r="19" spans="1:7">
      <c r="A19" s="625"/>
      <c r="B19" s="626"/>
      <c r="C19" s="626"/>
      <c r="D19" s="626"/>
      <c r="E19" s="626"/>
      <c r="F19" s="627"/>
    </row>
    <row r="20" spans="1:7">
      <c r="A20" s="625"/>
      <c r="B20" s="626"/>
      <c r="C20" s="626"/>
      <c r="D20" s="626"/>
      <c r="E20" s="626"/>
      <c r="F20" s="627"/>
    </row>
    <row r="21" spans="1:7">
      <c r="A21" s="625"/>
      <c r="B21" s="626"/>
      <c r="C21" s="626"/>
      <c r="D21" s="626"/>
      <c r="E21" s="626"/>
      <c r="F21" s="627"/>
    </row>
    <row r="22" spans="1:7">
      <c r="A22" s="625"/>
      <c r="B22" s="626"/>
      <c r="C22" s="626"/>
      <c r="D22" s="626"/>
      <c r="E22" s="626"/>
      <c r="F22" s="627"/>
    </row>
    <row r="23" spans="1:7">
      <c r="A23" s="625"/>
      <c r="B23" s="626"/>
      <c r="C23" s="626"/>
      <c r="D23" s="626"/>
      <c r="E23" s="626"/>
      <c r="F23" s="627"/>
    </row>
    <row r="24" spans="1:7">
      <c r="A24" s="625"/>
      <c r="B24" s="626"/>
      <c r="C24" s="626"/>
      <c r="D24" s="626"/>
      <c r="E24" s="626"/>
      <c r="F24" s="627"/>
    </row>
    <row r="25" spans="1:7" ht="18" customHeight="1">
      <c r="A25" s="625"/>
      <c r="B25" s="626"/>
      <c r="C25" s="626"/>
      <c r="D25" s="626"/>
      <c r="E25" s="626"/>
      <c r="F25" s="627"/>
    </row>
    <row r="26" spans="1:7" ht="18" customHeight="1">
      <c r="A26" s="625"/>
      <c r="B26" s="626"/>
      <c r="C26" s="626"/>
      <c r="D26" s="626"/>
      <c r="E26" s="626"/>
      <c r="F26" s="627"/>
    </row>
    <row r="27" spans="1:7">
      <c r="A27" s="625"/>
      <c r="B27" s="626"/>
      <c r="C27" s="626"/>
      <c r="D27" s="626"/>
      <c r="E27" s="626"/>
      <c r="F27" s="627"/>
    </row>
    <row r="28" spans="1:7">
      <c r="A28" s="625"/>
      <c r="B28" s="626"/>
      <c r="C28" s="626"/>
      <c r="D28" s="626"/>
      <c r="E28" s="626"/>
      <c r="F28" s="627"/>
    </row>
    <row r="29" spans="1:7" ht="15" customHeight="1">
      <c r="A29" s="625"/>
      <c r="B29" s="626"/>
      <c r="C29" s="626"/>
      <c r="D29" s="626"/>
      <c r="E29" s="626"/>
      <c r="F29" s="627"/>
    </row>
    <row r="30" spans="1:7" ht="68.25" customHeight="1">
      <c r="A30" s="628" t="s">
        <v>2091</v>
      </c>
      <c r="B30" s="628"/>
      <c r="C30" s="629" t="s">
        <v>2092</v>
      </c>
      <c r="D30" s="629"/>
      <c r="E30" s="629"/>
      <c r="F30" s="629"/>
    </row>
    <row r="31" spans="1:7" ht="29.45" customHeight="1">
      <c r="A31" s="630" t="s">
        <v>2093</v>
      </c>
      <c r="B31" s="631"/>
      <c r="C31" s="631"/>
      <c r="D31" s="631"/>
      <c r="E31" s="631"/>
      <c r="F31" s="632"/>
      <c r="G31" s="40"/>
    </row>
    <row r="32" spans="1:7" ht="19.350000000000001" customHeight="1">
      <c r="A32" s="633" t="s">
        <v>2094</v>
      </c>
      <c r="B32" s="634"/>
      <c r="C32" s="635" t="s">
        <v>2095</v>
      </c>
      <c r="D32" s="636"/>
      <c r="E32" s="634"/>
      <c r="F32" s="41" t="s">
        <v>2096</v>
      </c>
      <c r="G32" s="40"/>
    </row>
    <row r="33" spans="1:10" ht="30" customHeight="1">
      <c r="A33" s="610"/>
      <c r="B33" s="611"/>
      <c r="C33" s="612"/>
      <c r="D33" s="613"/>
      <c r="E33" s="611"/>
      <c r="F33" s="120"/>
      <c r="G33" s="40"/>
      <c r="H33" s="39"/>
      <c r="I33" s="39"/>
      <c r="J33" s="39"/>
    </row>
    <row r="34" spans="1:10" ht="30" customHeight="1">
      <c r="A34" s="610"/>
      <c r="B34" s="611"/>
      <c r="C34" s="612"/>
      <c r="D34" s="613"/>
      <c r="E34" s="611"/>
      <c r="F34" s="120"/>
      <c r="G34" s="40"/>
    </row>
    <row r="35" spans="1:10" ht="30" customHeight="1">
      <c r="A35" s="610"/>
      <c r="B35" s="611"/>
      <c r="C35" s="612"/>
      <c r="D35" s="613"/>
      <c r="E35" s="611"/>
      <c r="F35" s="120"/>
      <c r="G35" s="40"/>
    </row>
    <row r="36" spans="1:10" ht="30" customHeight="1">
      <c r="A36" s="610"/>
      <c r="B36" s="611"/>
      <c r="C36" s="612"/>
      <c r="D36" s="613"/>
      <c r="E36" s="611"/>
      <c r="F36" s="120"/>
      <c r="G36" s="40"/>
    </row>
    <row r="37" spans="1:10" ht="30" customHeight="1" thickBot="1">
      <c r="A37" s="637"/>
      <c r="B37" s="638"/>
      <c r="C37" s="639"/>
      <c r="D37" s="640"/>
      <c r="E37" s="638"/>
      <c r="F37" s="121"/>
      <c r="G37" s="40"/>
    </row>
    <row r="38" spans="1:10" ht="15.75" thickBot="1">
      <c r="A38" s="641"/>
      <c r="B38" s="641"/>
      <c r="C38" s="641"/>
      <c r="D38" s="641"/>
      <c r="E38" s="641"/>
      <c r="F38" s="42"/>
      <c r="G38" s="40"/>
    </row>
    <row r="39" spans="1:10">
      <c r="A39" s="642" t="s">
        <v>2097</v>
      </c>
      <c r="B39" s="643"/>
      <c r="C39" s="643"/>
      <c r="D39" s="643"/>
      <c r="E39" s="643"/>
      <c r="F39" s="644"/>
      <c r="G39" s="40"/>
    </row>
    <row r="40" spans="1:10">
      <c r="A40" s="633" t="s">
        <v>2094</v>
      </c>
      <c r="B40" s="634"/>
      <c r="C40" s="635" t="s">
        <v>2095</v>
      </c>
      <c r="D40" s="636"/>
      <c r="E40" s="634"/>
      <c r="F40" s="41" t="s">
        <v>2096</v>
      </c>
      <c r="G40" s="40"/>
    </row>
    <row r="41" spans="1:10" ht="30" customHeight="1">
      <c r="A41" s="610"/>
      <c r="B41" s="611"/>
      <c r="C41" s="612"/>
      <c r="D41" s="613"/>
      <c r="E41" s="611"/>
      <c r="F41" s="120"/>
      <c r="G41" s="40"/>
    </row>
    <row r="42" spans="1:10" ht="30" customHeight="1">
      <c r="A42" s="610"/>
      <c r="B42" s="611"/>
      <c r="C42" s="612"/>
      <c r="D42" s="613"/>
      <c r="E42" s="611"/>
      <c r="F42" s="120"/>
      <c r="G42" s="40"/>
    </row>
    <row r="43" spans="1:10" ht="30" customHeight="1">
      <c r="A43" s="610"/>
      <c r="B43" s="611"/>
      <c r="C43" s="612"/>
      <c r="D43" s="613"/>
      <c r="E43" s="611"/>
      <c r="F43" s="120"/>
      <c r="G43" s="40"/>
    </row>
    <row r="44" spans="1:10" ht="30" customHeight="1">
      <c r="A44" s="610"/>
      <c r="B44" s="611"/>
      <c r="C44" s="612"/>
      <c r="D44" s="613"/>
      <c r="E44" s="611"/>
      <c r="F44" s="120"/>
      <c r="G44" s="40"/>
    </row>
    <row r="45" spans="1:10" ht="30" customHeight="1" thickBot="1">
      <c r="A45" s="637"/>
      <c r="B45" s="638"/>
      <c r="C45" s="639"/>
      <c r="D45" s="640"/>
      <c r="E45" s="638"/>
      <c r="F45" s="121"/>
      <c r="G45" s="40"/>
    </row>
  </sheetData>
  <sheetProtection algorithmName="SHA-512" hashValue="LcWUuZNBsJk3DqICxfVSxThPiSdK+LfiOXQbsjAghSEiFQzkeur7+z0hUgBiL5hxwMRv9S/KzCjdI1FsZnhTFw==" saltValue="obCYXAiZ+R9tmD3gFFUOwQ==" spinCount="100000" sheet="1" formatRows="0"/>
  <mergeCells count="47">
    <mergeCell ref="A44:B44"/>
    <mergeCell ref="C44:E44"/>
    <mergeCell ref="A45:B45"/>
    <mergeCell ref="C45:E45"/>
    <mergeCell ref="A41:B41"/>
    <mergeCell ref="C41:E41"/>
    <mergeCell ref="A42:B42"/>
    <mergeCell ref="C42:E42"/>
    <mergeCell ref="A43:B43"/>
    <mergeCell ref="C43:E43"/>
    <mergeCell ref="A40:B40"/>
    <mergeCell ref="C40:E40"/>
    <mergeCell ref="A34:B34"/>
    <mergeCell ref="C34:E34"/>
    <mergeCell ref="A35:B35"/>
    <mergeCell ref="C35:E35"/>
    <mergeCell ref="A36:B36"/>
    <mergeCell ref="C36:E36"/>
    <mergeCell ref="A37:B37"/>
    <mergeCell ref="C37:E37"/>
    <mergeCell ref="A38:B38"/>
    <mergeCell ref="C38:E38"/>
    <mergeCell ref="A39:F39"/>
    <mergeCell ref="A33:B33"/>
    <mergeCell ref="C33:E33"/>
    <mergeCell ref="A11:B11"/>
    <mergeCell ref="A12:B12"/>
    <mergeCell ref="A14:F14"/>
    <mergeCell ref="A15:F16"/>
    <mergeCell ref="A17:F17"/>
    <mergeCell ref="A18:F29"/>
    <mergeCell ref="A30:B30"/>
    <mergeCell ref="C30:F30"/>
    <mergeCell ref="A31:F31"/>
    <mergeCell ref="A32:B32"/>
    <mergeCell ref="C32:E32"/>
    <mergeCell ref="A10:B10"/>
    <mergeCell ref="A1:F1"/>
    <mergeCell ref="A2:B2"/>
    <mergeCell ref="C2:F2"/>
    <mergeCell ref="A3:B4"/>
    <mergeCell ref="C3:F3"/>
    <mergeCell ref="A5:B5"/>
    <mergeCell ref="A6:B6"/>
    <mergeCell ref="A7:B7"/>
    <mergeCell ref="A8:B8"/>
    <mergeCell ref="A9:B9"/>
  </mergeCells>
  <printOptions horizontalCentered="1"/>
  <pageMargins left="0.31496062992125984" right="0.31496062992125984"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INFANTIL&amp;RIN71.IVC
Versión 2
XX/03/2026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A3CC-B1C7-405B-9D96-75259FB9B42E}">
  <dimension ref="A1:NO4"/>
  <sheetViews>
    <sheetView topLeftCell="LU1" workbookViewId="0">
      <selection activeCell="LY3" sqref="LY3"/>
    </sheetView>
  </sheetViews>
  <sheetFormatPr baseColWidth="10" defaultColWidth="11.42578125" defaultRowHeight="1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 min="68" max="68" width="12.42578125" customWidth="1"/>
    <col min="178" max="178" width="11.7109375" bestFit="1" customWidth="1"/>
  </cols>
  <sheetData>
    <row r="1" spans="1:379" ht="15.75" thickBot="1">
      <c r="A1" s="645" t="s">
        <v>1693</v>
      </c>
      <c r="B1" s="646"/>
      <c r="C1" s="646"/>
      <c r="D1" s="646"/>
      <c r="E1" s="646"/>
      <c r="F1" s="646"/>
      <c r="G1" s="646"/>
      <c r="H1" s="646"/>
      <c r="I1" s="646"/>
      <c r="J1" s="646"/>
      <c r="K1" s="646"/>
      <c r="L1" s="646"/>
      <c r="M1" s="647"/>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1" t="s">
        <v>2594</v>
      </c>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402"/>
      <c r="DK1" s="402"/>
      <c r="DL1" s="402"/>
      <c r="DM1" s="402"/>
      <c r="DN1" s="402"/>
      <c r="DO1" s="402"/>
      <c r="DP1" s="402"/>
      <c r="DQ1" s="402"/>
      <c r="DR1" s="402"/>
      <c r="DS1" s="402"/>
      <c r="DT1" s="402"/>
      <c r="DU1" s="402"/>
      <c r="DV1" s="402"/>
      <c r="DW1" s="402"/>
      <c r="DX1" s="402"/>
      <c r="DY1" s="402"/>
      <c r="DZ1" s="402"/>
      <c r="EA1" s="402"/>
      <c r="EB1" s="402"/>
      <c r="EC1" s="402"/>
      <c r="ED1" s="402"/>
      <c r="EE1" s="402"/>
      <c r="EF1" s="402"/>
      <c r="EG1" s="402"/>
      <c r="EH1" s="402"/>
      <c r="EI1" s="402"/>
      <c r="EJ1" s="402"/>
      <c r="EK1" s="402"/>
      <c r="EL1" s="402"/>
      <c r="EM1" s="402"/>
      <c r="EN1" s="402"/>
      <c r="EO1" s="402"/>
      <c r="EP1" s="402"/>
      <c r="EQ1" s="402"/>
      <c r="ER1" s="402"/>
      <c r="ES1" s="402"/>
      <c r="ET1" s="402"/>
      <c r="EU1" s="402"/>
      <c r="EV1" s="402"/>
      <c r="EW1" s="402"/>
      <c r="EX1" s="402"/>
      <c r="EY1" s="402"/>
      <c r="EZ1" s="402"/>
      <c r="FA1" s="402"/>
      <c r="FB1" s="402"/>
      <c r="FC1" s="402"/>
      <c r="FD1" s="263"/>
      <c r="FE1" s="403" t="s">
        <v>2595</v>
      </c>
      <c r="FF1" s="403"/>
      <c r="FG1" s="403"/>
      <c r="FH1" s="403"/>
      <c r="FI1" s="403"/>
      <c r="FJ1" s="403"/>
      <c r="FK1" s="403"/>
      <c r="FL1" s="403"/>
      <c r="FM1" s="403"/>
      <c r="FN1" s="403"/>
      <c r="FO1" s="403"/>
      <c r="FP1" s="403"/>
      <c r="FQ1" s="403"/>
      <c r="FR1" s="403"/>
      <c r="FS1" s="403"/>
      <c r="FT1" s="403"/>
      <c r="FU1" s="403"/>
      <c r="FV1" s="403"/>
      <c r="FW1" s="403"/>
      <c r="FX1" s="403"/>
      <c r="FY1" s="403"/>
      <c r="FZ1" s="403"/>
      <c r="GA1" s="403"/>
      <c r="GB1" s="403"/>
      <c r="GC1" s="403"/>
      <c r="GD1" s="403"/>
      <c r="GE1" s="403"/>
      <c r="GF1" s="403"/>
      <c r="GG1" s="403"/>
      <c r="GH1" s="403"/>
      <c r="GI1" s="403"/>
      <c r="GJ1" s="403"/>
      <c r="GK1" s="403"/>
      <c r="GL1" s="403"/>
      <c r="GM1" s="403"/>
      <c r="GN1" s="403"/>
      <c r="GO1" s="403"/>
      <c r="GP1" s="403"/>
      <c r="GQ1" s="403"/>
      <c r="GR1" s="403"/>
      <c r="GS1" s="403"/>
      <c r="GT1" s="403"/>
      <c r="GU1" s="403"/>
      <c r="GV1" s="403"/>
      <c r="GW1" s="403"/>
      <c r="GX1" s="403"/>
      <c r="GY1" s="403"/>
      <c r="GZ1" s="403"/>
      <c r="HA1" s="403"/>
      <c r="HB1" s="403"/>
      <c r="HC1" s="403"/>
      <c r="HD1" s="403"/>
      <c r="HE1" s="403"/>
      <c r="HF1" s="403"/>
      <c r="HG1" s="403"/>
      <c r="HH1" s="403"/>
      <c r="HI1" s="403"/>
      <c r="HJ1" s="403"/>
      <c r="HK1" s="403"/>
      <c r="HL1" s="403"/>
      <c r="HM1" s="403"/>
      <c r="HN1" s="403"/>
      <c r="HO1" s="403"/>
      <c r="HP1" s="403"/>
      <c r="HQ1" s="403"/>
      <c r="HR1" s="403"/>
      <c r="HS1" s="403"/>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22" t="s">
        <v>2596</v>
      </c>
      <c r="JC1" s="423"/>
      <c r="JD1" s="422"/>
      <c r="JE1" s="422"/>
      <c r="JF1" s="422"/>
      <c r="JG1" s="422"/>
      <c r="JH1" s="422"/>
      <c r="JI1" s="422"/>
      <c r="JJ1" s="422"/>
      <c r="JK1" s="422"/>
      <c r="JL1" s="422"/>
      <c r="JM1" s="422"/>
      <c r="JN1" s="422"/>
      <c r="JO1" s="422"/>
      <c r="JP1" s="422"/>
      <c r="JQ1" s="422"/>
      <c r="JR1" s="422"/>
      <c r="JS1" s="422"/>
      <c r="JT1" s="422"/>
      <c r="JU1" s="422"/>
      <c r="JV1" s="422"/>
      <c r="JW1" s="422"/>
      <c r="JX1" s="422"/>
      <c r="JY1" s="422"/>
      <c r="JZ1" s="422"/>
      <c r="KA1" s="422"/>
      <c r="KB1" s="422"/>
      <c r="KC1" s="422"/>
      <c r="KD1" s="424"/>
      <c r="KE1" s="424"/>
      <c r="KF1" s="424"/>
      <c r="KG1" s="424"/>
      <c r="KH1" s="424"/>
      <c r="KI1" s="426"/>
      <c r="KJ1" s="429" t="s">
        <v>1856</v>
      </c>
      <c r="KK1" s="430"/>
      <c r="KL1" s="430"/>
      <c r="KM1" s="430"/>
      <c r="KN1" s="430"/>
      <c r="KO1" s="430"/>
      <c r="KP1" s="430"/>
      <c r="KQ1" s="430"/>
      <c r="KR1" s="430"/>
      <c r="KS1" s="430"/>
      <c r="KT1" s="430"/>
      <c r="KU1" s="430"/>
      <c r="KV1" s="430"/>
      <c r="KW1" s="430"/>
      <c r="KX1" s="430"/>
      <c r="KY1" s="430"/>
      <c r="KZ1" s="430"/>
      <c r="LA1" s="430"/>
      <c r="LB1" s="430"/>
      <c r="LC1" s="430"/>
      <c r="LD1" s="430"/>
      <c r="LE1" s="430"/>
      <c r="LF1" s="430"/>
      <c r="LG1" s="430"/>
      <c r="LH1" s="430"/>
      <c r="LI1" s="430"/>
      <c r="LJ1" s="425" t="s">
        <v>1877</v>
      </c>
      <c r="LK1" s="425"/>
      <c r="LL1" s="425"/>
      <c r="LM1" s="425"/>
      <c r="LN1" s="425"/>
      <c r="LO1" s="425"/>
      <c r="LP1" s="425"/>
      <c r="LQ1" s="425"/>
      <c r="LR1" s="425"/>
      <c r="LS1" s="425"/>
      <c r="LT1" s="425"/>
      <c r="LU1" s="425"/>
      <c r="LV1" s="425"/>
      <c r="LW1" s="425"/>
      <c r="LX1" s="425"/>
      <c r="LY1" s="425"/>
      <c r="LZ1" s="425"/>
      <c r="MA1" s="425"/>
      <c r="MB1" s="440" t="s">
        <v>2597</v>
      </c>
      <c r="MC1" s="441"/>
      <c r="MD1" s="441"/>
      <c r="ME1" s="441"/>
      <c r="MF1" s="441"/>
      <c r="MG1" s="441"/>
      <c r="MH1" s="441"/>
      <c r="MI1" s="441"/>
      <c r="MJ1" s="441"/>
      <c r="MK1" s="442"/>
      <c r="ML1" s="443"/>
      <c r="MM1" s="443"/>
      <c r="MN1" s="443"/>
      <c r="MO1" s="443"/>
      <c r="MP1" s="443"/>
      <c r="MQ1" s="444"/>
      <c r="MR1" s="404" t="s">
        <v>2598</v>
      </c>
      <c r="MS1" s="404"/>
      <c r="MT1" s="404"/>
      <c r="MU1" s="404"/>
      <c r="MV1" s="404"/>
      <c r="MW1" s="404"/>
      <c r="MX1" s="404"/>
      <c r="MY1" s="404"/>
      <c r="MZ1" s="404"/>
      <c r="NA1" s="404"/>
      <c r="NB1" s="404"/>
      <c r="NC1" s="404"/>
      <c r="ND1" s="404"/>
      <c r="NE1" s="404"/>
      <c r="NF1" s="404"/>
      <c r="NG1" s="404"/>
      <c r="NH1" s="404"/>
      <c r="NI1" s="404"/>
      <c r="NJ1" s="404"/>
      <c r="NK1" s="404"/>
      <c r="NL1" s="404"/>
      <c r="NM1" s="404"/>
      <c r="NN1" s="404"/>
      <c r="NO1" s="404"/>
    </row>
    <row r="2" spans="1:379" ht="15.75" thickBot="1">
      <c r="A2" s="648" t="s">
        <v>2109</v>
      </c>
      <c r="B2" s="649"/>
      <c r="C2" s="649"/>
      <c r="D2" s="649"/>
      <c r="E2" s="649"/>
      <c r="F2" s="649"/>
      <c r="G2" s="649"/>
      <c r="H2" s="649"/>
      <c r="I2" s="649"/>
      <c r="J2" s="649"/>
      <c r="K2" s="649"/>
      <c r="L2" s="649"/>
      <c r="M2" s="650"/>
      <c r="N2" s="651" t="s">
        <v>1587</v>
      </c>
      <c r="O2" s="652"/>
      <c r="P2" s="652"/>
      <c r="Q2" s="652"/>
      <c r="R2" s="652"/>
      <c r="S2" s="652"/>
      <c r="T2" s="652"/>
      <c r="U2" s="652"/>
      <c r="V2" s="652"/>
      <c r="W2" s="652"/>
      <c r="X2" s="652"/>
      <c r="Y2" s="652"/>
      <c r="Z2" s="652"/>
      <c r="AA2" s="652"/>
      <c r="AB2" s="652"/>
      <c r="AC2" s="652"/>
      <c r="AD2" s="652"/>
      <c r="AE2" s="652"/>
      <c r="AF2" s="414" t="s">
        <v>1591</v>
      </c>
      <c r="AG2" s="415"/>
      <c r="AH2" s="415"/>
      <c r="AI2" s="415"/>
      <c r="AJ2" s="415"/>
      <c r="AK2" s="415"/>
      <c r="AL2" s="415"/>
      <c r="AM2" s="415"/>
      <c r="AN2" s="415"/>
      <c r="AO2" s="415"/>
      <c r="AP2" s="415"/>
      <c r="AQ2" s="415"/>
      <c r="AR2" s="415"/>
      <c r="AS2" s="415"/>
      <c r="AT2" s="416"/>
      <c r="AU2" s="413" t="s">
        <v>1604</v>
      </c>
      <c r="AV2" s="417"/>
      <c r="AW2" s="417"/>
      <c r="AX2" s="417"/>
      <c r="AY2" s="417"/>
      <c r="AZ2" s="417"/>
      <c r="BA2" s="417"/>
      <c r="BB2" s="417"/>
      <c r="BC2" s="417"/>
      <c r="BD2" s="417"/>
      <c r="BE2" s="417"/>
      <c r="BF2" s="417"/>
      <c r="BG2" s="417"/>
      <c r="BH2" s="417"/>
      <c r="BI2" s="417"/>
      <c r="BJ2" s="417"/>
      <c r="BK2" s="417"/>
      <c r="BL2" s="417"/>
      <c r="BM2" s="417"/>
      <c r="BN2" s="418"/>
      <c r="BO2" s="419" t="s">
        <v>1613</v>
      </c>
      <c r="BP2" s="420" t="s">
        <v>1615</v>
      </c>
      <c r="BQ2" s="47" t="s">
        <v>1616</v>
      </c>
      <c r="BR2" s="54" t="s">
        <v>1617</v>
      </c>
      <c r="BS2" s="47" t="s">
        <v>1618</v>
      </c>
      <c r="BT2" s="45" t="s">
        <v>1619</v>
      </c>
      <c r="BU2" s="45" t="s">
        <v>1691</v>
      </c>
      <c r="BV2" s="45" t="s">
        <v>1692</v>
      </c>
      <c r="BW2" s="47" t="s">
        <v>1620</v>
      </c>
      <c r="BX2" s="45" t="s">
        <v>1621</v>
      </c>
      <c r="BY2" s="47" t="s">
        <v>1622</v>
      </c>
      <c r="BZ2" s="45" t="s">
        <v>1623</v>
      </c>
      <c r="CA2" s="47" t="s">
        <v>1624</v>
      </c>
      <c r="CB2" s="45" t="s">
        <v>1625</v>
      </c>
      <c r="CC2" s="45" t="s">
        <v>1626</v>
      </c>
      <c r="CD2" s="47" t="s">
        <v>1627</v>
      </c>
      <c r="CE2" s="45" t="s">
        <v>1628</v>
      </c>
      <c r="CF2" s="45" t="s">
        <v>1629</v>
      </c>
      <c r="CG2" s="45" t="s">
        <v>2193</v>
      </c>
      <c r="CH2" s="47" t="s">
        <v>1630</v>
      </c>
      <c r="CI2" s="45" t="s">
        <v>1631</v>
      </c>
      <c r="CJ2" s="47" t="s">
        <v>1714</v>
      </c>
      <c r="CK2" s="45" t="s">
        <v>1715</v>
      </c>
      <c r="CL2" s="45" t="s">
        <v>1716</v>
      </c>
      <c r="CM2" s="47" t="s">
        <v>1718</v>
      </c>
      <c r="CN2" s="45" t="s">
        <v>1719</v>
      </c>
      <c r="CO2" s="45" t="s">
        <v>1720</v>
      </c>
      <c r="CP2" s="45" t="s">
        <v>1721</v>
      </c>
      <c r="CQ2" s="47" t="s">
        <v>1725</v>
      </c>
      <c r="CR2" s="45" t="s">
        <v>1726</v>
      </c>
      <c r="CS2" s="45" t="s">
        <v>1727</v>
      </c>
      <c r="CT2" s="47" t="s">
        <v>1728</v>
      </c>
      <c r="CU2" s="47" t="s">
        <v>1728</v>
      </c>
      <c r="CV2" s="47" t="s">
        <v>1728</v>
      </c>
      <c r="CW2" s="45" t="s">
        <v>1729</v>
      </c>
      <c r="CX2" s="45" t="s">
        <v>2218</v>
      </c>
      <c r="CY2" s="45" t="s">
        <v>2220</v>
      </c>
      <c r="CZ2" s="45" t="s">
        <v>2222</v>
      </c>
      <c r="DA2" s="45" t="s">
        <v>2224</v>
      </c>
      <c r="DB2" s="45" t="s">
        <v>2225</v>
      </c>
      <c r="DC2" s="45" t="s">
        <v>2226</v>
      </c>
      <c r="DD2" s="45" t="s">
        <v>2227</v>
      </c>
      <c r="DE2" s="45" t="s">
        <v>2228</v>
      </c>
      <c r="DF2" s="45" t="s">
        <v>2229</v>
      </c>
      <c r="DG2" s="45" t="s">
        <v>2230</v>
      </c>
      <c r="DH2" s="45" t="s">
        <v>2232</v>
      </c>
      <c r="DI2" s="45" t="s">
        <v>2234</v>
      </c>
      <c r="DJ2" s="45" t="s">
        <v>2235</v>
      </c>
      <c r="DK2" s="45" t="s">
        <v>2236</v>
      </c>
      <c r="DL2" s="45" t="s">
        <v>2238</v>
      </c>
      <c r="DM2" s="45" t="s">
        <v>2240</v>
      </c>
      <c r="DN2" s="45" t="s">
        <v>2241</v>
      </c>
      <c r="DO2" s="45" t="s">
        <v>2242</v>
      </c>
      <c r="DP2" s="45" t="s">
        <v>2243</v>
      </c>
      <c r="DQ2" s="45" t="s">
        <v>2245</v>
      </c>
      <c r="DR2" s="45" t="s">
        <v>2246</v>
      </c>
      <c r="DS2" s="45" t="s">
        <v>2248</v>
      </c>
      <c r="DT2" s="45" t="s">
        <v>2250</v>
      </c>
      <c r="DU2" s="45" t="s">
        <v>2252</v>
      </c>
      <c r="DV2" s="45" t="s">
        <v>2253</v>
      </c>
      <c r="DW2" s="45" t="s">
        <v>2254</v>
      </c>
      <c r="DX2" s="45" t="s">
        <v>2256</v>
      </c>
      <c r="DY2" s="45" t="s">
        <v>2257</v>
      </c>
      <c r="DZ2" s="45" t="s">
        <v>2258</v>
      </c>
      <c r="EA2" s="47" t="s">
        <v>2260</v>
      </c>
      <c r="EB2" s="54" t="s">
        <v>2263</v>
      </c>
      <c r="EC2" s="54" t="s">
        <v>2265</v>
      </c>
      <c r="ED2" s="54" t="s">
        <v>2267</v>
      </c>
      <c r="EE2" s="54" t="s">
        <v>2270</v>
      </c>
      <c r="EF2" s="54" t="s">
        <v>2272</v>
      </c>
      <c r="EG2" s="47" t="s">
        <v>2274</v>
      </c>
      <c r="EH2" s="47" t="s">
        <v>2274</v>
      </c>
      <c r="EI2" s="45" t="s">
        <v>2277</v>
      </c>
      <c r="EJ2" s="45" t="s">
        <v>2280</v>
      </c>
      <c r="EK2" s="45" t="s">
        <v>2282</v>
      </c>
      <c r="EL2" s="45" t="s">
        <v>2285</v>
      </c>
      <c r="EM2" s="45" t="s">
        <v>2287</v>
      </c>
      <c r="EN2" s="45" t="s">
        <v>2289</v>
      </c>
      <c r="EO2" s="45" t="s">
        <v>2292</v>
      </c>
      <c r="EP2" s="45" t="s">
        <v>2294</v>
      </c>
      <c r="EQ2" s="45" t="s">
        <v>2295</v>
      </c>
      <c r="ER2" s="45" t="s">
        <v>2297</v>
      </c>
      <c r="ES2" s="45" t="s">
        <v>2300</v>
      </c>
      <c r="ET2" s="45" t="s">
        <v>2301</v>
      </c>
      <c r="EU2" s="47" t="s">
        <v>2303</v>
      </c>
      <c r="EV2" s="54" t="s">
        <v>2306</v>
      </c>
      <c r="EW2" s="47" t="s">
        <v>2308</v>
      </c>
      <c r="EX2" s="45" t="s">
        <v>2311</v>
      </c>
      <c r="EY2" s="45" t="s">
        <v>2313</v>
      </c>
      <c r="EZ2" s="45" t="s">
        <v>2315</v>
      </c>
      <c r="FA2" s="54" t="s">
        <v>2317</v>
      </c>
      <c r="FB2" s="45" t="s">
        <v>2319</v>
      </c>
      <c r="FC2" s="47" t="s">
        <v>2321</v>
      </c>
      <c r="FD2" s="228" t="s">
        <v>2323</v>
      </c>
      <c r="FE2" s="44" t="s">
        <v>1635</v>
      </c>
      <c r="FF2" s="54" t="s">
        <v>1732</v>
      </c>
      <c r="FG2" s="54" t="s">
        <v>1733</v>
      </c>
      <c r="FH2" s="47" t="s">
        <v>1735</v>
      </c>
      <c r="FI2" s="54" t="s">
        <v>1637</v>
      </c>
      <c r="FJ2" s="54" t="s">
        <v>1638</v>
      </c>
      <c r="FK2" s="54" t="s">
        <v>1639</v>
      </c>
      <c r="FL2" s="54" t="s">
        <v>1737</v>
      </c>
      <c r="FM2" s="47" t="s">
        <v>1738</v>
      </c>
      <c r="FN2" s="54" t="s">
        <v>1640</v>
      </c>
      <c r="FO2" s="47" t="s">
        <v>1739</v>
      </c>
      <c r="FP2" s="47" t="s">
        <v>1739</v>
      </c>
      <c r="FQ2" s="54" t="s">
        <v>1641</v>
      </c>
      <c r="FR2" s="54" t="s">
        <v>1642</v>
      </c>
      <c r="FS2" s="54" t="s">
        <v>1644</v>
      </c>
      <c r="FT2" s="54" t="s">
        <v>1741</v>
      </c>
      <c r="FU2" s="54" t="s">
        <v>1742</v>
      </c>
      <c r="FV2" s="54" t="s">
        <v>1743</v>
      </c>
      <c r="FW2" s="54" t="s">
        <v>1744</v>
      </c>
      <c r="FX2" s="54" t="s">
        <v>1746</v>
      </c>
      <c r="FY2" s="54" t="s">
        <v>1747</v>
      </c>
      <c r="FZ2" s="54" t="s">
        <v>1748</v>
      </c>
      <c r="GA2" s="54" t="s">
        <v>1749</v>
      </c>
      <c r="GB2" s="54" t="s">
        <v>1750</v>
      </c>
      <c r="GC2" s="54" t="s">
        <v>1752</v>
      </c>
      <c r="GD2" s="332" t="s">
        <v>1754</v>
      </c>
      <c r="GE2" s="45" t="s">
        <v>1645</v>
      </c>
      <c r="GF2" s="45" t="s">
        <v>1646</v>
      </c>
      <c r="GG2" s="45" t="s">
        <v>1647</v>
      </c>
      <c r="GH2" s="45" t="s">
        <v>1648</v>
      </c>
      <c r="GI2" s="47" t="s">
        <v>1759</v>
      </c>
      <c r="GJ2" s="54" t="s">
        <v>1649</v>
      </c>
      <c r="GK2" s="54" t="s">
        <v>1650</v>
      </c>
      <c r="GL2" s="54" t="s">
        <v>1651</v>
      </c>
      <c r="GM2" s="47" t="s">
        <v>1761</v>
      </c>
      <c r="GN2" s="54" t="s">
        <v>1652</v>
      </c>
      <c r="GO2" s="54" t="s">
        <v>1762</v>
      </c>
      <c r="GP2" s="54" t="s">
        <v>1763</v>
      </c>
      <c r="GQ2" s="54" t="s">
        <v>1764</v>
      </c>
      <c r="GR2" s="54" t="s">
        <v>1765</v>
      </c>
      <c r="GS2" s="54" t="s">
        <v>2612</v>
      </c>
      <c r="GT2" s="54" t="s">
        <v>2613</v>
      </c>
      <c r="GU2" s="47" t="s">
        <v>1766</v>
      </c>
      <c r="GV2" s="45" t="s">
        <v>1653</v>
      </c>
      <c r="GW2" s="45" t="s">
        <v>1654</v>
      </c>
      <c r="GX2" s="45" t="s">
        <v>1655</v>
      </c>
      <c r="GY2" s="54" t="s">
        <v>1656</v>
      </c>
      <c r="GZ2" s="54" t="s">
        <v>1657</v>
      </c>
      <c r="HA2" s="54" t="s">
        <v>1767</v>
      </c>
      <c r="HB2" s="54" t="s">
        <v>1768</v>
      </c>
      <c r="HC2" s="45" t="s">
        <v>1769</v>
      </c>
      <c r="HD2" s="45" t="s">
        <v>1770</v>
      </c>
      <c r="HE2" s="45" t="s">
        <v>1771</v>
      </c>
      <c r="HF2" s="47" t="s">
        <v>1772</v>
      </c>
      <c r="HG2" s="54" t="s">
        <v>1659</v>
      </c>
      <c r="HH2" s="54" t="s">
        <v>1660</v>
      </c>
      <c r="HI2" s="54" t="s">
        <v>1661</v>
      </c>
      <c r="HJ2" s="54" t="s">
        <v>1662</v>
      </c>
      <c r="HK2" s="47" t="s">
        <v>1773</v>
      </c>
      <c r="HL2" s="45" t="s">
        <v>1665</v>
      </c>
      <c r="HM2" s="47" t="s">
        <v>1774</v>
      </c>
      <c r="HN2" s="45" t="s">
        <v>1672</v>
      </c>
      <c r="HO2" s="45" t="s">
        <v>1674</v>
      </c>
      <c r="HP2" s="54" t="s">
        <v>1776</v>
      </c>
      <c r="HQ2" s="54" t="s">
        <v>1777</v>
      </c>
      <c r="HR2" s="54" t="s">
        <v>1778</v>
      </c>
      <c r="HS2" s="47" t="s">
        <v>1779</v>
      </c>
      <c r="HT2" s="54" t="s">
        <v>1677</v>
      </c>
      <c r="HU2" s="47" t="s">
        <v>1781</v>
      </c>
      <c r="HV2" s="45" t="s">
        <v>1679</v>
      </c>
      <c r="HW2" s="45" t="s">
        <v>1680</v>
      </c>
      <c r="HX2" s="45" t="s">
        <v>1682</v>
      </c>
      <c r="HY2" s="45" t="s">
        <v>1684</v>
      </c>
      <c r="HZ2" s="45" t="s">
        <v>1686</v>
      </c>
      <c r="IA2" s="45" t="s">
        <v>1687</v>
      </c>
      <c r="IB2" s="45" t="s">
        <v>1782</v>
      </c>
      <c r="IC2" s="47" t="s">
        <v>1783</v>
      </c>
      <c r="ID2" s="45" t="s">
        <v>1784</v>
      </c>
      <c r="IE2" s="45" t="s">
        <v>1785</v>
      </c>
      <c r="IF2" s="45" t="s">
        <v>1786</v>
      </c>
      <c r="IG2" s="45" t="s">
        <v>1787</v>
      </c>
      <c r="IH2" s="45" t="s">
        <v>1788</v>
      </c>
      <c r="II2" s="45" t="s">
        <v>1790</v>
      </c>
      <c r="IJ2" s="45" t="s">
        <v>1791</v>
      </c>
      <c r="IK2" s="45" t="s">
        <v>1793</v>
      </c>
      <c r="IL2" s="54" t="s">
        <v>1794</v>
      </c>
      <c r="IM2" s="54" t="s">
        <v>1795</v>
      </c>
      <c r="IN2" s="54" t="s">
        <v>1796</v>
      </c>
      <c r="IO2" s="47" t="s">
        <v>1797</v>
      </c>
      <c r="IP2" s="45" t="s">
        <v>1798</v>
      </c>
      <c r="IQ2" s="45" t="s">
        <v>1799</v>
      </c>
      <c r="IR2" s="47" t="s">
        <v>1800</v>
      </c>
      <c r="IS2" s="45" t="s">
        <v>1801</v>
      </c>
      <c r="IT2" s="45" t="s">
        <v>1803</v>
      </c>
      <c r="IU2" s="47" t="s">
        <v>1804</v>
      </c>
      <c r="IV2" s="45" t="s">
        <v>1805</v>
      </c>
      <c r="IW2" s="45" t="s">
        <v>1806</v>
      </c>
      <c r="IX2" s="45" t="s">
        <v>1807</v>
      </c>
      <c r="IY2" s="45" t="s">
        <v>1808</v>
      </c>
      <c r="IZ2" s="54" t="s">
        <v>1809</v>
      </c>
      <c r="JA2" s="228" t="s">
        <v>1810</v>
      </c>
      <c r="JB2" s="44" t="s">
        <v>1812</v>
      </c>
      <c r="JC2" s="45" t="s">
        <v>1815</v>
      </c>
      <c r="JD2" s="47" t="s">
        <v>1816</v>
      </c>
      <c r="JE2" s="45" t="s">
        <v>1817</v>
      </c>
      <c r="JF2" s="45" t="s">
        <v>1818</v>
      </c>
      <c r="JG2" s="45" t="s">
        <v>1819</v>
      </c>
      <c r="JH2" s="45" t="s">
        <v>1821</v>
      </c>
      <c r="JI2" s="45" t="s">
        <v>1823</v>
      </c>
      <c r="JJ2" s="47" t="s">
        <v>1825</v>
      </c>
      <c r="JK2" s="45" t="s">
        <v>1826</v>
      </c>
      <c r="JL2" s="45" t="s">
        <v>1827</v>
      </c>
      <c r="JM2" s="45" t="s">
        <v>1828</v>
      </c>
      <c r="JN2" s="45" t="s">
        <v>1830</v>
      </c>
      <c r="JO2" s="45" t="s">
        <v>1831</v>
      </c>
      <c r="JP2" s="47" t="s">
        <v>1833</v>
      </c>
      <c r="JQ2" s="45" t="s">
        <v>1835</v>
      </c>
      <c r="JR2" s="45" t="s">
        <v>1836</v>
      </c>
      <c r="JS2" s="45" t="s">
        <v>1837</v>
      </c>
      <c r="JT2" s="47" t="s">
        <v>1838</v>
      </c>
      <c r="JU2" s="54" t="s">
        <v>1840</v>
      </c>
      <c r="JV2" s="54" t="s">
        <v>1841</v>
      </c>
      <c r="JW2" s="54" t="s">
        <v>1842</v>
      </c>
      <c r="JX2" s="47" t="s">
        <v>1844</v>
      </c>
      <c r="JY2" s="45" t="s">
        <v>1846</v>
      </c>
      <c r="JZ2" s="45" t="s">
        <v>1847</v>
      </c>
      <c r="KA2" s="45" t="s">
        <v>1848</v>
      </c>
      <c r="KB2" s="45" t="s">
        <v>1849</v>
      </c>
      <c r="KC2" s="45" t="s">
        <v>1850</v>
      </c>
      <c r="KD2" s="45" t="s">
        <v>2491</v>
      </c>
      <c r="KE2" s="45" t="s">
        <v>2493</v>
      </c>
      <c r="KF2" s="47" t="s">
        <v>1851</v>
      </c>
      <c r="KG2" s="45" t="s">
        <v>1853</v>
      </c>
      <c r="KH2" s="45" t="s">
        <v>1854</v>
      </c>
      <c r="KI2" s="427" t="s">
        <v>1855</v>
      </c>
      <c r="KJ2" s="44" t="s">
        <v>1857</v>
      </c>
      <c r="KK2" s="45" t="s">
        <v>1858</v>
      </c>
      <c r="KL2" s="47" t="s">
        <v>1859</v>
      </c>
      <c r="KM2" s="45" t="s">
        <v>1860</v>
      </c>
      <c r="KN2" s="366"/>
      <c r="KO2" s="45" t="s">
        <v>2110</v>
      </c>
      <c r="KP2" s="47" t="s">
        <v>2108</v>
      </c>
      <c r="KQ2" s="355"/>
      <c r="KR2" s="45" t="s">
        <v>2098</v>
      </c>
      <c r="KS2" s="45" t="s">
        <v>2099</v>
      </c>
      <c r="KT2" s="45" t="s">
        <v>2100</v>
      </c>
      <c r="KU2" s="47" t="s">
        <v>1866</v>
      </c>
      <c r="KV2" s="45" t="s">
        <v>1867</v>
      </c>
      <c r="KW2" s="45" t="s">
        <v>1868</v>
      </c>
      <c r="KX2" s="45" t="s">
        <v>2111</v>
      </c>
      <c r="KY2" s="45" t="s">
        <v>1870</v>
      </c>
      <c r="KZ2" s="45" t="s">
        <v>2519</v>
      </c>
      <c r="LA2" s="47" t="s">
        <v>1861</v>
      </c>
      <c r="LB2" s="45" t="s">
        <v>1872</v>
      </c>
      <c r="LC2" s="45" t="s">
        <v>1863</v>
      </c>
      <c r="LD2" s="45" t="s">
        <v>2101</v>
      </c>
      <c r="LE2" s="45" t="s">
        <v>1864</v>
      </c>
      <c r="LF2" s="47">
        <v>5.6</v>
      </c>
      <c r="LG2" s="45" t="s">
        <v>1875</v>
      </c>
      <c r="LH2" s="45" t="s">
        <v>1876</v>
      </c>
      <c r="LI2" s="431" t="s">
        <v>2112</v>
      </c>
      <c r="LJ2" s="44" t="s">
        <v>1878</v>
      </c>
      <c r="LK2" s="54" t="s">
        <v>1880</v>
      </c>
      <c r="LL2" s="54" t="s">
        <v>1882</v>
      </c>
      <c r="LM2" s="47" t="s">
        <v>1884</v>
      </c>
      <c r="LN2" s="54" t="s">
        <v>1887</v>
      </c>
      <c r="LO2" s="54" t="s">
        <v>1888</v>
      </c>
      <c r="LP2" s="54" t="s">
        <v>1890</v>
      </c>
      <c r="LQ2" s="54" t="s">
        <v>1891</v>
      </c>
      <c r="LR2" s="54" t="s">
        <v>1892</v>
      </c>
      <c r="LS2" s="47" t="s">
        <v>1894</v>
      </c>
      <c r="LT2" s="45" t="s">
        <v>1896</v>
      </c>
      <c r="LU2" s="45" t="s">
        <v>1897</v>
      </c>
      <c r="LV2" s="47" t="s">
        <v>1898</v>
      </c>
      <c r="LW2" s="45" t="s">
        <v>1901</v>
      </c>
      <c r="LX2" s="47" t="s">
        <v>1902</v>
      </c>
      <c r="LY2" s="45" t="s">
        <v>1904</v>
      </c>
      <c r="LZ2" s="168" t="s">
        <v>1906</v>
      </c>
      <c r="MA2" s="438" t="s">
        <v>1907</v>
      </c>
      <c r="MB2" s="332" t="s">
        <v>1946</v>
      </c>
      <c r="MC2" s="213" t="s">
        <v>1947</v>
      </c>
      <c r="MD2" s="213" t="s">
        <v>1948</v>
      </c>
      <c r="ME2" s="213" t="s">
        <v>1949</v>
      </c>
      <c r="MF2" s="332" t="s">
        <v>2624</v>
      </c>
      <c r="MG2" s="213" t="s">
        <v>2627</v>
      </c>
      <c r="MH2" s="213" t="s">
        <v>2629</v>
      </c>
      <c r="MI2" s="213" t="s">
        <v>2656</v>
      </c>
      <c r="MJ2" s="332" t="s">
        <v>2630</v>
      </c>
      <c r="MK2" s="213" t="s">
        <v>2633</v>
      </c>
      <c r="ML2" s="213" t="s">
        <v>2634</v>
      </c>
      <c r="MM2" s="213" t="s">
        <v>2636</v>
      </c>
      <c r="MN2" s="213" t="s">
        <v>2638</v>
      </c>
      <c r="MO2" s="213" t="s">
        <v>2640</v>
      </c>
      <c r="MP2" s="213" t="s">
        <v>2642</v>
      </c>
      <c r="MQ2" s="491" t="s">
        <v>2644</v>
      </c>
      <c r="MR2" s="44" t="s">
        <v>1910</v>
      </c>
      <c r="MS2" s="54" t="s">
        <v>1912</v>
      </c>
      <c r="MT2" s="54" t="s">
        <v>1913</v>
      </c>
      <c r="MU2" s="59" t="s">
        <v>1914</v>
      </c>
      <c r="MV2" s="45" t="s">
        <v>1916</v>
      </c>
      <c r="MW2" s="45" t="s">
        <v>1917</v>
      </c>
      <c r="MX2" s="45" t="s">
        <v>1918</v>
      </c>
      <c r="MY2" s="45" t="s">
        <v>1919</v>
      </c>
      <c r="MZ2" s="45" t="s">
        <v>2114</v>
      </c>
      <c r="NA2" s="47" t="s">
        <v>1921</v>
      </c>
      <c r="NB2" s="54" t="s">
        <v>1923</v>
      </c>
      <c r="NC2" s="47" t="s">
        <v>1924</v>
      </c>
      <c r="ND2" s="54" t="s">
        <v>1926</v>
      </c>
      <c r="NE2" s="45" t="s">
        <v>1928</v>
      </c>
      <c r="NF2" s="47" t="s">
        <v>1929</v>
      </c>
      <c r="NG2" s="45" t="s">
        <v>1931</v>
      </c>
      <c r="NH2" s="45" t="s">
        <v>1932</v>
      </c>
      <c r="NI2" s="45" t="s">
        <v>1933</v>
      </c>
      <c r="NJ2" s="45" t="s">
        <v>1934</v>
      </c>
      <c r="NK2" s="45" t="s">
        <v>1935</v>
      </c>
      <c r="NL2" s="45" t="s">
        <v>1937</v>
      </c>
      <c r="NM2" s="47" t="s">
        <v>1940</v>
      </c>
      <c r="NN2" s="54" t="s">
        <v>1942</v>
      </c>
      <c r="NO2" s="228" t="s">
        <v>1944</v>
      </c>
    </row>
    <row r="3" spans="1:379" ht="136.5" customHeight="1" thickBot="1">
      <c r="A3" s="405" t="str">
        <f>'1. Información General'!A2</f>
        <v xml:space="preserve">Nombre de la Institución </v>
      </c>
      <c r="B3" s="406" t="str">
        <f>'1. Información General'!E2</f>
        <v>NIT</v>
      </c>
      <c r="C3" s="406" t="str">
        <f>'1. Información General'!A3</f>
        <v>Dirección de la Sede Administrativa</v>
      </c>
      <c r="D3" s="406" t="str">
        <f>'1. Información General'!E3</f>
        <v>Teléfono o Celular</v>
      </c>
      <c r="E3" s="406" t="str">
        <f>'1. Información General'!A4</f>
        <v>Departamento de la sede administrativa</v>
      </c>
      <c r="F3" s="406" t="str">
        <f>'1. Información General'!C4</f>
        <v>Municipio o Ciudad de la sede administrativa</v>
      </c>
      <c r="G3" s="406" t="str">
        <f>'1. Información General'!A5</f>
        <v>Número de Personería Jurídica</v>
      </c>
      <c r="H3" s="406" t="str">
        <f>'1. Información General'!C5</f>
        <v>Entidad que otorgó la Personería Jurídica</v>
      </c>
      <c r="I3" s="406" t="str">
        <f>'1. Información General'!A6</f>
        <v>Nombre y Apellidos del Representante Legal</v>
      </c>
      <c r="J3" s="406" t="str">
        <f>'1. Información General'!E6</f>
        <v>Celular</v>
      </c>
      <c r="K3" s="406" t="str">
        <f>'1. Información General'!A7</f>
        <v>Tipo de Documento</v>
      </c>
      <c r="L3" s="406" t="str">
        <f>'1. Información General'!C7</f>
        <v>Número</v>
      </c>
      <c r="M3" s="407" t="str">
        <f>'1. Información General'!E7</f>
        <v>Correo Electrónico de notificación</v>
      </c>
      <c r="N3" s="412" t="str">
        <f>'1. Información General'!A10</f>
        <v>Nombre de la Sede de la Unidad de Servicio</v>
      </c>
      <c r="O3" s="406" t="str">
        <f>'1. Información General'!E10</f>
        <v>zona urbana o rural</v>
      </c>
      <c r="P3" s="406" t="str">
        <f>'1. Información General'!A11</f>
        <v>Departamento de la sede de la Unidad de Servicio</v>
      </c>
      <c r="Q3" s="406" t="str">
        <f>'1. Información General'!C11</f>
        <v>Municipio o Ciudad de la sede de la Unidad de Servicio</v>
      </c>
      <c r="R3" s="406" t="str">
        <f>'1. Información General'!A12</f>
        <v>Dirección de la Sede / Unidad de Servicio</v>
      </c>
      <c r="S3" s="406" t="str">
        <f>'1. Información General'!E12</f>
        <v>Teléfono o Celular</v>
      </c>
      <c r="T3" s="406" t="str">
        <f>'1. Información General'!A13</f>
        <v>Seleccione el estado de tenencia del inmueble:</v>
      </c>
      <c r="U3" s="406" t="str">
        <f>'1. Información General'!C13</f>
        <v>Indique las entidades o personas (naturales o jurídicas) que participan en la tenencia del inmueble.</v>
      </c>
      <c r="V3" s="406" t="str">
        <f>'1. Información General'!A14</f>
        <v>Cupos asignados a la Sede</v>
      </c>
      <c r="W3" s="406" t="str">
        <f>'1. Información General'!C14</f>
        <v>Cupos Atendidos en la Visita</v>
      </c>
      <c r="X3" s="406" t="str">
        <f>'1. Información General'!A15</f>
        <v>Nombre del Responsable del servicio</v>
      </c>
      <c r="Y3" s="406" t="str">
        <f>'1. Información General'!E15</f>
        <v>Celular</v>
      </c>
      <c r="Z3" s="406" t="str">
        <f>'1. Información General'!A16</f>
        <v>Tipo de Documento</v>
      </c>
      <c r="AA3" s="406" t="str">
        <f>'1. Información General'!C16</f>
        <v>Número</v>
      </c>
      <c r="AB3" s="406" t="str">
        <f>'1. Información General'!E16</f>
        <v>Correo Electrónico</v>
      </c>
      <c r="AC3" s="406" t="str">
        <f>'1. Información General'!A17</f>
        <v>Coordenadas Georreferenciadas en Google Maps</v>
      </c>
      <c r="AD3" s="408" t="str">
        <f>'1. Información General'!C17</f>
        <v>Latitud N</v>
      </c>
      <c r="AE3" s="409" t="str">
        <f>'1. Información General'!E17</f>
        <v>Longitud W</v>
      </c>
      <c r="AF3" s="410" t="str">
        <f>'1. Información General'!A20</f>
        <v>Tipo de Visita</v>
      </c>
      <c r="AG3" s="410" t="str">
        <f>'1. Información General'!C20</f>
        <v>Fecha de Inicio Visita</v>
      </c>
      <c r="AH3" s="410" t="str">
        <f>'1. Información General'!E20</f>
        <v>Fecha de finalización Visita</v>
      </c>
      <c r="AI3" s="410" t="str">
        <f>'1. Información General'!A21</f>
        <v>Número de auto de la visita</v>
      </c>
      <c r="AJ3" s="421" t="str">
        <f>'1. Información General'!E21</f>
        <v>Número de bitácora</v>
      </c>
      <c r="AK3" s="410" t="str">
        <f>'1. Información General'!A22</f>
        <v>Proceso</v>
      </c>
      <c r="AL3" s="410" t="str">
        <f>'1. Información General'!C22</f>
        <v>Dirección / Subdirección</v>
      </c>
      <c r="AM3" s="410" t="str">
        <f>'1. Información General'!C25</f>
        <v>Gestantes</v>
      </c>
      <c r="AN3" s="410" t="str">
        <f>'1. Información General'!C26</f>
        <v>0 - 3 meses</v>
      </c>
      <c r="AO3" s="410" t="str">
        <f>'1. Información General'!C27</f>
        <v>3 - 6 meses</v>
      </c>
      <c r="AP3" s="410" t="str">
        <f>'1. Información General'!C28</f>
        <v>6 meses - 4 años, 11 meses y 29 días</v>
      </c>
      <c r="AQ3" s="410" t="str">
        <f>'1. Información General'!C29</f>
        <v>5 años - 5 años, 11 meses y 29 días</v>
      </c>
      <c r="AR3" s="410" t="str">
        <f>'1. Información General'!C30</f>
        <v>Otro</v>
      </c>
      <c r="AS3" s="410" t="str">
        <f>'1. Información General'!A31</f>
        <v>Modalidad</v>
      </c>
      <c r="AT3" s="410" t="str">
        <f>'1. Información General'!D31</f>
        <v>Servicio</v>
      </c>
      <c r="AU3" s="410" t="str">
        <f>'1. Información General'!A34</f>
        <v>Regional 1</v>
      </c>
      <c r="AV3" s="410" t="str">
        <f>'1. Información General'!C34</f>
        <v>Centro Zonal</v>
      </c>
      <c r="AW3" s="410" t="str">
        <f>'1. Información General'!A35</f>
        <v>Número del Contrato</v>
      </c>
      <c r="AX3" s="410" t="str">
        <f>'1. Información General'!C35</f>
        <v>Fecha de Inicio Contrato</v>
      </c>
      <c r="AY3" s="410" t="str">
        <f>'1. Información General'!E35</f>
        <v>Fecha Final Contrato</v>
      </c>
      <c r="AZ3" s="410" t="str">
        <f>'1. Información General'!A36</f>
        <v>Supervisor del Contrato</v>
      </c>
      <c r="BA3" s="410" t="str">
        <f>'1. Información General'!E36</f>
        <v>Correo Electrónico del supervisor</v>
      </c>
      <c r="BB3" s="410" t="str">
        <f>'1. Información General'!A37</f>
        <v>Cupos del Contrato</v>
      </c>
      <c r="BC3" s="410" t="str">
        <f>'1. Información General'!C37</f>
        <v>Cupos Activos</v>
      </c>
      <c r="BD3" s="410" t="str">
        <f>'1. Información General'!E37</f>
        <v>Cupos Atendidos en la Visita</v>
      </c>
      <c r="BE3" s="410" t="str">
        <f>'1. Información General'!A38</f>
        <v>Regional 2</v>
      </c>
      <c r="BF3" s="410" t="str">
        <f>'1. Información General'!C38</f>
        <v>Centro Zonal</v>
      </c>
      <c r="BG3" s="410" t="str">
        <f>'1. Información General'!A39</f>
        <v>Número del Contrato</v>
      </c>
      <c r="BH3" s="410" t="str">
        <f>'1. Información General'!C39</f>
        <v>Fecha de Inicio Contrato</v>
      </c>
      <c r="BI3" s="410" t="str">
        <f>'1. Información General'!E39</f>
        <v>Fecha Final Contrato</v>
      </c>
      <c r="BJ3" s="410" t="str">
        <f>'1. Información General'!A40</f>
        <v>Supervisor del Contrato</v>
      </c>
      <c r="BK3" s="410" t="str">
        <f>'1. Información General'!E40</f>
        <v>Correo Electrónico del supervisor</v>
      </c>
      <c r="BL3" s="410" t="str">
        <f>'1. Información General'!A41</f>
        <v>Cupos del Contrato</v>
      </c>
      <c r="BM3" s="410" t="str">
        <f>'1. Información General'!C41</f>
        <v>Cupos Activos</v>
      </c>
      <c r="BN3" s="410" t="str">
        <f>'1. Información General'!E41</f>
        <v>Cupos Atendidos en la Visita</v>
      </c>
      <c r="BO3" s="169" t="s">
        <v>2167</v>
      </c>
      <c r="BP3" s="312" t="s">
        <v>2169</v>
      </c>
      <c r="BQ3" s="308" t="s">
        <v>2171</v>
      </c>
      <c r="BR3" s="310" t="s">
        <v>2173</v>
      </c>
      <c r="BS3" s="80" t="s">
        <v>2175</v>
      </c>
      <c r="BT3" s="312" t="s">
        <v>2177</v>
      </c>
      <c r="BU3" s="312" t="s">
        <v>2178</v>
      </c>
      <c r="BV3" s="290" t="s">
        <v>2179</v>
      </c>
      <c r="BW3" s="169" t="s">
        <v>2180</v>
      </c>
      <c r="BX3" s="290" t="s">
        <v>2182</v>
      </c>
      <c r="BY3" s="169" t="s">
        <v>2183</v>
      </c>
      <c r="BZ3" s="312" t="s">
        <v>2185</v>
      </c>
      <c r="CA3" s="313" t="s">
        <v>2186</v>
      </c>
      <c r="CB3" s="290" t="s">
        <v>2188</v>
      </c>
      <c r="CC3" s="46" t="s">
        <v>2189</v>
      </c>
      <c r="CD3" s="169" t="s">
        <v>2190</v>
      </c>
      <c r="CE3" s="46" t="s">
        <v>2191</v>
      </c>
      <c r="CF3" s="290" t="s">
        <v>2192</v>
      </c>
      <c r="CG3" s="46" t="s">
        <v>2194</v>
      </c>
      <c r="CH3" s="169" t="s">
        <v>2195</v>
      </c>
      <c r="CI3" s="316" t="s">
        <v>2197</v>
      </c>
      <c r="CJ3" s="80" t="s">
        <v>2198</v>
      </c>
      <c r="CK3" s="46" t="s">
        <v>2200</v>
      </c>
      <c r="CL3" s="46" t="s">
        <v>2202</v>
      </c>
      <c r="CM3" s="80" t="s">
        <v>2204</v>
      </c>
      <c r="CN3" s="316" t="s">
        <v>2206</v>
      </c>
      <c r="CO3" s="48" t="s">
        <v>2208</v>
      </c>
      <c r="CP3" s="48" t="s">
        <v>2209</v>
      </c>
      <c r="CQ3" s="80" t="s">
        <v>2210</v>
      </c>
      <c r="CR3" s="290" t="s">
        <v>2212</v>
      </c>
      <c r="CS3" s="46" t="s">
        <v>2213</v>
      </c>
      <c r="CT3" s="80" t="s">
        <v>2214</v>
      </c>
      <c r="CU3" s="80" t="s">
        <v>2216</v>
      </c>
      <c r="CV3" s="80" t="s">
        <v>2216</v>
      </c>
      <c r="CW3" s="46" t="s">
        <v>1694</v>
      </c>
      <c r="CX3" s="287" t="s">
        <v>2219</v>
      </c>
      <c r="CY3" s="46" t="s">
        <v>2221</v>
      </c>
      <c r="CZ3" s="46" t="s">
        <v>2223</v>
      </c>
      <c r="DA3" s="46" t="s">
        <v>1695</v>
      </c>
      <c r="DB3" s="46" t="s">
        <v>1696</v>
      </c>
      <c r="DC3" s="46" t="s">
        <v>1697</v>
      </c>
      <c r="DD3" s="46" t="s">
        <v>1698</v>
      </c>
      <c r="DE3" s="46" t="s">
        <v>1699</v>
      </c>
      <c r="DF3" s="46" t="s">
        <v>1700</v>
      </c>
      <c r="DG3" s="46" t="s">
        <v>1701</v>
      </c>
      <c r="DH3" s="46" t="s">
        <v>2233</v>
      </c>
      <c r="DI3" s="46" t="s">
        <v>1702</v>
      </c>
      <c r="DJ3" s="46" t="s">
        <v>1703</v>
      </c>
      <c r="DK3" s="46" t="s">
        <v>2237</v>
      </c>
      <c r="DL3" s="48" t="s">
        <v>2239</v>
      </c>
      <c r="DM3" s="46" t="s">
        <v>1704</v>
      </c>
      <c r="DN3" s="46" t="s">
        <v>1705</v>
      </c>
      <c r="DO3" s="46" t="s">
        <v>1706</v>
      </c>
      <c r="DP3" s="46" t="s">
        <v>2244</v>
      </c>
      <c r="DQ3" s="46" t="s">
        <v>1707</v>
      </c>
      <c r="DR3" s="46" t="s">
        <v>2247</v>
      </c>
      <c r="DS3" s="46" t="s">
        <v>2249</v>
      </c>
      <c r="DT3" s="46" t="s">
        <v>2251</v>
      </c>
      <c r="DU3" s="46" t="s">
        <v>1708</v>
      </c>
      <c r="DV3" s="46" t="s">
        <v>1709</v>
      </c>
      <c r="DW3" s="46" t="s">
        <v>1710</v>
      </c>
      <c r="DX3" s="46" t="s">
        <v>1711</v>
      </c>
      <c r="DY3" s="46" t="s">
        <v>1712</v>
      </c>
      <c r="DZ3" s="46" t="s">
        <v>1713</v>
      </c>
      <c r="EA3" s="80" t="s">
        <v>2261</v>
      </c>
      <c r="EB3" s="290" t="s">
        <v>2264</v>
      </c>
      <c r="EC3" s="46" t="s">
        <v>2266</v>
      </c>
      <c r="ED3" s="48" t="s">
        <v>2268</v>
      </c>
      <c r="EE3" s="46" t="s">
        <v>2271</v>
      </c>
      <c r="EF3" s="46" t="s">
        <v>2273</v>
      </c>
      <c r="EG3" s="80" t="s">
        <v>2275</v>
      </c>
      <c r="EH3" s="80" t="s">
        <v>2275</v>
      </c>
      <c r="EI3" s="46" t="s">
        <v>2278</v>
      </c>
      <c r="EJ3" s="46" t="s">
        <v>2281</v>
      </c>
      <c r="EK3" s="57" t="s">
        <v>2283</v>
      </c>
      <c r="EL3" s="46" t="s">
        <v>1722</v>
      </c>
      <c r="EM3" s="46" t="s">
        <v>2288</v>
      </c>
      <c r="EN3" s="46" t="s">
        <v>2290</v>
      </c>
      <c r="EO3" s="46" t="s">
        <v>2293</v>
      </c>
      <c r="EP3" s="46" t="s">
        <v>1723</v>
      </c>
      <c r="EQ3" s="46" t="s">
        <v>2296</v>
      </c>
      <c r="ER3" s="46" t="s">
        <v>2298</v>
      </c>
      <c r="ES3" s="46" t="s">
        <v>1724</v>
      </c>
      <c r="ET3" s="287" t="s">
        <v>2302</v>
      </c>
      <c r="EU3" s="80" t="s">
        <v>2304</v>
      </c>
      <c r="EV3" s="57" t="s">
        <v>2307</v>
      </c>
      <c r="EW3" s="80" t="s">
        <v>2309</v>
      </c>
      <c r="EX3" s="46" t="s">
        <v>2312</v>
      </c>
      <c r="EY3" s="46" t="s">
        <v>2314</v>
      </c>
      <c r="EZ3" s="287" t="s">
        <v>2316</v>
      </c>
      <c r="FA3" s="46" t="s">
        <v>2318</v>
      </c>
      <c r="FB3" s="46" t="s">
        <v>2320</v>
      </c>
      <c r="FC3" s="80" t="s">
        <v>2322</v>
      </c>
      <c r="FD3" s="79" t="s">
        <v>2324</v>
      </c>
      <c r="FE3" s="217" t="s">
        <v>1731</v>
      </c>
      <c r="FF3" s="312" t="s">
        <v>2327</v>
      </c>
      <c r="FG3" s="290" t="s">
        <v>1734</v>
      </c>
      <c r="FH3" s="169" t="s">
        <v>2330</v>
      </c>
      <c r="FI3" s="290" t="s">
        <v>2332</v>
      </c>
      <c r="FJ3" s="291" t="s">
        <v>2334</v>
      </c>
      <c r="FK3" s="290" t="s">
        <v>1736</v>
      </c>
      <c r="FL3" s="290" t="s">
        <v>2337</v>
      </c>
      <c r="FM3" s="169" t="s">
        <v>2339</v>
      </c>
      <c r="FN3" s="290" t="s">
        <v>2341</v>
      </c>
      <c r="FO3" s="169" t="s">
        <v>1740</v>
      </c>
      <c r="FP3" s="169" t="s">
        <v>1740</v>
      </c>
      <c r="FQ3" s="290" t="s">
        <v>2343</v>
      </c>
      <c r="FR3" s="290" t="s">
        <v>2345</v>
      </c>
      <c r="FS3" s="57" t="s">
        <v>2347</v>
      </c>
      <c r="FT3" s="57" t="s">
        <v>2349</v>
      </c>
      <c r="FU3" s="290" t="s">
        <v>2351</v>
      </c>
      <c r="FV3" s="291" t="s">
        <v>2353</v>
      </c>
      <c r="FW3" s="290" t="s">
        <v>1745</v>
      </c>
      <c r="FX3" s="287" t="s">
        <v>2356</v>
      </c>
      <c r="FY3" s="290" t="s">
        <v>2357</v>
      </c>
      <c r="FZ3" s="290" t="s">
        <v>2359</v>
      </c>
      <c r="GA3" s="290" t="s">
        <v>2360</v>
      </c>
      <c r="GB3" s="290" t="s">
        <v>1751</v>
      </c>
      <c r="GC3" s="290" t="s">
        <v>1753</v>
      </c>
      <c r="GD3" s="169" t="s">
        <v>1755</v>
      </c>
      <c r="GE3" s="287" t="s">
        <v>2365</v>
      </c>
      <c r="GF3" s="46" t="s">
        <v>1756</v>
      </c>
      <c r="GG3" s="46" t="s">
        <v>1757</v>
      </c>
      <c r="GH3" s="290" t="s">
        <v>1758</v>
      </c>
      <c r="GI3" s="169" t="s">
        <v>1760</v>
      </c>
      <c r="GJ3" s="46" t="s">
        <v>2370</v>
      </c>
      <c r="GK3" s="290" t="s">
        <v>2371</v>
      </c>
      <c r="GL3" s="46" t="s">
        <v>2372</v>
      </c>
      <c r="GM3" s="169" t="s">
        <v>2373</v>
      </c>
      <c r="GN3" s="290" t="s">
        <v>2376</v>
      </c>
      <c r="GO3" s="48" t="s">
        <v>2610</v>
      </c>
      <c r="GP3" s="287" t="s">
        <v>2378</v>
      </c>
      <c r="GQ3" s="48" t="s">
        <v>2611</v>
      </c>
      <c r="GR3" s="48" t="s">
        <v>2611</v>
      </c>
      <c r="GS3" s="290" t="s">
        <v>2379</v>
      </c>
      <c r="GT3" s="290" t="s">
        <v>2381</v>
      </c>
      <c r="GU3" s="169" t="s">
        <v>2382</v>
      </c>
      <c r="GV3" s="290" t="s">
        <v>2384</v>
      </c>
      <c r="GW3" s="46" t="s">
        <v>1643</v>
      </c>
      <c r="GX3" s="290" t="s">
        <v>2387</v>
      </c>
      <c r="GY3" s="290" t="s">
        <v>2390</v>
      </c>
      <c r="GZ3" s="290" t="s">
        <v>2392</v>
      </c>
      <c r="HA3" s="290" t="s">
        <v>2394</v>
      </c>
      <c r="HB3" s="290" t="s">
        <v>2395</v>
      </c>
      <c r="HC3" s="291" t="s">
        <v>2396</v>
      </c>
      <c r="HD3" s="290" t="s">
        <v>2398</v>
      </c>
      <c r="HE3" s="290" t="s">
        <v>2400</v>
      </c>
      <c r="HF3" s="169" t="s">
        <v>2402</v>
      </c>
      <c r="HG3" s="290" t="s">
        <v>2404</v>
      </c>
      <c r="HH3" s="290" t="s">
        <v>2406</v>
      </c>
      <c r="HI3" s="290" t="s">
        <v>2408</v>
      </c>
      <c r="HJ3" s="290" t="s">
        <v>2409</v>
      </c>
      <c r="HK3" s="169" t="s">
        <v>2410</v>
      </c>
      <c r="HL3" s="291" t="s">
        <v>2412</v>
      </c>
      <c r="HM3" s="169" t="s">
        <v>2413</v>
      </c>
      <c r="HN3" s="290" t="s">
        <v>2415</v>
      </c>
      <c r="HO3" s="290" t="s">
        <v>1775</v>
      </c>
      <c r="HP3" s="290" t="s">
        <v>2418</v>
      </c>
      <c r="HQ3" s="290" t="s">
        <v>2419</v>
      </c>
      <c r="HR3" s="290" t="s">
        <v>2421</v>
      </c>
      <c r="HS3" s="169" t="s">
        <v>1780</v>
      </c>
      <c r="HT3" s="290" t="s">
        <v>2424</v>
      </c>
      <c r="HU3" s="169" t="s">
        <v>2425</v>
      </c>
      <c r="HV3" s="46" t="s">
        <v>2427</v>
      </c>
      <c r="HW3" s="290" t="s">
        <v>2429</v>
      </c>
      <c r="HX3" s="290" t="s">
        <v>2431</v>
      </c>
      <c r="HY3" s="345" t="s">
        <v>2433</v>
      </c>
      <c r="HZ3" s="290" t="s">
        <v>2435</v>
      </c>
      <c r="IA3" s="290" t="s">
        <v>2437</v>
      </c>
      <c r="IB3" s="290" t="s">
        <v>1663</v>
      </c>
      <c r="IC3" s="169" t="s">
        <v>1664</v>
      </c>
      <c r="ID3" s="290" t="s">
        <v>1666</v>
      </c>
      <c r="IE3" s="290" t="s">
        <v>1667</v>
      </c>
      <c r="IF3" s="290" t="s">
        <v>1668</v>
      </c>
      <c r="IG3" s="290" t="s">
        <v>1669</v>
      </c>
      <c r="IH3" s="290" t="s">
        <v>1789</v>
      </c>
      <c r="II3" s="290" t="s">
        <v>1670</v>
      </c>
      <c r="IJ3" s="290" t="s">
        <v>1792</v>
      </c>
      <c r="IK3" s="290" t="s">
        <v>2448</v>
      </c>
      <c r="IL3" s="290" t="s">
        <v>2450</v>
      </c>
      <c r="IM3" s="290" t="s">
        <v>2452</v>
      </c>
      <c r="IN3" s="290" t="s">
        <v>2453</v>
      </c>
      <c r="IO3" s="169" t="s">
        <v>1671</v>
      </c>
      <c r="IP3" s="290" t="s">
        <v>1673</v>
      </c>
      <c r="IQ3" s="46" t="s">
        <v>1675</v>
      </c>
      <c r="IR3" s="169" t="s">
        <v>1676</v>
      </c>
      <c r="IS3" s="290" t="s">
        <v>1802</v>
      </c>
      <c r="IT3" s="290" t="s">
        <v>2460</v>
      </c>
      <c r="IU3" s="169" t="s">
        <v>1678</v>
      </c>
      <c r="IV3" s="290" t="s">
        <v>2462</v>
      </c>
      <c r="IW3" s="290" t="s">
        <v>1681</v>
      </c>
      <c r="IX3" s="290" t="s">
        <v>1683</v>
      </c>
      <c r="IY3" s="290" t="s">
        <v>1685</v>
      </c>
      <c r="IZ3" s="290" t="s">
        <v>2464</v>
      </c>
      <c r="JA3" s="351" t="s">
        <v>2465</v>
      </c>
      <c r="JB3" s="217" t="s">
        <v>1813</v>
      </c>
      <c r="JC3" s="290" t="s">
        <v>2467</v>
      </c>
      <c r="JD3" s="169" t="s">
        <v>2468</v>
      </c>
      <c r="JE3" s="46" t="s">
        <v>2470</v>
      </c>
      <c r="JF3" s="46" t="s">
        <v>2471</v>
      </c>
      <c r="JG3" s="290" t="s">
        <v>2472</v>
      </c>
      <c r="JH3" s="46" t="s">
        <v>1822</v>
      </c>
      <c r="JI3" s="46" t="s">
        <v>1824</v>
      </c>
      <c r="JJ3" s="169" t="s">
        <v>2473</v>
      </c>
      <c r="JK3" s="290" t="s">
        <v>2475</v>
      </c>
      <c r="JL3" s="57" t="s">
        <v>2476</v>
      </c>
      <c r="JM3" s="290" t="s">
        <v>1829</v>
      </c>
      <c r="JN3" s="290" t="s">
        <v>2477</v>
      </c>
      <c r="JO3" s="290" t="s">
        <v>1832</v>
      </c>
      <c r="JP3" s="169" t="s">
        <v>1834</v>
      </c>
      <c r="JQ3" s="290" t="s">
        <v>2479</v>
      </c>
      <c r="JR3" s="290" t="s">
        <v>2480</v>
      </c>
      <c r="JS3" s="290" t="s">
        <v>2481</v>
      </c>
      <c r="JT3" s="169" t="s">
        <v>1839</v>
      </c>
      <c r="JU3" s="290" t="s">
        <v>2483</v>
      </c>
      <c r="JV3" s="362" t="s">
        <v>2484</v>
      </c>
      <c r="JW3" s="290" t="s">
        <v>1843</v>
      </c>
      <c r="JX3" s="169" t="s">
        <v>1845</v>
      </c>
      <c r="JY3" s="46" t="s">
        <v>2486</v>
      </c>
      <c r="JZ3" s="46" t="s">
        <v>2487</v>
      </c>
      <c r="KA3" s="46" t="s">
        <v>2488</v>
      </c>
      <c r="KB3" s="46" t="s">
        <v>2489</v>
      </c>
      <c r="KC3" s="46" t="s">
        <v>2490</v>
      </c>
      <c r="KD3" s="46" t="s">
        <v>2492</v>
      </c>
      <c r="KE3" s="290" t="s">
        <v>2494</v>
      </c>
      <c r="KF3" s="169" t="s">
        <v>1852</v>
      </c>
      <c r="KG3" s="46" t="s">
        <v>2496</v>
      </c>
      <c r="KH3" s="46" t="s">
        <v>2497</v>
      </c>
      <c r="KI3" s="428" t="s">
        <v>2498</v>
      </c>
      <c r="KJ3" s="432" t="s">
        <v>2499</v>
      </c>
      <c r="KK3" s="433" t="s">
        <v>2501</v>
      </c>
      <c r="KL3" s="434" t="s">
        <v>2502</v>
      </c>
      <c r="KM3" s="195" t="s">
        <v>2504</v>
      </c>
      <c r="KN3" s="435" t="s">
        <v>2506</v>
      </c>
      <c r="KO3" s="351" t="s">
        <v>2507</v>
      </c>
      <c r="KP3" s="434" t="s">
        <v>1862</v>
      </c>
      <c r="KQ3" s="435" t="s">
        <v>2509</v>
      </c>
      <c r="KR3" s="351" t="s">
        <v>2510</v>
      </c>
      <c r="KS3" s="351" t="s">
        <v>2511</v>
      </c>
      <c r="KT3" s="351" t="s">
        <v>2512</v>
      </c>
      <c r="KU3" s="436" t="s">
        <v>2513</v>
      </c>
      <c r="KV3" s="79" t="s">
        <v>2516</v>
      </c>
      <c r="KW3" s="351" t="s">
        <v>2517</v>
      </c>
      <c r="KX3" s="195" t="s">
        <v>1869</v>
      </c>
      <c r="KY3" s="195" t="s">
        <v>2518</v>
      </c>
      <c r="KZ3" s="195" t="s">
        <v>2520</v>
      </c>
      <c r="LA3" s="436" t="s">
        <v>1871</v>
      </c>
      <c r="LB3" s="195" t="s">
        <v>2522</v>
      </c>
      <c r="LC3" s="351" t="s">
        <v>2523</v>
      </c>
      <c r="LD3" s="195" t="s">
        <v>2524</v>
      </c>
      <c r="LE3" s="195" t="s">
        <v>2525</v>
      </c>
      <c r="LF3" s="436" t="s">
        <v>1874</v>
      </c>
      <c r="LG3" s="58" t="s">
        <v>2527</v>
      </c>
      <c r="LH3" s="195" t="s">
        <v>2528</v>
      </c>
      <c r="LI3" s="437" t="s">
        <v>2529</v>
      </c>
      <c r="LJ3" s="217" t="s">
        <v>1879</v>
      </c>
      <c r="LK3" s="285" t="s">
        <v>1881</v>
      </c>
      <c r="LL3" s="285" t="s">
        <v>1883</v>
      </c>
      <c r="LM3" s="169" t="s">
        <v>1885</v>
      </c>
      <c r="LN3" s="312" t="s">
        <v>2533</v>
      </c>
      <c r="LO3" s="177" t="s">
        <v>1889</v>
      </c>
      <c r="LP3" s="56" t="s">
        <v>2536</v>
      </c>
      <c r="LQ3" s="56" t="s">
        <v>2537</v>
      </c>
      <c r="LR3" s="56" t="s">
        <v>1893</v>
      </c>
      <c r="LS3" s="55" t="s">
        <v>1895</v>
      </c>
      <c r="LT3" s="48" t="s">
        <v>2539</v>
      </c>
      <c r="LU3" s="378" t="s">
        <v>2540</v>
      </c>
      <c r="LV3" s="379" t="s">
        <v>1899</v>
      </c>
      <c r="LW3" s="381" t="s">
        <v>2542</v>
      </c>
      <c r="LX3" s="55" t="s">
        <v>1903</v>
      </c>
      <c r="LY3" s="48" t="s">
        <v>1905</v>
      </c>
      <c r="LZ3" s="382" t="s">
        <v>2544</v>
      </c>
      <c r="MA3" s="439" t="s">
        <v>1908</v>
      </c>
      <c r="MB3" s="80" t="s">
        <v>2620</v>
      </c>
      <c r="MC3" s="471" t="s">
        <v>2622</v>
      </c>
      <c r="MD3" s="471" t="s">
        <v>2646</v>
      </c>
      <c r="ME3" s="471" t="s">
        <v>2623</v>
      </c>
      <c r="MF3" s="479" t="s">
        <v>2625</v>
      </c>
      <c r="MG3" s="471" t="s">
        <v>2628</v>
      </c>
      <c r="MH3" s="471" t="s">
        <v>2652</v>
      </c>
      <c r="MI3" s="471" t="s">
        <v>1950</v>
      </c>
      <c r="MJ3" s="80" t="s">
        <v>2631</v>
      </c>
      <c r="MK3" s="474" t="s">
        <v>2653</v>
      </c>
      <c r="ML3" s="471" t="s">
        <v>2635</v>
      </c>
      <c r="MM3" s="471" t="s">
        <v>2637</v>
      </c>
      <c r="MN3" s="471" t="s">
        <v>2639</v>
      </c>
      <c r="MO3" s="471" t="s">
        <v>2641</v>
      </c>
      <c r="MP3" s="471" t="s">
        <v>2643</v>
      </c>
      <c r="MQ3" s="492" t="s">
        <v>2645</v>
      </c>
      <c r="MR3" s="217" t="s">
        <v>1911</v>
      </c>
      <c r="MS3" s="291" t="s">
        <v>2546</v>
      </c>
      <c r="MT3" s="291" t="s">
        <v>2547</v>
      </c>
      <c r="MU3" s="219" t="s">
        <v>1915</v>
      </c>
      <c r="MV3" s="385" t="s">
        <v>2549</v>
      </c>
      <c r="MW3" s="221" t="s">
        <v>2551</v>
      </c>
      <c r="MX3" s="221" t="s">
        <v>2553</v>
      </c>
      <c r="MY3" s="221" t="s">
        <v>2555</v>
      </c>
      <c r="MZ3" s="221" t="s">
        <v>1920</v>
      </c>
      <c r="NA3" s="219" t="s">
        <v>1922</v>
      </c>
      <c r="NB3" s="223" t="s">
        <v>2557</v>
      </c>
      <c r="NC3" s="219" t="s">
        <v>1925</v>
      </c>
      <c r="ND3" s="221" t="s">
        <v>1927</v>
      </c>
      <c r="NE3" s="220" t="s">
        <v>2559</v>
      </c>
      <c r="NF3" s="219" t="s">
        <v>1930</v>
      </c>
      <c r="NG3" s="223" t="s">
        <v>2562</v>
      </c>
      <c r="NH3" s="220" t="s">
        <v>2563</v>
      </c>
      <c r="NI3" s="389" t="s">
        <v>2565</v>
      </c>
      <c r="NJ3" s="224" t="s">
        <v>1936</v>
      </c>
      <c r="NK3" s="225" t="s">
        <v>1938</v>
      </c>
      <c r="NL3" s="227" t="s">
        <v>1939</v>
      </c>
      <c r="NM3" s="80" t="s">
        <v>1941</v>
      </c>
      <c r="NN3" s="46" t="s">
        <v>1943</v>
      </c>
      <c r="NO3" s="195" t="s">
        <v>1945</v>
      </c>
    </row>
    <row r="4" spans="1:379">
      <c r="A4">
        <f>'1. Información General'!B2</f>
        <v>0</v>
      </c>
      <c r="B4">
        <f>'1. Información General'!F2</f>
        <v>0</v>
      </c>
      <c r="C4">
        <f>'1. Información General'!B3</f>
        <v>0</v>
      </c>
      <c r="D4" s="411">
        <f>'1. Información General'!F3</f>
        <v>0</v>
      </c>
      <c r="E4">
        <f>'1. Información General'!B4</f>
        <v>0</v>
      </c>
      <c r="F4">
        <f>'1. Información General'!D4</f>
        <v>0</v>
      </c>
      <c r="G4">
        <f>'1. Información General'!B5</f>
        <v>0</v>
      </c>
      <c r="H4">
        <f>'1. Información General'!D5</f>
        <v>0</v>
      </c>
      <c r="I4">
        <f>'1. Información General'!B6</f>
        <v>0</v>
      </c>
      <c r="J4" s="411">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11">
        <f>'1. Información General'!F12</f>
        <v>0</v>
      </c>
      <c r="T4">
        <f>'1. Información General'!B13</f>
        <v>0</v>
      </c>
      <c r="U4">
        <f>'1. Información General'!D13</f>
        <v>0</v>
      </c>
      <c r="V4">
        <f>'1. Información General'!B14</f>
        <v>0</v>
      </c>
      <c r="W4">
        <f>'1. Información General'!D14</f>
        <v>0</v>
      </c>
      <c r="X4">
        <f>'1. Información General'!B15</f>
        <v>0</v>
      </c>
      <c r="Y4" s="411">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447">
        <f>'1. Información General'!D20</f>
        <v>0</v>
      </c>
      <c r="AH4" s="447">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INSTITUCIONAL</v>
      </c>
      <c r="AT4" t="str">
        <f>'1. Información General'!E31</f>
        <v>CENTRO DE DESARROLLO INFANTIL - CDI</v>
      </c>
      <c r="AU4">
        <f>'1. Información General'!B34</f>
        <v>0</v>
      </c>
      <c r="AV4">
        <f>'1. Información General'!D34</f>
        <v>0</v>
      </c>
      <c r="AW4">
        <f>'1. Información General'!B35</f>
        <v>0</v>
      </c>
      <c r="AX4" s="447">
        <f>'1. Información General'!D35</f>
        <v>0</v>
      </c>
      <c r="AY4" s="447">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General'!B39</f>
        <v>0</v>
      </c>
      <c r="BH4" s="447">
        <f>'1. Información General'!D39</f>
        <v>0</v>
      </c>
      <c r="BI4" s="447">
        <f>'1. Información General'!F39</f>
        <v>0</v>
      </c>
      <c r="BJ4">
        <f>'1. Información General'!B40</f>
        <v>0</v>
      </c>
      <c r="BK4">
        <f>'1. Información General'!F40</f>
        <v>0</v>
      </c>
      <c r="BL4">
        <f>'1. Información General'!B41</f>
        <v>0</v>
      </c>
      <c r="BM4">
        <f>'1. Información General'!D41</f>
        <v>0</v>
      </c>
      <c r="BN4">
        <f>'1. Información General'!F41</f>
        <v>0</v>
      </c>
      <c r="BO4" t="str">
        <f>'2.Ambientes Edu. y Protecto'!$D3</f>
        <v>NO APLICA</v>
      </c>
      <c r="BP4">
        <f>'2.Ambientes Edu. y Protecto'!$D4</f>
        <v>0</v>
      </c>
      <c r="BQ4" t="str">
        <f>'2.Ambientes Edu. y Protecto'!$D5</f>
        <v>NO APLICA</v>
      </c>
      <c r="BR4">
        <f>'2.Ambientes Edu. y Protecto'!$D6</f>
        <v>0</v>
      </c>
      <c r="BS4" t="str">
        <f>'2.Ambientes Edu. y Protecto'!$D7</f>
        <v>NO APLICA</v>
      </c>
      <c r="BT4">
        <f>'2.Ambientes Edu. y Protecto'!$D8</f>
        <v>0</v>
      </c>
      <c r="BU4">
        <f>'2.Ambientes Edu. y Protecto'!$D9</f>
        <v>0</v>
      </c>
      <c r="BV4">
        <f>'2.Ambientes Edu. y Protecto'!$D10</f>
        <v>0</v>
      </c>
      <c r="BW4" t="str">
        <f>'2.Ambientes Edu. y Protecto'!$D11</f>
        <v>NO APLICA</v>
      </c>
      <c r="BX4">
        <f>'2.Ambientes Edu. y Protecto'!$D12</f>
        <v>0</v>
      </c>
      <c r="BY4" t="e">
        <f>'2.Ambientes Edu. y Protecto'!#REF!</f>
        <v>#REF!</v>
      </c>
      <c r="BZ4">
        <f>'2.Ambientes Edu. y Protecto'!$D13</f>
        <v>0</v>
      </c>
      <c r="CA4" t="e">
        <f>'2.Ambientes Edu. y Protecto'!#REF!</f>
        <v>#REF!</v>
      </c>
      <c r="CB4">
        <f>'2.Ambientes Edu. y Protecto'!$D14</f>
        <v>0</v>
      </c>
      <c r="CC4">
        <f>'2.Ambientes Edu. y Protecto'!$D15</f>
        <v>0</v>
      </c>
      <c r="CD4" t="e">
        <f>'2.Ambientes Edu. y Protecto'!#REF!</f>
        <v>#REF!</v>
      </c>
      <c r="CE4">
        <f>'2.Ambientes Edu. y Protecto'!$D16</f>
        <v>0</v>
      </c>
      <c r="CF4">
        <f>'2.Ambientes Edu. y Protecto'!$D17</f>
        <v>0</v>
      </c>
      <c r="CG4">
        <f>'2.Ambientes Edu. y Protecto'!$D18</f>
        <v>0</v>
      </c>
      <c r="CH4" t="str">
        <f>'2.Ambientes Edu. y Protecto'!$D19</f>
        <v>NO APLICA</v>
      </c>
      <c r="CI4">
        <f>'2.Ambientes Edu. y Protecto'!$D20</f>
        <v>0</v>
      </c>
      <c r="CJ4" t="str">
        <f>'2.Ambientes Edu. y Protecto'!$D21</f>
        <v>NO APLICA</v>
      </c>
      <c r="CK4">
        <f>'2.Ambientes Edu. y Protecto'!$D22</f>
        <v>0</v>
      </c>
      <c r="CL4">
        <f>'2.Ambientes Edu. y Protecto'!$D23</f>
        <v>0</v>
      </c>
      <c r="CM4" t="str">
        <f>'2.Ambientes Edu. y Protecto'!$D24</f>
        <v>NO APLICA</v>
      </c>
      <c r="CN4">
        <f>'2.Ambientes Edu. y Protecto'!$D25</f>
        <v>0</v>
      </c>
      <c r="CO4">
        <f>'2.Ambientes Edu. y Protecto'!$D26</f>
        <v>0</v>
      </c>
      <c r="CP4">
        <f>'2.Ambientes Edu. y Protecto'!$D27</f>
        <v>0</v>
      </c>
      <c r="CQ4" t="str">
        <f>'2.Ambientes Edu. y Protecto'!$D28</f>
        <v>NO APLICA</v>
      </c>
      <c r="CR4">
        <f>'2.Ambientes Edu. y Protecto'!$D29</f>
        <v>0</v>
      </c>
      <c r="CS4">
        <f>'2.Ambientes Edu. y Protecto'!$D30</f>
        <v>0</v>
      </c>
      <c r="CT4" t="str">
        <f>'2.Ambientes Edu. y Protecto'!$D31</f>
        <v>NO APLICA</v>
      </c>
      <c r="CU4" t="str">
        <f>'2.Ambientes Edu. y Protecto'!$D32</f>
        <v>NO APLICA</v>
      </c>
      <c r="CV4" t="str">
        <f>'2.Ambientes Edu. y Protecto'!$D33</f>
        <v>NO APLICA</v>
      </c>
      <c r="CW4">
        <f>'2.Ambientes Edu. y Protecto'!$D34</f>
        <v>0</v>
      </c>
      <c r="CX4">
        <f>'2.Ambientes Edu. y Protecto'!$D35</f>
        <v>0</v>
      </c>
      <c r="CY4">
        <f>'2.Ambientes Edu. y Protecto'!$D36</f>
        <v>0</v>
      </c>
      <c r="CZ4">
        <f>'2.Ambientes Edu. y Protecto'!$D37</f>
        <v>0</v>
      </c>
      <c r="DA4">
        <f>'2.Ambientes Edu. y Protecto'!$D38</f>
        <v>0</v>
      </c>
      <c r="DB4">
        <f>'2.Ambientes Edu. y Protecto'!$D39</f>
        <v>0</v>
      </c>
      <c r="DC4">
        <f>'2.Ambientes Edu. y Protecto'!$D40</f>
        <v>0</v>
      </c>
      <c r="DD4">
        <f>'2.Ambientes Edu. y Protecto'!$D41</f>
        <v>0</v>
      </c>
      <c r="DE4">
        <f>'2.Ambientes Edu. y Protecto'!$D42</f>
        <v>0</v>
      </c>
      <c r="DF4">
        <f>'2.Ambientes Edu. y Protecto'!$D43</f>
        <v>0</v>
      </c>
      <c r="DG4">
        <f>'2.Ambientes Edu. y Protecto'!$D44</f>
        <v>0</v>
      </c>
      <c r="DH4">
        <f>'2.Ambientes Edu. y Protecto'!$D45</f>
        <v>0</v>
      </c>
      <c r="DI4">
        <f>'2.Ambientes Edu. y Protecto'!$D46</f>
        <v>0</v>
      </c>
      <c r="DJ4">
        <f>'2.Ambientes Edu. y Protecto'!$D47</f>
        <v>0</v>
      </c>
      <c r="DK4">
        <f>'2.Ambientes Edu. y Protecto'!$D48</f>
        <v>0</v>
      </c>
      <c r="DL4">
        <f>'2.Ambientes Edu. y Protecto'!$D49</f>
        <v>0</v>
      </c>
      <c r="DM4">
        <f>'2.Ambientes Edu. y Protecto'!$D50</f>
        <v>0</v>
      </c>
      <c r="DN4">
        <f>'2.Ambientes Edu. y Protecto'!$D51</f>
        <v>0</v>
      </c>
      <c r="DO4">
        <f>'2.Ambientes Edu. y Protecto'!$D52</f>
        <v>0</v>
      </c>
      <c r="DP4">
        <f>'2.Ambientes Edu. y Protecto'!$D53</f>
        <v>0</v>
      </c>
      <c r="DQ4">
        <f>'2.Ambientes Edu. y Protecto'!$D54</f>
        <v>0</v>
      </c>
      <c r="DR4">
        <f>'2.Ambientes Edu. y Protecto'!$D55</f>
        <v>0</v>
      </c>
      <c r="DS4">
        <f>'2.Ambientes Edu. y Protecto'!$D56</f>
        <v>0</v>
      </c>
      <c r="DT4">
        <f>'2.Ambientes Edu. y Protecto'!$D57</f>
        <v>0</v>
      </c>
      <c r="DU4">
        <f>'2.Ambientes Edu. y Protecto'!$D58</f>
        <v>0</v>
      </c>
      <c r="DV4">
        <f>'2.Ambientes Edu. y Protecto'!$D59</f>
        <v>0</v>
      </c>
      <c r="DW4">
        <f>'2.Ambientes Edu. y Protecto'!$D60</f>
        <v>0</v>
      </c>
      <c r="DX4">
        <f>'2.Ambientes Edu. y Protecto'!$D61</f>
        <v>0</v>
      </c>
      <c r="DY4">
        <f>'2.Ambientes Edu. y Protecto'!$D62</f>
        <v>0</v>
      </c>
      <c r="DZ4">
        <f>'2.Ambientes Edu. y Protecto'!$D63</f>
        <v>0</v>
      </c>
      <c r="EA4" t="str">
        <f>'2.Ambientes Edu. y Protecto'!$D64</f>
        <v>NO APLICA</v>
      </c>
      <c r="EB4">
        <f>'2.Ambientes Edu. y Protecto'!$D65</f>
        <v>0</v>
      </c>
      <c r="EC4">
        <f>'2.Ambientes Edu. y Protecto'!$D66</f>
        <v>0</v>
      </c>
      <c r="ED4">
        <f>'2.Ambientes Edu. y Protecto'!$D67</f>
        <v>0</v>
      </c>
      <c r="EE4">
        <f>'2.Ambientes Edu. y Protecto'!$D68</f>
        <v>0</v>
      </c>
      <c r="EF4">
        <f>'2.Ambientes Edu. y Protecto'!$D69</f>
        <v>0</v>
      </c>
      <c r="EG4" t="str">
        <f>'2.Ambientes Edu. y Protecto'!$D70</f>
        <v>NO APLICA</v>
      </c>
      <c r="EH4" t="str">
        <f>'2.Ambientes Edu. y Protecto'!$D71</f>
        <v>NO APLICA</v>
      </c>
      <c r="EI4">
        <f>'2.Ambientes Edu. y Protecto'!$D72</f>
        <v>0</v>
      </c>
      <c r="EJ4">
        <f>'2.Ambientes Edu. y Protecto'!$D73</f>
        <v>0</v>
      </c>
      <c r="EK4">
        <f>'2.Ambientes Edu. y Protecto'!$D74</f>
        <v>0</v>
      </c>
      <c r="EL4">
        <f>'2.Ambientes Edu. y Protecto'!$D75</f>
        <v>0</v>
      </c>
      <c r="EM4">
        <f>'2.Ambientes Edu. y Protecto'!$D76</f>
        <v>0</v>
      </c>
      <c r="EN4">
        <f>'2.Ambientes Edu. y Protecto'!$D77</f>
        <v>0</v>
      </c>
      <c r="EO4">
        <f>'2.Ambientes Edu. y Protecto'!$D78</f>
        <v>0</v>
      </c>
      <c r="EP4">
        <f>'2.Ambientes Edu. y Protecto'!$D79</f>
        <v>0</v>
      </c>
      <c r="EQ4">
        <f>'2.Ambientes Edu. y Protecto'!$D80</f>
        <v>0</v>
      </c>
      <c r="ER4">
        <f>'2.Ambientes Edu. y Protecto'!$D81</f>
        <v>0</v>
      </c>
      <c r="ES4">
        <f>'2.Ambientes Edu. y Protecto'!$D82</f>
        <v>0</v>
      </c>
      <c r="ET4">
        <f>'2.Ambientes Edu. y Protecto'!$D83</f>
        <v>0</v>
      </c>
      <c r="EU4" t="str">
        <f>'2.Ambientes Edu. y Protecto'!$D84</f>
        <v>NO APLICA</v>
      </c>
      <c r="EV4">
        <f>'2.Ambientes Edu. y Protecto'!$D85</f>
        <v>0</v>
      </c>
      <c r="EW4" t="e">
        <f>'2.Ambientes Edu. y Protecto'!#REF!</f>
        <v>#REF!</v>
      </c>
      <c r="EX4">
        <f>'2.Ambientes Edu. y Protecto'!$D86</f>
        <v>0</v>
      </c>
      <c r="EY4">
        <f>'2.Ambientes Edu. y Protecto'!$D87</f>
        <v>0</v>
      </c>
      <c r="EZ4">
        <f>'2.Ambientes Edu. y Protecto'!$D88</f>
        <v>0</v>
      </c>
      <c r="FA4">
        <f>'2.Ambientes Edu. y Protecto'!$D89</f>
        <v>0</v>
      </c>
      <c r="FB4">
        <f>'2.Ambientes Edu. y Protecto'!$D90</f>
        <v>0</v>
      </c>
      <c r="FC4" t="str">
        <f>'2.Ambientes Edu. y Protecto'!$D91</f>
        <v>NO APLICA</v>
      </c>
      <c r="FD4">
        <f>'2.Ambientes Edu. y Protecto'!$D92</f>
        <v>0</v>
      </c>
      <c r="FE4" t="str">
        <f>'3. Salud y Nutrición '!$D3</f>
        <v>NO APLICA</v>
      </c>
      <c r="FF4">
        <f>'3. Salud y Nutrición '!$D4</f>
        <v>0</v>
      </c>
      <c r="FG4">
        <f>'3. Salud y Nutrición '!$D5</f>
        <v>0</v>
      </c>
      <c r="FH4" t="str">
        <f>'3. Salud y Nutrición '!$D6</f>
        <v>NO APLICA</v>
      </c>
      <c r="FI4">
        <f>'3. Salud y Nutrición '!$D7</f>
        <v>0</v>
      </c>
      <c r="FJ4">
        <f>'3. Salud y Nutrición '!$D8</f>
        <v>0</v>
      </c>
      <c r="FK4">
        <f>'3. Salud y Nutrición '!$D9</f>
        <v>0</v>
      </c>
      <c r="FL4">
        <f>'3. Salud y Nutrición '!$D10</f>
        <v>0</v>
      </c>
      <c r="FM4" t="str">
        <f>'3. Salud y Nutrición '!$D11</f>
        <v>NO APLICA</v>
      </c>
      <c r="FN4">
        <f>'3. Salud y Nutrición '!$D12</f>
        <v>0</v>
      </c>
      <c r="FO4" t="str">
        <f>'3. Salud y Nutrición '!$D13</f>
        <v>NO APLICA</v>
      </c>
      <c r="FP4" t="str">
        <f>'3. Salud y Nutrición '!$D14</f>
        <v>NO APLICA</v>
      </c>
      <c r="FQ4">
        <f>'3. Salud y Nutrición '!$D15</f>
        <v>0</v>
      </c>
      <c r="FR4">
        <f>'3. Salud y Nutrición '!$D16</f>
        <v>0</v>
      </c>
      <c r="FS4">
        <f>'3. Salud y Nutrición '!$D17</f>
        <v>0</v>
      </c>
      <c r="FT4">
        <f>'3. Salud y Nutrición '!$D18</f>
        <v>0</v>
      </c>
      <c r="FU4">
        <f>'3. Salud y Nutrición '!$D19</f>
        <v>0</v>
      </c>
      <c r="FV4">
        <f>'3. Salud y Nutrición '!$D20</f>
        <v>0</v>
      </c>
      <c r="FW4">
        <f>'3. Salud y Nutrición '!$D21</f>
        <v>0</v>
      </c>
      <c r="FX4">
        <f>'3. Salud y Nutrición '!$D22</f>
        <v>0</v>
      </c>
      <c r="FY4">
        <f>'3. Salud y Nutrición '!$D23</f>
        <v>0</v>
      </c>
      <c r="FZ4">
        <f>'3. Salud y Nutrición '!$D24</f>
        <v>0</v>
      </c>
      <c r="GA4">
        <f>'3. Salud y Nutrición '!$D25</f>
        <v>0</v>
      </c>
      <c r="GB4">
        <f>'3. Salud y Nutrición '!$D26</f>
        <v>0</v>
      </c>
      <c r="GC4">
        <f>'3. Salud y Nutrición '!$D27</f>
        <v>0</v>
      </c>
      <c r="GD4" t="str">
        <f>'3. Salud y Nutrición '!$D28</f>
        <v>NO APLICA</v>
      </c>
      <c r="GE4">
        <f>'3. Salud y Nutrición '!$D29</f>
        <v>0</v>
      </c>
      <c r="GF4">
        <f>'3. Salud y Nutrición '!$D30</f>
        <v>0</v>
      </c>
      <c r="GG4">
        <f>'3. Salud y Nutrición '!$D31</f>
        <v>0</v>
      </c>
      <c r="GH4">
        <f>'3. Salud y Nutrición '!$D32</f>
        <v>0</v>
      </c>
      <c r="GI4" t="str">
        <f>'3. Salud y Nutrición '!$D33</f>
        <v>NO APLICA</v>
      </c>
      <c r="GJ4">
        <f>'3. Salud y Nutrición '!$D34</f>
        <v>0</v>
      </c>
      <c r="GK4">
        <f>'3. Salud y Nutrición '!$D35</f>
        <v>0</v>
      </c>
      <c r="GL4">
        <f>'3. Salud y Nutrición '!$D36</f>
        <v>0</v>
      </c>
      <c r="GM4" t="str">
        <f>'3. Salud y Nutrición '!$D37</f>
        <v>NO APLICA</v>
      </c>
      <c r="GN4">
        <f>'3. Salud y Nutrición '!$D39</f>
        <v>0</v>
      </c>
      <c r="GO4">
        <f>'3. Salud y Nutrición '!$D40</f>
        <v>0</v>
      </c>
      <c r="GP4">
        <f>'3. Salud y Nutrición '!$D41</f>
        <v>0</v>
      </c>
      <c r="GQ4">
        <f>'3. Salud y Nutrición '!$D42</f>
        <v>0</v>
      </c>
      <c r="GR4">
        <f>'3. Salud y Nutrición '!$D43</f>
        <v>0</v>
      </c>
      <c r="GS4">
        <f>'3. Salud y Nutrición '!$D44</f>
        <v>0</v>
      </c>
      <c r="GT4">
        <f>'3. Salud y Nutrición '!$D45</f>
        <v>0</v>
      </c>
      <c r="GU4" t="str">
        <f>'3. Salud y Nutrición '!$D46</f>
        <v>NO APLICA</v>
      </c>
      <c r="GV4">
        <f>'3. Salud y Nutrición '!$D47</f>
        <v>0</v>
      </c>
      <c r="GW4">
        <f>'3. Salud y Nutrición '!$D48</f>
        <v>0</v>
      </c>
      <c r="GX4">
        <f>'3. Salud y Nutrición '!$D49</f>
        <v>0</v>
      </c>
      <c r="GY4">
        <f>'3. Salud y Nutrición '!$D51</f>
        <v>0</v>
      </c>
      <c r="GZ4">
        <f>'3. Salud y Nutrición '!$D52</f>
        <v>0</v>
      </c>
      <c r="HA4">
        <f>'3. Salud y Nutrición '!$D53</f>
        <v>0</v>
      </c>
      <c r="HB4">
        <f>'3. Salud y Nutrición '!$D54</f>
        <v>0</v>
      </c>
      <c r="HC4">
        <f>'3. Salud y Nutrición '!$D55</f>
        <v>0</v>
      </c>
      <c r="HD4">
        <f>'3. Salud y Nutrición '!$D56</f>
        <v>0</v>
      </c>
      <c r="HE4">
        <f>'3. Salud y Nutrición '!$D57</f>
        <v>0</v>
      </c>
      <c r="HF4" t="str">
        <f>'3. Salud y Nutrición '!$D58</f>
        <v>NO APLICA</v>
      </c>
      <c r="HG4">
        <f>'3. Salud y Nutrición '!$D59</f>
        <v>0</v>
      </c>
      <c r="HH4">
        <f>'3. Salud y Nutrición '!$D60</f>
        <v>0</v>
      </c>
      <c r="HI4">
        <f>'3. Salud y Nutrición '!$D62</f>
        <v>0</v>
      </c>
      <c r="HJ4">
        <f>'3. Salud y Nutrición '!$D63</f>
        <v>0</v>
      </c>
      <c r="HK4" t="str">
        <f>'3. Salud y Nutrición '!$D64</f>
        <v>NO APLICA</v>
      </c>
      <c r="HL4">
        <f>'3. Salud y Nutrición '!$D65</f>
        <v>0</v>
      </c>
      <c r="HM4" t="str">
        <f>'3. Salud y Nutrición '!$D66</f>
        <v>NO APLICA</v>
      </c>
      <c r="HN4">
        <f>'3. Salud y Nutrición '!$D67</f>
        <v>0</v>
      </c>
      <c r="HO4">
        <f>'3. Salud y Nutrición '!$D68</f>
        <v>0</v>
      </c>
      <c r="HP4">
        <f>'3. Salud y Nutrición '!$D70</f>
        <v>0</v>
      </c>
      <c r="HQ4">
        <f>'3. Salud y Nutrición '!$D71</f>
        <v>0</v>
      </c>
      <c r="HR4">
        <f>'3. Salud y Nutrición '!$D72</f>
        <v>0</v>
      </c>
      <c r="HS4" t="str">
        <f>'3. Salud y Nutrición '!$D73</f>
        <v>NO APLICA</v>
      </c>
      <c r="HT4">
        <f>'3. Salud y Nutrición '!$D74</f>
        <v>0</v>
      </c>
      <c r="HU4" t="str">
        <f>'3. Salud y Nutrición '!$D75</f>
        <v>NO APLICA</v>
      </c>
      <c r="HV4">
        <f>'3. Salud y Nutrición '!$D77</f>
        <v>0</v>
      </c>
      <c r="HW4">
        <f>'3. Salud y Nutrición '!$D78</f>
        <v>0</v>
      </c>
      <c r="HX4">
        <f>'3. Salud y Nutrición '!$D79</f>
        <v>0</v>
      </c>
      <c r="HY4">
        <f>'3. Salud y Nutrición '!$D80</f>
        <v>0</v>
      </c>
      <c r="HZ4">
        <f>'3. Salud y Nutrición '!$D81</f>
        <v>0</v>
      </c>
      <c r="IA4">
        <f>'3. Salud y Nutrición '!$D82</f>
        <v>0</v>
      </c>
      <c r="IB4">
        <f>'3. Salud y Nutrición '!$D83</f>
        <v>0</v>
      </c>
      <c r="IC4" t="str">
        <f>'3. Salud y Nutrición '!$D84</f>
        <v>NO APLICA</v>
      </c>
      <c r="ID4">
        <f>'3. Salud y Nutrición '!$D85</f>
        <v>0</v>
      </c>
      <c r="IE4">
        <f>'3. Salud y Nutrición '!$D86</f>
        <v>0</v>
      </c>
      <c r="IF4">
        <f>'3. Salud y Nutrición '!$D87</f>
        <v>0</v>
      </c>
      <c r="IG4">
        <f>'3. Salud y Nutrición '!$D88</f>
        <v>0</v>
      </c>
      <c r="IH4">
        <f>'3. Salud y Nutrición '!$D89</f>
        <v>0</v>
      </c>
      <c r="II4">
        <f>'3. Salud y Nutrición '!$D90</f>
        <v>0</v>
      </c>
      <c r="IJ4">
        <f>'3. Salud y Nutrición '!$D91</f>
        <v>0</v>
      </c>
      <c r="IK4">
        <f>'3. Salud y Nutrición '!$D92</f>
        <v>0</v>
      </c>
      <c r="IL4">
        <f>'3. Salud y Nutrición '!$D94</f>
        <v>0</v>
      </c>
      <c r="IM4">
        <f>'3. Salud y Nutrición '!$D95</f>
        <v>0</v>
      </c>
      <c r="IN4">
        <f>'3. Salud y Nutrición '!$D96</f>
        <v>0</v>
      </c>
      <c r="IO4" t="str">
        <f>'3. Salud y Nutrición '!$D97</f>
        <v>NO APLICA</v>
      </c>
      <c r="IP4">
        <f>'3. Salud y Nutrición '!$D98</f>
        <v>0</v>
      </c>
      <c r="IQ4">
        <f>'3. Salud y Nutrición '!$D99</f>
        <v>0</v>
      </c>
      <c r="IR4" t="str">
        <f>'3. Salud y Nutrición '!$D100</f>
        <v>NO APLICA</v>
      </c>
      <c r="IS4">
        <f>'3. Salud y Nutrición '!$D101</f>
        <v>0</v>
      </c>
      <c r="IT4">
        <f>'3. Salud y Nutrición '!$D102</f>
        <v>0</v>
      </c>
      <c r="IU4" t="str">
        <f>'3. Salud y Nutrición '!$D103</f>
        <v>NO APLICA</v>
      </c>
      <c r="IV4">
        <f>'3. Salud y Nutrición '!$D104</f>
        <v>0</v>
      </c>
      <c r="IW4">
        <f>'3. Salud y Nutrición '!$D105</f>
        <v>0</v>
      </c>
      <c r="IX4">
        <f>'3. Salud y Nutrición '!$D106</f>
        <v>0</v>
      </c>
      <c r="IY4">
        <f>'3. Salud y Nutrición '!$D107</f>
        <v>0</v>
      </c>
      <c r="IZ4">
        <f>'3. Salud y Nutrición '!$D108</f>
        <v>0</v>
      </c>
      <c r="JA4">
        <f>'3. Salud y Nutrición '!$D109</f>
        <v>0</v>
      </c>
      <c r="JB4" t="str">
        <f>'4. Familia, Comunidades y Redes'!$D3</f>
        <v>NO APLICA</v>
      </c>
      <c r="JC4">
        <f>'4. Familia, Comunidades y Redes'!$D4</f>
        <v>0</v>
      </c>
      <c r="JD4" t="str">
        <f>'4. Familia, Comunidades y Redes'!$D5</f>
        <v>NO APLICA</v>
      </c>
      <c r="JE4">
        <f>'4. Familia, Comunidades y Redes'!$D6</f>
        <v>0</v>
      </c>
      <c r="JF4">
        <f>'4. Familia, Comunidades y Redes'!$D7</f>
        <v>0</v>
      </c>
      <c r="JG4">
        <f>'4. Familia, Comunidades y Redes'!$D8</f>
        <v>0</v>
      </c>
      <c r="JH4">
        <f>'4. Familia, Comunidades y Redes'!$D10</f>
        <v>0</v>
      </c>
      <c r="JI4">
        <f>'4. Familia, Comunidades y Redes'!$D11</f>
        <v>0</v>
      </c>
      <c r="JJ4" t="str">
        <f>'4. Familia, Comunidades y Redes'!$D12</f>
        <v>NO APLICA</v>
      </c>
      <c r="JK4">
        <f>'4. Familia, Comunidades y Redes'!$D13</f>
        <v>0</v>
      </c>
      <c r="JL4">
        <f>'4. Familia, Comunidades y Redes'!$D14</f>
        <v>0</v>
      </c>
      <c r="JM4">
        <f>'4. Familia, Comunidades y Redes'!$D15</f>
        <v>0</v>
      </c>
      <c r="JN4">
        <f>'4. Familia, Comunidades y Redes'!$D16</f>
        <v>0</v>
      </c>
      <c r="JO4">
        <f>'4. Familia, Comunidades y Redes'!$D17</f>
        <v>0</v>
      </c>
      <c r="JP4" t="str">
        <f>'4. Familia, Comunidades y Redes'!$D18</f>
        <v>NO APLICA</v>
      </c>
      <c r="JQ4">
        <f>'4. Familia, Comunidades y Redes'!$D19</f>
        <v>0</v>
      </c>
      <c r="JR4">
        <f>'4. Familia, Comunidades y Redes'!$D20</f>
        <v>0</v>
      </c>
      <c r="JS4">
        <f>'4. Familia, Comunidades y Redes'!$D21</f>
        <v>0</v>
      </c>
      <c r="JT4" t="str">
        <f>'4. Familia, Comunidades y Redes'!$D22</f>
        <v>NO APLICA</v>
      </c>
      <c r="JU4">
        <f>'4. Familia, Comunidades y Redes'!$D23</f>
        <v>0</v>
      </c>
      <c r="JV4">
        <f>'4. Familia, Comunidades y Redes'!$D24</f>
        <v>0</v>
      </c>
      <c r="JW4">
        <f>'4. Familia, Comunidades y Redes'!$D25</f>
        <v>0</v>
      </c>
      <c r="JX4" t="str">
        <f>'4. Familia, Comunidades y Redes'!$D26</f>
        <v>NO APLICA</v>
      </c>
      <c r="JY4">
        <f>'4. Familia, Comunidades y Redes'!$D27</f>
        <v>0</v>
      </c>
      <c r="JZ4">
        <f>'4. Familia, Comunidades y Redes'!$D28</f>
        <v>0</v>
      </c>
      <c r="KA4">
        <f>'4. Familia, Comunidades y Redes'!$D29</f>
        <v>0</v>
      </c>
      <c r="KB4">
        <f>'4. Familia, Comunidades y Redes'!$D30</f>
        <v>0</v>
      </c>
      <c r="KC4">
        <f>'4. Familia, Comunidades y Redes'!$D31</f>
        <v>0</v>
      </c>
      <c r="KD4">
        <f>'4. Familia, Comunidades y Redes'!$D32</f>
        <v>0</v>
      </c>
      <c r="KE4">
        <f>'4. Familia, Comunidades y Redes'!$D33</f>
        <v>0</v>
      </c>
      <c r="KF4" t="str">
        <f>'4. Familia, Comunidades y Redes'!$D34</f>
        <v>NO APLICA</v>
      </c>
      <c r="KG4">
        <f>'4. Familia, Comunidades y Redes'!$D35</f>
        <v>0</v>
      </c>
      <c r="KH4">
        <f>'4. Familia, Comunidades y Redes'!$D36</f>
        <v>0</v>
      </c>
      <c r="KI4">
        <f>'4. Familia, Comunidades y Redes'!$D37</f>
        <v>0</v>
      </c>
      <c r="KJ4" t="str">
        <f>'5. Proceso Pedagógico'!$D3</f>
        <v>NO APLICA</v>
      </c>
      <c r="KK4">
        <f>'5. Proceso Pedagógico'!$D4</f>
        <v>0</v>
      </c>
      <c r="KL4" t="str">
        <f>'5. Proceso Pedagógico'!$D5</f>
        <v>NO APLICA</v>
      </c>
      <c r="KM4">
        <f>'5. Proceso Pedagógico'!$D6</f>
        <v>0</v>
      </c>
      <c r="KN4">
        <f>'5. Proceso Pedagógico'!$D7</f>
        <v>0</v>
      </c>
      <c r="KO4">
        <f>'5. Proceso Pedagógico'!$D8</f>
        <v>0</v>
      </c>
      <c r="KP4" t="str">
        <f>'5. Proceso Pedagógico'!$D9</f>
        <v>NO APLICA</v>
      </c>
      <c r="KQ4">
        <f>'5. Proceso Pedagógico'!$D10</f>
        <v>0</v>
      </c>
      <c r="KR4">
        <f>'5. Proceso Pedagógico'!$D11</f>
        <v>0</v>
      </c>
      <c r="KS4">
        <f>'5. Proceso Pedagógico'!$D12</f>
        <v>0</v>
      </c>
      <c r="KT4">
        <f>'5. Proceso Pedagógico'!$D13</f>
        <v>0</v>
      </c>
      <c r="KU4" t="str">
        <f>'5. Proceso Pedagógico'!$D14</f>
        <v>NO APLICA</v>
      </c>
      <c r="KV4">
        <f>'5. Proceso Pedagógico'!$D16</f>
        <v>0</v>
      </c>
      <c r="KW4">
        <f>'5. Proceso Pedagógico'!$D17</f>
        <v>0</v>
      </c>
      <c r="KX4">
        <f>'5. Proceso Pedagógico'!$D18</f>
        <v>0</v>
      </c>
      <c r="KY4">
        <f>'5. Proceso Pedagógico'!$D19</f>
        <v>0</v>
      </c>
      <c r="KZ4">
        <f>'5. Proceso Pedagógico'!$D20</f>
        <v>0</v>
      </c>
      <c r="LA4" t="str">
        <f>'5. Proceso Pedagógico'!$D21</f>
        <v>NO APLICA</v>
      </c>
      <c r="LB4">
        <f>'5. Proceso Pedagógico'!$D22</f>
        <v>0</v>
      </c>
      <c r="LC4">
        <f>'5. Proceso Pedagógico'!$D23</f>
        <v>0</v>
      </c>
      <c r="LD4">
        <f>'5. Proceso Pedagógico'!$D24</f>
        <v>0</v>
      </c>
      <c r="LE4">
        <f>'5. Proceso Pedagógico'!$D25</f>
        <v>0</v>
      </c>
      <c r="LF4" t="str">
        <f>'5. Proceso Pedagógico'!$D26</f>
        <v>NO APLICA</v>
      </c>
      <c r="LG4">
        <f>'5. Proceso Pedagógico'!$D27</f>
        <v>0</v>
      </c>
      <c r="LH4">
        <f>'5. Proceso Pedagógico'!$D28</f>
        <v>0</v>
      </c>
      <c r="LI4">
        <f>'5. Proceso Pedagógico'!$D29</f>
        <v>0</v>
      </c>
      <c r="LJ4" t="str">
        <f>'6. Administrativo y Gestión'!$D3</f>
        <v>NO APLICA</v>
      </c>
      <c r="LK4">
        <f>'6. Administrativo y Gestión'!$D4</f>
        <v>0</v>
      </c>
      <c r="LL4">
        <f>'6. Administrativo y Gestión'!$D5</f>
        <v>0</v>
      </c>
      <c r="LM4" t="str">
        <f>'6. Administrativo y Gestión'!$D6</f>
        <v>NO APLICA</v>
      </c>
      <c r="LN4">
        <f>'6. Administrativo y Gestión'!$D7</f>
        <v>0</v>
      </c>
      <c r="LO4">
        <f>'6. Administrativo y Gestión'!$D8</f>
        <v>0</v>
      </c>
      <c r="LP4">
        <f>'6. Administrativo y Gestión'!$D9</f>
        <v>0</v>
      </c>
      <c r="LQ4">
        <f>'6. Administrativo y Gestión'!$D10</f>
        <v>0</v>
      </c>
      <c r="LR4">
        <f>'6. Administrativo y Gestión'!$D11</f>
        <v>0</v>
      </c>
      <c r="LS4" t="str">
        <f>'6. Administrativo y Gestión'!$D12</f>
        <v>NO APLICA</v>
      </c>
      <c r="LT4">
        <f>'6. Administrativo y Gestión'!$D13</f>
        <v>0</v>
      </c>
      <c r="LU4">
        <f>'6. Administrativo y Gestión'!$D14</f>
        <v>0</v>
      </c>
      <c r="LV4" t="str">
        <f>'6. Administrativo y Gestión'!$D15</f>
        <v>NO APLICA</v>
      </c>
      <c r="LW4">
        <f>'6. Administrativo y Gestión'!$D16</f>
        <v>0</v>
      </c>
      <c r="LX4" t="str">
        <f>'6. Administrativo y Gestión'!$D17</f>
        <v>NO APLICA</v>
      </c>
      <c r="LY4">
        <f>'6. Administrativo y Gestión'!$D18</f>
        <v>0</v>
      </c>
      <c r="LZ4">
        <f>'6. Administrativo y Gestión'!$D19</f>
        <v>0</v>
      </c>
      <c r="MA4">
        <f>'6. Administrativo y Gestión'!$D20</f>
        <v>0</v>
      </c>
      <c r="MB4" t="str">
        <f>+'7. Financiero'!$D3</f>
        <v>NO APLICA</v>
      </c>
      <c r="MC4">
        <f>+'7. Financiero'!$D4</f>
        <v>0</v>
      </c>
      <c r="MD4">
        <f>+'7. Financiero'!$D5</f>
        <v>0</v>
      </c>
      <c r="ME4">
        <f>+'7. Financiero'!$D6</f>
        <v>0</v>
      </c>
      <c r="MF4" t="str">
        <f>+'7. Financiero'!$D7</f>
        <v>NO APLICA</v>
      </c>
      <c r="MG4">
        <f>+'7. Financiero'!$D8</f>
        <v>0</v>
      </c>
      <c r="MH4">
        <f>+'7. Financiero'!$D9</f>
        <v>0</v>
      </c>
      <c r="MI4">
        <f>+'7. Financiero'!$D10</f>
        <v>0</v>
      </c>
      <c r="MJ4" t="str">
        <f>+'7. Financiero'!$D11</f>
        <v>NO APLICA</v>
      </c>
      <c r="MK4">
        <f>+'7. Financiero'!$D12</f>
        <v>0</v>
      </c>
      <c r="ML4">
        <f>+'7. Financiero'!$D13</f>
        <v>0</v>
      </c>
      <c r="MM4">
        <f>+'7. Financiero'!$D14</f>
        <v>0</v>
      </c>
      <c r="MN4">
        <f>+'7. Financiero'!$D15</f>
        <v>0</v>
      </c>
      <c r="MO4">
        <f>+'7. Financiero'!$D16</f>
        <v>0</v>
      </c>
      <c r="MP4">
        <f>+'7. Financiero'!$D17</f>
        <v>0</v>
      </c>
      <c r="MQ4">
        <f>+'7. Financiero'!$D18</f>
        <v>0</v>
      </c>
      <c r="MR4" t="str">
        <f>'8. Talento Humano'!$D3</f>
        <v>NO APLICA</v>
      </c>
      <c r="MS4">
        <f>'8. Talento Humano'!$D4</f>
        <v>0</v>
      </c>
      <c r="MT4">
        <f>'8. Talento Humano'!$D5</f>
        <v>0</v>
      </c>
      <c r="MU4" t="str">
        <f>'8. Talento Humano'!$D6</f>
        <v>NO APLICA</v>
      </c>
      <c r="MV4">
        <f>'8. Talento Humano'!$D7</f>
        <v>0</v>
      </c>
      <c r="MW4">
        <f>'8. Talento Humano'!$D8</f>
        <v>0</v>
      </c>
      <c r="MX4">
        <f>'8. Talento Humano'!$D9</f>
        <v>0</v>
      </c>
      <c r="MY4">
        <f>'8. Talento Humano'!$D10</f>
        <v>0</v>
      </c>
      <c r="MZ4">
        <f>'8. Talento Humano'!$D11</f>
        <v>0</v>
      </c>
      <c r="NA4" t="str">
        <f>'8. Talento Humano'!$D12</f>
        <v>NO APLICA</v>
      </c>
      <c r="NB4">
        <f>'8. Talento Humano'!$D13</f>
        <v>0</v>
      </c>
      <c r="NC4" t="str">
        <f>'8. Talento Humano'!$D14</f>
        <v>NO APLICA</v>
      </c>
      <c r="ND4">
        <f>'8. Talento Humano'!$D15</f>
        <v>0</v>
      </c>
      <c r="NE4">
        <f>'8. Talento Humano'!$D16</f>
        <v>0</v>
      </c>
      <c r="NF4" t="str">
        <f>'8. Talento Humano'!$D17</f>
        <v>NO APLICA</v>
      </c>
      <c r="NG4">
        <f>'8. Talento Humano'!$D18</f>
        <v>0</v>
      </c>
      <c r="NH4">
        <f>'8. Talento Humano'!$D19</f>
        <v>0</v>
      </c>
      <c r="NI4">
        <f>'8. Talento Humano'!$D20</f>
        <v>0</v>
      </c>
      <c r="NJ4">
        <f>'8. Talento Humano'!$D21</f>
        <v>0</v>
      </c>
      <c r="NK4">
        <f>'8. Talento Humano'!$D22</f>
        <v>0</v>
      </c>
      <c r="NL4">
        <f>'8. Talento Humano'!$D23</f>
        <v>0</v>
      </c>
      <c r="NM4" t="str">
        <f>'8. Talento Humano'!$D24</f>
        <v>NO APLICA</v>
      </c>
      <c r="NN4">
        <f>'8. Talento Humano'!$D25</f>
        <v>0</v>
      </c>
      <c r="NO4">
        <f>'8. Talento Humano'!$D26</f>
        <v>0</v>
      </c>
    </row>
  </sheetData>
  <sheetProtection algorithmName="SHA-512" hashValue="v1K6088kbqyvs599bg6HVuVA32HAUhSKfU5nukhmlg5KDRaWWW+aPBVW/S/oedkWzOKU8dXxCQE14v2HFzqZhg==" saltValue="trF0W7HnViwyx8bRYYtrNA==" spinCount="100000" sheet="1" objects="1" scenarios="1"/>
  <mergeCells count="3">
    <mergeCell ref="A1:M1"/>
    <mergeCell ref="A2:M2"/>
    <mergeCell ref="N2:AE2"/>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2:E98"/>
  <sheetViews>
    <sheetView zoomScaleNormal="100" workbookViewId="0"/>
  </sheetViews>
  <sheetFormatPr baseColWidth="10" defaultColWidth="11.42578125" defaultRowHeight="15"/>
  <cols>
    <col min="1" max="1" width="86.85546875" style="83" customWidth="1"/>
    <col min="2" max="2" width="150.85546875" style="29" customWidth="1"/>
    <col min="3" max="3" width="50.42578125" customWidth="1"/>
  </cols>
  <sheetData>
    <row r="2" spans="1:5" ht="17.25" thickBot="1">
      <c r="A2" s="501" t="s">
        <v>2120</v>
      </c>
      <c r="B2" s="502"/>
    </row>
    <row r="3" spans="1:5" ht="17.25" customHeight="1">
      <c r="A3" s="156" t="s">
        <v>1475</v>
      </c>
      <c r="B3" s="156" t="s">
        <v>1476</v>
      </c>
      <c r="E3" t="str">
        <f>UPPER(D2)</f>
        <v/>
      </c>
    </row>
    <row r="4" spans="1:5" ht="17.25" thickBot="1">
      <c r="A4" s="501" t="s">
        <v>1477</v>
      </c>
      <c r="B4" s="502"/>
    </row>
    <row r="5" spans="1:5" ht="16.5">
      <c r="A5" s="503" t="s">
        <v>1478</v>
      </c>
      <c r="B5" s="503"/>
    </row>
    <row r="6" spans="1:5">
      <c r="A6" s="83" t="s">
        <v>1479</v>
      </c>
      <c r="B6" s="29" t="s">
        <v>1480</v>
      </c>
    </row>
    <row r="7" spans="1:5">
      <c r="A7" s="83" t="s">
        <v>1481</v>
      </c>
      <c r="B7" s="29" t="s">
        <v>1482</v>
      </c>
    </row>
    <row r="8" spans="1:5">
      <c r="A8" s="83" t="s">
        <v>1483</v>
      </c>
      <c r="B8" s="29" t="s">
        <v>2121</v>
      </c>
    </row>
    <row r="9" spans="1:5">
      <c r="A9" s="83" t="s">
        <v>1484</v>
      </c>
      <c r="B9" s="29" t="s">
        <v>1485</v>
      </c>
    </row>
    <row r="10" spans="1:5" ht="17.25" customHeight="1">
      <c r="A10" s="83" t="s">
        <v>1486</v>
      </c>
      <c r="B10" s="29" t="s">
        <v>2122</v>
      </c>
    </row>
    <row r="11" spans="1:5">
      <c r="A11" s="83" t="s">
        <v>1487</v>
      </c>
      <c r="B11" s="29" t="s">
        <v>2123</v>
      </c>
    </row>
    <row r="12" spans="1:5">
      <c r="A12" s="83" t="s">
        <v>1488</v>
      </c>
      <c r="B12" s="29" t="s">
        <v>1489</v>
      </c>
    </row>
    <row r="13" spans="1:5">
      <c r="A13" s="83" t="s">
        <v>1490</v>
      </c>
      <c r="B13" s="29" t="s">
        <v>1491</v>
      </c>
    </row>
    <row r="14" spans="1:5">
      <c r="A14" s="83" t="s">
        <v>1492</v>
      </c>
      <c r="B14" s="29" t="s">
        <v>2124</v>
      </c>
    </row>
    <row r="15" spans="1:5">
      <c r="A15" s="83" t="s">
        <v>1493</v>
      </c>
      <c r="B15" s="29" t="s">
        <v>1494</v>
      </c>
    </row>
    <row r="16" spans="1:5">
      <c r="A16" s="83" t="s">
        <v>1495</v>
      </c>
      <c r="B16" s="29" t="s">
        <v>1496</v>
      </c>
    </row>
    <row r="17" spans="1:2" ht="15.75" thickBot="1">
      <c r="A17" s="83" t="s">
        <v>1497</v>
      </c>
      <c r="B17" s="29" t="s">
        <v>1498</v>
      </c>
    </row>
    <row r="18" spans="1:2" ht="16.5">
      <c r="A18" s="503" t="s">
        <v>1499</v>
      </c>
      <c r="B18" s="503"/>
    </row>
    <row r="19" spans="1:2" ht="30">
      <c r="A19" s="157" t="s">
        <v>1500</v>
      </c>
      <c r="B19" s="29" t="s">
        <v>1501</v>
      </c>
    </row>
    <row r="20" spans="1:2">
      <c r="A20" s="83" t="s">
        <v>2125</v>
      </c>
      <c r="B20" s="29" t="s">
        <v>2126</v>
      </c>
    </row>
    <row r="21" spans="1:2">
      <c r="A21" s="83" t="s">
        <v>1502</v>
      </c>
      <c r="B21" s="29" t="s">
        <v>2127</v>
      </c>
    </row>
    <row r="22" spans="1:2">
      <c r="A22" s="83" t="s">
        <v>1503</v>
      </c>
      <c r="B22" s="29" t="s">
        <v>2128</v>
      </c>
    </row>
    <row r="23" spans="1:2">
      <c r="A23" s="83" t="s">
        <v>1504</v>
      </c>
      <c r="B23" s="29" t="s">
        <v>2129</v>
      </c>
    </row>
    <row r="24" spans="1:2">
      <c r="A24" s="83" t="s">
        <v>1505</v>
      </c>
      <c r="B24" s="29" t="s">
        <v>2130</v>
      </c>
    </row>
    <row r="25" spans="1:2">
      <c r="A25" s="83" t="s">
        <v>1484</v>
      </c>
      <c r="B25" s="29" t="s">
        <v>1506</v>
      </c>
    </row>
    <row r="26" spans="1:2">
      <c r="A26" s="83" t="s">
        <v>1507</v>
      </c>
      <c r="B26" s="29" t="s">
        <v>1508</v>
      </c>
    </row>
    <row r="27" spans="1:2" ht="30">
      <c r="A27" s="83" t="s">
        <v>1509</v>
      </c>
      <c r="B27" s="29" t="s">
        <v>1510</v>
      </c>
    </row>
    <row r="28" spans="1:2">
      <c r="A28" s="83" t="s">
        <v>2131</v>
      </c>
      <c r="B28" s="29" t="s">
        <v>2132</v>
      </c>
    </row>
    <row r="29" spans="1:2">
      <c r="A29" s="83" t="s">
        <v>1511</v>
      </c>
      <c r="B29" s="29" t="s">
        <v>1512</v>
      </c>
    </row>
    <row r="30" spans="1:2">
      <c r="A30" s="83" t="s">
        <v>1513</v>
      </c>
      <c r="B30" s="29" t="s">
        <v>1514</v>
      </c>
    </row>
    <row r="31" spans="1:2">
      <c r="A31" s="83" t="s">
        <v>1515</v>
      </c>
      <c r="B31" s="29" t="s">
        <v>1516</v>
      </c>
    </row>
    <row r="32" spans="1:2">
      <c r="A32" s="83" t="s">
        <v>1493</v>
      </c>
      <c r="B32" s="29" t="s">
        <v>1517</v>
      </c>
    </row>
    <row r="33" spans="1:3">
      <c r="A33" s="83" t="s">
        <v>1495</v>
      </c>
      <c r="B33" s="29" t="s">
        <v>1518</v>
      </c>
    </row>
    <row r="34" spans="1:3">
      <c r="A34" s="83" t="s">
        <v>1519</v>
      </c>
      <c r="B34" s="29" t="s">
        <v>1520</v>
      </c>
    </row>
    <row r="35" spans="1:3" ht="75">
      <c r="A35" s="83" t="s">
        <v>1521</v>
      </c>
      <c r="B35" s="29" t="s">
        <v>1522</v>
      </c>
    </row>
    <row r="36" spans="1:3">
      <c r="A36" s="83" t="s">
        <v>1523</v>
      </c>
      <c r="B36" s="29" t="s">
        <v>1524</v>
      </c>
    </row>
    <row r="37" spans="1:3" ht="15.75" thickBot="1">
      <c r="A37" s="83" t="s">
        <v>1525</v>
      </c>
      <c r="B37" s="29" t="s">
        <v>1524</v>
      </c>
    </row>
    <row r="38" spans="1:3" ht="16.5">
      <c r="A38" s="503" t="s">
        <v>1526</v>
      </c>
      <c r="B38" s="503"/>
    </row>
    <row r="39" spans="1:3">
      <c r="A39" s="83" t="s">
        <v>1527</v>
      </c>
      <c r="B39" s="29" t="s">
        <v>1528</v>
      </c>
    </row>
    <row r="40" spans="1:3">
      <c r="A40" s="83" t="s">
        <v>1529</v>
      </c>
      <c r="B40" s="29" t="s">
        <v>1530</v>
      </c>
    </row>
    <row r="41" spans="1:3">
      <c r="A41" s="83" t="s">
        <v>1531</v>
      </c>
      <c r="B41" s="29" t="s">
        <v>1532</v>
      </c>
    </row>
    <row r="42" spans="1:3">
      <c r="A42" s="83" t="s">
        <v>1533</v>
      </c>
      <c r="B42" s="29" t="s">
        <v>1534</v>
      </c>
    </row>
    <row r="43" spans="1:3">
      <c r="A43" s="83" t="s">
        <v>1535</v>
      </c>
      <c r="B43" s="29" t="s">
        <v>1536</v>
      </c>
    </row>
    <row r="44" spans="1:3" ht="110.25" customHeight="1">
      <c r="A44" s="83" t="s">
        <v>1537</v>
      </c>
      <c r="B44" s="298" t="s">
        <v>2133</v>
      </c>
      <c r="C44" s="62"/>
    </row>
    <row r="45" spans="1:3">
      <c r="A45" s="83" t="s">
        <v>1538</v>
      </c>
      <c r="B45" s="29" t="s">
        <v>2134</v>
      </c>
      <c r="C45" s="62"/>
    </row>
    <row r="46" spans="1:3" ht="15.75" thickBot="1">
      <c r="A46" s="83" t="s">
        <v>1539</v>
      </c>
      <c r="B46" s="29" t="s">
        <v>2135</v>
      </c>
      <c r="C46" s="62"/>
    </row>
    <row r="47" spans="1:3" ht="16.5">
      <c r="A47" s="503" t="s">
        <v>1540</v>
      </c>
      <c r="B47" s="503"/>
    </row>
    <row r="48" spans="1:3">
      <c r="A48" s="83" t="s">
        <v>1541</v>
      </c>
      <c r="B48" s="29" t="s">
        <v>1542</v>
      </c>
    </row>
    <row r="49" spans="1:2">
      <c r="A49" s="83" t="s">
        <v>1543</v>
      </c>
      <c r="B49" s="29" t="s">
        <v>1544</v>
      </c>
    </row>
    <row r="50" spans="1:2">
      <c r="A50" s="83" t="s">
        <v>1545</v>
      </c>
      <c r="B50" s="29" t="s">
        <v>1546</v>
      </c>
    </row>
    <row r="51" spans="1:2">
      <c r="A51" s="83" t="s">
        <v>1547</v>
      </c>
      <c r="B51" s="29" t="s">
        <v>1548</v>
      </c>
    </row>
    <row r="52" spans="1:2">
      <c r="A52" s="83" t="s">
        <v>1549</v>
      </c>
      <c r="B52" s="29" t="s">
        <v>1550</v>
      </c>
    </row>
    <row r="53" spans="1:2">
      <c r="A53" s="83" t="s">
        <v>1551</v>
      </c>
      <c r="B53" s="29" t="s">
        <v>1552</v>
      </c>
    </row>
    <row r="54" spans="1:2">
      <c r="A54" s="83" t="s">
        <v>1553</v>
      </c>
      <c r="B54" s="29" t="s">
        <v>1554</v>
      </c>
    </row>
    <row r="55" spans="1:2">
      <c r="A55" s="83" t="s">
        <v>1555</v>
      </c>
      <c r="B55" s="29" t="s">
        <v>1556</v>
      </c>
    </row>
    <row r="56" spans="1:2">
      <c r="A56" s="83" t="s">
        <v>1557</v>
      </c>
      <c r="B56" s="29" t="s">
        <v>1558</v>
      </c>
    </row>
    <row r="57" spans="1:2">
      <c r="A57" s="83" t="s">
        <v>1559</v>
      </c>
      <c r="B57" s="29" t="s">
        <v>1560</v>
      </c>
    </row>
    <row r="58" spans="1:2" ht="65.25" customHeight="1">
      <c r="A58" s="83" t="s">
        <v>1511</v>
      </c>
      <c r="B58" s="29" t="s">
        <v>2136</v>
      </c>
    </row>
    <row r="59" spans="1:2" ht="16.5">
      <c r="A59" s="504" t="s">
        <v>1469</v>
      </c>
      <c r="B59" s="505"/>
    </row>
    <row r="60" spans="1:2">
      <c r="A60" s="506" t="s">
        <v>1470</v>
      </c>
      <c r="B60" s="158" t="s">
        <v>1471</v>
      </c>
    </row>
    <row r="61" spans="1:2">
      <c r="A61" s="506"/>
      <c r="B61" s="159" t="s">
        <v>1472</v>
      </c>
    </row>
    <row r="62" spans="1:2">
      <c r="A62" s="506"/>
      <c r="B62" s="160" t="s">
        <v>1473</v>
      </c>
    </row>
    <row r="63" spans="1:2">
      <c r="A63" s="506"/>
      <c r="B63" s="161" t="s">
        <v>1561</v>
      </c>
    </row>
    <row r="64" spans="1:2">
      <c r="A64" s="506"/>
      <c r="B64" s="162" t="s">
        <v>1474</v>
      </c>
    </row>
    <row r="65" spans="1:2">
      <c r="A65" s="170" t="s">
        <v>1562</v>
      </c>
      <c r="B65" s="158" t="s">
        <v>1563</v>
      </c>
    </row>
    <row r="66" spans="1:2" ht="90">
      <c r="A66" s="170" t="s">
        <v>1564</v>
      </c>
      <c r="B66" s="158" t="s">
        <v>1565</v>
      </c>
    </row>
    <row r="67" spans="1:2" ht="45">
      <c r="A67" s="170" t="s">
        <v>1566</v>
      </c>
      <c r="B67" s="158" t="s">
        <v>1567</v>
      </c>
    </row>
    <row r="68" spans="1:2">
      <c r="A68" s="507" t="s">
        <v>2137</v>
      </c>
      <c r="B68" s="508"/>
    </row>
    <row r="69" spans="1:2" ht="75">
      <c r="A69" s="299" t="s">
        <v>2138</v>
      </c>
      <c r="B69" s="299" t="s">
        <v>2139</v>
      </c>
    </row>
    <row r="70" spans="1:2" ht="45">
      <c r="A70" s="300" t="s">
        <v>2140</v>
      </c>
      <c r="B70" s="158" t="s">
        <v>2141</v>
      </c>
    </row>
    <row r="71" spans="1:2" ht="120">
      <c r="A71" s="300" t="s">
        <v>2142</v>
      </c>
      <c r="B71" s="158" t="s">
        <v>2143</v>
      </c>
    </row>
    <row r="72" spans="1:2">
      <c r="A72" s="509" t="s">
        <v>2144</v>
      </c>
      <c r="B72" s="510"/>
    </row>
    <row r="73" spans="1:2" ht="30">
      <c r="A73" s="301" t="s">
        <v>2145</v>
      </c>
      <c r="B73" s="174" t="s">
        <v>2146</v>
      </c>
    </row>
    <row r="74" spans="1:2" ht="120">
      <c r="A74" s="173" t="s">
        <v>2147</v>
      </c>
      <c r="B74" s="174" t="s">
        <v>2148</v>
      </c>
    </row>
    <row r="75" spans="1:2" ht="23.25" customHeight="1">
      <c r="A75" s="500" t="s">
        <v>1568</v>
      </c>
      <c r="B75" s="500"/>
    </row>
    <row r="76" spans="1:2" ht="144.75" customHeight="1">
      <c r="A76" s="171" t="s">
        <v>2149</v>
      </c>
      <c r="B76" s="171" t="s">
        <v>1569</v>
      </c>
    </row>
    <row r="77" spans="1:2" ht="24.75" customHeight="1">
      <c r="A77" s="500" t="s">
        <v>2599</v>
      </c>
      <c r="B77" s="500"/>
    </row>
    <row r="78" spans="1:2" ht="42" customHeight="1">
      <c r="A78" s="446" t="s">
        <v>2150</v>
      </c>
      <c r="B78" s="171" t="s">
        <v>2151</v>
      </c>
    </row>
    <row r="79" spans="1:2" ht="28.5" customHeight="1">
      <c r="A79" s="511" t="s">
        <v>1570</v>
      </c>
      <c r="B79" s="512"/>
    </row>
    <row r="80" spans="1:2" ht="30.75" customHeight="1">
      <c r="A80" s="171" t="s">
        <v>2152</v>
      </c>
      <c r="B80" s="171" t="s">
        <v>1571</v>
      </c>
    </row>
    <row r="81" spans="1:3" ht="43.5" customHeight="1">
      <c r="A81" s="171" t="s">
        <v>1572</v>
      </c>
      <c r="B81" s="172" t="s">
        <v>1573</v>
      </c>
    </row>
    <row r="82" spans="1:3" ht="29.25" customHeight="1">
      <c r="A82" s="171" t="s">
        <v>2153</v>
      </c>
      <c r="B82" s="172" t="s">
        <v>2154</v>
      </c>
    </row>
    <row r="83" spans="1:3" ht="83.25" customHeight="1">
      <c r="A83" s="171" t="s">
        <v>2113</v>
      </c>
      <c r="B83" s="172" t="s">
        <v>2155</v>
      </c>
    </row>
    <row r="84" spans="1:3" ht="30.75" customHeight="1">
      <c r="A84" s="513" t="s">
        <v>2647</v>
      </c>
      <c r="B84" s="514"/>
    </row>
    <row r="85" spans="1:3" ht="38.25" customHeight="1">
      <c r="A85" s="171" t="s">
        <v>2648</v>
      </c>
      <c r="B85" s="473" t="s">
        <v>2649</v>
      </c>
    </row>
    <row r="86" spans="1:3" ht="50.25" customHeight="1">
      <c r="A86" s="171" t="s">
        <v>2650</v>
      </c>
      <c r="B86" s="473" t="s">
        <v>2651</v>
      </c>
      <c r="C86" s="472"/>
    </row>
    <row r="87" spans="1:3" ht="24.75" customHeight="1">
      <c r="A87" s="475" t="s">
        <v>2654</v>
      </c>
      <c r="B87" s="446" t="s">
        <v>2655</v>
      </c>
      <c r="C87" s="472"/>
    </row>
    <row r="88" spans="1:3">
      <c r="A88" s="513" t="s">
        <v>1574</v>
      </c>
      <c r="B88" s="514"/>
    </row>
    <row r="89" spans="1:3" ht="36" customHeight="1">
      <c r="A89" s="171" t="s">
        <v>2156</v>
      </c>
      <c r="B89" s="171" t="s">
        <v>2157</v>
      </c>
    </row>
    <row r="90" spans="1:3" ht="121.5" customHeight="1">
      <c r="A90" s="171" t="s">
        <v>2158</v>
      </c>
      <c r="B90" s="171" t="s">
        <v>1575</v>
      </c>
    </row>
    <row r="91" spans="1:3" ht="16.5">
      <c r="A91" s="515" t="s">
        <v>2159</v>
      </c>
      <c r="B91" s="515"/>
    </row>
    <row r="92" spans="1:3" ht="30">
      <c r="A92" s="173" t="s">
        <v>1576</v>
      </c>
      <c r="B92" s="174" t="s">
        <v>1577</v>
      </c>
    </row>
    <row r="93" spans="1:3" ht="16.5">
      <c r="A93" s="516" t="s">
        <v>2160</v>
      </c>
      <c r="B93" s="516"/>
    </row>
    <row r="94" spans="1:3">
      <c r="A94" s="172" t="s">
        <v>2104</v>
      </c>
      <c r="B94" s="172" t="s">
        <v>2161</v>
      </c>
    </row>
    <row r="95" spans="1:3" ht="16.5">
      <c r="A95" s="517" t="s">
        <v>1578</v>
      </c>
      <c r="B95" s="517"/>
    </row>
    <row r="96" spans="1:3" ht="30">
      <c r="A96" s="170" t="s">
        <v>1579</v>
      </c>
      <c r="B96" s="158" t="s">
        <v>1580</v>
      </c>
    </row>
    <row r="97" spans="1:2" ht="30">
      <c r="A97" s="170" t="s">
        <v>1581</v>
      </c>
      <c r="B97" s="158" t="s">
        <v>1582</v>
      </c>
    </row>
    <row r="98" spans="1:2">
      <c r="A98" s="170" t="s">
        <v>1583</v>
      </c>
      <c r="B98" s="158" t="s">
        <v>1584</v>
      </c>
    </row>
  </sheetData>
  <sheetProtection algorithmName="SHA-512" hashValue="aKRUY3Yj+2I5XFYxl3M9p0vmEuoRHLljOSW1EkRg5tu/9l9L4C1Qb3tq7tUrXYX+MOalGNNgRxfBau/AKZVH2g==" saltValue="dAcPLd81rl9ip28p5ZT00w==" spinCount="100000" sheet="1" formatRows="0"/>
  <mergeCells count="18">
    <mergeCell ref="A79:B79"/>
    <mergeCell ref="A88:B88"/>
    <mergeCell ref="A91:B91"/>
    <mergeCell ref="A93:B93"/>
    <mergeCell ref="A95:B95"/>
    <mergeCell ref="A84:B84"/>
    <mergeCell ref="A77:B77"/>
    <mergeCell ref="A2:B2"/>
    <mergeCell ref="A4:B4"/>
    <mergeCell ref="A5:B5"/>
    <mergeCell ref="A18:B18"/>
    <mergeCell ref="A38:B38"/>
    <mergeCell ref="A47:B47"/>
    <mergeCell ref="A59:B59"/>
    <mergeCell ref="A60:A64"/>
    <mergeCell ref="A68:B68"/>
    <mergeCell ref="A72:B72"/>
    <mergeCell ref="A75:B75"/>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DE VERIFICACIÓN  DE LAS CONDICIONES  DE PRESTACIÓN DEL SERVICIO
CENTRO DE DESARROLLO INFANTIL - CDI&amp;RIV71.IVC
Versión 2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F41"/>
  <sheetViews>
    <sheetView zoomScale="110" zoomScaleNormal="110" workbookViewId="0">
      <selection sqref="A1:F1"/>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20" t="s">
        <v>1585</v>
      </c>
      <c r="B1" s="521"/>
      <c r="C1" s="521"/>
      <c r="D1" s="521"/>
      <c r="E1" s="521"/>
      <c r="F1" s="522"/>
    </row>
    <row r="2" spans="1:6" ht="29.25" customHeight="1" thickBot="1">
      <c r="A2" s="12" t="s">
        <v>1586</v>
      </c>
      <c r="B2" s="523"/>
      <c r="C2" s="523"/>
      <c r="D2" s="524"/>
      <c r="E2" s="12" t="s">
        <v>1481</v>
      </c>
      <c r="F2" s="95"/>
    </row>
    <row r="3" spans="1:6" ht="36" customHeight="1" thickBot="1">
      <c r="A3" s="12" t="s">
        <v>1483</v>
      </c>
      <c r="B3" s="523"/>
      <c r="C3" s="523"/>
      <c r="D3" s="523"/>
      <c r="E3" s="12" t="s">
        <v>1484</v>
      </c>
      <c r="F3" s="96"/>
    </row>
    <row r="4" spans="1:6" ht="33.6" customHeight="1" thickBot="1">
      <c r="A4" s="12" t="s">
        <v>1486</v>
      </c>
      <c r="B4" s="97"/>
      <c r="C4" s="12" t="s">
        <v>1487</v>
      </c>
      <c r="D4" s="525"/>
      <c r="E4" s="525"/>
      <c r="F4" s="526"/>
    </row>
    <row r="5" spans="1:6" ht="30.75" thickBot="1">
      <c r="A5" s="12" t="s">
        <v>1488</v>
      </c>
      <c r="B5" s="95"/>
      <c r="C5" s="12" t="s">
        <v>1490</v>
      </c>
      <c r="D5" s="518"/>
      <c r="E5" s="518"/>
      <c r="F5" s="519"/>
    </row>
    <row r="6" spans="1:6" ht="31.5" customHeight="1" thickBot="1">
      <c r="A6" s="12" t="s">
        <v>1492</v>
      </c>
      <c r="B6" s="518"/>
      <c r="C6" s="518"/>
      <c r="D6" s="519"/>
      <c r="E6" s="12" t="s">
        <v>1515</v>
      </c>
      <c r="F6" s="96"/>
    </row>
    <row r="7" spans="1:6" ht="30" customHeight="1" thickBot="1">
      <c r="A7" s="12" t="s">
        <v>1493</v>
      </c>
      <c r="B7" s="95"/>
      <c r="C7" s="12" t="s">
        <v>1495</v>
      </c>
      <c r="D7" s="95"/>
      <c r="E7" s="12" t="s">
        <v>1497</v>
      </c>
      <c r="F7" s="95"/>
    </row>
    <row r="8" spans="1:6" ht="9" customHeight="1" thickBot="1">
      <c r="A8" s="27"/>
      <c r="B8" s="27"/>
      <c r="C8" s="27"/>
      <c r="D8" s="27"/>
      <c r="E8" s="27"/>
      <c r="F8" s="27"/>
    </row>
    <row r="9" spans="1:6" ht="15.75" thickBot="1">
      <c r="A9" s="527" t="s">
        <v>2162</v>
      </c>
      <c r="B9" s="528"/>
      <c r="C9" s="528"/>
      <c r="D9" s="528"/>
      <c r="E9" s="528"/>
      <c r="F9" s="529"/>
    </row>
    <row r="10" spans="1:6" ht="45.75" thickBot="1">
      <c r="A10" s="12" t="s">
        <v>2125</v>
      </c>
      <c r="B10" s="523"/>
      <c r="C10" s="523"/>
      <c r="D10" s="524"/>
      <c r="E10" s="12" t="s">
        <v>1588</v>
      </c>
      <c r="F10" s="95"/>
    </row>
    <row r="11" spans="1:6" ht="53.25" customHeight="1" thickBot="1">
      <c r="A11" s="12" t="s">
        <v>1503</v>
      </c>
      <c r="B11" s="97"/>
      <c r="C11" s="12" t="s">
        <v>1504</v>
      </c>
      <c r="D11" s="525"/>
      <c r="E11" s="525"/>
      <c r="F11" s="526"/>
    </row>
    <row r="12" spans="1:6" ht="30.75" thickBot="1">
      <c r="A12" s="12" t="s">
        <v>1505</v>
      </c>
      <c r="B12" s="518"/>
      <c r="C12" s="518"/>
      <c r="D12" s="518"/>
      <c r="E12" s="12" t="s">
        <v>1484</v>
      </c>
      <c r="F12" s="96"/>
    </row>
    <row r="13" spans="1:6" ht="60.75" thickBot="1">
      <c r="A13" s="12" t="s">
        <v>1589</v>
      </c>
      <c r="B13" s="151"/>
      <c r="C13" s="12" t="s">
        <v>1509</v>
      </c>
      <c r="D13" s="518"/>
      <c r="E13" s="518"/>
      <c r="F13" s="519"/>
    </row>
    <row r="14" spans="1:6" ht="37.5" customHeight="1" thickBot="1">
      <c r="A14" s="12" t="s">
        <v>1590</v>
      </c>
      <c r="B14" s="95"/>
      <c r="C14" s="12" t="s">
        <v>1511</v>
      </c>
      <c r="D14" s="95"/>
      <c r="E14" s="530"/>
      <c r="F14" s="531"/>
    </row>
    <row r="15" spans="1:6" ht="45.75" thickBot="1">
      <c r="A15" s="12" t="s">
        <v>1513</v>
      </c>
      <c r="B15" s="518"/>
      <c r="C15" s="518"/>
      <c r="D15" s="519"/>
      <c r="E15" s="12" t="s">
        <v>1515</v>
      </c>
      <c r="F15" s="96"/>
    </row>
    <row r="16" spans="1:6" ht="22.35" customHeight="1" thickBot="1">
      <c r="A16" s="12" t="s">
        <v>1493</v>
      </c>
      <c r="B16" s="95"/>
      <c r="C16" s="12" t="s">
        <v>1495</v>
      </c>
      <c r="D16" s="95"/>
      <c r="E16" s="12" t="s">
        <v>1519</v>
      </c>
      <c r="F16" s="95"/>
    </row>
    <row r="17" spans="1:6" ht="48.6" customHeight="1" thickBot="1">
      <c r="A17" s="12" t="s">
        <v>1521</v>
      </c>
      <c r="B17" s="155"/>
      <c r="C17" s="153" t="s">
        <v>1523</v>
      </c>
      <c r="D17" s="152" t="str">
        <f>IFERROR(LEFT($B$17,FIND(",",$B$17)-1)," ")</f>
        <v xml:space="preserve"> </v>
      </c>
      <c r="E17" s="154" t="s">
        <v>1525</v>
      </c>
      <c r="F17" s="152" t="str">
        <f>IFERROR(RIGHT($B$17,FIND(",",$B$17))," ")</f>
        <v xml:space="preserve"> </v>
      </c>
    </row>
    <row r="18" spans="1:6" ht="15.75" thickBot="1">
      <c r="A18" s="27"/>
      <c r="B18" s="27"/>
      <c r="C18" s="27"/>
      <c r="D18" s="27"/>
      <c r="E18" s="27"/>
      <c r="F18" s="27"/>
    </row>
    <row r="19" spans="1:6" ht="15.75" thickBot="1">
      <c r="A19" s="520" t="s">
        <v>1591</v>
      </c>
      <c r="B19" s="521"/>
      <c r="C19" s="521"/>
      <c r="D19" s="521"/>
      <c r="E19" s="521"/>
      <c r="F19" s="522"/>
    </row>
    <row r="20" spans="1:6" ht="30.75" thickBot="1">
      <c r="A20" s="12" t="s">
        <v>1527</v>
      </c>
      <c r="B20" s="98"/>
      <c r="C20" s="12" t="s">
        <v>1529</v>
      </c>
      <c r="D20" s="99"/>
      <c r="E20" s="12" t="s">
        <v>1592</v>
      </c>
      <c r="F20" s="99"/>
    </row>
    <row r="21" spans="1:6" ht="30.75" thickBot="1">
      <c r="A21" s="12" t="s">
        <v>2163</v>
      </c>
      <c r="B21" s="534"/>
      <c r="C21" s="534"/>
      <c r="D21" s="534"/>
      <c r="E21" s="302" t="s">
        <v>2164</v>
      </c>
      <c r="F21" s="98"/>
    </row>
    <row r="22" spans="1:6" ht="35.25" customHeight="1" thickBot="1">
      <c r="A22" s="12" t="s">
        <v>1533</v>
      </c>
      <c r="B22" s="303" t="s">
        <v>2165</v>
      </c>
      <c r="C22" s="13" t="s">
        <v>1535</v>
      </c>
      <c r="D22" s="535" t="s">
        <v>2166</v>
      </c>
      <c r="E22" s="535"/>
      <c r="F22" s="536"/>
    </row>
    <row r="23" spans="1:6" ht="23.25" customHeight="1" thickBot="1">
      <c r="A23" s="537" t="s">
        <v>1593</v>
      </c>
      <c r="B23" s="540" t="s">
        <v>1594</v>
      </c>
      <c r="C23" s="541"/>
      <c r="D23" s="541"/>
      <c r="E23" s="541"/>
      <c r="F23" s="542"/>
    </row>
    <row r="24" spans="1:6" ht="20.25" customHeight="1" thickBot="1">
      <c r="A24" s="538"/>
      <c r="B24" s="85" t="s">
        <v>1595</v>
      </c>
      <c r="C24" s="85" t="s">
        <v>1596</v>
      </c>
      <c r="D24" s="543" t="s">
        <v>1597</v>
      </c>
      <c r="E24" s="544"/>
      <c r="F24" s="545"/>
    </row>
    <row r="25" spans="1:6" ht="19.5" customHeight="1">
      <c r="A25" s="538"/>
      <c r="B25" s="454" t="b">
        <v>0</v>
      </c>
      <c r="C25" s="455" t="s">
        <v>1598</v>
      </c>
      <c r="D25" s="546"/>
      <c r="E25" s="547"/>
      <c r="F25" s="548"/>
    </row>
    <row r="26" spans="1:6" ht="19.5" customHeight="1">
      <c r="A26" s="538"/>
      <c r="B26" s="454" t="b">
        <v>0</v>
      </c>
      <c r="C26" s="455" t="s">
        <v>1599</v>
      </c>
      <c r="D26" s="546"/>
      <c r="E26" s="547"/>
      <c r="F26" s="548"/>
    </row>
    <row r="27" spans="1:6" ht="18" customHeight="1">
      <c r="A27" s="538"/>
      <c r="B27" s="454" t="b">
        <v>0</v>
      </c>
      <c r="C27" s="455" t="s">
        <v>1600</v>
      </c>
      <c r="D27" s="546"/>
      <c r="E27" s="547"/>
      <c r="F27" s="548"/>
    </row>
    <row r="28" spans="1:6" ht="33.75" customHeight="1">
      <c r="A28" s="538"/>
      <c r="B28" s="454" t="b">
        <v>0</v>
      </c>
      <c r="C28" s="455" t="s">
        <v>1601</v>
      </c>
      <c r="D28" s="546"/>
      <c r="E28" s="547"/>
      <c r="F28" s="548"/>
    </row>
    <row r="29" spans="1:6" ht="31.5" customHeight="1">
      <c r="A29" s="538"/>
      <c r="B29" s="454" t="b">
        <v>0</v>
      </c>
      <c r="C29" s="455" t="s">
        <v>1602</v>
      </c>
      <c r="D29" s="546"/>
      <c r="E29" s="547"/>
      <c r="F29" s="548"/>
    </row>
    <row r="30" spans="1:6" ht="20.25" customHeight="1" thickBot="1">
      <c r="A30" s="539"/>
      <c r="B30" s="454" t="b">
        <v>0</v>
      </c>
      <c r="C30" s="455" t="s">
        <v>1603</v>
      </c>
      <c r="D30" s="549"/>
      <c r="E30" s="550"/>
      <c r="F30" s="551"/>
    </row>
    <row r="31" spans="1:6" ht="31.5" customHeight="1" thickBot="1">
      <c r="A31" s="12" t="s">
        <v>1538</v>
      </c>
      <c r="B31" s="532" t="s">
        <v>108</v>
      </c>
      <c r="C31" s="533"/>
      <c r="D31" s="84" t="s">
        <v>1539</v>
      </c>
      <c r="E31" s="532" t="s">
        <v>101</v>
      </c>
      <c r="F31" s="533"/>
    </row>
    <row r="32" spans="1:6" ht="8.25" customHeight="1" thickBot="1"/>
    <row r="33" spans="1:6" ht="15.75" thickBot="1">
      <c r="A33" s="520" t="s">
        <v>1604</v>
      </c>
      <c r="B33" s="521"/>
      <c r="C33" s="521"/>
      <c r="D33" s="521"/>
      <c r="E33" s="521"/>
      <c r="F33" s="522"/>
    </row>
    <row r="34" spans="1:6" ht="20.25" customHeight="1" thickBot="1">
      <c r="A34" s="12" t="s">
        <v>1605</v>
      </c>
      <c r="B34" s="97"/>
      <c r="C34" s="12" t="s">
        <v>1543</v>
      </c>
      <c r="D34" s="525"/>
      <c r="E34" s="525"/>
      <c r="F34" s="526"/>
    </row>
    <row r="35" spans="1:6" ht="30.75" thickBot="1">
      <c r="A35" s="12" t="s">
        <v>1545</v>
      </c>
      <c r="B35" s="163"/>
      <c r="C35" s="12" t="s">
        <v>1547</v>
      </c>
      <c r="D35" s="164"/>
      <c r="E35" s="12" t="s">
        <v>1549</v>
      </c>
      <c r="F35" s="164"/>
    </row>
    <row r="36" spans="1:6" ht="30.75" thickBot="1">
      <c r="A36" s="12" t="s">
        <v>1551</v>
      </c>
      <c r="B36" s="518"/>
      <c r="C36" s="518"/>
      <c r="D36" s="518"/>
      <c r="E36" s="12" t="s">
        <v>1555</v>
      </c>
      <c r="F36" s="95"/>
    </row>
    <row r="37" spans="1:6" ht="30.75" thickBot="1">
      <c r="A37" s="12" t="s">
        <v>1557</v>
      </c>
      <c r="B37" s="95"/>
      <c r="C37" s="12" t="s">
        <v>1559</v>
      </c>
      <c r="D37" s="95"/>
      <c r="E37" s="12" t="s">
        <v>1511</v>
      </c>
      <c r="F37" s="95"/>
    </row>
    <row r="38" spans="1:6" ht="20.25" customHeight="1" thickBot="1">
      <c r="A38" s="12" t="s">
        <v>1606</v>
      </c>
      <c r="B38" s="97"/>
      <c r="C38" s="12" t="s">
        <v>1543</v>
      </c>
      <c r="D38" s="525"/>
      <c r="E38" s="525"/>
      <c r="F38" s="526"/>
    </row>
    <row r="39" spans="1:6" ht="30.75" thickBot="1">
      <c r="A39" s="12" t="s">
        <v>1545</v>
      </c>
      <c r="B39" s="163"/>
      <c r="C39" s="12" t="s">
        <v>1547</v>
      </c>
      <c r="D39" s="164"/>
      <c r="E39" s="12" t="s">
        <v>1549</v>
      </c>
      <c r="F39" s="164"/>
    </row>
    <row r="40" spans="1:6" ht="30.75" thickBot="1">
      <c r="A40" s="12" t="s">
        <v>1551</v>
      </c>
      <c r="B40" s="518"/>
      <c r="C40" s="518"/>
      <c r="D40" s="518"/>
      <c r="E40" s="12" t="s">
        <v>1555</v>
      </c>
      <c r="F40" s="163"/>
    </row>
    <row r="41" spans="1:6" ht="30.75" thickBot="1">
      <c r="A41" s="12" t="s">
        <v>1557</v>
      </c>
      <c r="B41" s="163"/>
      <c r="C41" s="12" t="s">
        <v>1559</v>
      </c>
      <c r="D41" s="163"/>
      <c r="E41" s="12" t="s">
        <v>1511</v>
      </c>
      <c r="F41" s="163"/>
    </row>
  </sheetData>
  <sheetProtection algorithmName="SHA-512" hashValue="BJoYeXTWjpDMJVmkWwOtbcz93SSsV51w0Rk4GxME1VpW6qrz+mdQrCbNVnqAi0ClmxNHBdXOAtyq6KanXeVpsQ==" saltValue="vMPx5g7UYwG+aKswp2bSCw==" spinCount="100000" sheet="1" objects="1" scenarios="1"/>
  <mergeCells count="27">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 ref="A9:F9"/>
    <mergeCell ref="B10:D10"/>
    <mergeCell ref="D11:F11"/>
    <mergeCell ref="B12:D12"/>
    <mergeCell ref="D13:F13"/>
    <mergeCell ref="B6:D6"/>
    <mergeCell ref="A1:F1"/>
    <mergeCell ref="B2:D2"/>
    <mergeCell ref="B3:D3"/>
    <mergeCell ref="D4:F4"/>
    <mergeCell ref="D5:F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CEAC3BD3-E935-4BC1-AA8E-23380E1FC174}">
          <x14:formula1>
            <xm:f>LISTAS!$D$171:$AJ$171</xm:f>
          </x14:formula1>
          <xm:sqref>B34 B38</xm:sqref>
        </x14:dataValidation>
        <x14:dataValidation type="list" allowBlank="1" showInputMessage="1" showErrorMessage="1" xr:uid="{77D3779C-547C-42A6-9752-3D5C0624B6F7}">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1C4C-BD68-418C-94DC-2FCCC8862B22}">
  <sheetPr>
    <tabColor rgb="FFFFFF00"/>
    <pageSetUpPr fitToPage="1"/>
  </sheetPr>
  <dimension ref="A1:K97"/>
  <sheetViews>
    <sheetView zoomScale="90" zoomScaleNormal="90" zoomScalePageLayoutView="60" workbookViewId="0">
      <selection activeCell="E84" sqref="E84"/>
    </sheetView>
  </sheetViews>
  <sheetFormatPr baseColWidth="10" defaultColWidth="11.42578125" defaultRowHeight="15"/>
  <cols>
    <col min="1" max="1" width="7.42578125" style="89" customWidth="1"/>
    <col min="2" max="2" width="7.85546875" style="14" customWidth="1"/>
    <col min="3" max="3" width="108" style="320" customWidth="1"/>
    <col min="4" max="4" width="22.7109375" customWidth="1"/>
    <col min="5" max="5" width="90.85546875" customWidth="1"/>
    <col min="6" max="6" width="37.42578125" customWidth="1"/>
    <col min="7" max="7" width="11.42578125" hidden="1" customWidth="1"/>
  </cols>
  <sheetData>
    <row r="1" spans="1:7" s="34" customFormat="1" ht="21.75" customHeight="1" thickBot="1">
      <c r="A1" s="304" t="s">
        <v>1688</v>
      </c>
      <c r="B1" s="552" t="s">
        <v>1689</v>
      </c>
      <c r="C1" s="553"/>
      <c r="D1" s="553"/>
      <c r="E1" s="554"/>
      <c r="F1" s="30"/>
    </row>
    <row r="2" spans="1:7" s="32" customFormat="1" ht="59.25" customHeight="1" thickBot="1">
      <c r="A2" s="86" t="s">
        <v>1607</v>
      </c>
      <c r="B2" s="50" t="s">
        <v>1608</v>
      </c>
      <c r="C2" s="305" t="s">
        <v>1609</v>
      </c>
      <c r="D2" s="51" t="s">
        <v>1610</v>
      </c>
      <c r="E2" s="179" t="s">
        <v>1611</v>
      </c>
      <c r="F2" s="180" t="s">
        <v>1612</v>
      </c>
    </row>
    <row r="3" spans="1:7" ht="48.95" customHeight="1">
      <c r="A3" s="87"/>
      <c r="B3" s="44" t="s">
        <v>1613</v>
      </c>
      <c r="C3" s="217" t="s">
        <v>2167</v>
      </c>
      <c r="D3" s="65" t="str">
        <f>IF(COUNTIF(D4:D4,"NO CUMPLE")&gt;0,"NO CUMPLE CONDICIÓN",IF(COUNTIF(D4:D4,"CUMPLE")=0,"NO APLICA","CUMPLE"))</f>
        <v>NO APLICA</v>
      </c>
      <c r="E3" s="212" t="str">
        <f>CONCATENATE(IF(D4="NO CUMPLE",CONCATENATE(E4," / "),""))</f>
        <v/>
      </c>
      <c r="F3" s="306" t="s">
        <v>2168</v>
      </c>
      <c r="G3" s="14">
        <f>IF(D3="CUMPLE",1,IF(D3="NO CUMPLE CONDICIÓN",2,3))</f>
        <v>3</v>
      </c>
    </row>
    <row r="4" spans="1:7" ht="198" customHeight="1">
      <c r="A4" s="88" t="s">
        <v>1614</v>
      </c>
      <c r="B4" s="45" t="s">
        <v>1615</v>
      </c>
      <c r="C4" s="312" t="s">
        <v>2169</v>
      </c>
      <c r="D4" s="105"/>
      <c r="E4" s="451"/>
      <c r="F4" s="307" t="s">
        <v>2170</v>
      </c>
      <c r="G4" s="14"/>
    </row>
    <row r="5" spans="1:7" ht="68.25" customHeight="1">
      <c r="A5" s="494"/>
      <c r="B5" s="47" t="s">
        <v>1616</v>
      </c>
      <c r="C5" s="448" t="s">
        <v>2171</v>
      </c>
      <c r="D5" s="66" t="str">
        <f>IF(COUNTIF(D6:D6,"NO CUMPLE")&gt;0,"NO CUMPLE CONDICIÓN",IF(COUNTIF(D6:D6,"CUMPLE")=0,"NO APLICA","CUMPLE"))</f>
        <v>NO APLICA</v>
      </c>
      <c r="E5" s="449" t="str">
        <f>CONCATENATE(IF(D6="NO CUMPLE",CONCATENATE(E6," / "),""))</f>
        <v/>
      </c>
      <c r="F5" s="309" t="s">
        <v>2172</v>
      </c>
      <c r="G5" s="14">
        <f>IF(D5="CUMPLE",1,IF(D5="NO CUMPLE CONDICIÓN",2,3))</f>
        <v>3</v>
      </c>
    </row>
    <row r="6" spans="1:7" ht="282" customHeight="1" thickBot="1">
      <c r="A6" s="88" t="s">
        <v>1614</v>
      </c>
      <c r="B6" s="54" t="s">
        <v>1617</v>
      </c>
      <c r="C6" s="450" t="s">
        <v>2173</v>
      </c>
      <c r="D6" s="105"/>
      <c r="E6" s="451"/>
      <c r="F6" s="307" t="s">
        <v>2174</v>
      </c>
      <c r="G6" s="14"/>
    </row>
    <row r="7" spans="1:7" ht="71.45" customHeight="1">
      <c r="B7" s="47" t="s">
        <v>1618</v>
      </c>
      <c r="C7" s="80" t="s">
        <v>2175</v>
      </c>
      <c r="D7" s="66" t="str">
        <f>IF(COUNTIF(D8:D10,"NO CUMPLE")&gt;0,"NO CUMPLE CONDICIÓN",IF(COUNTIF(D8:D10,"CUMPLE")=0,"NO APLICA","CUMPLE"))</f>
        <v>NO APLICA</v>
      </c>
      <c r="E7" s="60" t="str">
        <f>CONCATENATE(IF(D8="NO CUMPLE",CONCATENATE(E8," / "),""),IF(D9="NO CUMPLE",CONCATENATE(E9," / "),""),IF(D10="NO CUMPLE",CONCATENATE(E10," / "),""))</f>
        <v/>
      </c>
      <c r="F7" s="311" t="s">
        <v>2176</v>
      </c>
      <c r="G7" s="14">
        <f t="shared" ref="G7:G91" si="0">IF(D7="CUMPLE",1,IF(D7="NO CUMPLE CONDICIÓN",2,3))</f>
        <v>3</v>
      </c>
    </row>
    <row r="8" spans="1:7" ht="127.5" customHeight="1">
      <c r="A8" s="88" t="s">
        <v>1614</v>
      </c>
      <c r="B8" s="45" t="s">
        <v>1619</v>
      </c>
      <c r="C8" s="312" t="s">
        <v>2177</v>
      </c>
      <c r="D8" s="105"/>
      <c r="E8" s="100"/>
      <c r="F8" s="307" t="s">
        <v>2176</v>
      </c>
      <c r="G8" s="14"/>
    </row>
    <row r="9" spans="1:7" ht="205.5" customHeight="1">
      <c r="A9" s="88" t="s">
        <v>1614</v>
      </c>
      <c r="B9" s="45" t="s">
        <v>1691</v>
      </c>
      <c r="C9" s="312" t="s">
        <v>2178</v>
      </c>
      <c r="D9" s="105"/>
      <c r="E9" s="100"/>
      <c r="F9" s="307" t="s">
        <v>2176</v>
      </c>
      <c r="G9" s="14"/>
    </row>
    <row r="10" spans="1:7" ht="228.95" customHeight="1" thickBot="1">
      <c r="A10" s="88" t="s">
        <v>1614</v>
      </c>
      <c r="B10" s="45" t="s">
        <v>1692</v>
      </c>
      <c r="C10" s="290" t="s">
        <v>2179</v>
      </c>
      <c r="D10" s="105"/>
      <c r="E10" s="100"/>
      <c r="F10" s="307" t="s">
        <v>2176</v>
      </c>
      <c r="G10" s="14"/>
    </row>
    <row r="11" spans="1:7" ht="41.25">
      <c r="B11" s="47" t="s">
        <v>1620</v>
      </c>
      <c r="C11" s="169" t="s">
        <v>2665</v>
      </c>
      <c r="D11" s="66" t="str">
        <f>IF(COUNTIF(D12:D18,"NO CUMPLE")&gt;0,"NO CUMPLE CONDICIÓN",IF(COUNTIF(D12:D18,"CUMPLE")=0,"NO APLICA","CUMPLE"))</f>
        <v>NO APLICA</v>
      </c>
      <c r="E11" s="449" t="str">
        <f>CONCATENATE(IF(D12="NO CUMPLE",CONCATENATE(E12," / "),""),IF(D13="NO CUMPLE",CONCATENATE(E13," / "),""),IF(D14="NO CUMPLE",CONCATENATE(E14," / "),""),IF(D15="NO CUMPLE",CONCATENATE(E15," / "),""),IF(D16="NO CUMPLE",CONCATENATE(E16," / "),""),IF(D17="NO CUMPLE",CONCATENATE(E17," / "),""),IF(D18="NO CUMPLE",CONCATENATE(E18," / "),""))</f>
        <v/>
      </c>
      <c r="F11" s="306" t="s">
        <v>2666</v>
      </c>
      <c r="G11" s="14">
        <f t="shared" si="0"/>
        <v>3</v>
      </c>
    </row>
    <row r="12" spans="1:7" ht="343.5" customHeight="1">
      <c r="A12" s="88" t="s">
        <v>1614</v>
      </c>
      <c r="B12" s="45" t="s">
        <v>1621</v>
      </c>
      <c r="C12" s="290" t="s">
        <v>2182</v>
      </c>
      <c r="D12" s="105"/>
      <c r="E12" s="100"/>
      <c r="F12" s="307" t="s">
        <v>2181</v>
      </c>
      <c r="G12" s="14"/>
    </row>
    <row r="13" spans="1:7" ht="158.1" customHeight="1">
      <c r="A13" s="88" t="s">
        <v>1614</v>
      </c>
      <c r="B13" s="45" t="s">
        <v>2669</v>
      </c>
      <c r="C13" s="312" t="s">
        <v>2185</v>
      </c>
      <c r="D13" s="105"/>
      <c r="E13" s="100"/>
      <c r="F13" s="307" t="s">
        <v>2184</v>
      </c>
      <c r="G13" s="14"/>
    </row>
    <row r="14" spans="1:7" ht="106.5" customHeight="1">
      <c r="A14" s="88" t="s">
        <v>1614</v>
      </c>
      <c r="B14" s="45" t="s">
        <v>2670</v>
      </c>
      <c r="C14" s="290" t="s">
        <v>2188</v>
      </c>
      <c r="D14" s="105"/>
      <c r="E14" s="100"/>
      <c r="F14" s="307" t="s">
        <v>2187</v>
      </c>
      <c r="G14" s="14"/>
    </row>
    <row r="15" spans="1:7" ht="71.25">
      <c r="A15" s="88" t="s">
        <v>1614</v>
      </c>
      <c r="B15" s="45" t="s">
        <v>2671</v>
      </c>
      <c r="C15" s="46" t="s">
        <v>2189</v>
      </c>
      <c r="D15" s="105"/>
      <c r="E15" s="100"/>
      <c r="F15" s="307" t="s">
        <v>2181</v>
      </c>
      <c r="G15" s="14"/>
    </row>
    <row r="16" spans="1:7" ht="190.5" customHeight="1">
      <c r="A16" s="314" t="s">
        <v>1986</v>
      </c>
      <c r="B16" s="45" t="s">
        <v>2672</v>
      </c>
      <c r="C16" s="46" t="s">
        <v>2191</v>
      </c>
      <c r="D16" s="105"/>
      <c r="E16" s="100"/>
      <c r="F16" s="307" t="s">
        <v>2181</v>
      </c>
      <c r="G16" s="14"/>
    </row>
    <row r="17" spans="1:7" ht="348.6" customHeight="1">
      <c r="A17" s="314" t="s">
        <v>1986</v>
      </c>
      <c r="B17" s="45" t="s">
        <v>2673</v>
      </c>
      <c r="C17" s="290" t="s">
        <v>2192</v>
      </c>
      <c r="D17" s="105"/>
      <c r="E17" s="100"/>
      <c r="F17" s="307" t="s">
        <v>2181</v>
      </c>
      <c r="G17" s="14"/>
    </row>
    <row r="18" spans="1:7" ht="69" customHeight="1" thickBot="1">
      <c r="A18" s="88" t="s">
        <v>1614</v>
      </c>
      <c r="B18" s="45" t="s">
        <v>2674</v>
      </c>
      <c r="C18" s="46" t="s">
        <v>2194</v>
      </c>
      <c r="D18" s="200"/>
      <c r="E18" s="315"/>
      <c r="F18" s="307" t="s">
        <v>2181</v>
      </c>
      <c r="G18" s="14"/>
    </row>
    <row r="19" spans="1:7" ht="65.099999999999994" customHeight="1">
      <c r="B19" s="47" t="s">
        <v>1622</v>
      </c>
      <c r="C19" s="169" t="s">
        <v>2195</v>
      </c>
      <c r="D19" s="66" t="str">
        <f>IF(COUNTIF(D20:D20,"NO CUMPLE")&gt;0,"NO CUMPLE CONDICIÓN",IF(COUNTIF(D20:D20,"CUMPLE")=0,"NO APLICA","CUMPLE"))</f>
        <v>NO APLICA</v>
      </c>
      <c r="E19" s="60" t="str">
        <f>CONCATENATE(IF(D20="NO CUMPLE",CONCATENATE(E20," / "),""))</f>
        <v/>
      </c>
      <c r="F19" s="311" t="s">
        <v>2196</v>
      </c>
      <c r="G19" s="14">
        <f t="shared" si="0"/>
        <v>3</v>
      </c>
    </row>
    <row r="20" spans="1:7" ht="201" thickBot="1">
      <c r="A20" s="88" t="s">
        <v>1614</v>
      </c>
      <c r="B20" s="45" t="s">
        <v>1623</v>
      </c>
      <c r="C20" s="316" t="s">
        <v>2197</v>
      </c>
      <c r="D20" s="105"/>
      <c r="E20" s="100"/>
      <c r="F20" s="307" t="s">
        <v>2196</v>
      </c>
      <c r="G20" s="14"/>
    </row>
    <row r="21" spans="1:7" ht="43.5" customHeight="1">
      <c r="B21" s="47" t="s">
        <v>1624</v>
      </c>
      <c r="C21" s="80" t="s">
        <v>2198</v>
      </c>
      <c r="D21" s="66" t="str">
        <f>IF(COUNTIF(D22:D23,"NO CUMPLE")&gt;0,"NO CUMPLE CONDICIÓN",IF(COUNTIF(D22:D23,"CUMPLE")=0,"NO APLICA","CUMPLE"))</f>
        <v>NO APLICA</v>
      </c>
      <c r="E21" s="60" t="str">
        <f>CONCATENATE(IF(D22="NO CUMPLE",CONCATENATE(E22," / "),""),IF(D23="NO CUMPLE",CONCATENATE(E23," / "),""))</f>
        <v/>
      </c>
      <c r="F21" s="311" t="s">
        <v>2199</v>
      </c>
      <c r="G21" s="14">
        <f t="shared" si="0"/>
        <v>3</v>
      </c>
    </row>
    <row r="22" spans="1:7" ht="270.60000000000002" customHeight="1">
      <c r="A22" s="88" t="s">
        <v>1614</v>
      </c>
      <c r="B22" s="45" t="s">
        <v>1625</v>
      </c>
      <c r="C22" s="46" t="s">
        <v>2200</v>
      </c>
      <c r="D22" s="105"/>
      <c r="E22" s="102"/>
      <c r="F22" s="307" t="s">
        <v>2201</v>
      </c>
      <c r="G22" s="14"/>
    </row>
    <row r="23" spans="1:7" ht="79.5" customHeight="1" thickBot="1">
      <c r="A23" s="88" t="s">
        <v>1614</v>
      </c>
      <c r="B23" s="45" t="s">
        <v>1626</v>
      </c>
      <c r="C23" s="46" t="s">
        <v>2202</v>
      </c>
      <c r="D23" s="105"/>
      <c r="E23" s="102"/>
      <c r="F23" s="307" t="s">
        <v>2203</v>
      </c>
      <c r="G23" s="14"/>
    </row>
    <row r="24" spans="1:7" ht="33">
      <c r="B24" s="47" t="s">
        <v>1627</v>
      </c>
      <c r="C24" s="80" t="s">
        <v>2204</v>
      </c>
      <c r="D24" s="66" t="str">
        <f>IF(COUNTIF(D25:D27,"NO CUMPLE")&gt;0,"NO CUMPLE CONDICIÓN",IF(COUNTIF(D25:D27,"CUMPLE")=0,"NO APLICA","CUMPLE"))</f>
        <v>NO APLICA</v>
      </c>
      <c r="E24" s="60" t="str">
        <f>CONCATENATE(IF(D25="NO CUMPLE",CONCATENATE(E25," / "),""),IF(D26="NO CUMPLE",CONCATENATE(E26," / "),""),IF(D27="NO CUMPLE",CONCATENATE(E27," / "),""))</f>
        <v/>
      </c>
      <c r="F24" s="311" t="s">
        <v>2205</v>
      </c>
      <c r="G24" s="14">
        <f t="shared" si="0"/>
        <v>3</v>
      </c>
    </row>
    <row r="25" spans="1:7" ht="210.95" customHeight="1">
      <c r="A25" s="88" t="s">
        <v>1614</v>
      </c>
      <c r="B25" s="45" t="s">
        <v>1628</v>
      </c>
      <c r="C25" s="316" t="s">
        <v>2206</v>
      </c>
      <c r="D25" s="105"/>
      <c r="E25" s="102"/>
      <c r="F25" s="307" t="s">
        <v>2207</v>
      </c>
      <c r="G25" s="14"/>
    </row>
    <row r="26" spans="1:7" ht="146.1" customHeight="1">
      <c r="A26" s="88" t="s">
        <v>1614</v>
      </c>
      <c r="B26" s="45" t="s">
        <v>1629</v>
      </c>
      <c r="C26" s="48" t="s">
        <v>2208</v>
      </c>
      <c r="D26" s="105"/>
      <c r="E26" s="102"/>
      <c r="F26" s="307" t="s">
        <v>2207</v>
      </c>
      <c r="G26" s="14"/>
    </row>
    <row r="27" spans="1:7" ht="87.95" customHeight="1" thickBot="1">
      <c r="A27" s="88" t="s">
        <v>1614</v>
      </c>
      <c r="B27" s="45" t="s">
        <v>2193</v>
      </c>
      <c r="C27" s="48" t="s">
        <v>2209</v>
      </c>
      <c r="D27" s="105"/>
      <c r="E27" s="102"/>
      <c r="F27" s="307" t="s">
        <v>2207</v>
      </c>
      <c r="G27" s="14"/>
    </row>
    <row r="28" spans="1:7" ht="45" customHeight="1">
      <c r="B28" s="47" t="s">
        <v>1630</v>
      </c>
      <c r="C28" s="80" t="s">
        <v>2210</v>
      </c>
      <c r="D28" s="66" t="str">
        <f>IF(COUNTIF(D29:D30,"NO CUMPLE")&gt;0,"NO CUMPLE CONDICIÓN",IF(COUNTIF(D29:D30,"CUMPLE")=0,"NO APLICA","CUMPLE"))</f>
        <v>NO APLICA</v>
      </c>
      <c r="E28" s="60" t="str">
        <f>CONCATENATE(IF(D29="NO CUMPLE",CONCATENATE(E29," / "),""),IF(D30="NO CUMPLE",CONCATENATE(E30," / "),""))</f>
        <v/>
      </c>
      <c r="F28" s="311" t="s">
        <v>2211</v>
      </c>
      <c r="G28" s="14">
        <f t="shared" ref="G28" si="1">IF(D28="CUMPLE",1,IF(D28="NO CUMPLE CONDICIÓN",2,3))</f>
        <v>3</v>
      </c>
    </row>
    <row r="29" spans="1:7" ht="163.5" customHeight="1">
      <c r="A29" s="88" t="s">
        <v>1614</v>
      </c>
      <c r="B29" s="45" t="s">
        <v>1631</v>
      </c>
      <c r="C29" s="290" t="s">
        <v>2212</v>
      </c>
      <c r="D29" s="105"/>
      <c r="E29" s="102"/>
      <c r="F29" s="307" t="s">
        <v>2211</v>
      </c>
      <c r="G29" s="14"/>
    </row>
    <row r="30" spans="1:7" ht="40.5" customHeight="1" thickBot="1">
      <c r="A30" s="88" t="s">
        <v>1614</v>
      </c>
      <c r="B30" s="45" t="s">
        <v>2675</v>
      </c>
      <c r="C30" s="46" t="s">
        <v>2213</v>
      </c>
      <c r="D30" s="105"/>
      <c r="E30" s="102"/>
      <c r="F30" s="307" t="s">
        <v>2211</v>
      </c>
      <c r="G30" s="14"/>
    </row>
    <row r="31" spans="1:7" s="14" customFormat="1" ht="96" customHeight="1" thickBot="1">
      <c r="A31" s="87"/>
      <c r="B31" s="47" t="s">
        <v>1714</v>
      </c>
      <c r="C31" s="80" t="s">
        <v>2214</v>
      </c>
      <c r="D31" s="66" t="str">
        <f>IF(COUNTIF(D34:D43,"NO CUMPLE")&gt;0,"NO CUMPLE CONDICIÓN",IF(COUNTIF(D34:D43,"CUMPLE")=0,"NO APLICA","CUMPLE"))</f>
        <v>NO APLICA</v>
      </c>
      <c r="E31" s="60"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317" t="s">
        <v>2215</v>
      </c>
      <c r="G31" s="14">
        <f t="shared" ref="G31:G33" si="2">IF(D31="CUMPLE",1,IF(D31="NO CUMPLE CONDICIÓN",2,3))</f>
        <v>3</v>
      </c>
    </row>
    <row r="32" spans="1:7" s="14" customFormat="1" ht="96" customHeight="1" thickBot="1">
      <c r="A32" s="87"/>
      <c r="B32" s="47" t="s">
        <v>1714</v>
      </c>
      <c r="C32" s="80" t="s">
        <v>2216</v>
      </c>
      <c r="D32" s="66" t="str">
        <f>IF(COUNTIF(D44:D53,"NO CUMPLE")&gt;0,"NO CUMPLE CONDICIÓN",IF(COUNTIF(D44:D53,"CUMPLE")=0,"NO APLICA","CUMPLE"))</f>
        <v>NO APLICA</v>
      </c>
      <c r="E32" s="60" t="str">
        <f>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2" s="317" t="s">
        <v>2215</v>
      </c>
      <c r="G32" s="14">
        <f t="shared" si="2"/>
        <v>3</v>
      </c>
    </row>
    <row r="33" spans="1:7" s="14" customFormat="1" ht="96" customHeight="1">
      <c r="A33" s="87"/>
      <c r="B33" s="47" t="s">
        <v>1714</v>
      </c>
      <c r="C33" s="80" t="s">
        <v>2216</v>
      </c>
      <c r="D33" s="66" t="str">
        <f>IF(COUNTIF(D54:D63,"NO CUMPLE")&gt;0,"NO CUMPLE CONDICIÓN",IF(COUNTIF(D54:D63,"CUMPLE")=0,"NO APLICA","CUMPLE"))</f>
        <v>NO APLICA</v>
      </c>
      <c r="E33" s="60" t="str">
        <f>CONCATENATE(IF(D54="NO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f>
        <v/>
      </c>
      <c r="F33" s="317" t="s">
        <v>2215</v>
      </c>
      <c r="G33" s="14">
        <f t="shared" si="2"/>
        <v>3</v>
      </c>
    </row>
    <row r="34" spans="1:7" ht="45" customHeight="1">
      <c r="A34" s="88" t="s">
        <v>1614</v>
      </c>
      <c r="B34" s="45" t="s">
        <v>1715</v>
      </c>
      <c r="C34" s="46" t="s">
        <v>1694</v>
      </c>
      <c r="D34" s="105"/>
      <c r="E34" s="100"/>
      <c r="F34" s="307" t="s">
        <v>2217</v>
      </c>
      <c r="G34" s="14"/>
    </row>
    <row r="35" spans="1:7" ht="96.75" customHeight="1">
      <c r="A35" s="88" t="s">
        <v>1614</v>
      </c>
      <c r="B35" s="45" t="s">
        <v>1716</v>
      </c>
      <c r="C35" s="287" t="s">
        <v>2219</v>
      </c>
      <c r="D35" s="105"/>
      <c r="E35" s="100"/>
      <c r="F35" s="307" t="s">
        <v>2217</v>
      </c>
      <c r="G35" s="14"/>
    </row>
    <row r="36" spans="1:7" ht="92.25" customHeight="1">
      <c r="A36" s="88" t="s">
        <v>1614</v>
      </c>
      <c r="B36" s="45" t="s">
        <v>2676</v>
      </c>
      <c r="C36" s="46" t="s">
        <v>2221</v>
      </c>
      <c r="D36" s="105"/>
      <c r="E36" s="100"/>
      <c r="F36" s="307" t="s">
        <v>2217</v>
      </c>
      <c r="G36" s="14"/>
    </row>
    <row r="37" spans="1:7" ht="33" customHeight="1">
      <c r="A37" s="88" t="s">
        <v>1614</v>
      </c>
      <c r="B37" s="45" t="s">
        <v>2677</v>
      </c>
      <c r="C37" s="46" t="s">
        <v>2223</v>
      </c>
      <c r="D37" s="105"/>
      <c r="E37" s="100"/>
      <c r="F37" s="307" t="s">
        <v>2217</v>
      </c>
      <c r="G37" s="14"/>
    </row>
    <row r="38" spans="1:7" ht="63" customHeight="1">
      <c r="A38" s="88" t="s">
        <v>1614</v>
      </c>
      <c r="B38" s="45" t="s">
        <v>2678</v>
      </c>
      <c r="C38" s="46" t="s">
        <v>2614</v>
      </c>
      <c r="D38" s="105"/>
      <c r="E38" s="100"/>
      <c r="F38" s="307" t="s">
        <v>2217</v>
      </c>
      <c r="G38" s="14"/>
    </row>
    <row r="39" spans="1:7" ht="60.95" customHeight="1">
      <c r="A39" s="88" t="s">
        <v>1614</v>
      </c>
      <c r="B39" s="45" t="s">
        <v>2679</v>
      </c>
      <c r="C39" s="46" t="s">
        <v>1696</v>
      </c>
      <c r="D39" s="105"/>
      <c r="E39" s="100"/>
      <c r="F39" s="307" t="s">
        <v>2217</v>
      </c>
      <c r="G39" s="14"/>
    </row>
    <row r="40" spans="1:7" ht="40.5" customHeight="1">
      <c r="A40" s="88" t="s">
        <v>1614</v>
      </c>
      <c r="B40" s="45" t="s">
        <v>2680</v>
      </c>
      <c r="C40" s="46" t="s">
        <v>1697</v>
      </c>
      <c r="D40" s="105"/>
      <c r="E40" s="102"/>
      <c r="F40" s="307" t="s">
        <v>2217</v>
      </c>
      <c r="G40" s="14"/>
    </row>
    <row r="41" spans="1:7" ht="33" customHeight="1">
      <c r="A41" s="88" t="s">
        <v>1614</v>
      </c>
      <c r="B41" s="45" t="s">
        <v>2681</v>
      </c>
      <c r="C41" s="46" t="s">
        <v>1698</v>
      </c>
      <c r="D41" s="105"/>
      <c r="E41" s="100"/>
      <c r="F41" s="307" t="s">
        <v>2217</v>
      </c>
      <c r="G41" s="14"/>
    </row>
    <row r="42" spans="1:7" ht="45" customHeight="1">
      <c r="A42" s="88" t="s">
        <v>1614</v>
      </c>
      <c r="B42" s="45" t="s">
        <v>2682</v>
      </c>
      <c r="C42" s="46" t="s">
        <v>1699</v>
      </c>
      <c r="D42" s="105"/>
      <c r="E42" s="100"/>
      <c r="F42" s="307" t="s">
        <v>2217</v>
      </c>
      <c r="G42" s="14"/>
    </row>
    <row r="43" spans="1:7" ht="33" customHeight="1">
      <c r="A43" s="88" t="s">
        <v>1614</v>
      </c>
      <c r="B43" s="45" t="s">
        <v>2683</v>
      </c>
      <c r="C43" s="46" t="s">
        <v>1700</v>
      </c>
      <c r="D43" s="105"/>
      <c r="E43" s="100"/>
      <c r="F43" s="307" t="s">
        <v>2217</v>
      </c>
      <c r="G43" s="14"/>
    </row>
    <row r="44" spans="1:7" ht="33" customHeight="1">
      <c r="A44" s="88" t="s">
        <v>1614</v>
      </c>
      <c r="B44" s="45" t="s">
        <v>2684</v>
      </c>
      <c r="C44" s="46" t="s">
        <v>1701</v>
      </c>
      <c r="D44" s="105"/>
      <c r="E44" s="100"/>
      <c r="F44" s="307" t="s">
        <v>2231</v>
      </c>
      <c r="G44" s="14"/>
    </row>
    <row r="45" spans="1:7" ht="33" customHeight="1">
      <c r="A45" s="88" t="s">
        <v>1614</v>
      </c>
      <c r="B45" s="45" t="s">
        <v>2685</v>
      </c>
      <c r="C45" s="46" t="s">
        <v>2233</v>
      </c>
      <c r="D45" s="105"/>
      <c r="E45" s="102"/>
      <c r="F45" s="307" t="s">
        <v>2231</v>
      </c>
      <c r="G45" s="14"/>
    </row>
    <row r="46" spans="1:7" ht="45.95" customHeight="1">
      <c r="A46" s="88" t="s">
        <v>1614</v>
      </c>
      <c r="B46" s="45" t="s">
        <v>2686</v>
      </c>
      <c r="C46" s="46" t="s">
        <v>1702</v>
      </c>
      <c r="D46" s="105"/>
      <c r="E46" s="102"/>
      <c r="F46" s="307" t="s">
        <v>2231</v>
      </c>
      <c r="G46" s="14"/>
    </row>
    <row r="47" spans="1:7" ht="65.45" customHeight="1">
      <c r="A47" s="88" t="s">
        <v>1614</v>
      </c>
      <c r="B47" s="45" t="s">
        <v>2687</v>
      </c>
      <c r="C47" s="46" t="s">
        <v>1703</v>
      </c>
      <c r="D47" s="105"/>
      <c r="E47" s="100"/>
      <c r="F47" s="307" t="s">
        <v>2231</v>
      </c>
      <c r="G47" s="14"/>
    </row>
    <row r="48" spans="1:7" ht="85.5">
      <c r="A48" s="88" t="s">
        <v>1614</v>
      </c>
      <c r="B48" s="45" t="s">
        <v>2688</v>
      </c>
      <c r="C48" s="46" t="s">
        <v>2237</v>
      </c>
      <c r="D48" s="105"/>
      <c r="E48" s="100"/>
      <c r="F48" s="307" t="s">
        <v>2231</v>
      </c>
      <c r="G48" s="14"/>
    </row>
    <row r="49" spans="1:7" ht="43.5" customHeight="1">
      <c r="A49" s="88" t="s">
        <v>1614</v>
      </c>
      <c r="B49" s="45" t="s">
        <v>2689</v>
      </c>
      <c r="C49" s="48" t="s">
        <v>2239</v>
      </c>
      <c r="D49" s="105"/>
      <c r="E49" s="100"/>
      <c r="F49" s="307" t="s">
        <v>2231</v>
      </c>
      <c r="G49" s="14"/>
    </row>
    <row r="50" spans="1:7" ht="24.95" customHeight="1">
      <c r="A50" s="88" t="s">
        <v>1614</v>
      </c>
      <c r="B50" s="45" t="s">
        <v>2690</v>
      </c>
      <c r="C50" s="46" t="s">
        <v>1704</v>
      </c>
      <c r="D50" s="105"/>
      <c r="E50" s="100"/>
      <c r="F50" s="307" t="s">
        <v>2231</v>
      </c>
      <c r="G50" s="14"/>
    </row>
    <row r="51" spans="1:7" ht="28.5" customHeight="1">
      <c r="A51" s="88" t="s">
        <v>1614</v>
      </c>
      <c r="B51" s="45" t="s">
        <v>2691</v>
      </c>
      <c r="C51" s="46" t="s">
        <v>1705</v>
      </c>
      <c r="D51" s="105"/>
      <c r="E51" s="100"/>
      <c r="F51" s="307" t="s">
        <v>2231</v>
      </c>
      <c r="G51" s="14"/>
    </row>
    <row r="52" spans="1:7" ht="66.75" customHeight="1">
      <c r="A52" s="88" t="s">
        <v>1614</v>
      </c>
      <c r="B52" s="45" t="s">
        <v>2692</v>
      </c>
      <c r="C52" s="46" t="s">
        <v>2607</v>
      </c>
      <c r="D52" s="105"/>
      <c r="E52" s="102"/>
      <c r="F52" s="307" t="s">
        <v>2231</v>
      </c>
      <c r="G52" s="14"/>
    </row>
    <row r="53" spans="1:7" ht="47.45" customHeight="1">
      <c r="A53" s="88" t="s">
        <v>1614</v>
      </c>
      <c r="B53" s="45" t="s">
        <v>2693</v>
      </c>
      <c r="C53" s="46" t="s">
        <v>2244</v>
      </c>
      <c r="D53" s="105"/>
      <c r="E53" s="102"/>
      <c r="F53" s="307" t="s">
        <v>2231</v>
      </c>
      <c r="G53" s="14"/>
    </row>
    <row r="54" spans="1:7" ht="88.5" customHeight="1">
      <c r="A54" s="88" t="s">
        <v>1614</v>
      </c>
      <c r="B54" s="45" t="s">
        <v>2694</v>
      </c>
      <c r="C54" s="46" t="s">
        <v>2608</v>
      </c>
      <c r="D54" s="105"/>
      <c r="E54" s="102"/>
      <c r="F54" s="307" t="s">
        <v>2231</v>
      </c>
      <c r="G54" s="14"/>
    </row>
    <row r="55" spans="1:7" ht="71.45" customHeight="1">
      <c r="A55" s="88" t="s">
        <v>1614</v>
      </c>
      <c r="B55" s="45" t="s">
        <v>2695</v>
      </c>
      <c r="C55" s="46" t="s">
        <v>2247</v>
      </c>
      <c r="D55" s="105"/>
      <c r="E55" s="102"/>
      <c r="F55" s="307" t="s">
        <v>2231</v>
      </c>
      <c r="G55" s="14"/>
    </row>
    <row r="56" spans="1:7" ht="206.25" customHeight="1">
      <c r="A56" s="88" t="s">
        <v>1614</v>
      </c>
      <c r="B56" s="45" t="s">
        <v>2696</v>
      </c>
      <c r="C56" s="46" t="s">
        <v>2609</v>
      </c>
      <c r="D56" s="105"/>
      <c r="E56" s="102"/>
      <c r="F56" s="307" t="s">
        <v>2231</v>
      </c>
      <c r="G56" s="14"/>
    </row>
    <row r="57" spans="1:7" ht="86.25">
      <c r="A57" s="88" t="s">
        <v>1614</v>
      </c>
      <c r="B57" s="45" t="s">
        <v>2697</v>
      </c>
      <c r="C57" s="46" t="s">
        <v>2251</v>
      </c>
      <c r="D57" s="105"/>
      <c r="E57" s="102"/>
      <c r="F57" s="307" t="s">
        <v>2231</v>
      </c>
      <c r="G57" s="14"/>
    </row>
    <row r="58" spans="1:7" ht="33" customHeight="1">
      <c r="A58" s="88" t="s">
        <v>1614</v>
      </c>
      <c r="B58" s="45" t="s">
        <v>2698</v>
      </c>
      <c r="C58" s="46" t="s">
        <v>1708</v>
      </c>
      <c r="D58" s="105"/>
      <c r="E58" s="102"/>
      <c r="F58" s="307" t="s">
        <v>2231</v>
      </c>
      <c r="G58" s="14"/>
    </row>
    <row r="59" spans="1:7" ht="50.45" customHeight="1">
      <c r="A59" s="88" t="s">
        <v>1614</v>
      </c>
      <c r="B59" s="45" t="s">
        <v>2699</v>
      </c>
      <c r="C59" s="46" t="s">
        <v>1709</v>
      </c>
      <c r="D59" s="105"/>
      <c r="E59" s="102"/>
      <c r="F59" s="307" t="s">
        <v>2231</v>
      </c>
      <c r="G59" s="14"/>
    </row>
    <row r="60" spans="1:7" ht="39.6" customHeight="1">
      <c r="A60" s="88" t="s">
        <v>1614</v>
      </c>
      <c r="B60" s="45" t="s">
        <v>2700</v>
      </c>
      <c r="C60" s="46" t="s">
        <v>1710</v>
      </c>
      <c r="D60" s="105"/>
      <c r="E60" s="102"/>
      <c r="F60" s="307" t="s">
        <v>2255</v>
      </c>
      <c r="G60" s="14"/>
    </row>
    <row r="61" spans="1:7" ht="39.6" customHeight="1">
      <c r="A61" s="88" t="s">
        <v>1614</v>
      </c>
      <c r="B61" s="45" t="s">
        <v>2701</v>
      </c>
      <c r="C61" s="46" t="s">
        <v>1711</v>
      </c>
      <c r="D61" s="105"/>
      <c r="E61" s="100"/>
      <c r="F61" s="307" t="s">
        <v>2255</v>
      </c>
      <c r="G61" s="14"/>
    </row>
    <row r="62" spans="1:7" ht="39.6" customHeight="1">
      <c r="A62" s="88" t="s">
        <v>1614</v>
      </c>
      <c r="B62" s="45" t="s">
        <v>2702</v>
      </c>
      <c r="C62" s="46" t="s">
        <v>1712</v>
      </c>
      <c r="D62" s="105"/>
      <c r="E62" s="102"/>
      <c r="F62" s="307" t="s">
        <v>2255</v>
      </c>
      <c r="G62" s="14"/>
    </row>
    <row r="63" spans="1:7" ht="43.5" customHeight="1" thickBot="1">
      <c r="A63" s="88" t="s">
        <v>1614</v>
      </c>
      <c r="B63" s="45" t="s">
        <v>2703</v>
      </c>
      <c r="C63" s="46" t="s">
        <v>1713</v>
      </c>
      <c r="D63" s="105"/>
      <c r="E63" s="102"/>
      <c r="F63" s="307" t="s">
        <v>2259</v>
      </c>
      <c r="G63" s="14"/>
    </row>
    <row r="64" spans="1:7" s="14" customFormat="1" ht="107.25" customHeight="1">
      <c r="A64" s="87"/>
      <c r="B64" s="47" t="s">
        <v>1718</v>
      </c>
      <c r="C64" s="80" t="s">
        <v>2261</v>
      </c>
      <c r="D64" s="66" t="str">
        <f>IF(COUNTIF(D65:D69,"NO CUMPLE")&gt;0,"NO CUMPLE CONDICIÓN",IF(COUNTIF(D65:D69,"CUMPLE")=0,"NO APLICA","CUMPLE"))</f>
        <v>NO APLICA</v>
      </c>
      <c r="E64" s="60" t="str">
        <f>CONCATENATE(IF(D65="NO CUMPLE",CONCATENATE(E65," / "),""),IF(D66="NO CUMPLE",CONCATENATE(E66," / "),""),IF(D67="NO CUMPLE",CONCATENATE(E67," / "),""),IF(D68="NO CUMPLE",CONCATENATE(E68," / "),""),IF(D69="NO CUMPLE",CONCATENATE(E69," / "),""))</f>
        <v/>
      </c>
      <c r="F64" s="317" t="s">
        <v>2262</v>
      </c>
      <c r="G64" s="14">
        <f t="shared" ref="G64" si="3">IF(D64="CUMPLE",1,IF(D64="NO CUMPLE CONDICIÓN",2,3))</f>
        <v>3</v>
      </c>
    </row>
    <row r="65" spans="1:11" ht="142.5" customHeight="1">
      <c r="A65" s="88" t="s">
        <v>1614</v>
      </c>
      <c r="B65" s="54" t="s">
        <v>1719</v>
      </c>
      <c r="C65" s="290" t="s">
        <v>2264</v>
      </c>
      <c r="D65" s="105"/>
      <c r="E65" s="102"/>
      <c r="F65" s="307" t="s">
        <v>2262</v>
      </c>
      <c r="G65" s="14"/>
    </row>
    <row r="66" spans="1:11" ht="93" customHeight="1">
      <c r="A66" s="88" t="s">
        <v>1614</v>
      </c>
      <c r="B66" s="54" t="s">
        <v>1720</v>
      </c>
      <c r="C66" s="46" t="s">
        <v>2266</v>
      </c>
      <c r="D66" s="105"/>
      <c r="E66" s="102"/>
      <c r="F66" s="307" t="s">
        <v>2262</v>
      </c>
      <c r="G66" s="14"/>
    </row>
    <row r="67" spans="1:11" ht="96.95" customHeight="1">
      <c r="A67" s="88" t="s">
        <v>1614</v>
      </c>
      <c r="B67" s="54" t="s">
        <v>1721</v>
      </c>
      <c r="C67" s="48" t="s">
        <v>2268</v>
      </c>
      <c r="D67" s="105"/>
      <c r="E67" s="102"/>
      <c r="F67" s="307" t="s">
        <v>2269</v>
      </c>
      <c r="G67" s="14"/>
    </row>
    <row r="68" spans="1:11" ht="114.95" customHeight="1">
      <c r="A68" s="88" t="s">
        <v>1614</v>
      </c>
      <c r="B68" s="54" t="s">
        <v>2704</v>
      </c>
      <c r="C68" s="46" t="s">
        <v>2271</v>
      </c>
      <c r="D68" s="105"/>
      <c r="E68" s="102"/>
      <c r="F68" s="307" t="s">
        <v>2269</v>
      </c>
      <c r="G68" s="14"/>
    </row>
    <row r="69" spans="1:11" ht="102" customHeight="1" thickBot="1">
      <c r="A69" s="88" t="s">
        <v>1614</v>
      </c>
      <c r="B69" s="54" t="s">
        <v>2705</v>
      </c>
      <c r="C69" s="46" t="s">
        <v>2273</v>
      </c>
      <c r="D69" s="105"/>
      <c r="E69" s="102"/>
      <c r="F69" s="307" t="s">
        <v>2269</v>
      </c>
      <c r="G69" s="14"/>
    </row>
    <row r="70" spans="1:11" ht="129" thickBot="1">
      <c r="A70" s="318" t="s">
        <v>1717</v>
      </c>
      <c r="B70" s="47" t="s">
        <v>1725</v>
      </c>
      <c r="C70" s="80" t="s">
        <v>2275</v>
      </c>
      <c r="D70" s="66" t="str">
        <f>IF(COUNTIF(D72:D78,"NO CUMPLE")&gt;0,"NO CUMPLE CONDICIÓN",IF(COUNTIF(D72:D78,"CUMPLE")=0,"NO APLICA","CUMPLE"))</f>
        <v>NO APLICA</v>
      </c>
      <c r="E70" s="60" t="str">
        <f>CONCATENATE(IF(D72="NO CUMPLE",CONCATENATE(E72," / "),""),IF(D73="NO CUMPLE",CONCATENATE(E73," / "),""),IF(D74="NO CUMPLE",CONCATENATE(E74," / "),""),IF(D75="NO CUMPLE",CONCATENATE(E75," / "),""),IF(D76="NO CUMPLE",CONCATENATE(E76," / "),""),IF(D77="NO CUMPLE",CONCATENATE(E77," / "),""),IF(D78="NO CUMPLE",CONCATENATE(E78," / "),""))</f>
        <v/>
      </c>
      <c r="F70" s="317" t="s">
        <v>2276</v>
      </c>
      <c r="G70" s="14">
        <f t="shared" ref="G70:G71" si="4">IF(D70="CUMPLE",1,IF(D70="NO CUMPLE CONDICIÓN",2,3))</f>
        <v>3</v>
      </c>
    </row>
    <row r="71" spans="1:11" ht="128.25">
      <c r="A71" s="181"/>
      <c r="B71" s="47" t="s">
        <v>1725</v>
      </c>
      <c r="C71" s="80" t="s">
        <v>2275</v>
      </c>
      <c r="D71" s="66" t="str">
        <f>IF(COUNTIF(D79:D83,"NO CUMPLE")&gt;0,"NO CUMPLE CONDICIÓN",IF(COUNTIF(D79:D83,"CUMPLE")=0,"NO APLICA","CUMPLE"))</f>
        <v>NO APLICA</v>
      </c>
      <c r="E71" s="60" t="str">
        <f>CONCATENATE(IF(D79="NO CUMPLE",CONCATENATE(E79," / "),""),IF(D80="NO CUMPLE",CONCATENATE(E80," / "),""),IF(D81="NO CUMPLE",CONCATENATE(E81," / "),""),IF(D82="NO CUMPLE",CONCATENATE(E82," / "),""),IF(D83="NO CUMPLE",CONCATENATE(E83," / "),""))</f>
        <v/>
      </c>
      <c r="F71" s="317" t="s">
        <v>2276</v>
      </c>
      <c r="G71" s="14">
        <f t="shared" si="4"/>
        <v>3</v>
      </c>
    </row>
    <row r="72" spans="1:11" ht="100.5">
      <c r="A72" s="88" t="s">
        <v>1614</v>
      </c>
      <c r="B72" s="45" t="s">
        <v>1726</v>
      </c>
      <c r="C72" s="46" t="s">
        <v>2278</v>
      </c>
      <c r="D72" s="105"/>
      <c r="E72" s="100"/>
      <c r="F72" s="307" t="s">
        <v>2279</v>
      </c>
      <c r="G72" s="14"/>
    </row>
    <row r="73" spans="1:11" ht="44.45" customHeight="1">
      <c r="A73" s="88" t="s">
        <v>1614</v>
      </c>
      <c r="B73" s="45" t="s">
        <v>1727</v>
      </c>
      <c r="C73" s="46" t="s">
        <v>2281</v>
      </c>
      <c r="D73" s="105"/>
      <c r="E73" s="100"/>
      <c r="F73" s="307" t="s">
        <v>2279</v>
      </c>
      <c r="G73" s="14"/>
    </row>
    <row r="74" spans="1:11" ht="131.25" customHeight="1">
      <c r="A74" s="88" t="s">
        <v>1614</v>
      </c>
      <c r="B74" s="45" t="s">
        <v>2706</v>
      </c>
      <c r="C74" s="57" t="s">
        <v>2283</v>
      </c>
      <c r="D74" s="105"/>
      <c r="E74" s="100"/>
      <c r="F74" s="307" t="s">
        <v>2284</v>
      </c>
      <c r="G74" s="14"/>
    </row>
    <row r="75" spans="1:11" ht="55.5" customHeight="1">
      <c r="A75" s="88" t="s">
        <v>1614</v>
      </c>
      <c r="B75" s="45" t="s">
        <v>2707</v>
      </c>
      <c r="C75" s="46" t="s">
        <v>1722</v>
      </c>
      <c r="D75" s="105"/>
      <c r="E75" s="100"/>
      <c r="F75" s="307" t="s">
        <v>2286</v>
      </c>
      <c r="G75" s="14"/>
    </row>
    <row r="76" spans="1:11" ht="153" customHeight="1">
      <c r="A76" s="88" t="s">
        <v>1614</v>
      </c>
      <c r="B76" s="45" t="s">
        <v>2708</v>
      </c>
      <c r="C76" s="46" t="s">
        <v>2288</v>
      </c>
      <c r="D76" s="105"/>
      <c r="E76" s="100"/>
      <c r="F76" s="307" t="s">
        <v>2286</v>
      </c>
      <c r="G76" s="14"/>
    </row>
    <row r="77" spans="1:11" ht="114" customHeight="1">
      <c r="A77" s="88" t="s">
        <v>1614</v>
      </c>
      <c r="B77" s="45" t="s">
        <v>2709</v>
      </c>
      <c r="C77" s="46" t="s">
        <v>2290</v>
      </c>
      <c r="D77" s="105"/>
      <c r="E77" s="100"/>
      <c r="F77" s="307" t="s">
        <v>2286</v>
      </c>
      <c r="G77" s="14"/>
      <c r="K77" s="62" t="s">
        <v>2291</v>
      </c>
    </row>
    <row r="78" spans="1:11" ht="186" customHeight="1">
      <c r="A78" s="88" t="s">
        <v>1614</v>
      </c>
      <c r="B78" s="45" t="s">
        <v>2710</v>
      </c>
      <c r="C78" s="46" t="s">
        <v>2293</v>
      </c>
      <c r="D78" s="105"/>
      <c r="E78" s="100"/>
      <c r="F78" s="307" t="s">
        <v>2286</v>
      </c>
      <c r="G78" s="14"/>
    </row>
    <row r="79" spans="1:11" ht="40.5" customHeight="1">
      <c r="A79" s="88" t="s">
        <v>1614</v>
      </c>
      <c r="B79" s="45" t="s">
        <v>2711</v>
      </c>
      <c r="C79" s="46" t="s">
        <v>1723</v>
      </c>
      <c r="D79" s="105"/>
      <c r="E79" s="100"/>
      <c r="F79" s="307" t="s">
        <v>2286</v>
      </c>
      <c r="G79" s="14"/>
    </row>
    <row r="80" spans="1:11" ht="38.25" customHeight="1">
      <c r="A80" s="88" t="s">
        <v>1614</v>
      </c>
      <c r="B80" s="45" t="s">
        <v>2712</v>
      </c>
      <c r="C80" s="46" t="s">
        <v>2296</v>
      </c>
      <c r="D80" s="105"/>
      <c r="E80" s="100"/>
      <c r="F80" s="307" t="s">
        <v>2286</v>
      </c>
      <c r="G80" s="14"/>
    </row>
    <row r="81" spans="1:7" ht="157.5" customHeight="1">
      <c r="A81" s="88"/>
      <c r="B81" s="45" t="s">
        <v>2713</v>
      </c>
      <c r="C81" s="46" t="s">
        <v>2298</v>
      </c>
      <c r="D81" s="105"/>
      <c r="E81" s="100"/>
      <c r="F81" s="307" t="s">
        <v>2299</v>
      </c>
      <c r="G81" s="14"/>
    </row>
    <row r="82" spans="1:7" ht="38.25" customHeight="1">
      <c r="A82" s="88" t="s">
        <v>1614</v>
      </c>
      <c r="B82" s="45" t="s">
        <v>2714</v>
      </c>
      <c r="C82" s="46" t="s">
        <v>1724</v>
      </c>
      <c r="D82" s="105"/>
      <c r="E82" s="100"/>
      <c r="F82" s="307" t="s">
        <v>2299</v>
      </c>
      <c r="G82" s="14"/>
    </row>
    <row r="83" spans="1:7" ht="178.5" customHeight="1" thickBot="1">
      <c r="A83" s="88" t="s">
        <v>1614</v>
      </c>
      <c r="B83" s="45" t="s">
        <v>2715</v>
      </c>
      <c r="C83" s="287" t="s">
        <v>2302</v>
      </c>
      <c r="D83" s="105"/>
      <c r="E83" s="100"/>
      <c r="F83" s="307" t="s">
        <v>2299</v>
      </c>
      <c r="G83" s="14"/>
    </row>
    <row r="84" spans="1:7" ht="132" customHeight="1" thickBot="1">
      <c r="B84" s="47" t="s">
        <v>1728</v>
      </c>
      <c r="C84" s="80" t="s">
        <v>2667</v>
      </c>
      <c r="D84" s="66" t="str">
        <f>IF(COUNTIF(D85:D90,"NO CUMPLE")&gt;0,"NO CUMPLE CONDICIÓN",IF(COUNTIF(D85:D90,"CUMPLE")=0,"NO APLICA","CUMPLE"))</f>
        <v>NO APLICA</v>
      </c>
      <c r="E84" s="60" t="str">
        <f>CONCATENATE(IF(D85="NO CUMPLE",CONCATENATE(E85," / "),""),IF(D86="NO CUMPLE",CONCATENATE(E86," / "),""),IF(D87="NO CUMPLE",CONCATENATE(E87," / "),""),IF(D88="NO CUMPLE",CONCATENATE(E88," / "),""),IF(D89="NO CUMPLE",CONCATENATE(E89," / "),""),IF(D90="NO CUMPLE",CONCATENATE(E90," / "),""))</f>
        <v/>
      </c>
      <c r="F84" s="462" t="s">
        <v>2668</v>
      </c>
      <c r="G84" s="14">
        <f t="shared" si="0"/>
        <v>3</v>
      </c>
    </row>
    <row r="85" spans="1:7" s="35" customFormat="1" ht="108.75" customHeight="1" thickBot="1">
      <c r="A85" s="88" t="s">
        <v>1614</v>
      </c>
      <c r="B85" s="54" t="s">
        <v>1729</v>
      </c>
      <c r="C85" s="57" t="s">
        <v>2307</v>
      </c>
      <c r="D85" s="105"/>
      <c r="E85" s="101"/>
      <c r="F85" s="463" t="s">
        <v>2305</v>
      </c>
      <c r="G85" s="260"/>
    </row>
    <row r="86" spans="1:7" ht="65.25" customHeight="1">
      <c r="A86" s="88" t="s">
        <v>1614</v>
      </c>
      <c r="B86" s="45" t="s">
        <v>2218</v>
      </c>
      <c r="C86" s="46" t="s">
        <v>2312</v>
      </c>
      <c r="D86" s="105"/>
      <c r="E86" s="102"/>
      <c r="F86" s="463" t="s">
        <v>2615</v>
      </c>
      <c r="G86" s="14"/>
    </row>
    <row r="87" spans="1:7" ht="78.75" customHeight="1">
      <c r="A87" s="88" t="s">
        <v>1614</v>
      </c>
      <c r="B87" s="54" t="s">
        <v>2220</v>
      </c>
      <c r="C87" s="46" t="s">
        <v>2314</v>
      </c>
      <c r="D87" s="105"/>
      <c r="E87" s="102"/>
      <c r="F87" s="307" t="s">
        <v>2615</v>
      </c>
      <c r="G87" s="14"/>
    </row>
    <row r="88" spans="1:7" ht="66" customHeight="1">
      <c r="A88" s="88" t="s">
        <v>1614</v>
      </c>
      <c r="B88" s="45" t="s">
        <v>2222</v>
      </c>
      <c r="C88" s="287" t="s">
        <v>2316</v>
      </c>
      <c r="D88" s="105"/>
      <c r="E88" s="102"/>
      <c r="F88" s="307" t="s">
        <v>2615</v>
      </c>
      <c r="G88" s="14"/>
    </row>
    <row r="89" spans="1:7" ht="79.5" customHeight="1">
      <c r="A89" s="88" t="s">
        <v>1614</v>
      </c>
      <c r="B89" s="54" t="s">
        <v>2224</v>
      </c>
      <c r="C89" s="46" t="s">
        <v>2318</v>
      </c>
      <c r="D89" s="105"/>
      <c r="E89" s="102"/>
      <c r="F89" s="307" t="s">
        <v>2615</v>
      </c>
      <c r="G89" s="14"/>
    </row>
    <row r="90" spans="1:7" ht="41.45" customHeight="1" thickBot="1">
      <c r="A90" s="88" t="s">
        <v>1614</v>
      </c>
      <c r="B90" s="45" t="s">
        <v>2225</v>
      </c>
      <c r="C90" s="46" t="s">
        <v>2320</v>
      </c>
      <c r="D90" s="105"/>
      <c r="E90" s="102"/>
      <c r="F90" s="307" t="s">
        <v>2310</v>
      </c>
      <c r="G90" s="14"/>
    </row>
    <row r="91" spans="1:7" s="14" customFormat="1" ht="41.45" customHeight="1" thickBot="1">
      <c r="A91" s="87"/>
      <c r="B91" s="47" t="s">
        <v>2260</v>
      </c>
      <c r="C91" s="80" t="s">
        <v>2322</v>
      </c>
      <c r="D91" s="66" t="str">
        <f>IF(COUNTIF(D92:D92,"NO CUMPLE")&gt;0,"NO CUMPLE CONDICIÓN",IF(COUNTIF(D92:D92,"CUMPLE")=0,"NO APLICA","CUMPLE"))</f>
        <v>NO APLICA</v>
      </c>
      <c r="E91" s="60" t="str">
        <f>CONCATENATE(IF(D92="NO CUMPLE",CONCATENATE(E92," / "),""))</f>
        <v/>
      </c>
      <c r="F91" s="462" t="s">
        <v>2615</v>
      </c>
      <c r="G91" s="14">
        <f t="shared" si="0"/>
        <v>3</v>
      </c>
    </row>
    <row r="92" spans="1:7" ht="41.45" customHeight="1" thickBot="1">
      <c r="A92" s="88" t="s">
        <v>1614</v>
      </c>
      <c r="B92" s="228" t="s">
        <v>2265</v>
      </c>
      <c r="C92" s="79" t="s">
        <v>2324</v>
      </c>
      <c r="D92" s="106"/>
      <c r="E92" s="104"/>
      <c r="F92" s="463" t="s">
        <v>2615</v>
      </c>
      <c r="G92" s="14"/>
    </row>
    <row r="95" spans="1:7" hidden="1">
      <c r="C95" s="319" t="s">
        <v>1632</v>
      </c>
      <c r="D95">
        <f>COUNTIF(G3:G92,1)</f>
        <v>0</v>
      </c>
    </row>
    <row r="96" spans="1:7" hidden="1">
      <c r="C96" s="319" t="s">
        <v>1633</v>
      </c>
      <c r="D96">
        <f>COUNTIF(G3:G92,2)</f>
        <v>0</v>
      </c>
    </row>
    <row r="97" spans="3:4" hidden="1">
      <c r="C97" s="319" t="s">
        <v>1634</v>
      </c>
      <c r="D97">
        <f>COUNTIF(G3:G92,3)</f>
        <v>16</v>
      </c>
    </row>
  </sheetData>
  <sheetProtection algorithmName="SHA-512" hashValue="mNL5JkFZGV3lkCRUxvi/AHg5zmtJhDA0zc7/bdcVo49cdRwIFtR9nTNAo70NlPj05qZd1Fj08eJI5MO14lSHSg==" saltValue="JJe2R51/4YPFkzVy/wqr4w==" spinCount="100000" sheet="1" formatRows="0" autoFilter="0"/>
  <mergeCells count="1">
    <mergeCell ref="B1:E1"/>
  </mergeCells>
  <phoneticPr fontId="31" type="noConversion"/>
  <conditionalFormatting sqref="D3">
    <cfRule type="cellIs" dxfId="128" priority="25" operator="equal">
      <formula>"NO CUMPLE CONDICIÓN"</formula>
    </cfRule>
    <cfRule type="cellIs" dxfId="127" priority="26" operator="equal">
      <formula>"No Cumple"</formula>
    </cfRule>
  </conditionalFormatting>
  <conditionalFormatting sqref="D5">
    <cfRule type="cellIs" dxfId="126" priority="23" operator="equal">
      <formula>"NO CUMPLE CONDICIÓN"</formula>
    </cfRule>
    <cfRule type="cellIs" dxfId="125" priority="24" operator="equal">
      <formula>"No Cumple"</formula>
    </cfRule>
  </conditionalFormatting>
  <conditionalFormatting sqref="D7">
    <cfRule type="cellIs" dxfId="124" priority="21" operator="equal">
      <formula>"NO CUMPLE CONDICIÓN"</formula>
    </cfRule>
    <cfRule type="cellIs" dxfId="123" priority="22" operator="equal">
      <formula>"No Cumple"</formula>
    </cfRule>
  </conditionalFormatting>
  <conditionalFormatting sqref="D11">
    <cfRule type="cellIs" dxfId="122" priority="19" operator="equal">
      <formula>"NO CUMPLE CONDICIÓN"</formula>
    </cfRule>
    <cfRule type="cellIs" dxfId="121" priority="20" operator="equal">
      <formula>"No Cumple"</formula>
    </cfRule>
  </conditionalFormatting>
  <conditionalFormatting sqref="D19">
    <cfRule type="cellIs" dxfId="120" priority="41" operator="equal">
      <formula>"NO CUMPLE CONDICIÓN"</formula>
    </cfRule>
    <cfRule type="cellIs" dxfId="119" priority="42" operator="equal">
      <formula>"No Cumple"</formula>
    </cfRule>
  </conditionalFormatting>
  <conditionalFormatting sqref="D21">
    <cfRule type="cellIs" dxfId="118" priority="11" operator="equal">
      <formula>"NO CUMPLE CONDICIÓN"</formula>
    </cfRule>
    <cfRule type="cellIs" dxfId="117" priority="12" operator="equal">
      <formula>"No Cumple"</formula>
    </cfRule>
  </conditionalFormatting>
  <conditionalFormatting sqref="D24">
    <cfRule type="cellIs" dxfId="116" priority="9" operator="equal">
      <formula>"NO CUMPLE CONDICIÓN"</formula>
    </cfRule>
    <cfRule type="cellIs" dxfId="115" priority="10" operator="equal">
      <formula>"No Cumple"</formula>
    </cfRule>
  </conditionalFormatting>
  <conditionalFormatting sqref="D28">
    <cfRule type="cellIs" dxfId="114" priority="7" operator="equal">
      <formula>"NO CUMPLE CONDICIÓN"</formula>
    </cfRule>
    <cfRule type="cellIs" dxfId="113" priority="8" operator="equal">
      <formula>"No Cumple"</formula>
    </cfRule>
  </conditionalFormatting>
  <conditionalFormatting sqref="D31:D33">
    <cfRule type="cellIs" dxfId="112" priority="33" operator="equal">
      <formula>"NO CUMPLE CONDICIÓN"</formula>
    </cfRule>
    <cfRule type="cellIs" dxfId="111" priority="34" operator="equal">
      <formula>"No Cumple"</formula>
    </cfRule>
  </conditionalFormatting>
  <conditionalFormatting sqref="D64">
    <cfRule type="cellIs" dxfId="110" priority="31" operator="equal">
      <formula>"NO CUMPLE CONDICIÓN"</formula>
    </cfRule>
    <cfRule type="cellIs" dxfId="109" priority="32" operator="equal">
      <formula>"No Cumple"</formula>
    </cfRule>
  </conditionalFormatting>
  <conditionalFormatting sqref="D70:D71">
    <cfRule type="cellIs" dxfId="108" priority="29" operator="equal">
      <formula>"NO CUMPLE CONDICIÓN"</formula>
    </cfRule>
    <cfRule type="cellIs" dxfId="107" priority="30" operator="equal">
      <formula>"No Cumple"</formula>
    </cfRule>
  </conditionalFormatting>
  <conditionalFormatting sqref="D84">
    <cfRule type="cellIs" dxfId="106" priority="1" operator="equal">
      <formula>"NO CUMPLE CONDICIÓN"</formula>
    </cfRule>
    <cfRule type="cellIs" dxfId="105" priority="2" operator="equal">
      <formula>"No Cumple"</formula>
    </cfRule>
  </conditionalFormatting>
  <conditionalFormatting sqref="D91">
    <cfRule type="cellIs" dxfId="104" priority="3" operator="equal">
      <formula>"NO CUMPLE CONDICIÓN"</formula>
    </cfRule>
    <cfRule type="cellIs" dxfId="103" priority="4" operator="equal">
      <formula>"No Cumple"</formula>
    </cfRule>
  </conditionalFormatting>
  <dataValidations count="2">
    <dataValidation type="list" allowBlank="1" showInputMessage="1" showErrorMessage="1" sqref="D62:D63 D82 D20 D86:D90 D22:D23 D25 D6 D15 D27 D92 D45:D46 D40 D72:D74 D52:D60 D65:D69 D4" xr:uid="{AD6C7655-16C9-4DFA-87E6-05A63EE3243B}">
      <formula1>"CUMPLE,NO CUMPLE"</formula1>
    </dataValidation>
    <dataValidation type="list" allowBlank="1" showInputMessage="1" showErrorMessage="1" sqref="D8:D10 D26 D83 D16:D18 D29:D30 D61 D47:D51 D41:D44 D34:D39 D75:D81 D85 D12:D14" xr:uid="{FAB498AA-8904-4DBE-9540-4D07E9ABAF3D}">
      <formula1>"CUMPLE,NO CUMPLE,NO APLICA"</formula1>
    </dataValidation>
  </dataValidations>
  <hyperlinks>
    <hyperlink ref="A70" location="'Tabla 1. Áreas y Baños'!Área_de_impresión" display="Click" xr:uid="{C0C1C212-2981-4D92-95BC-4B73A66BD5F3}"/>
    <hyperlink ref="A1" location="PORTADA!A1" display="Portada" xr:uid="{94229C51-80E2-4901-B6F8-D4212DA9B61C}"/>
  </hyperlinks>
  <printOptions horizontalCentered="1"/>
  <pageMargins left="0.39370078740157483" right="0.39370078740157483" top="1.1811023622047245"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B6F8B-F1F9-4A4B-82C4-DE07CD09E448}">
  <sheetPr>
    <tabColor rgb="FFF2CEEF"/>
    <pageSetUpPr fitToPage="1"/>
  </sheetPr>
  <dimension ref="A1:G114"/>
  <sheetViews>
    <sheetView topLeftCell="A105" zoomScale="85" zoomScaleNormal="85" workbookViewId="0">
      <selection activeCell="C108" sqref="C108"/>
    </sheetView>
  </sheetViews>
  <sheetFormatPr baseColWidth="10" defaultColWidth="11.42578125" defaultRowHeight="15"/>
  <cols>
    <col min="1" max="1" width="9.28515625" style="89" customWidth="1"/>
    <col min="2" max="2" width="7.140625" style="14" customWidth="1"/>
    <col min="3" max="3" width="88.42578125" customWidth="1"/>
    <col min="4" max="4" width="19.85546875" customWidth="1"/>
    <col min="5" max="5" width="99" customWidth="1"/>
    <col min="6" max="6" width="53.140625" style="352" customWidth="1"/>
    <col min="7" max="7" width="11.42578125" style="14" hidden="1" customWidth="1"/>
  </cols>
  <sheetData>
    <row r="1" spans="1:7" s="34" customFormat="1" ht="20.25" customHeight="1" thickBot="1">
      <c r="A1" s="321" t="s">
        <v>2325</v>
      </c>
      <c r="B1" s="555" t="s">
        <v>1730</v>
      </c>
      <c r="C1" s="556"/>
      <c r="D1" s="556"/>
      <c r="E1" s="557"/>
      <c r="F1" s="322"/>
      <c r="G1" s="61"/>
    </row>
    <row r="2" spans="1:7" s="32" customFormat="1" ht="74.25" customHeight="1" thickBot="1">
      <c r="A2" s="323" t="s">
        <v>1607</v>
      </c>
      <c r="B2" s="210" t="s">
        <v>1608</v>
      </c>
      <c r="C2" s="324" t="s">
        <v>1609</v>
      </c>
      <c r="D2" s="211" t="s">
        <v>1610</v>
      </c>
      <c r="E2" s="52" t="s">
        <v>1611</v>
      </c>
      <c r="F2" s="325" t="s">
        <v>1612</v>
      </c>
      <c r="G2" s="43"/>
    </row>
    <row r="3" spans="1:7" ht="60.6" customHeight="1">
      <c r="A3" s="326"/>
      <c r="B3" s="44" t="s">
        <v>1635</v>
      </c>
      <c r="C3" s="217" t="s">
        <v>1731</v>
      </c>
      <c r="D3" s="65" t="str">
        <f>IF(COUNTIF(D4:D5,"NO CUMPLE")&gt;0,"NO CUMPLE CONDICIÓN",IF(COUNTIF(D4:D5,"CUMPLE")=0,"NO APLICA","CUMPLE"))</f>
        <v>NO APLICA</v>
      </c>
      <c r="E3" s="212" t="str">
        <f>CONCATENATE(IF(D4="NO CUMPLE",CONCATENATE(E4," / "),""),IF(D5="NO CUMPLE",CONCATENATE(E5," / "),""))</f>
        <v/>
      </c>
      <c r="F3" s="327" t="s">
        <v>2326</v>
      </c>
      <c r="G3" s="14">
        <f>IF(D3="CUMPLE",1,IF(D3="NO CUMPLE CONDICIÓN",2,3))</f>
        <v>3</v>
      </c>
    </row>
    <row r="4" spans="1:7" s="35" customFormat="1" ht="195.6" customHeight="1">
      <c r="A4" s="328" t="s">
        <v>1636</v>
      </c>
      <c r="B4" s="54" t="s">
        <v>1732</v>
      </c>
      <c r="C4" s="312" t="s">
        <v>2327</v>
      </c>
      <c r="D4" s="200"/>
      <c r="E4" s="103"/>
      <c r="F4" s="329" t="s">
        <v>2328</v>
      </c>
      <c r="G4" s="260"/>
    </row>
    <row r="5" spans="1:7" s="35" customFormat="1" ht="56.1" customHeight="1">
      <c r="A5" s="328" t="s">
        <v>1636</v>
      </c>
      <c r="B5" s="54" t="s">
        <v>1733</v>
      </c>
      <c r="C5" s="290" t="s">
        <v>1734</v>
      </c>
      <c r="D5" s="200"/>
      <c r="E5" s="103"/>
      <c r="F5" s="329" t="s">
        <v>2329</v>
      </c>
      <c r="G5" s="260"/>
    </row>
    <row r="6" spans="1:7" s="35" customFormat="1" ht="81" customHeight="1">
      <c r="A6" s="330"/>
      <c r="B6" s="47" t="s">
        <v>1735</v>
      </c>
      <c r="C6" s="169" t="s">
        <v>2330</v>
      </c>
      <c r="D6" s="66" t="str">
        <f>IF(COUNTIF(D7:D10,"NO CUMPLE")&gt;0,"NO CUMPLE CONDICIÓN",IF(COUNTIF(D7:D10,"CUMPLE")=0,"NO APLICA","CUMPLE"))</f>
        <v>NO APLICA</v>
      </c>
      <c r="E6" s="60" t="str">
        <f>CONCATENATE(IF(D7="NO CUMPLE",CONCATENATE(E7," / "),""),IF(D8="NO CUMPLE",CONCATENATE(E8," / "),""),IF(D9="NO CUMPLE",CONCATENATE(E9," / "),""),IF(D10="NO CUMPLE",CONCATENATE(E10," / "),""))</f>
        <v/>
      </c>
      <c r="F6" s="327" t="s">
        <v>2331</v>
      </c>
      <c r="G6" s="14">
        <f>IF(D6="CUMPLE",1,IF(D6="NO CUMPLE CONDICIÓN",2,3))</f>
        <v>3</v>
      </c>
    </row>
    <row r="7" spans="1:7" s="35" customFormat="1" ht="251.25" customHeight="1">
      <c r="A7" s="328" t="s">
        <v>1636</v>
      </c>
      <c r="B7" s="54" t="s">
        <v>1637</v>
      </c>
      <c r="C7" s="290" t="s">
        <v>2660</v>
      </c>
      <c r="D7" s="200"/>
      <c r="E7" s="103"/>
      <c r="F7" s="329" t="s">
        <v>2333</v>
      </c>
      <c r="G7" s="260"/>
    </row>
    <row r="8" spans="1:7" s="35" customFormat="1" ht="243" customHeight="1">
      <c r="A8" s="328" t="s">
        <v>1636</v>
      </c>
      <c r="B8" s="54" t="s">
        <v>1638</v>
      </c>
      <c r="C8" s="291" t="s">
        <v>2661</v>
      </c>
      <c r="D8" s="200"/>
      <c r="E8" s="103"/>
      <c r="F8" s="329" t="s">
        <v>2335</v>
      </c>
      <c r="G8" s="260"/>
    </row>
    <row r="9" spans="1:7" s="35" customFormat="1" ht="45.95" customHeight="1">
      <c r="A9" s="328" t="s">
        <v>1636</v>
      </c>
      <c r="B9" s="54" t="s">
        <v>1639</v>
      </c>
      <c r="C9" s="290" t="s">
        <v>1736</v>
      </c>
      <c r="D9" s="200"/>
      <c r="E9" s="103"/>
      <c r="F9" s="329" t="s">
        <v>2336</v>
      </c>
      <c r="G9" s="260"/>
    </row>
    <row r="10" spans="1:7" s="35" customFormat="1" ht="76.5" customHeight="1">
      <c r="A10" s="328" t="s">
        <v>1636</v>
      </c>
      <c r="B10" s="54" t="s">
        <v>1737</v>
      </c>
      <c r="C10" s="290" t="s">
        <v>2337</v>
      </c>
      <c r="D10" s="200"/>
      <c r="E10" s="103"/>
      <c r="F10" s="329" t="s">
        <v>2338</v>
      </c>
      <c r="G10" s="260"/>
    </row>
    <row r="11" spans="1:7" s="35" customFormat="1" ht="97.5" customHeight="1">
      <c r="A11" s="330"/>
      <c r="B11" s="47" t="s">
        <v>1738</v>
      </c>
      <c r="C11" s="169" t="s">
        <v>2339</v>
      </c>
      <c r="D11" s="66" t="str">
        <f>IF(COUNTIF(D12:D12,"NO CUMPLE")&gt;0,"NO CUMPLE CONDICIÓN",IF(COUNTIF(D12:D12,"CUMPLE")=0,"NO APLICA","CUMPLE"))</f>
        <v>NO APLICA</v>
      </c>
      <c r="E11" s="60" t="str">
        <f>CONCATENATE(IF(D12="NO CUMPLE",CONCATENATE(E12," / "),""))</f>
        <v/>
      </c>
      <c r="F11" s="327" t="s">
        <v>2340</v>
      </c>
      <c r="G11" s="14">
        <f>IF(D11="CUMPLE",1,IF(D11="NO CUMPLE CONDICIÓN",2,3))</f>
        <v>3</v>
      </c>
    </row>
    <row r="12" spans="1:7" s="35" customFormat="1" ht="394.5" customHeight="1">
      <c r="A12" s="328" t="s">
        <v>1636</v>
      </c>
      <c r="B12" s="54" t="s">
        <v>1640</v>
      </c>
      <c r="C12" s="290" t="s">
        <v>2341</v>
      </c>
      <c r="D12" s="200"/>
      <c r="E12" s="103"/>
      <c r="F12" s="329" t="s">
        <v>2340</v>
      </c>
      <c r="G12" s="260"/>
    </row>
    <row r="13" spans="1:7" s="35" customFormat="1" ht="69" customHeight="1">
      <c r="A13" s="330"/>
      <c r="B13" s="47" t="s">
        <v>1739</v>
      </c>
      <c r="C13" s="169" t="s">
        <v>1740</v>
      </c>
      <c r="D13" s="66" t="str">
        <f>IF(COUNTIF(D15:D21,"NO CUMPLE")&gt;0,"NO CUMPLE CONDICIÓN",IF(COUNTIF(D15:D21,"CUMPLE")=0,"NO APLICA","CUMPLE"))</f>
        <v>NO APLICA</v>
      </c>
      <c r="E13" s="60" t="str">
        <f>CONCATENATE(IF(D15="NO CUMPLE",CONCATENATE(E15," / "),""),IF(D16="NO CUMPLE",CONCATENATE(E16," / "),""),IF(D17="NO CUMPLE",CONCATENATE(E17," / "),""),IF(D18="NO CUMPLE",CONCATENATE(E18," / "),""),IF(D19="NO CUMPLE",CONCATENATE(E19," / "),""),IF(D20="NO CUMPLE",CONCATENATE(E20," / "),""),IF(D21="NO CUMPLE",CONCATENATE(E21," / "),""))</f>
        <v/>
      </c>
      <c r="F13" s="327" t="s">
        <v>2342</v>
      </c>
      <c r="G13" s="14">
        <f>IF(D13="CUMPLE",1,IF(D13="NO CUMPLE CONDICIÓN",2,3))</f>
        <v>3</v>
      </c>
    </row>
    <row r="14" spans="1:7" s="35" customFormat="1" ht="82.5" customHeight="1">
      <c r="A14" s="330"/>
      <c r="B14" s="47" t="s">
        <v>1739</v>
      </c>
      <c r="C14" s="169" t="s">
        <v>1740</v>
      </c>
      <c r="D14" s="66" t="str">
        <f>IF(COUNTIF(D22:D27,"NO CUMPLE")&gt;0,"NO CUMPLE CONDICIÓN",IF(COUNTIF(D22:D27,"CUMPLE")=0,"NO APLICA","CUMPLE"))</f>
        <v>NO APLICA</v>
      </c>
      <c r="E14" s="60" t="str">
        <f>CONCATENATE(IF(D22="NO CUMPLE",CONCATENATE(E22," / "),""),IF(D23="NO CUMPLE",CONCATENATE(E23," / "),""),IF(D24="NO CUMPLE",CONCATENATE(E24," / "),""),IF(D25="NO CUMPLE",CONCATENATE(E25," / "),""),IF(D26="NO CUMPLE",CONCATENATE(E26," / "),""),IF(D27="NO CUMPLE",CONCATENATE(E27," / "),""))</f>
        <v/>
      </c>
      <c r="F14" s="327" t="s">
        <v>2342</v>
      </c>
      <c r="G14" s="14">
        <f>IF(D14="CUMPLE",1,IF(D14="NO CUMPLE CONDICIÓN",2,3))</f>
        <v>3</v>
      </c>
    </row>
    <row r="15" spans="1:7" s="35" customFormat="1" ht="105" customHeight="1">
      <c r="A15" s="328" t="s">
        <v>1636</v>
      </c>
      <c r="B15" s="54" t="s">
        <v>1641</v>
      </c>
      <c r="C15" s="290" t="s">
        <v>2343</v>
      </c>
      <c r="D15" s="200"/>
      <c r="E15" s="103"/>
      <c r="F15" s="329" t="s">
        <v>2344</v>
      </c>
      <c r="G15" s="260"/>
    </row>
    <row r="16" spans="1:7" s="35" customFormat="1" ht="162" customHeight="1">
      <c r="A16" s="328" t="s">
        <v>1636</v>
      </c>
      <c r="B16" s="54" t="s">
        <v>1642</v>
      </c>
      <c r="C16" s="290" t="s">
        <v>2345</v>
      </c>
      <c r="D16" s="200"/>
      <c r="E16" s="103"/>
      <c r="F16" s="329" t="s">
        <v>2346</v>
      </c>
      <c r="G16" s="260"/>
    </row>
    <row r="17" spans="1:7" s="35" customFormat="1" ht="365.25" customHeight="1">
      <c r="A17" s="328" t="s">
        <v>1636</v>
      </c>
      <c r="B17" s="54" t="s">
        <v>1644</v>
      </c>
      <c r="C17" s="57" t="s">
        <v>2347</v>
      </c>
      <c r="D17" s="200"/>
      <c r="E17" s="103"/>
      <c r="F17" s="329" t="s">
        <v>2348</v>
      </c>
      <c r="G17" s="260"/>
    </row>
    <row r="18" spans="1:7" s="35" customFormat="1" ht="138.75" customHeight="1">
      <c r="A18" s="328" t="s">
        <v>1636</v>
      </c>
      <c r="B18" s="54" t="s">
        <v>1741</v>
      </c>
      <c r="C18" s="57" t="s">
        <v>2349</v>
      </c>
      <c r="D18" s="200"/>
      <c r="E18" s="103"/>
      <c r="F18" s="329" t="s">
        <v>2350</v>
      </c>
      <c r="G18" s="260"/>
    </row>
    <row r="19" spans="1:7" s="35" customFormat="1" ht="68.25" customHeight="1">
      <c r="A19" s="328" t="s">
        <v>1636</v>
      </c>
      <c r="B19" s="54" t="s">
        <v>1742</v>
      </c>
      <c r="C19" s="290" t="s">
        <v>2351</v>
      </c>
      <c r="D19" s="200"/>
      <c r="E19" s="103"/>
      <c r="F19" s="329" t="s">
        <v>2352</v>
      </c>
      <c r="G19" s="260"/>
    </row>
    <row r="20" spans="1:7" s="35" customFormat="1" ht="93.75" customHeight="1">
      <c r="A20" s="328" t="s">
        <v>1636</v>
      </c>
      <c r="B20" s="54" t="s">
        <v>1743</v>
      </c>
      <c r="C20" s="291" t="s">
        <v>2353</v>
      </c>
      <c r="D20" s="200"/>
      <c r="E20" s="103"/>
      <c r="F20" s="329" t="s">
        <v>2354</v>
      </c>
      <c r="G20" s="260"/>
    </row>
    <row r="21" spans="1:7" s="35" customFormat="1" ht="66.75" customHeight="1">
      <c r="A21" s="328" t="s">
        <v>1636</v>
      </c>
      <c r="B21" s="54" t="s">
        <v>1744</v>
      </c>
      <c r="C21" s="290" t="s">
        <v>1745</v>
      </c>
      <c r="D21" s="200"/>
      <c r="E21" s="102"/>
      <c r="F21" s="329" t="s">
        <v>2355</v>
      </c>
      <c r="G21" s="260"/>
    </row>
    <row r="22" spans="1:7" ht="167.25" customHeight="1">
      <c r="A22" s="328" t="s">
        <v>1636</v>
      </c>
      <c r="B22" s="54" t="s">
        <v>1746</v>
      </c>
      <c r="C22" s="287" t="s">
        <v>2356</v>
      </c>
      <c r="D22" s="200"/>
      <c r="E22" s="102"/>
      <c r="F22" s="329" t="s">
        <v>2354</v>
      </c>
    </row>
    <row r="23" spans="1:7" ht="378.75" customHeight="1">
      <c r="A23" s="328" t="s">
        <v>1636</v>
      </c>
      <c r="B23" s="54" t="s">
        <v>1747</v>
      </c>
      <c r="C23" s="290" t="s">
        <v>2357</v>
      </c>
      <c r="D23" s="200"/>
      <c r="E23" s="102"/>
      <c r="F23" s="329" t="s">
        <v>2358</v>
      </c>
    </row>
    <row r="24" spans="1:7" ht="95.25" customHeight="1">
      <c r="A24" s="328" t="s">
        <v>1636</v>
      </c>
      <c r="B24" s="54" t="s">
        <v>1748</v>
      </c>
      <c r="C24" s="290" t="s">
        <v>2359</v>
      </c>
      <c r="D24" s="200"/>
      <c r="E24" s="102"/>
      <c r="F24" s="329" t="s">
        <v>2354</v>
      </c>
    </row>
    <row r="25" spans="1:7" ht="132" customHeight="1">
      <c r="A25" s="328" t="s">
        <v>1636</v>
      </c>
      <c r="B25" s="54" t="s">
        <v>1749</v>
      </c>
      <c r="C25" s="290" t="s">
        <v>2360</v>
      </c>
      <c r="D25" s="200"/>
      <c r="E25" s="102"/>
      <c r="F25" s="329" t="s">
        <v>2361</v>
      </c>
    </row>
    <row r="26" spans="1:7" ht="111" customHeight="1">
      <c r="A26" s="328" t="s">
        <v>1636</v>
      </c>
      <c r="B26" s="54" t="s">
        <v>1750</v>
      </c>
      <c r="C26" s="290" t="s">
        <v>1751</v>
      </c>
      <c r="D26" s="200"/>
      <c r="E26" s="102"/>
      <c r="F26" s="329" t="s">
        <v>2362</v>
      </c>
    </row>
    <row r="27" spans="1:7" ht="102" customHeight="1">
      <c r="A27" s="328" t="s">
        <v>1636</v>
      </c>
      <c r="B27" s="54" t="s">
        <v>1752</v>
      </c>
      <c r="C27" s="290" t="s">
        <v>1753</v>
      </c>
      <c r="D27" s="200"/>
      <c r="E27" s="102"/>
      <c r="F27" s="329" t="s">
        <v>2363</v>
      </c>
    </row>
    <row r="28" spans="1:7" ht="228" customHeight="1">
      <c r="A28" s="331"/>
      <c r="B28" s="332" t="s">
        <v>1754</v>
      </c>
      <c r="C28" s="169" t="s">
        <v>1755</v>
      </c>
      <c r="D28" s="66" t="str">
        <f>IF(COUNTIF(D29:D32,"NO CUMPLE")&gt;0,"NO CUMPLE CONDICIÓN",IF(COUNTIF(D29:D32,"CUMPLE")=0,"NO APLICA","CUMPLE"))</f>
        <v>NO APLICA</v>
      </c>
      <c r="E28" s="60" t="str">
        <f>CONCATENATE(IF(D29="NO CUMPLE",CONCATENATE(E29," / "),""),IF(D30="NO CUMPLE",CONCATENATE(E30," / "),""),IF(D31="NO CUMPLE",CONCATENATE(E31," / "),""),IF(D32="NO CUMPLE",CONCATENATE(E32," / "),""))</f>
        <v/>
      </c>
      <c r="F28" s="333" t="s">
        <v>2364</v>
      </c>
      <c r="G28" s="14">
        <f>IF(D28="CUMPLE",1,IF(D28="NO CUMPLE CONDICIÓN",2,3))</f>
        <v>3</v>
      </c>
    </row>
    <row r="29" spans="1:7" ht="176.25" customHeight="1">
      <c r="A29" s="328" t="s">
        <v>1636</v>
      </c>
      <c r="B29" s="45" t="s">
        <v>1645</v>
      </c>
      <c r="C29" s="287" t="s">
        <v>2365</v>
      </c>
      <c r="D29" s="200"/>
      <c r="E29" s="100"/>
      <c r="F29" s="334" t="s">
        <v>2366</v>
      </c>
    </row>
    <row r="30" spans="1:7" ht="183" customHeight="1">
      <c r="A30" s="328" t="s">
        <v>1636</v>
      </c>
      <c r="B30" s="45" t="s">
        <v>1646</v>
      </c>
      <c r="C30" s="46" t="s">
        <v>1756</v>
      </c>
      <c r="D30" s="200"/>
      <c r="E30" s="100"/>
      <c r="F30" s="334" t="s">
        <v>2366</v>
      </c>
    </row>
    <row r="31" spans="1:7" ht="183" customHeight="1">
      <c r="A31" s="328" t="s">
        <v>1636</v>
      </c>
      <c r="B31" s="45" t="s">
        <v>1647</v>
      </c>
      <c r="C31" s="46" t="s">
        <v>1757</v>
      </c>
      <c r="D31" s="200"/>
      <c r="E31" s="100"/>
      <c r="F31" s="334" t="s">
        <v>2367</v>
      </c>
    </row>
    <row r="32" spans="1:7" s="35" customFormat="1" ht="140.25" customHeight="1">
      <c r="A32" s="328" t="s">
        <v>1636</v>
      </c>
      <c r="B32" s="45" t="s">
        <v>1648</v>
      </c>
      <c r="C32" s="290" t="s">
        <v>1758</v>
      </c>
      <c r="D32" s="200"/>
      <c r="E32" s="101"/>
      <c r="F32" s="334" t="s">
        <v>2368</v>
      </c>
      <c r="G32" s="260"/>
    </row>
    <row r="33" spans="1:7" ht="39.6" customHeight="1">
      <c r="A33" s="330"/>
      <c r="B33" s="47" t="s">
        <v>1759</v>
      </c>
      <c r="C33" s="169" t="s">
        <v>1760</v>
      </c>
      <c r="D33" s="66" t="str">
        <f>IF(COUNTIF(D34:D36,"NO CUMPLE")&gt;0,"NO CUMPLE CONDICIÓN",IF(COUNTIF(D34:D36,"CUMPLE")=0,"NO APLICA","CUMPLE"))</f>
        <v>NO APLICA</v>
      </c>
      <c r="E33" s="60" t="str">
        <f>CONCATENATE(IF(D34="NO CUMPLE",CONCATENATE(E34," / "),""),IF(D35="NO CUMPLE",CONCATENATE(E35," / "),""),IF(D36="NO CUMPLE",CONCATENATE(E36," / "),""))</f>
        <v/>
      </c>
      <c r="F33" s="335" t="s">
        <v>2369</v>
      </c>
      <c r="G33" s="14">
        <f>IF(D33="CUMPLE",1,IF(D33="NO CUMPLE CONDICIÓN",2,3))</f>
        <v>3</v>
      </c>
    </row>
    <row r="34" spans="1:7" ht="156.75" customHeight="1">
      <c r="A34" s="328" t="s">
        <v>1636</v>
      </c>
      <c r="B34" s="54" t="s">
        <v>1649</v>
      </c>
      <c r="C34" s="46" t="s">
        <v>2370</v>
      </c>
      <c r="D34" s="200"/>
      <c r="E34" s="102"/>
      <c r="F34" s="336" t="s">
        <v>2369</v>
      </c>
    </row>
    <row r="35" spans="1:7" ht="106.5" customHeight="1">
      <c r="A35" s="328" t="s">
        <v>1636</v>
      </c>
      <c r="B35" s="54" t="s">
        <v>1650</v>
      </c>
      <c r="C35" s="290" t="s">
        <v>2371</v>
      </c>
      <c r="D35" s="200"/>
      <c r="E35" s="102"/>
      <c r="F35" s="336" t="s">
        <v>2369</v>
      </c>
    </row>
    <row r="36" spans="1:7" ht="108.75" customHeight="1">
      <c r="A36" s="328" t="s">
        <v>1636</v>
      </c>
      <c r="B36" s="54" t="s">
        <v>1651</v>
      </c>
      <c r="C36" s="46" t="s">
        <v>2372</v>
      </c>
      <c r="D36" s="200"/>
      <c r="E36" s="102"/>
      <c r="F36" s="336" t="s">
        <v>2369</v>
      </c>
    </row>
    <row r="37" spans="1:7" ht="66" customHeight="1">
      <c r="A37" s="331"/>
      <c r="B37" s="47" t="s">
        <v>1761</v>
      </c>
      <c r="C37" s="169" t="s">
        <v>2373</v>
      </c>
      <c r="D37" s="66" t="str">
        <f>IF(COUNTIF(D39:D45,"NO CUMPLE")&gt;0,"NO CUMPLE CONDICIÓN",IF(COUNTIF(D39:D45,"CUMPLE")=0,"NO APLICA","CUMPLE"))</f>
        <v>NO APLICA</v>
      </c>
      <c r="E37" s="60" t="str">
        <f>CONCATENATE(IF(D39="NO CUMPLE",CONCATENATE(E39," / "),""),IF(D40="NO CUMPLE",CONCATENATE(E40," / "),""),IF(D41="NO CUMPLE",CONCATENATE(E41," / "),""),IF(D42="NO CUMPLE",CONCATENATE(E42," / "),""),IF(D43="NO CUMPLE",CONCATENATE(E43," / "),""),IF(D44="NO CUMPLE",CONCATENATE(E44," / "),""),IF(D45="NO CUMPLE",CONCATENATE(E45," / "),""))</f>
        <v/>
      </c>
      <c r="F37" s="327" t="s">
        <v>2374</v>
      </c>
      <c r="G37" s="14">
        <f>IF(D37="CUMPLE",1,IF(D37="NO CUMPLE CONDICIÓN",2,3))</f>
        <v>3</v>
      </c>
    </row>
    <row r="38" spans="1:7" ht="21.95" customHeight="1">
      <c r="A38" s="331"/>
      <c r="B38" s="337"/>
      <c r="C38" s="338" t="s">
        <v>2375</v>
      </c>
      <c r="D38" s="339"/>
      <c r="E38" s="340"/>
      <c r="F38" s="341"/>
    </row>
    <row r="39" spans="1:7" ht="96.6" customHeight="1">
      <c r="A39" s="328" t="s">
        <v>1636</v>
      </c>
      <c r="B39" s="54" t="s">
        <v>1652</v>
      </c>
      <c r="C39" s="290" t="s">
        <v>2376</v>
      </c>
      <c r="D39" s="200"/>
      <c r="E39" s="102"/>
      <c r="F39" s="342" t="s">
        <v>2377</v>
      </c>
    </row>
    <row r="40" spans="1:7" ht="99" customHeight="1">
      <c r="A40" s="328" t="s">
        <v>1636</v>
      </c>
      <c r="B40" s="54" t="s">
        <v>1762</v>
      </c>
      <c r="C40" s="48" t="s">
        <v>2610</v>
      </c>
      <c r="D40" s="200"/>
      <c r="E40" s="102"/>
      <c r="F40" s="342" t="s">
        <v>2377</v>
      </c>
    </row>
    <row r="41" spans="1:7" ht="95.45" customHeight="1">
      <c r="A41" s="328" t="s">
        <v>1636</v>
      </c>
      <c r="B41" s="54" t="s">
        <v>1763</v>
      </c>
      <c r="C41" s="287" t="s">
        <v>2378</v>
      </c>
      <c r="D41" s="200"/>
      <c r="E41" s="102"/>
      <c r="F41" s="342" t="s">
        <v>2377</v>
      </c>
    </row>
    <row r="42" spans="1:7" ht="95.45" customHeight="1">
      <c r="A42" s="328" t="s">
        <v>1636</v>
      </c>
      <c r="B42" s="54" t="s">
        <v>1764</v>
      </c>
      <c r="C42" s="48" t="s">
        <v>2611</v>
      </c>
      <c r="D42" s="200"/>
      <c r="E42" s="102"/>
      <c r="F42" s="342" t="s">
        <v>2377</v>
      </c>
    </row>
    <row r="43" spans="1:7" ht="95.45" customHeight="1">
      <c r="A43" s="328" t="s">
        <v>1636</v>
      </c>
      <c r="B43" s="54" t="s">
        <v>1765</v>
      </c>
      <c r="C43" s="48" t="s">
        <v>2662</v>
      </c>
      <c r="D43" s="200"/>
      <c r="E43" s="102"/>
      <c r="F43" s="342" t="s">
        <v>2377</v>
      </c>
    </row>
    <row r="44" spans="1:7" ht="84.95" customHeight="1">
      <c r="A44" s="328" t="s">
        <v>1636</v>
      </c>
      <c r="B44" s="54" t="s">
        <v>2612</v>
      </c>
      <c r="C44" s="290" t="s">
        <v>2379</v>
      </c>
      <c r="D44" s="200"/>
      <c r="E44" s="102"/>
      <c r="F44" s="342" t="s">
        <v>2380</v>
      </c>
    </row>
    <row r="45" spans="1:7" ht="102.75" customHeight="1">
      <c r="A45" s="328" t="s">
        <v>1636</v>
      </c>
      <c r="B45" s="54" t="s">
        <v>2613</v>
      </c>
      <c r="C45" s="290" t="s">
        <v>2381</v>
      </c>
      <c r="D45" s="200"/>
      <c r="E45" s="102"/>
      <c r="F45" s="342" t="s">
        <v>2380</v>
      </c>
    </row>
    <row r="46" spans="1:7" ht="188.25" customHeight="1">
      <c r="A46" s="343"/>
      <c r="B46" s="47" t="s">
        <v>1766</v>
      </c>
      <c r="C46" s="169" t="s">
        <v>2382</v>
      </c>
      <c r="D46" s="66" t="str">
        <f>IF(COUNTIF(D47:D57,"NO CUMPLE")&gt;0,"NO CUMPLE CONDICIÓN",IF(COUNTIF(D47:D57,"CUMPLE")=0,"NO APLICA","CUMPLE"))</f>
        <v>NO APLICA</v>
      </c>
      <c r="E46" s="60" t="str">
        <f>CONCATENATE(IF(D47="NO CUMPLE",CONCATENATE(E47," / "),""),IF(D48="NO CUMPLE",CONCATENATE(E48," / "),""),IF(D49="NO CUMPLE",CONCATENATE(E49," / "),""),IF(D51="NO CUMPLE",CONCATENATE(E51," / "),""),IF(D52="NO CUMPLE",CONCATENATE(E52," / "),""),IF(D53="NO CUMPLE",CONCATENATE(E53," / "),""),IF(D54="NO CUMPLE",CONCATENATE(E54," / "),""),IF(D55="NO CUMPLE",CONCATENATE(E55," / "),""),IF(D56="NO CUMPLE",CONCATENATE(E56," / "),""),IF(D57="NO CUMPLE",CONCATENATE(E57," / "),""))</f>
        <v/>
      </c>
      <c r="F46" s="327" t="s">
        <v>2383</v>
      </c>
      <c r="G46" s="14">
        <f>IF(D46="CUMPLE",1,IF(D46="NO CUMPLE CONDICIÓN",2,3))</f>
        <v>3</v>
      </c>
    </row>
    <row r="47" spans="1:7" ht="216">
      <c r="A47" s="328" t="s">
        <v>1636</v>
      </c>
      <c r="B47" s="45" t="s">
        <v>1653</v>
      </c>
      <c r="C47" s="290" t="s">
        <v>2384</v>
      </c>
      <c r="D47" s="200"/>
      <c r="E47" s="103"/>
      <c r="F47" s="329" t="s">
        <v>2385</v>
      </c>
    </row>
    <row r="48" spans="1:7" ht="138" customHeight="1">
      <c r="A48" s="328" t="s">
        <v>1636</v>
      </c>
      <c r="B48" s="45" t="s">
        <v>1654</v>
      </c>
      <c r="C48" s="46" t="s">
        <v>1643</v>
      </c>
      <c r="D48" s="200"/>
      <c r="E48" s="102"/>
      <c r="F48" s="329" t="s">
        <v>2386</v>
      </c>
    </row>
    <row r="49" spans="1:7" ht="116.45" customHeight="1">
      <c r="A49" s="328" t="s">
        <v>1636</v>
      </c>
      <c r="B49" s="45" t="s">
        <v>1655</v>
      </c>
      <c r="C49" s="290" t="s">
        <v>2387</v>
      </c>
      <c r="D49" s="200"/>
      <c r="E49" s="102"/>
      <c r="F49" s="329" t="s">
        <v>2388</v>
      </c>
    </row>
    <row r="50" spans="1:7" ht="52.5" customHeight="1">
      <c r="A50" s="331"/>
      <c r="B50" s="337"/>
      <c r="C50" s="344" t="s">
        <v>2389</v>
      </c>
      <c r="D50" s="289"/>
      <c r="E50" s="452"/>
      <c r="F50" s="341"/>
    </row>
    <row r="51" spans="1:7" ht="174" customHeight="1">
      <c r="A51" s="328" t="s">
        <v>1636</v>
      </c>
      <c r="B51" s="54" t="s">
        <v>1656</v>
      </c>
      <c r="C51" s="290" t="s">
        <v>2390</v>
      </c>
      <c r="D51" s="200"/>
      <c r="E51" s="102"/>
      <c r="F51" s="329" t="s">
        <v>2391</v>
      </c>
    </row>
    <row r="52" spans="1:7" ht="126.95" customHeight="1">
      <c r="A52" s="328" t="s">
        <v>1636</v>
      </c>
      <c r="B52" s="54" t="s">
        <v>1657</v>
      </c>
      <c r="C52" s="290" t="s">
        <v>2392</v>
      </c>
      <c r="D52" s="200"/>
      <c r="E52" s="102"/>
      <c r="F52" s="329" t="s">
        <v>2393</v>
      </c>
    </row>
    <row r="53" spans="1:7" ht="55.5" customHeight="1">
      <c r="A53" s="328"/>
      <c r="B53" s="54" t="s">
        <v>1767</v>
      </c>
      <c r="C53" s="290" t="s">
        <v>2394</v>
      </c>
      <c r="D53" s="200"/>
      <c r="E53" s="102"/>
      <c r="F53" s="329" t="s">
        <v>2386</v>
      </c>
    </row>
    <row r="54" spans="1:7" ht="165.95" customHeight="1">
      <c r="A54" s="328" t="s">
        <v>1636</v>
      </c>
      <c r="B54" s="54" t="s">
        <v>1768</v>
      </c>
      <c r="C54" s="290" t="s">
        <v>2395</v>
      </c>
      <c r="D54" s="105"/>
      <c r="E54" s="103"/>
      <c r="F54" s="329" t="s">
        <v>2393</v>
      </c>
    </row>
    <row r="55" spans="1:7" ht="105" customHeight="1">
      <c r="A55" s="328" t="s">
        <v>1636</v>
      </c>
      <c r="B55" s="45" t="s">
        <v>1769</v>
      </c>
      <c r="C55" s="291" t="s">
        <v>2396</v>
      </c>
      <c r="D55" s="200"/>
      <c r="E55" s="103"/>
      <c r="F55" s="329" t="s">
        <v>2397</v>
      </c>
    </row>
    <row r="56" spans="1:7" ht="116.25" customHeight="1">
      <c r="A56" s="328" t="s">
        <v>1636</v>
      </c>
      <c r="B56" s="45" t="s">
        <v>1770</v>
      </c>
      <c r="C56" s="290" t="s">
        <v>2398</v>
      </c>
      <c r="D56" s="200"/>
      <c r="E56" s="103"/>
      <c r="F56" s="329" t="s">
        <v>2399</v>
      </c>
    </row>
    <row r="57" spans="1:7" ht="195" customHeight="1">
      <c r="A57" s="328" t="s">
        <v>1636</v>
      </c>
      <c r="B57" s="45" t="s">
        <v>1771</v>
      </c>
      <c r="C57" s="290" t="s">
        <v>2400</v>
      </c>
      <c r="D57" s="200"/>
      <c r="E57" s="103"/>
      <c r="F57" s="329" t="s">
        <v>2401</v>
      </c>
    </row>
    <row r="58" spans="1:7" s="35" customFormat="1" ht="90.95" customHeight="1">
      <c r="A58" s="330"/>
      <c r="B58" s="47" t="s">
        <v>1772</v>
      </c>
      <c r="C58" s="169" t="s">
        <v>2402</v>
      </c>
      <c r="D58" s="66" t="str">
        <f>IF(COUNTIF(D59:D63,"NO CUMPLE")&gt;0,"NO CUMPLE CONDICIÓN",IF(COUNTIF(D59:D63,"CUMPLE")=0,"NO APLICA","CUMPLE"))</f>
        <v>NO APLICA</v>
      </c>
      <c r="E58" s="60" t="str">
        <f>CONCATENATE(IF(D59="NO CUMPLE",CONCATENATE(E59," / "),""),IF(D60="NO CUMPLE",CONCATENATE(E60," / "),""),IF(D62="NO CUMPLE",CONCATENATE(E62," / "),""),IF(D63="NO CUMPLE",CONCATENATE(E63," / "),""))</f>
        <v/>
      </c>
      <c r="F58" s="327" t="s">
        <v>2403</v>
      </c>
      <c r="G58" s="14">
        <f>IF(D58="CUMPLE",1,IF(D58="NO CUMPLE CONDICIÓN",2,3))</f>
        <v>3</v>
      </c>
    </row>
    <row r="59" spans="1:7" s="35" customFormat="1" ht="160.5" customHeight="1">
      <c r="A59" s="328" t="s">
        <v>1636</v>
      </c>
      <c r="B59" s="54" t="s">
        <v>1659</v>
      </c>
      <c r="C59" s="290" t="s">
        <v>2404</v>
      </c>
      <c r="D59" s="200"/>
      <c r="E59" s="103"/>
      <c r="F59" s="329" t="s">
        <v>2405</v>
      </c>
      <c r="G59" s="14"/>
    </row>
    <row r="60" spans="1:7" s="35" customFormat="1" ht="72.95" customHeight="1">
      <c r="A60" s="328" t="s">
        <v>1636</v>
      </c>
      <c r="B60" s="54" t="s">
        <v>1660</v>
      </c>
      <c r="C60" s="290" t="s">
        <v>2406</v>
      </c>
      <c r="D60" s="200"/>
      <c r="E60" s="103"/>
      <c r="F60" s="329" t="s">
        <v>2405</v>
      </c>
      <c r="G60" s="14"/>
    </row>
    <row r="61" spans="1:7" s="35" customFormat="1" ht="56.25" customHeight="1">
      <c r="A61" s="331"/>
      <c r="B61" s="337"/>
      <c r="C61" s="344" t="s">
        <v>2407</v>
      </c>
      <c r="D61" s="289"/>
      <c r="E61" s="452"/>
      <c r="F61" s="341"/>
      <c r="G61" s="14"/>
    </row>
    <row r="62" spans="1:7" s="35" customFormat="1" ht="108.75" customHeight="1">
      <c r="A62" s="328" t="s">
        <v>1636</v>
      </c>
      <c r="B62" s="54" t="s">
        <v>1661</v>
      </c>
      <c r="C62" s="290" t="s">
        <v>2408</v>
      </c>
      <c r="D62" s="200"/>
      <c r="E62" s="103"/>
      <c r="F62" s="329" t="s">
        <v>2405</v>
      </c>
      <c r="G62" s="14"/>
    </row>
    <row r="63" spans="1:7" s="35" customFormat="1" ht="68.25" customHeight="1">
      <c r="A63" s="328" t="s">
        <v>1636</v>
      </c>
      <c r="B63" s="54" t="s">
        <v>1662</v>
      </c>
      <c r="C63" s="290" t="s">
        <v>2409</v>
      </c>
      <c r="D63" s="200"/>
      <c r="E63" s="464"/>
      <c r="F63" s="329" t="s">
        <v>2405</v>
      </c>
      <c r="G63" s="14"/>
    </row>
    <row r="64" spans="1:7" ht="134.44999999999999" customHeight="1">
      <c r="A64" s="343"/>
      <c r="B64" s="47" t="s">
        <v>1773</v>
      </c>
      <c r="C64" s="169" t="s">
        <v>2410</v>
      </c>
      <c r="D64" s="66" t="str">
        <f>IF(COUNTIF(D65:D65,"NO CUMPLE")&gt;0,"NO CUMPLE CONDICIÓN",IF(COUNTIF(D65:D65,"CUMPLE")=0,"NO APLICA","CUMPLE"))</f>
        <v>NO APLICA</v>
      </c>
      <c r="E64" s="60" t="str">
        <f>CONCATENATE(IF(D65="NO CUMPLE",CONCATENATE(E65," / "),""))</f>
        <v/>
      </c>
      <c r="F64" s="327" t="s">
        <v>2411</v>
      </c>
      <c r="G64" s="14">
        <f>IF(D64="CUMPLE",1,IF(D64="NO CUMPLE CONDICIÓN",2,3))</f>
        <v>3</v>
      </c>
    </row>
    <row r="65" spans="1:7" ht="144.75" customHeight="1">
      <c r="A65" s="328" t="s">
        <v>1636</v>
      </c>
      <c r="B65" s="45" t="s">
        <v>1665</v>
      </c>
      <c r="C65" s="291" t="s">
        <v>2412</v>
      </c>
      <c r="D65" s="200"/>
      <c r="E65" s="102"/>
      <c r="F65" s="329" t="s">
        <v>2411</v>
      </c>
    </row>
    <row r="66" spans="1:7" ht="86.25" customHeight="1">
      <c r="A66" s="343"/>
      <c r="B66" s="47" t="s">
        <v>1774</v>
      </c>
      <c r="C66" s="169" t="s">
        <v>2413</v>
      </c>
      <c r="D66" s="66" t="str">
        <f>IF(COUNTIF(D67:D72,"NO CUMPLE")&gt;0,"NO CUMPLE CONDICIÓN",IF(COUNTIF(D67:D72,"CUMPLE")=0,"NO APLICA","CUMPLE"))</f>
        <v>NO APLICA</v>
      </c>
      <c r="E66" s="60" t="str">
        <f>CONCATENATE(IF(D67="NO CUMPLE",CONCATENATE(E67," / "),""),IF(D68="NO CUMPLE",CONCATENATE(E68," / "),""),IF(D70="NO CUMPLE",CONCATENATE(E70," / "),""),IF(D71="NO CUMPLE",CONCATENATE(E71," / "),""),IF(D72="NO CUMPLE",CONCATENATE(E72," / "),""))</f>
        <v/>
      </c>
      <c r="F66" s="327" t="s">
        <v>2414</v>
      </c>
      <c r="G66" s="14">
        <f>IF(D66="CUMPLE",1,IF(D66="NO CUMPLE CONDICIÓN",2,3))</f>
        <v>3</v>
      </c>
    </row>
    <row r="67" spans="1:7" ht="110.45" customHeight="1">
      <c r="A67" s="328" t="s">
        <v>1636</v>
      </c>
      <c r="B67" s="45" t="s">
        <v>1672</v>
      </c>
      <c r="C67" s="290" t="s">
        <v>2415</v>
      </c>
      <c r="D67" s="105"/>
      <c r="E67" s="102"/>
      <c r="F67" s="342" t="s">
        <v>2416</v>
      </c>
    </row>
    <row r="68" spans="1:7" ht="114.6" customHeight="1">
      <c r="A68" s="328" t="s">
        <v>1636</v>
      </c>
      <c r="B68" s="45" t="s">
        <v>1674</v>
      </c>
      <c r="C68" s="290" t="s">
        <v>1775</v>
      </c>
      <c r="D68" s="105"/>
      <c r="E68" s="102"/>
      <c r="F68" s="342" t="s">
        <v>2417</v>
      </c>
    </row>
    <row r="69" spans="1:7" ht="27.75" customHeight="1">
      <c r="A69" s="331"/>
      <c r="B69" s="337"/>
      <c r="C69" s="344" t="s">
        <v>1658</v>
      </c>
      <c r="D69" s="476"/>
      <c r="E69" s="452"/>
      <c r="F69" s="341"/>
    </row>
    <row r="70" spans="1:7" ht="119.25" customHeight="1">
      <c r="A70" s="328" t="s">
        <v>1636</v>
      </c>
      <c r="B70" s="54" t="s">
        <v>1776</v>
      </c>
      <c r="C70" s="290" t="s">
        <v>2418</v>
      </c>
      <c r="D70" s="105"/>
      <c r="E70" s="102"/>
      <c r="F70" s="342" t="s">
        <v>2416</v>
      </c>
    </row>
    <row r="71" spans="1:7" ht="83.25" customHeight="1">
      <c r="A71" s="328" t="s">
        <v>1636</v>
      </c>
      <c r="B71" s="54" t="s">
        <v>1777</v>
      </c>
      <c r="C71" s="290" t="s">
        <v>2419</v>
      </c>
      <c r="D71" s="105"/>
      <c r="E71" s="102"/>
      <c r="F71" s="342" t="s">
        <v>2420</v>
      </c>
    </row>
    <row r="72" spans="1:7" s="35" customFormat="1" ht="116.25" customHeight="1">
      <c r="A72" s="328" t="s">
        <v>1636</v>
      </c>
      <c r="B72" s="54" t="s">
        <v>1778</v>
      </c>
      <c r="C72" s="290" t="s">
        <v>2421</v>
      </c>
      <c r="D72" s="105"/>
      <c r="E72" s="102"/>
      <c r="F72" s="342" t="s">
        <v>2422</v>
      </c>
      <c r="G72" s="14"/>
    </row>
    <row r="73" spans="1:7" ht="60" customHeight="1">
      <c r="A73" s="330"/>
      <c r="B73" s="47" t="s">
        <v>1779</v>
      </c>
      <c r="C73" s="169" t="s">
        <v>1780</v>
      </c>
      <c r="D73" s="66" t="str">
        <f>IF(COUNTIF(D74:D74,"NO CUMPLE")&gt;0,"NO CUMPLE CONDICIÓN",IF(COUNTIF(D74:D74,"CUMPLE")=0,"NO APLICA","CUMPLE"))</f>
        <v>NO APLICA</v>
      </c>
      <c r="E73" s="60" t="str">
        <f>CONCATENATE(IF(D74="NO CUMPLE",CONCATENATE(E74," / "),""))</f>
        <v/>
      </c>
      <c r="F73" s="327" t="s">
        <v>2423</v>
      </c>
      <c r="G73" s="14">
        <f>IF(D73="CUMPLE",1,IF(D73="NO CUMPLE CONDICIÓN",2,3))</f>
        <v>3</v>
      </c>
    </row>
    <row r="74" spans="1:7" ht="94.5" customHeight="1">
      <c r="A74" s="328" t="s">
        <v>1636</v>
      </c>
      <c r="B74" s="54" t="s">
        <v>1677</v>
      </c>
      <c r="C74" s="290" t="s">
        <v>2424</v>
      </c>
      <c r="D74" s="105"/>
      <c r="E74" s="103"/>
      <c r="F74" s="329" t="s">
        <v>2423</v>
      </c>
    </row>
    <row r="75" spans="1:7" ht="142.5" customHeight="1">
      <c r="A75" s="331"/>
      <c r="B75" s="47" t="s">
        <v>1781</v>
      </c>
      <c r="C75" s="169" t="s">
        <v>2425</v>
      </c>
      <c r="D75" s="66" t="str">
        <f>IF(COUNTIF(D77:D83,"NO CUMPLE")&gt;0,"NO CUMPLE CONDICIÓN",IF(COUNTIF(D77:D83,"CUMPLE")=0,"NO APLICA","CUMPLE"))</f>
        <v>NO APLICA</v>
      </c>
      <c r="E75" s="60" t="str">
        <f>CONCATENATE(IF(D77="NO CUMPLE",CONCATENATE(E77," / "),""),IF(D78="NO CUMPLE",CONCATENATE(E78," / "),""),IF(D79="NO CUMPLE",CONCATENATE(E79," / "),""),IF(D80="NO CUMPLE",CONCATENATE(E80," / "),""),IF(D81="NO CUMPLE",CONCATENATE(E81," / "),""),IF(D82="NO CUMPLE",CONCATENATE(E82," / "),""),IF(D83="NO CUMPLE",CONCATENATE(E83," / "),""))</f>
        <v/>
      </c>
      <c r="F75" s="327" t="s">
        <v>2426</v>
      </c>
      <c r="G75" s="14">
        <f>IF(D75="CUMPLE",1,IF(D75="NO CUMPLE CONDICIÓN",2,3))</f>
        <v>3</v>
      </c>
    </row>
    <row r="76" spans="1:7" ht="36" customHeight="1">
      <c r="A76" s="330"/>
      <c r="B76" s="337"/>
      <c r="C76" s="338" t="s">
        <v>1658</v>
      </c>
      <c r="D76" s="339"/>
      <c r="E76" s="340"/>
      <c r="F76" s="341"/>
    </row>
    <row r="77" spans="1:7" ht="156.75">
      <c r="A77" s="328" t="s">
        <v>1636</v>
      </c>
      <c r="B77" s="45" t="s">
        <v>1679</v>
      </c>
      <c r="C77" s="46" t="s">
        <v>2427</v>
      </c>
      <c r="D77" s="105"/>
      <c r="E77" s="102"/>
      <c r="F77" s="342" t="s">
        <v>2428</v>
      </c>
    </row>
    <row r="78" spans="1:7" ht="222" customHeight="1">
      <c r="A78" s="328" t="s">
        <v>1636</v>
      </c>
      <c r="B78" s="45" t="s">
        <v>1680</v>
      </c>
      <c r="C78" s="290" t="s">
        <v>2429</v>
      </c>
      <c r="D78" s="105"/>
      <c r="E78" s="102"/>
      <c r="F78" s="342" t="s">
        <v>2430</v>
      </c>
    </row>
    <row r="79" spans="1:7" s="35" customFormat="1" ht="256.5">
      <c r="A79" s="328" t="s">
        <v>1636</v>
      </c>
      <c r="B79" s="45" t="s">
        <v>1682</v>
      </c>
      <c r="C79" s="290" t="s">
        <v>2431</v>
      </c>
      <c r="D79" s="105"/>
      <c r="E79" s="102"/>
      <c r="F79" s="342" t="s">
        <v>2432</v>
      </c>
      <c r="G79" s="14"/>
    </row>
    <row r="80" spans="1:7" ht="156.75" customHeight="1">
      <c r="A80" s="328" t="s">
        <v>1636</v>
      </c>
      <c r="B80" s="45" t="s">
        <v>1684</v>
      </c>
      <c r="C80" s="345" t="s">
        <v>2433</v>
      </c>
      <c r="D80" s="105"/>
      <c r="E80" s="102"/>
      <c r="F80" s="342" t="s">
        <v>2434</v>
      </c>
    </row>
    <row r="81" spans="1:7" ht="79.5" customHeight="1">
      <c r="A81" s="328" t="s">
        <v>1636</v>
      </c>
      <c r="B81" s="45" t="s">
        <v>1686</v>
      </c>
      <c r="C81" s="290" t="s">
        <v>2435</v>
      </c>
      <c r="D81" s="105"/>
      <c r="E81" s="102"/>
      <c r="F81" s="342" t="s">
        <v>2436</v>
      </c>
    </row>
    <row r="82" spans="1:7" ht="124.5" customHeight="1">
      <c r="A82" s="328" t="s">
        <v>1636</v>
      </c>
      <c r="B82" s="45" t="s">
        <v>1687</v>
      </c>
      <c r="C82" s="290" t="s">
        <v>2437</v>
      </c>
      <c r="D82" s="105"/>
      <c r="E82" s="102"/>
      <c r="F82" s="342" t="s">
        <v>2438</v>
      </c>
    </row>
    <row r="83" spans="1:7" ht="114" customHeight="1">
      <c r="A83" s="328" t="s">
        <v>1636</v>
      </c>
      <c r="B83" s="45" t="s">
        <v>1782</v>
      </c>
      <c r="C83" s="290" t="s">
        <v>1663</v>
      </c>
      <c r="D83" s="105"/>
      <c r="E83" s="103"/>
      <c r="F83" s="329" t="s">
        <v>2439</v>
      </c>
    </row>
    <row r="84" spans="1:7" ht="137.25" customHeight="1">
      <c r="A84" s="343"/>
      <c r="B84" s="47" t="s">
        <v>1783</v>
      </c>
      <c r="C84" s="169" t="s">
        <v>1664</v>
      </c>
      <c r="D84" s="66" t="str">
        <f>IF(COUNTIF(D85:D96,"NO CUMPLE")&gt;0,"NO CUMPLE CONDICIÓN",IF(COUNTIF(D85:D96,"CUMPLE")=0,"NO APLICA","CUMPLE"))</f>
        <v>NO APLICA</v>
      </c>
      <c r="E84" s="60" t="str">
        <f>CONCATENATE(IF(D85="NO CUMPLE",CONCATENATE(E85," / "),""),IF(D86="NO CUMPLE",CONCATENATE(E86," / "),""),IF(D87="NO CUMPLE",CONCATENATE(E87," / "),""),IF(D88="NO CUMPLE",CONCATENATE(E88," / "),""),IF(D89="NO CUMPLE",CONCATENATE(E89," / "),""),IF(D90="NO CUMPLE",CONCATENATE(E90," / "),""),IF(D91="NO CUMPLE",CONCATENATE(E91," / "),""),IF(D92="NO CUMPLE",CONCATENATE(E92," / "),""),IF(D94="NO CUMPLE",CONCATENATE(E94," / "),""),IF(D95="NO CUMPLE",CONCATENATE(E95," / "),""),IF(D96="NO CUMPLE",CONCATENATE(E96," / "),""))</f>
        <v/>
      </c>
      <c r="F84" s="327" t="s">
        <v>2440</v>
      </c>
      <c r="G84" s="14">
        <f>IF(D84="CUMPLE",1,IF(D84="NO CUMPLE CONDICIÓN",2,3))</f>
        <v>3</v>
      </c>
    </row>
    <row r="85" spans="1:7" ht="155.44999999999999" customHeight="1">
      <c r="A85" s="328" t="s">
        <v>1636</v>
      </c>
      <c r="B85" s="45" t="s">
        <v>1784</v>
      </c>
      <c r="C85" s="290" t="s">
        <v>1666</v>
      </c>
      <c r="D85" s="105"/>
      <c r="E85" s="102"/>
      <c r="F85" s="342" t="s">
        <v>2441</v>
      </c>
    </row>
    <row r="86" spans="1:7" ht="137.1" customHeight="1">
      <c r="A86" s="328" t="s">
        <v>1636</v>
      </c>
      <c r="B86" s="45" t="s">
        <v>1785</v>
      </c>
      <c r="C86" s="290" t="s">
        <v>1667</v>
      </c>
      <c r="D86" s="105"/>
      <c r="E86" s="102"/>
      <c r="F86" s="342" t="s">
        <v>2442</v>
      </c>
    </row>
    <row r="87" spans="1:7" ht="118.5" customHeight="1">
      <c r="A87" s="328" t="s">
        <v>1636</v>
      </c>
      <c r="B87" s="45" t="s">
        <v>1786</v>
      </c>
      <c r="C87" s="290" t="s">
        <v>1668</v>
      </c>
      <c r="D87" s="105"/>
      <c r="E87" s="102"/>
      <c r="F87" s="342" t="s">
        <v>2443</v>
      </c>
    </row>
    <row r="88" spans="1:7" ht="141.6" customHeight="1">
      <c r="A88" s="328" t="s">
        <v>1636</v>
      </c>
      <c r="B88" s="45" t="s">
        <v>1787</v>
      </c>
      <c r="C88" s="290" t="s">
        <v>1669</v>
      </c>
      <c r="D88" s="105"/>
      <c r="E88" s="102"/>
      <c r="F88" s="342" t="s">
        <v>2444</v>
      </c>
    </row>
    <row r="89" spans="1:7" ht="135">
      <c r="A89" s="328" t="s">
        <v>1636</v>
      </c>
      <c r="B89" s="45" t="s">
        <v>1788</v>
      </c>
      <c r="C89" s="290" t="s">
        <v>1789</v>
      </c>
      <c r="D89" s="105"/>
      <c r="E89" s="100"/>
      <c r="F89" s="346" t="s">
        <v>2445</v>
      </c>
    </row>
    <row r="90" spans="1:7" ht="121.5">
      <c r="A90" s="328" t="s">
        <v>1636</v>
      </c>
      <c r="B90" s="45" t="s">
        <v>1790</v>
      </c>
      <c r="C90" s="290" t="s">
        <v>1670</v>
      </c>
      <c r="D90" s="105"/>
      <c r="E90" s="102"/>
      <c r="F90" s="342" t="s">
        <v>2446</v>
      </c>
    </row>
    <row r="91" spans="1:7" ht="121.5">
      <c r="A91" s="328" t="s">
        <v>1636</v>
      </c>
      <c r="B91" s="45" t="s">
        <v>1791</v>
      </c>
      <c r="C91" s="290" t="s">
        <v>1792</v>
      </c>
      <c r="D91" s="105"/>
      <c r="E91" s="100"/>
      <c r="F91" s="346" t="s">
        <v>2447</v>
      </c>
    </row>
    <row r="92" spans="1:7" ht="121.5">
      <c r="A92" s="328" t="s">
        <v>1636</v>
      </c>
      <c r="B92" s="45" t="s">
        <v>1793</v>
      </c>
      <c r="C92" s="290" t="s">
        <v>2448</v>
      </c>
      <c r="D92" s="347"/>
      <c r="E92" s="100"/>
      <c r="F92" s="342" t="s">
        <v>2449</v>
      </c>
    </row>
    <row r="93" spans="1:7" ht="48" customHeight="1">
      <c r="A93" s="328"/>
      <c r="B93" s="337"/>
      <c r="C93" s="344" t="s">
        <v>1658</v>
      </c>
      <c r="D93" s="348"/>
      <c r="E93" s="453"/>
      <c r="F93" s="341"/>
    </row>
    <row r="94" spans="1:7" ht="118.5" customHeight="1">
      <c r="A94" s="328" t="s">
        <v>1636</v>
      </c>
      <c r="B94" s="54" t="s">
        <v>1794</v>
      </c>
      <c r="C94" s="290" t="s">
        <v>2450</v>
      </c>
      <c r="D94" s="105"/>
      <c r="E94" s="102"/>
      <c r="F94" s="342" t="s">
        <v>2451</v>
      </c>
    </row>
    <row r="95" spans="1:7" ht="78" customHeight="1">
      <c r="A95" s="328" t="s">
        <v>1636</v>
      </c>
      <c r="B95" s="54" t="s">
        <v>1795</v>
      </c>
      <c r="C95" s="290" t="s">
        <v>2452</v>
      </c>
      <c r="D95" s="105"/>
      <c r="E95" s="102"/>
      <c r="F95" s="342" t="s">
        <v>2451</v>
      </c>
    </row>
    <row r="96" spans="1:7" ht="63.75" customHeight="1">
      <c r="A96" s="328" t="s">
        <v>1636</v>
      </c>
      <c r="B96" s="54" t="s">
        <v>1796</v>
      </c>
      <c r="C96" s="290" t="s">
        <v>2453</v>
      </c>
      <c r="D96" s="200"/>
      <c r="E96" s="349"/>
      <c r="F96" s="342" t="s">
        <v>2454</v>
      </c>
    </row>
    <row r="97" spans="1:7" ht="63.95" customHeight="1">
      <c r="A97" s="343"/>
      <c r="B97" s="47" t="s">
        <v>1797</v>
      </c>
      <c r="C97" s="169" t="s">
        <v>1671</v>
      </c>
      <c r="D97" s="66" t="str">
        <f>IF(COUNTIF(D98:D99,"NO CUMPLE")&gt;0,"NO CUMPLE CONDICIÓN",IF(COUNTIF(D98:D99,"CUMPLE")=0,"NO APLICA","CUMPLE"))</f>
        <v>NO APLICA</v>
      </c>
      <c r="E97" s="60" t="str">
        <f>CONCATENATE(IF(D98="NO CUMPLE",CONCATENATE(E98," / "),""),(IF(D99="NO CUMPLE",CONCATENATE(E99," / "),"")))</f>
        <v/>
      </c>
      <c r="F97" s="327" t="s">
        <v>2455</v>
      </c>
      <c r="G97" s="14">
        <f>IF(D97="CUMPLE",1,IF(D97="NO CUMPLE CONDICIÓN",2,3))</f>
        <v>3</v>
      </c>
    </row>
    <row r="98" spans="1:7" ht="154.5" customHeight="1">
      <c r="A98" s="328" t="s">
        <v>1636</v>
      </c>
      <c r="B98" s="45" t="s">
        <v>1798</v>
      </c>
      <c r="C98" s="290" t="s">
        <v>1673</v>
      </c>
      <c r="D98" s="105"/>
      <c r="E98" s="102"/>
      <c r="F98" s="342" t="s">
        <v>2456</v>
      </c>
    </row>
    <row r="99" spans="1:7" ht="92.25" customHeight="1">
      <c r="A99" s="328" t="s">
        <v>1636</v>
      </c>
      <c r="B99" s="45" t="s">
        <v>1799</v>
      </c>
      <c r="C99" s="46" t="s">
        <v>1675</v>
      </c>
      <c r="D99" s="105"/>
      <c r="E99" s="102"/>
      <c r="F99" s="342" t="s">
        <v>2457</v>
      </c>
    </row>
    <row r="100" spans="1:7" ht="94.5" customHeight="1">
      <c r="A100" s="343"/>
      <c r="B100" s="47" t="s">
        <v>1800</v>
      </c>
      <c r="C100" s="169" t="s">
        <v>1676</v>
      </c>
      <c r="D100" s="66" t="str">
        <f>IF(COUNTIF(D101:D102,"NO CUMPLE")&gt;0,"NO CUMPLE CONDICIÓN",IF(COUNTIF(D101:D102,"CUMPLE")=0,"NO APLICA","CUMPLE"))</f>
        <v>NO APLICA</v>
      </c>
      <c r="E100" s="60" t="str">
        <f>CONCATENATE(IF(D101="NO CUMPLE",CONCATENATE(E101," / "),""),(IF(D102="NO CUMPLE",CONCATENATE(E102," / "),"")))</f>
        <v/>
      </c>
      <c r="F100" s="327" t="s">
        <v>2458</v>
      </c>
      <c r="G100" s="14">
        <f>IF(D100="CUMPLE",1,IF(D100="NO CUMPLE CONDICIÓN",2,3))</f>
        <v>3</v>
      </c>
    </row>
    <row r="101" spans="1:7" ht="81.75" customHeight="1">
      <c r="A101" s="328" t="s">
        <v>1636</v>
      </c>
      <c r="B101" s="45" t="s">
        <v>1801</v>
      </c>
      <c r="C101" s="290" t="s">
        <v>2663</v>
      </c>
      <c r="D101" s="105"/>
      <c r="E101" s="102"/>
      <c r="F101" s="342" t="s">
        <v>2459</v>
      </c>
    </row>
    <row r="102" spans="1:7" ht="99" customHeight="1">
      <c r="A102" s="328"/>
      <c r="B102" s="45" t="s">
        <v>1803</v>
      </c>
      <c r="C102" s="290" t="s">
        <v>2460</v>
      </c>
      <c r="D102" s="105"/>
      <c r="E102" s="102"/>
      <c r="F102" s="342" t="s">
        <v>2458</v>
      </c>
    </row>
    <row r="103" spans="1:7" ht="79.5" customHeight="1">
      <c r="A103" s="343"/>
      <c r="B103" s="47" t="s">
        <v>1804</v>
      </c>
      <c r="C103" s="169" t="s">
        <v>1678</v>
      </c>
      <c r="D103" s="66" t="str">
        <f>IF(COUNTIF(D104:D109,"NO CUMPLE")&gt;0,"NO CUMPLE CONDICIÓN",IF(COUNTIF(D104:D109,"CUMPLE")=0,"NO APLICA","CUMPLE"))</f>
        <v>NO APLICA</v>
      </c>
      <c r="E103" s="60" t="str">
        <f>CONCATENATE(IF(D104="NO CUMPLE",CONCATENATE(E104," / "),""),IF(D105="NO CUMPLE",CONCATENATE(E105," / "),""),IF(D106="NO CUMPLE",CONCATENATE(E106," / "),""),IF(D107="NO CUMPLE",CONCATENATE(E107," / "),""),IF(D108="NO CUMPLE",CONCATENATE(E108," / "),""),IF(D109="NO CUMPLE",CONCATENATE(E109," / "),""))</f>
        <v/>
      </c>
      <c r="F103" s="327" t="s">
        <v>2461</v>
      </c>
      <c r="G103" s="14">
        <f>IF(D103="CUMPLE",1,IF(D103="NO CUMPLE CONDICIÓN",2,3))</f>
        <v>3</v>
      </c>
    </row>
    <row r="104" spans="1:7" ht="74.25" customHeight="1">
      <c r="A104" s="328" t="s">
        <v>1636</v>
      </c>
      <c r="B104" s="45" t="s">
        <v>1805</v>
      </c>
      <c r="C104" s="290" t="s">
        <v>2462</v>
      </c>
      <c r="D104" s="105"/>
      <c r="E104" s="102"/>
      <c r="F104" s="342" t="s">
        <v>2463</v>
      </c>
    </row>
    <row r="105" spans="1:7" ht="97.5" customHeight="1">
      <c r="A105" s="328" t="s">
        <v>1636</v>
      </c>
      <c r="B105" s="45" t="s">
        <v>1806</v>
      </c>
      <c r="C105" s="290" t="s">
        <v>1681</v>
      </c>
      <c r="D105" s="105"/>
      <c r="E105" s="102"/>
      <c r="F105" s="342" t="s">
        <v>2463</v>
      </c>
    </row>
    <row r="106" spans="1:7" ht="53.25" customHeight="1">
      <c r="A106" s="328" t="s">
        <v>1636</v>
      </c>
      <c r="B106" s="45" t="s">
        <v>1807</v>
      </c>
      <c r="C106" s="290" t="s">
        <v>1683</v>
      </c>
      <c r="D106" s="105"/>
      <c r="E106" s="102"/>
      <c r="F106" s="342" t="s">
        <v>2463</v>
      </c>
    </row>
    <row r="107" spans="1:7" ht="47.25" customHeight="1">
      <c r="A107" s="328" t="s">
        <v>1636</v>
      </c>
      <c r="B107" s="45" t="s">
        <v>1808</v>
      </c>
      <c r="C107" s="290" t="s">
        <v>1685</v>
      </c>
      <c r="D107" s="105"/>
      <c r="E107" s="102"/>
      <c r="F107" s="342" t="s">
        <v>2463</v>
      </c>
    </row>
    <row r="108" spans="1:7" ht="108">
      <c r="A108" s="328" t="s">
        <v>1636</v>
      </c>
      <c r="B108" s="54" t="s">
        <v>1809</v>
      </c>
      <c r="C108" s="290" t="s">
        <v>2464</v>
      </c>
      <c r="D108" s="105"/>
      <c r="E108" s="102"/>
      <c r="F108" s="342" t="s">
        <v>2463</v>
      </c>
    </row>
    <row r="109" spans="1:7" ht="178.5" customHeight="1" thickBot="1">
      <c r="A109" s="350" t="s">
        <v>1636</v>
      </c>
      <c r="B109" s="228" t="s">
        <v>1810</v>
      </c>
      <c r="C109" s="351" t="s">
        <v>2664</v>
      </c>
      <c r="D109" s="106"/>
      <c r="E109" s="104"/>
      <c r="F109" s="342" t="s">
        <v>2463</v>
      </c>
    </row>
    <row r="112" spans="1:7" hidden="1">
      <c r="C112" s="81" t="s">
        <v>1632</v>
      </c>
      <c r="D112" s="14">
        <f>COUNTIF(G3:G109,1)</f>
        <v>0</v>
      </c>
    </row>
    <row r="113" spans="3:4" hidden="1">
      <c r="C113" s="81" t="s">
        <v>1633</v>
      </c>
      <c r="D113" s="14">
        <f>COUNTIF(G3:G109,2)</f>
        <v>0</v>
      </c>
    </row>
    <row r="114" spans="3:4" hidden="1">
      <c r="C114" s="81" t="s">
        <v>1634</v>
      </c>
      <c r="D114" s="14">
        <f>COUNTIF(G3:G109,3)</f>
        <v>18</v>
      </c>
    </row>
  </sheetData>
  <sheetProtection algorithmName="SHA-512" hashValue="NCIK9a5KK9oLAzOVmCPtG16WiCkocWPIRXWhhaOiMspaW93wzHBs0rw7/hylWON6Oc4+RK0ArY1eGt57+D3rJw==" saltValue="/Vhm+2/3sgbc0DQLtGRAsA==" spinCount="100000" sheet="1" formatRows="0" autoFilter="0"/>
  <mergeCells count="1">
    <mergeCell ref="B1:E1"/>
  </mergeCells>
  <phoneticPr fontId="31" type="noConversion"/>
  <conditionalFormatting sqref="D3">
    <cfRule type="cellIs" dxfId="102" priority="34" operator="equal">
      <formula>"No Cumple"</formula>
    </cfRule>
    <cfRule type="cellIs" dxfId="101" priority="33" operator="equal">
      <formula>"NO CUMPLE CONDICIÓN"</formula>
    </cfRule>
  </conditionalFormatting>
  <conditionalFormatting sqref="D6">
    <cfRule type="cellIs" dxfId="100" priority="32" operator="equal">
      <formula>"No Cumple"</formula>
    </cfRule>
    <cfRule type="cellIs" dxfId="99" priority="31" operator="equal">
      <formula>"NO CUMPLE CONDICIÓN"</formula>
    </cfRule>
  </conditionalFormatting>
  <conditionalFormatting sqref="D11">
    <cfRule type="cellIs" dxfId="98" priority="30" operator="equal">
      <formula>"No Cumple"</formula>
    </cfRule>
    <cfRule type="cellIs" dxfId="97" priority="29" operator="equal">
      <formula>"NO CUMPLE CONDICIÓN"</formula>
    </cfRule>
  </conditionalFormatting>
  <conditionalFormatting sqref="D13:D14">
    <cfRule type="cellIs" dxfId="96" priority="28" operator="equal">
      <formula>"No Cumple"</formula>
    </cfRule>
    <cfRule type="cellIs" dxfId="95" priority="27" operator="equal">
      <formula>"NO CUMPLE CONDICIÓN"</formula>
    </cfRule>
  </conditionalFormatting>
  <conditionalFormatting sqref="D28">
    <cfRule type="cellIs" dxfId="94" priority="26" operator="equal">
      <formula>"No Cumple"</formula>
    </cfRule>
    <cfRule type="cellIs" dxfId="93" priority="25" operator="equal">
      <formula>"NO CUMPLE CONDICIÓN"</formula>
    </cfRule>
  </conditionalFormatting>
  <conditionalFormatting sqref="D33">
    <cfRule type="cellIs" dxfId="92" priority="24" operator="equal">
      <formula>"No Cumple"</formula>
    </cfRule>
    <cfRule type="cellIs" dxfId="91" priority="23" operator="equal">
      <formula>"NO CUMPLE CONDICIÓN"</formula>
    </cfRule>
  </conditionalFormatting>
  <conditionalFormatting sqref="D37">
    <cfRule type="cellIs" dxfId="90" priority="22" operator="equal">
      <formula>"No Cumple"</formula>
    </cfRule>
    <cfRule type="cellIs" dxfId="89" priority="21" operator="equal">
      <formula>"NO CUMPLE CONDICIÓN"</formula>
    </cfRule>
  </conditionalFormatting>
  <conditionalFormatting sqref="D46">
    <cfRule type="cellIs" dxfId="88" priority="20" operator="equal">
      <formula>"No Cumple"</formula>
    </cfRule>
    <cfRule type="cellIs" dxfId="87" priority="19" operator="equal">
      <formula>"NO CUMPLE CONDICIÓN"</formula>
    </cfRule>
  </conditionalFormatting>
  <conditionalFormatting sqref="D58">
    <cfRule type="cellIs" dxfId="86" priority="17" operator="equal">
      <formula>"NO CUMPLE CONDICIÓN"</formula>
    </cfRule>
    <cfRule type="cellIs" dxfId="85" priority="18" operator="equal">
      <formula>"No Cumple"</formula>
    </cfRule>
  </conditionalFormatting>
  <conditionalFormatting sqref="D64">
    <cfRule type="cellIs" dxfId="84" priority="16" operator="equal">
      <formula>"No Cumple"</formula>
    </cfRule>
    <cfRule type="cellIs" dxfId="83" priority="15" operator="equal">
      <formula>"NO CUMPLE CONDICIÓN"</formula>
    </cfRule>
  </conditionalFormatting>
  <conditionalFormatting sqref="D66">
    <cfRule type="cellIs" dxfId="82" priority="14" operator="equal">
      <formula>"No Cumple"</formula>
    </cfRule>
    <cfRule type="cellIs" dxfId="81" priority="13" operator="equal">
      <formula>"NO CUMPLE CONDICIÓN"</formula>
    </cfRule>
  </conditionalFormatting>
  <conditionalFormatting sqref="D73">
    <cfRule type="cellIs" dxfId="80" priority="12" operator="equal">
      <formula>"No Cumple"</formula>
    </cfRule>
    <cfRule type="cellIs" dxfId="79" priority="11" operator="equal">
      <formula>"NO CUMPLE CONDICIÓN"</formula>
    </cfRule>
  </conditionalFormatting>
  <conditionalFormatting sqref="D75">
    <cfRule type="cellIs" dxfId="78" priority="10" operator="equal">
      <formula>"No Cumple"</formula>
    </cfRule>
    <cfRule type="cellIs" dxfId="77" priority="9" operator="equal">
      <formula>"NO CUMPLE CONDICIÓN"</formula>
    </cfRule>
  </conditionalFormatting>
  <conditionalFormatting sqref="D84">
    <cfRule type="cellIs" dxfId="76" priority="8" operator="equal">
      <formula>"No Cumple"</formula>
    </cfRule>
    <cfRule type="cellIs" dxfId="75" priority="7" operator="equal">
      <formula>"NO CUMPLE CONDICIÓN"</formula>
    </cfRule>
  </conditionalFormatting>
  <conditionalFormatting sqref="D97">
    <cfRule type="cellIs" dxfId="74" priority="6" operator="equal">
      <formula>"No Cumple"</formula>
    </cfRule>
    <cfRule type="cellIs" dxfId="73" priority="5" operator="equal">
      <formula>"NO CUMPLE CONDICIÓN"</formula>
    </cfRule>
  </conditionalFormatting>
  <conditionalFormatting sqref="D100">
    <cfRule type="cellIs" dxfId="72" priority="4" operator="equal">
      <formula>"No Cumple"</formula>
    </cfRule>
    <cfRule type="cellIs" dxfId="71" priority="3" operator="equal">
      <formula>"NO CUMPLE CONDICIÓN"</formula>
    </cfRule>
  </conditionalFormatting>
  <conditionalFormatting sqref="D103">
    <cfRule type="cellIs" dxfId="70" priority="2" operator="equal">
      <formula>"No Cumple"</formula>
    </cfRule>
    <cfRule type="cellIs" dxfId="69" priority="1" operator="equal">
      <formula>"NO CUMPLE CONDICIÓN"</formula>
    </cfRule>
  </conditionalFormatting>
  <dataValidations count="2">
    <dataValidation type="list" allowBlank="1" showInputMessage="1" showErrorMessage="1" sqref="D55:D57 D59:D63 D74 D98:D99 D101:D102 D94:D96 D29:D32 D39:D45 D77:D83 D90 D12 D65 D4:D5 D7:D10 D15:D27 D34:D36 D47:D53 D67:D68 D70:D72 D85:D88" xr:uid="{E5E5BA5E-B6FC-4D5E-A6C3-A1E49283BB04}">
      <formula1>"CUMPLE,NO CUMPLE"</formula1>
    </dataValidation>
    <dataValidation type="list" allowBlank="1" showInputMessage="1" showErrorMessage="1" sqref="D54 D89 D91:D93 D104:D109" xr:uid="{A7D635B5-ED44-4BD7-B6BD-0CD66BB4D890}">
      <formula1>"CUMPLE,NO CUMPLE,NO APLICA"</formula1>
    </dataValidation>
  </dataValidations>
  <hyperlinks>
    <hyperlink ref="A1" location="PORTADA!A1" display="PORTADA" xr:uid="{97A2462C-B61F-4109-9A42-31CA5A0BC526}"/>
  </hyperlinks>
  <printOptions horizontalCentered="1"/>
  <pageMargins left="0.51181102362204722" right="0.51181102362204722" top="1.1811023622047245" bottom="0.74803149606299213" header="0.31496062992125984" footer="0.31496062992125984"/>
  <pageSetup scale="59"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3F40A-9170-486D-BCCB-D8B722E49D36}">
  <sheetPr>
    <tabColor rgb="FFFFCCCC"/>
    <pageSetUpPr fitToPage="1"/>
  </sheetPr>
  <dimension ref="A1:H42"/>
  <sheetViews>
    <sheetView topLeftCell="A3" zoomScale="85" zoomScaleNormal="85" workbookViewId="0">
      <selection activeCell="C4" sqref="C4"/>
    </sheetView>
  </sheetViews>
  <sheetFormatPr baseColWidth="10" defaultColWidth="11.42578125" defaultRowHeight="15"/>
  <cols>
    <col min="1" max="1" width="11.42578125" style="207" customWidth="1"/>
    <col min="2" max="2" width="9.85546875" style="37" customWidth="1"/>
    <col min="3" max="3" width="92.5703125" style="32" customWidth="1"/>
    <col min="4" max="4" width="19.85546875" style="34" customWidth="1"/>
    <col min="5" max="5" width="79" style="34" customWidth="1"/>
    <col min="6" max="6" width="45" style="92" customWidth="1"/>
    <col min="7" max="7" width="16.140625" style="30" hidden="1" customWidth="1"/>
    <col min="8" max="16384" width="11.42578125" style="34"/>
  </cols>
  <sheetData>
    <row r="1" spans="1:8" ht="21" customHeight="1" thickBot="1">
      <c r="A1" s="321" t="s">
        <v>2325</v>
      </c>
      <c r="B1" s="558" t="s">
        <v>1811</v>
      </c>
      <c r="C1" s="559"/>
      <c r="D1" s="559"/>
      <c r="E1" s="560"/>
      <c r="F1" s="91"/>
    </row>
    <row r="2" spans="1:8" ht="74.25" customHeight="1" thickBot="1">
      <c r="A2" s="90" t="s">
        <v>1607</v>
      </c>
      <c r="B2" s="50" t="s">
        <v>1608</v>
      </c>
      <c r="C2" s="53" t="s">
        <v>1609</v>
      </c>
      <c r="D2" s="51" t="s">
        <v>1610</v>
      </c>
      <c r="E2" s="52" t="s">
        <v>1611</v>
      </c>
      <c r="F2" s="36" t="s">
        <v>1612</v>
      </c>
    </row>
    <row r="3" spans="1:8" ht="40.5" customHeight="1">
      <c r="A3" s="208"/>
      <c r="B3" s="44" t="s">
        <v>1812</v>
      </c>
      <c r="C3" s="217" t="s">
        <v>1813</v>
      </c>
      <c r="D3" s="65" t="str">
        <f>IF(COUNTIF(D4:D4,"NO CUMPLE")&gt;0,"NO CUMPLE CONDICIÓN",IF(COUNTIF(D4:D4,"CUMPLE")=0,"NO APLICA","CUMPLE"))</f>
        <v>NO APLICA</v>
      </c>
      <c r="E3" s="212" t="str">
        <f>CONCATENATE(IF(D4="NO CUMPLE",CONCATENATE(E4," / "),""))</f>
        <v/>
      </c>
      <c r="F3" s="353" t="s">
        <v>2466</v>
      </c>
      <c r="G3" s="61">
        <f>IF(D3="CUMPLE",1,IF(D3="NO CUMPLE CONDICIÓN",2,3))</f>
        <v>3</v>
      </c>
    </row>
    <row r="4" spans="1:8" ht="278.25" customHeight="1">
      <c r="A4" s="206" t="s">
        <v>1814</v>
      </c>
      <c r="B4" s="45" t="s">
        <v>1815</v>
      </c>
      <c r="C4" s="290" t="s">
        <v>2467</v>
      </c>
      <c r="D4" s="105"/>
      <c r="E4" s="214"/>
      <c r="F4" s="353" t="s">
        <v>2466</v>
      </c>
      <c r="G4" s="61"/>
    </row>
    <row r="5" spans="1:8" ht="57" customHeight="1">
      <c r="A5" s="208"/>
      <c r="B5" s="47" t="s">
        <v>1816</v>
      </c>
      <c r="C5" s="169" t="s">
        <v>2468</v>
      </c>
      <c r="D5" s="66" t="str">
        <f>IF(COUNTIF(D6:D11,"NO CUMPLE")&gt;0,"NO CUMPLE CONDICIÓN",IF(COUNTIF(D6:D11,"CUMPLE")=0,"NO APLICA","CUMPLE"))</f>
        <v>NO APLICA</v>
      </c>
      <c r="E5" s="60" t="str">
        <f>CONCATENATE(IF(D6="NO CUMPLE",CONCATENATE(E6," / "),""),IF(D7="NO CUMPLE",CONCATENATE(E7," / "),""),IF(D8="NO CUMPLE",CONCATENATE(E8," / "),""),IF(D10="NO CUMPLE",CONCATENATE(E10," / "),""),IF(D11="NO CUMPLE",CONCATENATE(E11," / "),""))</f>
        <v/>
      </c>
      <c r="F5" s="353" t="s">
        <v>2469</v>
      </c>
      <c r="G5" s="61">
        <f>IF(D5="CUMPLE",1,IF(D5="NO CUMPLE CONDICIÓN",2,3))</f>
        <v>3</v>
      </c>
    </row>
    <row r="6" spans="1:8" ht="100.5">
      <c r="A6" s="206" t="s">
        <v>1814</v>
      </c>
      <c r="B6" s="45" t="s">
        <v>1817</v>
      </c>
      <c r="C6" s="46" t="s">
        <v>2470</v>
      </c>
      <c r="D6" s="105"/>
      <c r="E6" s="222"/>
      <c r="F6" s="353" t="s">
        <v>2469</v>
      </c>
      <c r="G6" s="61"/>
    </row>
    <row r="7" spans="1:8" ht="71.25">
      <c r="A7" s="206" t="s">
        <v>1814</v>
      </c>
      <c r="B7" s="45" t="s">
        <v>1818</v>
      </c>
      <c r="C7" s="46" t="s">
        <v>2471</v>
      </c>
      <c r="D7" s="105"/>
      <c r="E7" s="214"/>
      <c r="F7" s="353" t="s">
        <v>2469</v>
      </c>
      <c r="G7" s="61"/>
    </row>
    <row r="8" spans="1:8" ht="78.75" customHeight="1">
      <c r="A8" s="206" t="s">
        <v>1814</v>
      </c>
      <c r="B8" s="45" t="s">
        <v>1819</v>
      </c>
      <c r="C8" s="290" t="s">
        <v>2472</v>
      </c>
      <c r="D8" s="105"/>
      <c r="E8" s="214"/>
      <c r="F8" s="353" t="s">
        <v>2469</v>
      </c>
      <c r="G8" s="61"/>
    </row>
    <row r="9" spans="1:8" ht="37.5" customHeight="1">
      <c r="A9" s="354"/>
      <c r="B9" s="355"/>
      <c r="C9" s="344" t="s">
        <v>1820</v>
      </c>
      <c r="D9" s="288"/>
      <c r="E9" s="356"/>
      <c r="F9" s="357"/>
      <c r="G9" s="61"/>
    </row>
    <row r="10" spans="1:8" ht="57.75" customHeight="1">
      <c r="A10" s="206" t="s">
        <v>1814</v>
      </c>
      <c r="B10" s="45" t="s">
        <v>1821</v>
      </c>
      <c r="C10" s="46" t="s">
        <v>1822</v>
      </c>
      <c r="D10" s="105"/>
      <c r="E10" s="214"/>
      <c r="F10" s="353" t="s">
        <v>2469</v>
      </c>
      <c r="G10" s="61"/>
    </row>
    <row r="11" spans="1:8" ht="51.75" customHeight="1">
      <c r="A11" s="206" t="s">
        <v>1814</v>
      </c>
      <c r="B11" s="45" t="s">
        <v>1823</v>
      </c>
      <c r="C11" s="46" t="s">
        <v>1824</v>
      </c>
      <c r="D11" s="105"/>
      <c r="E11" s="214"/>
      <c r="F11" s="353" t="s">
        <v>2469</v>
      </c>
      <c r="G11" s="61"/>
    </row>
    <row r="12" spans="1:8" ht="87">
      <c r="A12" s="208"/>
      <c r="B12" s="47" t="s">
        <v>1825</v>
      </c>
      <c r="C12" s="169" t="s">
        <v>2473</v>
      </c>
      <c r="D12" s="66" t="str">
        <f>IF(COUNTIF(D13:D17,"NO CUMPLE")&gt;0,"NO CUMPLE CONDICIÓN",IF(COUNTIF(D13:D17,"CUMPLE")=0,"NO APLICA","CUMPLE"))</f>
        <v>NO APLICA</v>
      </c>
      <c r="E12" s="60" t="str">
        <f>CONCATENATE(IF(D13="NO CUMPLE",CONCATENATE(E13," / "),""),IF(D14="NO CUMPLE",CONCATENATE(E14," / "),""),IF(D15="NO CUMPLE",CONCATENATE(E15," / "),""),IF(D16="NO CUMPLE",CONCATENATE(E16," / "),""),IF(D17="NO CUMPLE",CONCATENATE(E17," / "),""))</f>
        <v/>
      </c>
      <c r="F12" s="353" t="s">
        <v>2474</v>
      </c>
      <c r="G12" s="61">
        <f>IF(D12="CUMPLE",1,IF(D12="NO CUMPLE CONDICIÓN",2,3))</f>
        <v>3</v>
      </c>
    </row>
    <row r="13" spans="1:8" ht="89.25" customHeight="1">
      <c r="A13" s="206" t="s">
        <v>1814</v>
      </c>
      <c r="B13" s="45" t="s">
        <v>1826</v>
      </c>
      <c r="C13" s="290" t="s">
        <v>2475</v>
      </c>
      <c r="D13" s="105"/>
      <c r="E13" s="222"/>
      <c r="F13" s="353" t="s">
        <v>2474</v>
      </c>
      <c r="G13" s="61"/>
    </row>
    <row r="14" spans="1:8" ht="205.5" customHeight="1">
      <c r="A14" s="206" t="s">
        <v>1814</v>
      </c>
      <c r="B14" s="45" t="s">
        <v>1827</v>
      </c>
      <c r="C14" s="57" t="s">
        <v>2476</v>
      </c>
      <c r="D14" s="105"/>
      <c r="E14" s="214"/>
      <c r="F14" s="353" t="s">
        <v>2474</v>
      </c>
      <c r="G14" s="61"/>
      <c r="H14" s="93"/>
    </row>
    <row r="15" spans="1:8" ht="42.75">
      <c r="A15" s="206" t="s">
        <v>1814</v>
      </c>
      <c r="B15" s="45" t="s">
        <v>1828</v>
      </c>
      <c r="C15" s="290" t="s">
        <v>1829</v>
      </c>
      <c r="D15" s="105"/>
      <c r="E15" s="214"/>
      <c r="F15" s="353" t="s">
        <v>2474</v>
      </c>
      <c r="G15" s="61"/>
    </row>
    <row r="16" spans="1:8" ht="72">
      <c r="A16" s="206" t="s">
        <v>1814</v>
      </c>
      <c r="B16" s="45" t="s">
        <v>1830</v>
      </c>
      <c r="C16" s="290" t="s">
        <v>2477</v>
      </c>
      <c r="D16" s="105"/>
      <c r="E16" s="214"/>
      <c r="F16" s="353" t="s">
        <v>2474</v>
      </c>
      <c r="G16" s="61"/>
    </row>
    <row r="17" spans="1:8" ht="69.75" customHeight="1">
      <c r="A17" s="206" t="s">
        <v>1814</v>
      </c>
      <c r="B17" s="45" t="s">
        <v>1831</v>
      </c>
      <c r="C17" s="290" t="s">
        <v>1832</v>
      </c>
      <c r="D17" s="105"/>
      <c r="E17" s="222"/>
      <c r="F17" s="353" t="s">
        <v>2474</v>
      </c>
      <c r="G17" s="61"/>
    </row>
    <row r="18" spans="1:8" ht="52.5" customHeight="1">
      <c r="A18" s="208"/>
      <c r="B18" s="47" t="s">
        <v>1833</v>
      </c>
      <c r="C18" s="169" t="s">
        <v>1834</v>
      </c>
      <c r="D18" s="66" t="str">
        <f>IF(COUNTIF(D19:D21,"NO CUMPLE")&gt;0,"NO CUMPLE CONDICIÓN",IF(COUNTIF(D19:D21,"CUMPLE")=0,"NO APLICA","CUMPLE"))</f>
        <v>NO APLICA</v>
      </c>
      <c r="E18" s="60" t="str">
        <f>CONCATENATE(IF(D19="NO CUMPLE",CONCATENATE(E19," / "),""),IF(D20="NO CUMPLE",CONCATENATE(E20," / "),""),IF(D21="NO CUMPLE",CONCATENATE(E21," / "),""))</f>
        <v/>
      </c>
      <c r="F18" s="353" t="s">
        <v>2478</v>
      </c>
      <c r="G18" s="61">
        <f>IF(D18="CUMPLE",1,IF(D18="NO CUMPLE CONDICIÓN",2,3))</f>
        <v>3</v>
      </c>
      <c r="H18" s="93"/>
    </row>
    <row r="19" spans="1:8" ht="280.5" customHeight="1">
      <c r="A19" s="206" t="s">
        <v>1814</v>
      </c>
      <c r="B19" s="45" t="s">
        <v>1835</v>
      </c>
      <c r="C19" s="290" t="s">
        <v>2479</v>
      </c>
      <c r="D19" s="105"/>
      <c r="E19" s="222"/>
      <c r="F19" s="353" t="s">
        <v>2478</v>
      </c>
      <c r="G19" s="61"/>
    </row>
    <row r="20" spans="1:8" ht="75" customHeight="1">
      <c r="A20" s="206" t="s">
        <v>1814</v>
      </c>
      <c r="B20" s="45" t="s">
        <v>1836</v>
      </c>
      <c r="C20" s="290" t="s">
        <v>2480</v>
      </c>
      <c r="D20" s="105"/>
      <c r="E20" s="214"/>
      <c r="F20" s="353" t="s">
        <v>2478</v>
      </c>
      <c r="G20" s="61"/>
    </row>
    <row r="21" spans="1:8" s="198" customFormat="1" ht="42.75">
      <c r="A21" s="206" t="s">
        <v>1814</v>
      </c>
      <c r="B21" s="45" t="s">
        <v>1837</v>
      </c>
      <c r="C21" s="290" t="s">
        <v>2481</v>
      </c>
      <c r="D21" s="358"/>
      <c r="E21" s="359"/>
      <c r="F21" s="353" t="s">
        <v>2478</v>
      </c>
      <c r="G21" s="360"/>
      <c r="H21" s="361"/>
    </row>
    <row r="22" spans="1:8" ht="42.75">
      <c r="A22" s="208"/>
      <c r="B22" s="47" t="s">
        <v>1838</v>
      </c>
      <c r="C22" s="169" t="s">
        <v>1839</v>
      </c>
      <c r="D22" s="66" t="str">
        <f>IF(COUNTIF(D23:D25,"NO CUMPLE")&gt;0,"NO CUMPLE CONDICIÓN",IF(COUNTIF(D23:D25,"CUMPLE")=0,"NO APLICA","CUMPLE"))</f>
        <v>NO APLICA</v>
      </c>
      <c r="E22" s="60" t="str">
        <f>CONCATENATE(IF(D23="NO CUMPLE",CONCATENATE(E23," / "),""),IF(D24="NO CUMPLE",CONCATENATE(E24," / "),""),IF(D25="NO CUMPLE",CONCATENATE(E25," / "),""))</f>
        <v/>
      </c>
      <c r="F22" s="353" t="s">
        <v>2482</v>
      </c>
      <c r="G22" s="61">
        <f>IF(D22="CUMPLE",1,IF(D22="NO CUMPLE CONDICIÓN",2,3))</f>
        <v>3</v>
      </c>
    </row>
    <row r="23" spans="1:8" ht="341.25" customHeight="1">
      <c r="A23" s="206" t="s">
        <v>1814</v>
      </c>
      <c r="B23" s="54" t="s">
        <v>1840</v>
      </c>
      <c r="C23" s="290" t="s">
        <v>2483</v>
      </c>
      <c r="D23" s="202"/>
      <c r="E23" s="222"/>
      <c r="F23" s="353" t="s">
        <v>2482</v>
      </c>
      <c r="G23" s="61"/>
    </row>
    <row r="24" spans="1:8" ht="69" customHeight="1">
      <c r="A24" s="206" t="s">
        <v>1814</v>
      </c>
      <c r="B24" s="54" t="s">
        <v>1841</v>
      </c>
      <c r="C24" s="362" t="s">
        <v>2484</v>
      </c>
      <c r="D24" s="105"/>
      <c r="E24" s="214"/>
      <c r="F24" s="353" t="s">
        <v>2482</v>
      </c>
      <c r="G24" s="61"/>
    </row>
    <row r="25" spans="1:8" ht="57" customHeight="1">
      <c r="A25" s="206" t="s">
        <v>1814</v>
      </c>
      <c r="B25" s="54" t="s">
        <v>1842</v>
      </c>
      <c r="C25" s="290" t="s">
        <v>1843</v>
      </c>
      <c r="D25" s="105"/>
      <c r="E25" s="214"/>
      <c r="F25" s="353" t="s">
        <v>2482</v>
      </c>
      <c r="G25" s="61"/>
    </row>
    <row r="26" spans="1:8" ht="69.75" customHeight="1">
      <c r="B26" s="47" t="s">
        <v>1844</v>
      </c>
      <c r="C26" s="169" t="s">
        <v>1845</v>
      </c>
      <c r="D26" s="66" t="str">
        <f>IF(COUNTIF(D27:D33,"NO CUMPLE")&gt;0,"NO CUMPLE CONDICIÓN",IF(COUNTIF(D27:D33,"CUMPLE")=0,"NO APLICA","CUMPLE"))</f>
        <v>NO APLICA</v>
      </c>
      <c r="E26" s="60" t="str">
        <f>CONCATENATE(IF(D27="NO CUMPLE",CONCATENATE(E27," / "),""),IF(D28="NO CUMPLE",CONCATENATE(E28," / "),""),IF(D29="NO CUMPLE",CONCATENATE(E29," / "),""),IF(D30="NO CUMPLE",CONCATENATE(E30," / "),""),IF(D31="NO CUMPLE",CONCATENATE(E31," / "),""),IF(D32="NO CUMPLE",CONCATENATE(E32," / "),""),IF(D33="NO CUMPLE",CONCATENATE(E33," / "),""))</f>
        <v/>
      </c>
      <c r="F26" s="353" t="s">
        <v>2485</v>
      </c>
      <c r="G26" s="61">
        <f>IF(D26="CUMPLE",1,IF(D26="NO CUMPLE CONDICIÓN",2,3))</f>
        <v>3</v>
      </c>
    </row>
    <row r="27" spans="1:8" ht="222" customHeight="1">
      <c r="A27" s="206" t="s">
        <v>1814</v>
      </c>
      <c r="B27" s="45" t="s">
        <v>1846</v>
      </c>
      <c r="C27" s="46" t="s">
        <v>2486</v>
      </c>
      <c r="D27" s="105"/>
      <c r="E27" s="214"/>
      <c r="F27" s="353" t="s">
        <v>2485</v>
      </c>
    </row>
    <row r="28" spans="1:8" ht="176.25" customHeight="1">
      <c r="A28" s="206" t="s">
        <v>1814</v>
      </c>
      <c r="B28" s="45" t="s">
        <v>1847</v>
      </c>
      <c r="C28" s="46" t="s">
        <v>2487</v>
      </c>
      <c r="D28" s="105"/>
      <c r="E28" s="214"/>
      <c r="F28" s="353" t="s">
        <v>2485</v>
      </c>
    </row>
    <row r="29" spans="1:8" ht="72">
      <c r="A29" s="206" t="s">
        <v>1814</v>
      </c>
      <c r="B29" s="45" t="s">
        <v>1848</v>
      </c>
      <c r="C29" s="46" t="s">
        <v>2488</v>
      </c>
      <c r="D29" s="105"/>
      <c r="E29" s="214"/>
      <c r="F29" s="353" t="s">
        <v>2485</v>
      </c>
    </row>
    <row r="30" spans="1:8" s="30" customFormat="1" ht="72.75" customHeight="1">
      <c r="A30" s="206" t="s">
        <v>1814</v>
      </c>
      <c r="B30" s="45" t="s">
        <v>1849</v>
      </c>
      <c r="C30" s="46" t="s">
        <v>2489</v>
      </c>
      <c r="D30" s="105"/>
      <c r="E30" s="214"/>
      <c r="F30" s="353" t="s">
        <v>2485</v>
      </c>
      <c r="H30" s="34"/>
    </row>
    <row r="31" spans="1:8" s="30" customFormat="1" ht="131.25" customHeight="1">
      <c r="A31" s="206" t="s">
        <v>1814</v>
      </c>
      <c r="B31" s="45" t="s">
        <v>1850</v>
      </c>
      <c r="C31" s="46" t="s">
        <v>2490</v>
      </c>
      <c r="D31" s="105"/>
      <c r="E31" s="214"/>
      <c r="F31" s="353" t="s">
        <v>2485</v>
      </c>
      <c r="H31" s="34"/>
    </row>
    <row r="32" spans="1:8" s="30" customFormat="1" ht="140.25" customHeight="1">
      <c r="A32" s="206" t="s">
        <v>1814</v>
      </c>
      <c r="B32" s="45" t="s">
        <v>2491</v>
      </c>
      <c r="C32" s="46" t="s">
        <v>2492</v>
      </c>
      <c r="D32" s="105"/>
      <c r="E32" s="214"/>
      <c r="F32" s="353" t="s">
        <v>2485</v>
      </c>
      <c r="H32" s="34"/>
    </row>
    <row r="33" spans="1:8" s="197" customFormat="1" ht="187.5" customHeight="1">
      <c r="A33" s="206" t="s">
        <v>1814</v>
      </c>
      <c r="B33" s="45" t="s">
        <v>2493</v>
      </c>
      <c r="C33" s="290" t="s">
        <v>2494</v>
      </c>
      <c r="D33" s="358"/>
      <c r="E33" s="359"/>
      <c r="F33" s="353" t="s">
        <v>2485</v>
      </c>
      <c r="H33" s="198"/>
    </row>
    <row r="34" spans="1:8" s="30" customFormat="1" ht="34.5" customHeight="1">
      <c r="A34" s="208"/>
      <c r="B34" s="47" t="s">
        <v>1851</v>
      </c>
      <c r="C34" s="169" t="s">
        <v>1852</v>
      </c>
      <c r="D34" s="66" t="str">
        <f>IF(COUNTIF(D35:D37,"NO CUMPLE")&gt;0,"NO CUMPLE CONDICIÓN",IF(COUNTIF(D35:D37,"CUMPLE")=0,"NO APLICA","CUMPLE"))</f>
        <v>NO APLICA</v>
      </c>
      <c r="E34" s="60" t="str">
        <f>CONCATENATE(IF(D35="NO CUMPLE",CONCATENATE(E35," / "),""),IF(D36="NO CUMPLE",CONCATENATE(E36," / "),""),IF(D37="NO CUMPLE",CONCATENATE(E37," / "),""))</f>
        <v/>
      </c>
      <c r="F34" s="353" t="s">
        <v>2495</v>
      </c>
      <c r="G34" s="61">
        <f>IF(D34="CUMPLE",1,IF(D34="NO CUMPLE CONDICIÓN",2,3))</f>
        <v>3</v>
      </c>
      <c r="H34" s="34"/>
    </row>
    <row r="35" spans="1:8" s="30" customFormat="1" ht="78.75" customHeight="1">
      <c r="A35" s="206" t="s">
        <v>1814</v>
      </c>
      <c r="B35" s="45" t="s">
        <v>1853</v>
      </c>
      <c r="C35" s="46" t="s">
        <v>2496</v>
      </c>
      <c r="D35" s="105"/>
      <c r="E35" s="214"/>
      <c r="F35" s="353" t="s">
        <v>2495</v>
      </c>
      <c r="H35" s="34"/>
    </row>
    <row r="36" spans="1:8" s="30" customFormat="1" ht="138.75" customHeight="1">
      <c r="A36" s="206" t="s">
        <v>1814</v>
      </c>
      <c r="B36" s="45" t="s">
        <v>1854</v>
      </c>
      <c r="C36" s="46" t="s">
        <v>2497</v>
      </c>
      <c r="D36" s="105"/>
      <c r="E36" s="214"/>
      <c r="F36" s="353" t="s">
        <v>2495</v>
      </c>
      <c r="H36" s="34"/>
    </row>
    <row r="37" spans="1:8" s="30" customFormat="1" ht="111.75" customHeight="1" thickBot="1">
      <c r="A37" s="206" t="s">
        <v>1814</v>
      </c>
      <c r="B37" s="49" t="s">
        <v>1855</v>
      </c>
      <c r="C37" s="195" t="s">
        <v>2498</v>
      </c>
      <c r="D37" s="106"/>
      <c r="E37" s="215"/>
      <c r="F37" s="353" t="s">
        <v>2495</v>
      </c>
      <c r="H37" s="34"/>
    </row>
    <row r="40" spans="1:8" hidden="1">
      <c r="C40" s="81" t="s">
        <v>1632</v>
      </c>
      <c r="D40" s="14">
        <f>COUNTIF(G3:G37,1)</f>
        <v>0</v>
      </c>
    </row>
    <row r="41" spans="1:8" hidden="1">
      <c r="C41" s="81" t="s">
        <v>1633</v>
      </c>
      <c r="D41" s="14">
        <f>COUNTIF(G3:G37,2)</f>
        <v>0</v>
      </c>
    </row>
    <row r="42" spans="1:8" hidden="1">
      <c r="C42" s="81" t="s">
        <v>1634</v>
      </c>
      <c r="D42" s="14">
        <f>COUNTIF(G3:G37,3)</f>
        <v>7</v>
      </c>
    </row>
  </sheetData>
  <sheetProtection algorithmName="SHA-512" hashValue="x4ry863dwxwnfiu40dzbuJ11o0z8bM7WMHHTKbepjlpYLhRPXFk/2z0yjGRZRGeg/wbZnYuR0fcVS4AWMAYvNg==" saltValue="fyvwG4ZBSTf6pcDlgzx/qg==" spinCount="100000" sheet="1" formatRows="0" autoFilter="0"/>
  <mergeCells count="1">
    <mergeCell ref="B1:E1"/>
  </mergeCells>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4">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21 D4 D13 D17 D6 D9 D19 D23:D25 D33" xr:uid="{774EE303-34A9-464E-8D64-68769952BA9E}">
      <formula1>"CUMPLE,NO CUMPLE"</formula1>
    </dataValidation>
    <dataValidation type="list" allowBlank="1" showInputMessage="1" showErrorMessage="1" sqref="D7:D8 D10:D11 D14:D16 D20 D27:D32 D35:D37" xr:uid="{C4C43887-9A6C-41CA-AF25-12F4F455DD76}">
      <formula1>"CUMPLE, NO CUMPLE,NO APLICA"</formula1>
    </dataValidation>
  </dataValidations>
  <hyperlinks>
    <hyperlink ref="A1" location="PORTADA!A1" display="PORTADA" xr:uid="{A56F07D2-28C1-4801-A976-BD105E68B297}"/>
  </hyperlinks>
  <printOptions horizontalCentered="1"/>
  <pageMargins left="0.51181102362204722" right="0.51181102362204722" top="1.1811023622047245" bottom="0.74803149606299213" header="0.31496062992125984" footer="0.31496062992125984"/>
  <pageSetup scale="63"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5B76-FF22-4EE0-848A-54185EF04932}">
  <sheetPr>
    <tabColor rgb="FFFFCCCC"/>
    <pageSetUpPr fitToPage="1"/>
  </sheetPr>
  <dimension ref="A1:H34"/>
  <sheetViews>
    <sheetView topLeftCell="A2" zoomScale="90" zoomScaleNormal="90" workbookViewId="0">
      <selection activeCell="E2" sqref="E2"/>
    </sheetView>
  </sheetViews>
  <sheetFormatPr baseColWidth="10" defaultColWidth="11.42578125" defaultRowHeight="15"/>
  <cols>
    <col min="1" max="1" width="9.42578125" style="31" customWidth="1"/>
    <col min="2" max="2" width="8.28515625" style="37" customWidth="1"/>
    <col min="3" max="3" width="75.140625" style="32" customWidth="1"/>
    <col min="4" max="4" width="19.85546875" style="34" customWidth="1"/>
    <col min="5" max="5" width="75" style="34" customWidth="1"/>
    <col min="6" max="6" width="45" style="92" customWidth="1"/>
    <col min="7" max="7" width="16.140625" style="30" hidden="1" customWidth="1"/>
    <col min="8" max="16384" width="11.42578125" style="34"/>
  </cols>
  <sheetData>
    <row r="1" spans="1:8" ht="21" customHeight="1" thickBot="1">
      <c r="A1" s="209" t="s">
        <v>1688</v>
      </c>
      <c r="B1" s="558" t="s">
        <v>1856</v>
      </c>
      <c r="C1" s="559"/>
      <c r="D1" s="559"/>
      <c r="E1" s="560"/>
      <c r="F1" s="91"/>
    </row>
    <row r="2" spans="1:8" ht="74.25" customHeight="1" thickBot="1">
      <c r="A2" s="90" t="s">
        <v>1607</v>
      </c>
      <c r="B2" s="50" t="s">
        <v>1608</v>
      </c>
      <c r="C2" s="53" t="s">
        <v>1609</v>
      </c>
      <c r="D2" s="51" t="s">
        <v>1610</v>
      </c>
      <c r="E2" s="52" t="s">
        <v>1611</v>
      </c>
      <c r="F2" s="167" t="s">
        <v>1612</v>
      </c>
    </row>
    <row r="3" spans="1:8" ht="77.25" customHeight="1">
      <c r="A3" s="201"/>
      <c r="B3" s="44" t="s">
        <v>1857</v>
      </c>
      <c r="C3" s="363" t="s">
        <v>2499</v>
      </c>
      <c r="D3" s="65" t="str">
        <f>IF(COUNTIF(D4:D4,"NO CUMPLE")&gt;0,"NO CUMPLE CONDICIÓN",IF(COUNTIF(D4:D4,"CUMPLE")=0,"NO APLICA","CUMPLE"))</f>
        <v>NO APLICA</v>
      </c>
      <c r="E3" s="212" t="str">
        <f>CONCATENATE(IF(D4="NO CUMPLE",CONCATENATE(E4," / "),""))</f>
        <v/>
      </c>
      <c r="F3" s="364" t="s">
        <v>2500</v>
      </c>
      <c r="G3" s="61">
        <f>IF(D3="CUMPLE",1,IF(D3="NO CUMPLE CONDICIÓN",2,3))</f>
        <v>3</v>
      </c>
    </row>
    <row r="4" spans="1:8" ht="345.75" customHeight="1">
      <c r="A4" s="206" t="s">
        <v>1814</v>
      </c>
      <c r="B4" s="45" t="s">
        <v>1858</v>
      </c>
      <c r="C4" s="285" t="s">
        <v>2501</v>
      </c>
      <c r="D4" s="105"/>
      <c r="E4" s="100"/>
      <c r="F4" s="365" t="s">
        <v>2500</v>
      </c>
      <c r="G4" s="61"/>
    </row>
    <row r="5" spans="1:8" ht="95.25" customHeight="1">
      <c r="A5" s="208"/>
      <c r="B5" s="47" t="s">
        <v>1859</v>
      </c>
      <c r="C5" s="55" t="s">
        <v>2502</v>
      </c>
      <c r="D5" s="66" t="str">
        <f>IF(COUNTIF(D6:D8,"NO CUMPLE")&gt;0,"NO CUMPLE CONDICIÓN",IF(COUNTIF(D6:D8,"CUMPLE")=0,"NO APLICA","CUMPLE"))</f>
        <v>NO APLICA</v>
      </c>
      <c r="E5" s="60" t="str">
        <f>CONCATENATE(IF(D6="NO CUMPLE",CONCATENATE(E6," / "),""),IF(D8="NO CUMPLE",CONCATENATE(E8," / "),""))</f>
        <v/>
      </c>
      <c r="F5" s="364" t="s">
        <v>2503</v>
      </c>
      <c r="G5" s="61">
        <f>IF(D5="CUMPLE",1,IF(D5="NO CUMPLE CONDICIÓN",2,3))</f>
        <v>3</v>
      </c>
    </row>
    <row r="6" spans="1:8" ht="211.5" customHeight="1">
      <c r="A6" s="206" t="s">
        <v>1814</v>
      </c>
      <c r="B6" s="45" t="s">
        <v>1860</v>
      </c>
      <c r="C6" s="46" t="s">
        <v>2504</v>
      </c>
      <c r="D6" s="200"/>
      <c r="E6" s="100"/>
      <c r="F6" s="365" t="s">
        <v>2505</v>
      </c>
      <c r="G6" s="61"/>
    </row>
    <row r="7" spans="1:8" ht="54" customHeight="1">
      <c r="A7" s="208"/>
      <c r="B7" s="366"/>
      <c r="C7" s="344" t="s">
        <v>2506</v>
      </c>
      <c r="D7" s="289"/>
      <c r="E7" s="453"/>
      <c r="F7" s="367"/>
      <c r="G7" s="61"/>
    </row>
    <row r="8" spans="1:8" ht="212.25" customHeight="1">
      <c r="A8" s="206" t="s">
        <v>1814</v>
      </c>
      <c r="B8" s="45" t="s">
        <v>2110</v>
      </c>
      <c r="C8" s="290" t="s">
        <v>2507</v>
      </c>
      <c r="D8" s="200"/>
      <c r="E8" s="100"/>
      <c r="F8" s="365" t="s">
        <v>2505</v>
      </c>
      <c r="G8" s="61"/>
    </row>
    <row r="9" spans="1:8" ht="45" customHeight="1">
      <c r="A9" s="208"/>
      <c r="B9" s="47" t="s">
        <v>2108</v>
      </c>
      <c r="C9" s="55" t="s">
        <v>1862</v>
      </c>
      <c r="D9" s="66" t="str">
        <f>IF(COUNTIF(D11:D13,"NO CUMPLE")&gt;0,"NO CUMPLE CONDICIÓN",IF(COUNTIF(D11:D13,"CUMPLE")=0,"NO APLICA","CUMPLE"))</f>
        <v>NO APLICA</v>
      </c>
      <c r="E9" s="60" t="str">
        <f>CONCATENATE(IF(D11="NO CUMPLE",CONCATENATE(E11," / "),""),IF(D12="NO CUMPLE",CONCATENATE(E12," / "),""),IF(D13="NO CUMPLE",CONCATENATE(E13," / "),""))</f>
        <v/>
      </c>
      <c r="F9" s="364" t="s">
        <v>2508</v>
      </c>
      <c r="G9" s="61">
        <f>IF(D9="CUMPLE",1,IF(D9="NO CUMPLE CONDICIÓN",2,3))</f>
        <v>3</v>
      </c>
      <c r="H9" s="93"/>
    </row>
    <row r="10" spans="1:8" ht="26.25" customHeight="1">
      <c r="A10" s="208"/>
      <c r="B10" s="355"/>
      <c r="C10" s="344" t="s">
        <v>2509</v>
      </c>
      <c r="D10" s="368"/>
      <c r="E10" s="453"/>
      <c r="F10" s="367"/>
      <c r="G10" s="61"/>
    </row>
    <row r="11" spans="1:8" ht="309.75" customHeight="1">
      <c r="A11" s="206" t="s">
        <v>1814</v>
      </c>
      <c r="B11" s="45" t="s">
        <v>2098</v>
      </c>
      <c r="C11" s="290" t="s">
        <v>2510</v>
      </c>
      <c r="D11" s="200"/>
      <c r="E11" s="100"/>
      <c r="F11" s="365" t="s">
        <v>2508</v>
      </c>
      <c r="G11" s="61"/>
    </row>
    <row r="12" spans="1:8" ht="51.75" customHeight="1">
      <c r="A12" s="206" t="s">
        <v>1814</v>
      </c>
      <c r="B12" s="45" t="s">
        <v>2099</v>
      </c>
      <c r="C12" s="290" t="s">
        <v>2511</v>
      </c>
      <c r="D12" s="105"/>
      <c r="E12" s="100"/>
      <c r="F12" s="365" t="s">
        <v>2508</v>
      </c>
      <c r="G12" s="61"/>
    </row>
    <row r="13" spans="1:8" ht="93.75" customHeight="1">
      <c r="A13" s="150" t="s">
        <v>1865</v>
      </c>
      <c r="B13" s="45" t="s">
        <v>2100</v>
      </c>
      <c r="C13" s="290" t="s">
        <v>2512</v>
      </c>
      <c r="D13" s="200"/>
      <c r="E13" s="100"/>
      <c r="F13" s="365" t="s">
        <v>2508</v>
      </c>
      <c r="G13" s="61"/>
    </row>
    <row r="14" spans="1:8" ht="40.5" customHeight="1">
      <c r="A14" s="208"/>
      <c r="B14" s="47" t="s">
        <v>1866</v>
      </c>
      <c r="C14" s="80" t="s">
        <v>2513</v>
      </c>
      <c r="D14" s="66" t="str">
        <f>IF(COUNTIF(D16:D20,"NO CUMPLE")&gt;0,"NO CUMPLE CONDICIÓN",IF(COUNTIF(D16:D20,"CUMPLE")=0,"NO APLICA","CUMPLE"))</f>
        <v>NO APLICA</v>
      </c>
      <c r="E14" s="60" t="str">
        <f>CONCATENATE(IF(D16="NO CUMPLE",CONCATENATE(E16," / "),""),IF(D17="NO CUMPLE",CONCATENATE(E17," / "),""),IF(D18="NO CUMPLE",CONCATENATE(E18," / "),""),IF(D19="NO CUMPLE",CONCATENATE(E19," / "),""),IF(D20="NO CUMPLE",CONCATENATE(E20," / "),""))</f>
        <v/>
      </c>
      <c r="F14" s="364" t="s">
        <v>2514</v>
      </c>
      <c r="G14" s="61">
        <f>IF(D14="CUMPLE",1,IF(D14="NO CUMPLE CONDICIÓN",2,3))</f>
        <v>3</v>
      </c>
    </row>
    <row r="15" spans="1:8" ht="36.75" customHeight="1">
      <c r="A15" s="208"/>
      <c r="B15" s="355"/>
      <c r="C15" s="344" t="s">
        <v>2515</v>
      </c>
      <c r="D15" s="289"/>
      <c r="E15" s="453"/>
      <c r="F15" s="367"/>
      <c r="G15" s="61"/>
    </row>
    <row r="16" spans="1:8" ht="46.5" customHeight="1">
      <c r="A16" s="206" t="s">
        <v>1814</v>
      </c>
      <c r="B16" s="45" t="s">
        <v>1867</v>
      </c>
      <c r="C16" s="48" t="s">
        <v>2516</v>
      </c>
      <c r="D16" s="200"/>
      <c r="E16" s="100"/>
      <c r="F16" s="365" t="s">
        <v>2514</v>
      </c>
      <c r="G16" s="61"/>
    </row>
    <row r="17" spans="1:7" ht="256.5">
      <c r="A17" s="206" t="s">
        <v>1814</v>
      </c>
      <c r="B17" s="45" t="s">
        <v>1868</v>
      </c>
      <c r="C17" s="290" t="s">
        <v>2517</v>
      </c>
      <c r="D17" s="200"/>
      <c r="E17" s="100"/>
      <c r="F17" s="365" t="s">
        <v>2514</v>
      </c>
      <c r="G17" s="61"/>
    </row>
    <row r="18" spans="1:7" ht="53.25" customHeight="1">
      <c r="A18" s="206" t="s">
        <v>1814</v>
      </c>
      <c r="B18" s="45" t="s">
        <v>2111</v>
      </c>
      <c r="C18" s="46" t="s">
        <v>1869</v>
      </c>
      <c r="D18" s="105"/>
      <c r="E18" s="100"/>
      <c r="F18" s="365" t="s">
        <v>2514</v>
      </c>
      <c r="G18" s="61"/>
    </row>
    <row r="19" spans="1:7" ht="357">
      <c r="A19" s="206"/>
      <c r="B19" s="45" t="s">
        <v>1870</v>
      </c>
      <c r="C19" s="46" t="s">
        <v>2518</v>
      </c>
      <c r="D19" s="200"/>
      <c r="E19" s="100"/>
      <c r="F19" s="365" t="s">
        <v>2514</v>
      </c>
      <c r="G19" s="61"/>
    </row>
    <row r="20" spans="1:7" ht="51.75" customHeight="1">
      <c r="A20" s="206"/>
      <c r="B20" s="45" t="s">
        <v>2519</v>
      </c>
      <c r="C20" s="46" t="s">
        <v>2520</v>
      </c>
      <c r="D20" s="105"/>
      <c r="E20" s="100"/>
      <c r="F20" s="365" t="s">
        <v>2514</v>
      </c>
      <c r="G20" s="61"/>
    </row>
    <row r="21" spans="1:7" ht="36" customHeight="1">
      <c r="A21" s="208"/>
      <c r="B21" s="47" t="s">
        <v>1861</v>
      </c>
      <c r="C21" s="80" t="s">
        <v>1871</v>
      </c>
      <c r="D21" s="66" t="str">
        <f>IF(COUNTIF(D22:D25,"NO CUMPLE")&gt;0,"NO CUMPLE CONDICIÓN",IF(COUNTIF(D22:D25,"CUMPLE")=0,"NO APLICA","CUMPLE"))</f>
        <v>NO APLICA</v>
      </c>
      <c r="E21" s="60" t="str">
        <f>CONCATENATE(IF(D22="NO CUMPLE",CONCATENATE(E22," / "),""),IF(D23="NO CUMPLE",CONCATENATE(E23," / "),""),IF(D24="NO CUMPLE",CONCATENATE(E24," / "),""),IF(D25="NO CUMPLE",CONCATENATE(E25," / "),""))</f>
        <v/>
      </c>
      <c r="F21" s="364" t="s">
        <v>2521</v>
      </c>
      <c r="G21" s="61">
        <f>IF(D21="CUMPLE",1,IF(D21="NO CUMPLE CONDICIÓN",2,3))</f>
        <v>3</v>
      </c>
    </row>
    <row r="22" spans="1:7" ht="324.75" customHeight="1">
      <c r="A22" s="206" t="s">
        <v>1814</v>
      </c>
      <c r="B22" s="45" t="s">
        <v>1872</v>
      </c>
      <c r="C22" s="46" t="s">
        <v>2522</v>
      </c>
      <c r="D22" s="200"/>
      <c r="E22" s="100"/>
      <c r="F22" s="365" t="s">
        <v>2521</v>
      </c>
      <c r="G22" s="61"/>
    </row>
    <row r="23" spans="1:7" ht="221.25" customHeight="1">
      <c r="A23" s="206"/>
      <c r="B23" s="45" t="s">
        <v>1863</v>
      </c>
      <c r="C23" s="290" t="s">
        <v>2523</v>
      </c>
      <c r="D23" s="200"/>
      <c r="E23" s="100"/>
      <c r="F23" s="365" t="s">
        <v>2521</v>
      </c>
    </row>
    <row r="24" spans="1:7" ht="252" customHeight="1">
      <c r="A24" s="206" t="s">
        <v>1814</v>
      </c>
      <c r="B24" s="45" t="s">
        <v>2101</v>
      </c>
      <c r="C24" s="46" t="s">
        <v>2524</v>
      </c>
      <c r="D24" s="200"/>
      <c r="E24" s="100"/>
      <c r="F24" s="365" t="s">
        <v>2521</v>
      </c>
    </row>
    <row r="25" spans="1:7" ht="201">
      <c r="A25" s="206" t="s">
        <v>1814</v>
      </c>
      <c r="B25" s="45" t="s">
        <v>1864</v>
      </c>
      <c r="C25" s="46" t="s">
        <v>2525</v>
      </c>
      <c r="D25" s="200"/>
      <c r="E25" s="100"/>
      <c r="F25" s="365" t="s">
        <v>2521</v>
      </c>
    </row>
    <row r="26" spans="1:7" ht="39" customHeight="1">
      <c r="A26" s="208"/>
      <c r="B26" s="47">
        <v>5.6</v>
      </c>
      <c r="C26" s="80" t="s">
        <v>1874</v>
      </c>
      <c r="D26" s="66" t="str">
        <f>IF(COUNTIF(D27:D29,"NO CUMPLE")&gt;0,"NO CUMPLE CONDICIÓN",IF(COUNTIF(D27:D29,"CUMPLE")=0,"NO APLICA","CUMPLE"))</f>
        <v>NO APLICA</v>
      </c>
      <c r="E26" s="60" t="str">
        <f>CONCATENATE(IF(D27="NO CUMPLE",CONCATENATE(E27," / "),""),IF(D28="NO CUMPLE",CONCATENATE(E28," / "),""),IF(D29="NO CUMPLE",CONCATENATE(E29," / "),""))</f>
        <v/>
      </c>
      <c r="F26" s="369" t="s">
        <v>2526</v>
      </c>
      <c r="G26" s="61">
        <f>IF(D26="CUMPLE",1,IF(D26="NO CUMPLE CONDICIÓN",2,3))</f>
        <v>3</v>
      </c>
    </row>
    <row r="27" spans="1:7" ht="185.25" customHeight="1">
      <c r="A27" s="206" t="s">
        <v>1814</v>
      </c>
      <c r="B27" s="45" t="s">
        <v>1875</v>
      </c>
      <c r="C27" s="57" t="s">
        <v>2527</v>
      </c>
      <c r="D27" s="200"/>
      <c r="E27" s="100"/>
      <c r="F27" s="370" t="s">
        <v>2526</v>
      </c>
    </row>
    <row r="28" spans="1:7" ht="125.25" customHeight="1">
      <c r="A28" s="206" t="s">
        <v>1814</v>
      </c>
      <c r="B28" s="45" t="s">
        <v>1876</v>
      </c>
      <c r="C28" s="46" t="s">
        <v>2528</v>
      </c>
      <c r="D28" s="105"/>
      <c r="E28" s="100"/>
      <c r="F28" s="365" t="s">
        <v>2526</v>
      </c>
    </row>
    <row r="29" spans="1:7" ht="184.5" customHeight="1" thickBot="1">
      <c r="A29" s="206" t="s">
        <v>1814</v>
      </c>
      <c r="B29" s="49" t="s">
        <v>2112</v>
      </c>
      <c r="C29" s="195" t="s">
        <v>2529</v>
      </c>
      <c r="D29" s="106"/>
      <c r="E29" s="477"/>
      <c r="F29" s="365" t="s">
        <v>2526</v>
      </c>
    </row>
    <row r="32" spans="1:7" hidden="1">
      <c r="C32" s="81" t="s">
        <v>1632</v>
      </c>
      <c r="D32" s="14">
        <f>COUNTIF(G3:G29,1)</f>
        <v>0</v>
      </c>
    </row>
    <row r="33" spans="3:4" hidden="1">
      <c r="C33" s="81" t="s">
        <v>1633</v>
      </c>
      <c r="D33" s="14">
        <f>COUNTIF(G3:G29,2)</f>
        <v>0</v>
      </c>
    </row>
    <row r="34" spans="3:4" hidden="1">
      <c r="C34" s="81" t="s">
        <v>1634</v>
      </c>
      <c r="D34" s="14">
        <f>COUNTIF(G3:G29,3)</f>
        <v>6</v>
      </c>
    </row>
  </sheetData>
  <sheetProtection algorithmName="SHA-512" hashValue="ZL0okBiqe7LHiI7v0/Y4n575WooFItt4vOMfB9AJqStPkXbv0RqE4Dwba85peRyEzA+U+W2DXtGoASkQeDOXiw==" saltValue="D0c4WI5cTxAt/tgyDS88VQ==" spinCount="100000" sheet="1" formatRows="0" autoFilter="0"/>
  <mergeCells count="1">
    <mergeCell ref="B1:E1"/>
  </mergeCells>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1">
    <cfRule type="cellIs" dxfId="46" priority="3" operator="equal">
      <formula>"NO CUMPLE CONDICIÓN"</formula>
    </cfRule>
    <cfRule type="cellIs" dxfId="45" priority="4" operator="equal">
      <formula>"No Cumple"</formula>
    </cfRule>
  </conditionalFormatting>
  <conditionalFormatting sqref="D26">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28:D29 D4 D18 D20 D10 D12" xr:uid="{CB69E0E1-A4E6-49E4-A84D-B55AD10AA019}">
      <formula1>"CUMPLE, NO CUMPLE,NO APLICA"</formula1>
    </dataValidation>
    <dataValidation type="list" allowBlank="1" showInputMessage="1" showErrorMessage="1" sqref="D15:D17 D19 D11 D13 D6:D8 D22:D25 D27" xr:uid="{397105F4-C20E-4058-9B16-18E1B0A36E4A}">
      <formula1>"CUMPLE,NO CUMPLE"</formula1>
    </dataValidation>
  </dataValidations>
  <hyperlinks>
    <hyperlink ref="A1" location="PORTADA!A1" display="Portada" xr:uid="{43CCCC9F-F100-4D15-A032-EE02F045F802}"/>
  </hyperlinks>
  <printOptions horizontalCentered="1"/>
  <pageMargins left="0.51181102362204722" right="0.51181102362204722" top="1.1811023622047245" bottom="0.74803149606299213" header="0.31496062992125984" footer="0.31496062992125984"/>
  <pageSetup scale="71"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0C258-66BD-428E-9594-57B82DC7F3D5}">
  <sheetPr>
    <tabColor rgb="FFFFCCCC"/>
    <pageSetUpPr fitToPage="1"/>
  </sheetPr>
  <dimension ref="A1:H24"/>
  <sheetViews>
    <sheetView zoomScaleNormal="100" workbookViewId="0">
      <selection activeCell="E5" sqref="E4:E5"/>
    </sheetView>
  </sheetViews>
  <sheetFormatPr baseColWidth="10" defaultColWidth="11.42578125" defaultRowHeight="15"/>
  <cols>
    <col min="1" max="1" width="9.28515625" style="31" customWidth="1"/>
    <col min="2" max="2" width="9.85546875" style="37" customWidth="1"/>
    <col min="3" max="3" width="97.7109375" style="32" customWidth="1"/>
    <col min="4" max="4" width="19.28515625" style="34" customWidth="1"/>
    <col min="5" max="5" width="75.140625" style="34" customWidth="1"/>
    <col min="6" max="6" width="49.42578125" style="92" customWidth="1"/>
    <col min="7" max="7" width="16.140625" style="30" hidden="1" customWidth="1"/>
    <col min="8" max="16384" width="11.42578125" style="34"/>
  </cols>
  <sheetData>
    <row r="1" spans="1:8" ht="21" customHeight="1" thickBot="1">
      <c r="A1" s="371" t="s">
        <v>2325</v>
      </c>
      <c r="B1" s="558" t="s">
        <v>1877</v>
      </c>
      <c r="C1" s="559"/>
      <c r="D1" s="559"/>
      <c r="E1" s="560"/>
      <c r="F1" s="91"/>
    </row>
    <row r="2" spans="1:8" ht="74.25" customHeight="1" thickBot="1">
      <c r="A2" s="372" t="s">
        <v>1607</v>
      </c>
      <c r="B2" s="50" t="s">
        <v>1608</v>
      </c>
      <c r="C2" s="53" t="s">
        <v>1609</v>
      </c>
      <c r="D2" s="68" t="s">
        <v>1610</v>
      </c>
      <c r="E2" s="52" t="s">
        <v>1611</v>
      </c>
      <c r="F2" s="167" t="s">
        <v>1612</v>
      </c>
    </row>
    <row r="3" spans="1:8" customFormat="1" ht="36.75" customHeight="1">
      <c r="A3" s="199"/>
      <c r="B3" s="44" t="s">
        <v>1878</v>
      </c>
      <c r="C3" s="217" t="s">
        <v>1879</v>
      </c>
      <c r="D3" s="65" t="str">
        <f>IF(COUNTIF(D4:D5,"NO CUMPLE")&gt;0,"NO CUMPLE CONDICIÓN",IF(COUNTIF(D4:D5,"CUMPLE")=0,"NO APLICA","CUMPLE"))</f>
        <v>NO APLICA</v>
      </c>
      <c r="E3" s="212" t="str">
        <f>CONCATENATE(IF(D4="NO CUMPLE",CONCATENATE(E4," / "),""),IF(D5="NO CUMPLE",CONCATENATE(E5," / "),""))</f>
        <v/>
      </c>
      <c r="F3" s="373" t="s">
        <v>2530</v>
      </c>
      <c r="G3" s="14">
        <f>IF(D3="CUMPLE",1,IF(D3="NO CUMPLE CONDICIÓN",2,3))</f>
        <v>3</v>
      </c>
    </row>
    <row r="4" spans="1:8" customFormat="1" ht="49.9" customHeight="1">
      <c r="A4" s="204" t="s">
        <v>1900</v>
      </c>
      <c r="B4" s="54" t="s">
        <v>1880</v>
      </c>
      <c r="C4" s="285" t="s">
        <v>1881</v>
      </c>
      <c r="D4" s="200"/>
      <c r="E4" s="166"/>
      <c r="F4" s="374" t="s">
        <v>2530</v>
      </c>
    </row>
    <row r="5" spans="1:8" customFormat="1" ht="43.5" customHeight="1">
      <c r="A5" s="204" t="s">
        <v>1900</v>
      </c>
      <c r="B5" s="54" t="s">
        <v>1882</v>
      </c>
      <c r="C5" s="285" t="s">
        <v>1883</v>
      </c>
      <c r="D5" s="200"/>
      <c r="E5" s="166"/>
      <c r="F5" s="374" t="s">
        <v>2531</v>
      </c>
    </row>
    <row r="6" spans="1:8" customFormat="1" ht="54.75" customHeight="1">
      <c r="A6" s="199"/>
      <c r="B6" s="47" t="s">
        <v>1884</v>
      </c>
      <c r="C6" s="169" t="s">
        <v>1885</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373" t="s">
        <v>2532</v>
      </c>
      <c r="G6" s="14">
        <f>IF(D6="CUMPLE",1,IF(D6="NO CUMPLE CONDICIÓN",2,3))</f>
        <v>3</v>
      </c>
    </row>
    <row r="7" spans="1:8" s="35" customFormat="1" ht="112.5" customHeight="1">
      <c r="A7" s="375" t="s">
        <v>1886</v>
      </c>
      <c r="B7" s="54" t="s">
        <v>1887</v>
      </c>
      <c r="C7" s="312" t="s">
        <v>2533</v>
      </c>
      <c r="D7" s="200"/>
      <c r="E7" s="222"/>
      <c r="F7" s="376" t="s">
        <v>2534</v>
      </c>
    </row>
    <row r="8" spans="1:8" ht="31.5" customHeight="1">
      <c r="A8" s="375" t="s">
        <v>1886</v>
      </c>
      <c r="B8" s="54" t="s">
        <v>1888</v>
      </c>
      <c r="C8" s="177" t="s">
        <v>1889</v>
      </c>
      <c r="D8" s="105"/>
      <c r="E8" s="214"/>
      <c r="F8" s="376" t="s">
        <v>2535</v>
      </c>
      <c r="G8" s="61"/>
    </row>
    <row r="9" spans="1:8" ht="61.5" customHeight="1">
      <c r="A9" s="375" t="s">
        <v>1886</v>
      </c>
      <c r="B9" s="54" t="s">
        <v>1890</v>
      </c>
      <c r="C9" s="56" t="s">
        <v>2536</v>
      </c>
      <c r="D9" s="105"/>
      <c r="E9" s="214"/>
      <c r="F9" s="376" t="s">
        <v>2535</v>
      </c>
      <c r="G9" s="61"/>
      <c r="H9" s="93"/>
    </row>
    <row r="10" spans="1:8" ht="63.75" customHeight="1">
      <c r="A10" s="375" t="s">
        <v>1886</v>
      </c>
      <c r="B10" s="54" t="s">
        <v>1891</v>
      </c>
      <c r="C10" s="56" t="s">
        <v>2537</v>
      </c>
      <c r="D10" s="200"/>
      <c r="E10" s="214"/>
      <c r="F10" s="376" t="s">
        <v>2535</v>
      </c>
      <c r="G10" s="61"/>
    </row>
    <row r="11" spans="1:8" customFormat="1" ht="42.75">
      <c r="A11" s="204" t="s">
        <v>1900</v>
      </c>
      <c r="B11" s="54" t="s">
        <v>1892</v>
      </c>
      <c r="C11" s="56" t="s">
        <v>1893</v>
      </c>
      <c r="D11" s="200"/>
      <c r="E11" s="214"/>
      <c r="F11" s="376" t="s">
        <v>2535</v>
      </c>
    </row>
    <row r="12" spans="1:8" ht="36" customHeight="1">
      <c r="A12" s="199"/>
      <c r="B12" s="47" t="s">
        <v>1894</v>
      </c>
      <c r="C12" s="55" t="s">
        <v>1895</v>
      </c>
      <c r="D12" s="66" t="str">
        <f>IF(COUNTIF(D13:D14,"NO CUMPLE")&gt;0,"NO CUMPLE CONDICIÓN",IF(COUNTIF(D13:D14,"CUMPLE")=0,"NO APLICA","CUMPLE"))</f>
        <v>NO APLICA</v>
      </c>
      <c r="E12" s="60" t="str">
        <f>CONCATENATE(IF(D13="NO CUMPLE",CONCATENATE(E13," / "),""),IF(D14="NO CUMPLE",CONCATENATE(E14," / "),""))</f>
        <v/>
      </c>
      <c r="F12" s="445" t="s">
        <v>2538</v>
      </c>
      <c r="G12" s="14">
        <f>IF(D12="CUMPLE",1,IF(D12="NO CUMPLE CONDICIÓN",2,3))</f>
        <v>3</v>
      </c>
    </row>
    <row r="13" spans="1:8" ht="127.5" customHeight="1">
      <c r="A13" s="375" t="s">
        <v>1886</v>
      </c>
      <c r="B13" s="45" t="s">
        <v>1896</v>
      </c>
      <c r="C13" s="48" t="s">
        <v>2539</v>
      </c>
      <c r="D13" s="200"/>
      <c r="E13" s="214"/>
      <c r="F13" s="377" t="s">
        <v>2538</v>
      </c>
      <c r="G13" s="61"/>
    </row>
    <row r="14" spans="1:8" ht="146.1" customHeight="1">
      <c r="A14" s="375" t="s">
        <v>1886</v>
      </c>
      <c r="B14" s="45" t="s">
        <v>1897</v>
      </c>
      <c r="C14" s="378" t="s">
        <v>2540</v>
      </c>
      <c r="D14" s="200"/>
      <c r="E14" s="315"/>
      <c r="F14" s="377" t="s">
        <v>2538</v>
      </c>
      <c r="G14" s="61"/>
    </row>
    <row r="15" spans="1:8" ht="42" customHeight="1">
      <c r="A15" s="203"/>
      <c r="B15" s="47" t="s">
        <v>1898</v>
      </c>
      <c r="C15" s="379" t="s">
        <v>1899</v>
      </c>
      <c r="D15" s="66" t="str">
        <f>IF(COUNTIF(D16:D16,"NO CUMPLE")&gt;0,"NO CUMPLE CONDICIÓN",IF(COUNTIF(D16:D16,"CUMPLE")=0,"NO APLICA","CUMPLE"))</f>
        <v>NO APLICA</v>
      </c>
      <c r="E15" s="60" t="str">
        <f>CONCATENATE(IF(D16="NO CUMPLE",CONCATENATE(E16," / "),""))</f>
        <v/>
      </c>
      <c r="F15" s="445" t="s">
        <v>2541</v>
      </c>
      <c r="G15" s="14">
        <f>IF(D15="CUMPLE",1,IF(D15="NO CUMPLE CONDICIÓN",2,3))</f>
        <v>3</v>
      </c>
      <c r="H15" s="93"/>
    </row>
    <row r="16" spans="1:8" ht="270" customHeight="1">
      <c r="A16" s="204" t="s">
        <v>1900</v>
      </c>
      <c r="B16" s="45" t="s">
        <v>1901</v>
      </c>
      <c r="C16" s="381" t="s">
        <v>2542</v>
      </c>
      <c r="D16" s="200"/>
      <c r="E16" s="214"/>
      <c r="F16" s="380" t="s">
        <v>2541</v>
      </c>
      <c r="G16" s="61"/>
      <c r="H16" s="93"/>
    </row>
    <row r="17" spans="1:7" ht="30" customHeight="1">
      <c r="A17" s="203"/>
      <c r="B17" s="47" t="s">
        <v>1902</v>
      </c>
      <c r="C17" s="55" t="s">
        <v>1903</v>
      </c>
      <c r="D17" s="66" t="str">
        <f>IF(COUNTIF(D18:D20,"NO CUMPLE")&gt;0,"NO CUMPLE CONDICIÓN",IF(COUNTIF(D18:D20,"CUMPLE")=0,"NO APLICA","CUMPLE"))</f>
        <v>NO APLICA</v>
      </c>
      <c r="E17" s="60" t="str">
        <f>CONCATENATE(IF(D18="NO CUMPLE",CONCATENATE(E18," / "),""),IF(D19="NO CUMPLE",CONCATENATE(E19," / "),""),IF(D20="NO CUMPLE",CONCATENATE(E20," / "),""))</f>
        <v/>
      </c>
      <c r="F17" s="445" t="s">
        <v>2543</v>
      </c>
      <c r="G17" s="14">
        <f>IF(D17="CUMPLE",1,IF(D17="NO CUMPLE CONDICIÓN",2,3))</f>
        <v>3</v>
      </c>
    </row>
    <row r="18" spans="1:7" ht="106.5" customHeight="1">
      <c r="A18" s="204" t="s">
        <v>1900</v>
      </c>
      <c r="B18" s="45" t="s">
        <v>1904</v>
      </c>
      <c r="C18" s="48" t="s">
        <v>1905</v>
      </c>
      <c r="D18" s="200"/>
      <c r="E18" s="214"/>
      <c r="F18" s="380" t="s">
        <v>2543</v>
      </c>
      <c r="G18" s="61"/>
    </row>
    <row r="19" spans="1:7" s="198" customFormat="1" ht="69.75" customHeight="1">
      <c r="A19" s="205" t="s">
        <v>1900</v>
      </c>
      <c r="B19" s="168" t="s">
        <v>1906</v>
      </c>
      <c r="C19" s="382" t="s">
        <v>2544</v>
      </c>
      <c r="D19" s="105"/>
      <c r="E19" s="383"/>
      <c r="F19" s="380" t="s">
        <v>2543</v>
      </c>
      <c r="G19" s="360"/>
    </row>
    <row r="20" spans="1:7" ht="28.5">
      <c r="A20" s="205" t="s">
        <v>1900</v>
      </c>
      <c r="B20" s="168" t="s">
        <v>1907</v>
      </c>
      <c r="C20" s="176" t="s">
        <v>1908</v>
      </c>
      <c r="D20" s="105"/>
      <c r="E20" s="478"/>
      <c r="F20" s="380" t="s">
        <v>2543</v>
      </c>
    </row>
    <row r="22" spans="1:7" hidden="1">
      <c r="C22" s="81" t="s">
        <v>1632</v>
      </c>
      <c r="D22" s="14">
        <f>COUNTIF(G3:G19,1)</f>
        <v>0</v>
      </c>
    </row>
    <row r="23" spans="1:7" hidden="1">
      <c r="C23" s="81" t="s">
        <v>1633</v>
      </c>
      <c r="D23" s="14">
        <f>COUNTIF(G3:G19,2)</f>
        <v>0</v>
      </c>
    </row>
    <row r="24" spans="1:7" hidden="1">
      <c r="C24" s="81" t="s">
        <v>1634</v>
      </c>
      <c r="D24" s="14">
        <f>COUNTIF(G3:G19,3)</f>
        <v>5</v>
      </c>
    </row>
  </sheetData>
  <sheetProtection algorithmName="SHA-512" hashValue="HS6bcccUym3oz5aQxs6AxJKzxMSie4POmNWGhlfLEjyjB40TcmiJrSKAGogsF3QzEan0vIXf19YBK6lx1Vo4Vg==" saltValue="qplGOJ9hYXGPRwEVe1UnE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8:D9 D14" xr:uid="{795B210B-872D-4209-843B-5FE223C48673}">
      <formula1>"CUMPLE,NO CUMPLE,NO APLICA"</formula1>
    </dataValidation>
    <dataValidation type="list" allowBlank="1" showInputMessage="1" showErrorMessage="1" sqref="D13 D7 D4:D5 D10:D11 D16 D18:D20" xr:uid="{39887C1E-041B-4028-8DBB-0992B5C0C6C8}">
      <formula1>"CUMPLE,NO CUMPLE"</formula1>
    </dataValidation>
  </dataValidations>
  <hyperlinks>
    <hyperlink ref="A1" location="PORTADA!A1" display="PORTADA" xr:uid="{54BA8C1E-2037-461C-8F6E-E21A0825A1CD}"/>
  </hyperlinks>
  <printOptions horizontalCentered="1"/>
  <pageMargins left="0.51181102362204722" right="0.51181102362204722" top="1.1811023622047245" bottom="0.74803149606299213" header="0.31496062992125984" footer="0.31496062992125984"/>
  <pageSetup scale="62" fitToHeight="0" orientation="landscape" r:id="rId1"/>
  <headerFooter>
    <oddHeader>&amp;L&amp;G&amp;CPROCESO DE INSPECCIÓN, VIGILANCIA Y CONTROL
INSTRUMENTO DE VERIFICACIÓN  DE LAS CONDICIONES  DE PRESTACIÓN DEL SERVICIO
CENTRO DE DESARROLLO INFANTIL - CDI&amp;RIN71.IVC
Versión 2
XX/03/2026
Clasificación de la Información
CLASIFICADA</oddHeader>
    <oddFooter>&amp;C&amp;G</oddFoot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vt:lpstr>
      <vt:lpstr>3. Salud y Nutrición </vt:lpstr>
      <vt:lpstr>4. Familia, Comunidades y Redes</vt:lpstr>
      <vt:lpstr>5. Proceso Pedagógico</vt:lpstr>
      <vt:lpstr>6. Administrativo y Gestión</vt:lpstr>
      <vt:lpstr>7. Financiero</vt:lpstr>
      <vt:lpstr>8. Talento Humano</vt:lpstr>
      <vt:lpstr>Tabla 1. Áreas y Baños</vt:lpstr>
      <vt:lpstr>Tabla 2 Evid. no cumpl P.I.</vt:lpstr>
      <vt:lpstr>Tabla 3. Talento Humano </vt:lpstr>
      <vt:lpstr>Tabla 4 Registro Muestra TH</vt:lpstr>
      <vt:lpstr>Tabla 5 Perfiles TH</vt:lpstr>
      <vt:lpstr>Anexo 1. Doc. Inscripcion</vt:lpstr>
      <vt:lpstr>TEMP</vt:lpstr>
      <vt:lpstr>Condiciones NO cumplimiento </vt:lpstr>
      <vt:lpstr>Acta_Cierre </vt:lpstr>
      <vt:lpstr>Oculto</vt:lpstr>
      <vt:lpstr>'1. Información General'!Área_de_impresión</vt:lpstr>
      <vt:lpstr>'2.Ambientes Edu. y Protecto'!Área_de_impresión</vt:lpstr>
      <vt:lpstr>'3. Salud y Nutrición '!Área_de_impresión</vt:lpstr>
      <vt:lpstr>'4. Familia, Comunidades y Redes'!Área_de_impresión</vt:lpstr>
      <vt:lpstr>'5. Proceso Pedagógico'!Área_de_impresión</vt:lpstr>
      <vt:lpstr>'6. Administrativo y Gestión'!Área_de_impresión</vt:lpstr>
      <vt:lpstr>'7. Financiero'!Área_de_impresión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 y Baños'!Área_de_impresión</vt:lpstr>
      <vt:lpstr>'Tabla 2 Evid. no cumpl P.I.'!Área_de_impresión</vt:lpstr>
      <vt:lpstr>'Tabla 3. Talento Humano '!Área_de_impresión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2026-03-10T16:32:40Z</cp:lastPrinted>
  <dcterms:created xsi:type="dcterms:W3CDTF">2025-06-13T16:00:54Z</dcterms:created>
  <dcterms:modified xsi:type="dcterms:W3CDTF">2026-03-17T19:27:28Z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