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8_{7051E86A-C709-4111-B885-E316A5EBC752}" xr6:coauthVersionLast="47" xr6:coauthVersionMax="47" xr10:uidLastSave="{0051F362-A3FB-427A-BEFF-8352D2A66096}"/>
  <workbookProtection workbookAlgorithmName="SHA-512" workbookHashValue="hDd2YFTFsf99RsAk+wrnZ/AVhUgQv4NkrI29D9Iz9QB9qTedA6nb7+uytQHIGNWPF6cb3Jd/S5mqoFFy8U0P9A==" workbookSaltValue="x8di5/SsuMYL6kewmgSXcQ==" workbookSpinCount="100000" lockStructure="1"/>
  <bookViews>
    <workbookView xWindow="-120" yWindow="-120" windowWidth="29040" windowHeight="15720" activeTab="1" xr2:uid="{F21D677F-F5FF-4603-9667-FE544BD7FF9D}"/>
  </bookViews>
  <sheets>
    <sheet name="Instructivo" sheetId="5" r:id="rId1"/>
    <sheet name="Formato" sheetId="4" r:id="rId2"/>
    <sheet name="datos" sheetId="2" state="hidden" r:id="rId3"/>
  </sheets>
  <definedNames>
    <definedName name="_xlnm.Print_Area" localSheetId="1">Formato!$B$1:$L$107</definedName>
    <definedName name="_xlnm.Print_Titles" localSheetId="1">Formato!$1:$4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4" l="1"/>
  <c r="H60" i="4"/>
  <c r="J60" i="4" s="1"/>
  <c r="I4" i="4"/>
  <c r="AL5" i="2"/>
  <c r="AF24" i="2" l="1"/>
  <c r="J65" i="4" l="1"/>
  <c r="J66" i="4"/>
  <c r="B103" i="4" l="1"/>
  <c r="G9" i="4" l="1"/>
  <c r="J68" i="4"/>
  <c r="J67" i="4"/>
  <c r="J70" i="4"/>
  <c r="J69" i="4"/>
  <c r="AQ27" i="2" l="1"/>
  <c r="AP27" i="2"/>
  <c r="AQ26" i="2"/>
  <c r="AP26" i="2"/>
  <c r="AQ25" i="2"/>
  <c r="AP25" i="2"/>
  <c r="AQ24" i="2"/>
  <c r="AP24" i="2"/>
  <c r="AQ23" i="2"/>
  <c r="AP23" i="2"/>
  <c r="AQ22" i="2"/>
  <c r="AP22" i="2"/>
  <c r="AQ21" i="2"/>
  <c r="AP21" i="2"/>
  <c r="AQ20" i="2"/>
  <c r="AP20" i="2"/>
  <c r="AQ19" i="2"/>
  <c r="AP19" i="2"/>
  <c r="AQ18" i="2"/>
  <c r="AP18" i="2"/>
  <c r="AQ17" i="2"/>
  <c r="AP17" i="2"/>
  <c r="AO15" i="2"/>
  <c r="AN15" i="2"/>
  <c r="AO14" i="2"/>
  <c r="AN14" i="2"/>
  <c r="AO13" i="2"/>
  <c r="AN13" i="2"/>
  <c r="AO12" i="2"/>
  <c r="AN12" i="2"/>
  <c r="AO11" i="2"/>
  <c r="AN11" i="2"/>
  <c r="AO10" i="2"/>
  <c r="AN10" i="2"/>
  <c r="AO9" i="2"/>
  <c r="AN9" i="2"/>
  <c r="AO8" i="2"/>
  <c r="AN8" i="2"/>
  <c r="AO7" i="2"/>
  <c r="AN7" i="2"/>
  <c r="AO6" i="2"/>
  <c r="AN6" i="2"/>
  <c r="AO5" i="2"/>
  <c r="AN5" i="2"/>
  <c r="AL6" i="2"/>
  <c r="AM6" i="2"/>
  <c r="AL7" i="2"/>
  <c r="AM7" i="2"/>
  <c r="AL8" i="2"/>
  <c r="AM8" i="2"/>
  <c r="AL9" i="2"/>
  <c r="AM9" i="2"/>
  <c r="AL10" i="2"/>
  <c r="AM10" i="2"/>
  <c r="AL11" i="2"/>
  <c r="AM11" i="2"/>
  <c r="AL12" i="2"/>
  <c r="AM12" i="2"/>
  <c r="AL13" i="2"/>
  <c r="AM13" i="2"/>
  <c r="AL14" i="2"/>
  <c r="AM14" i="2"/>
  <c r="AL15" i="2"/>
  <c r="AM15" i="2"/>
  <c r="AM5" i="2"/>
  <c r="J94" i="4"/>
  <c r="J84" i="4"/>
  <c r="J85" i="4" s="1"/>
  <c r="AL20" i="2" l="1"/>
  <c r="AL24" i="2"/>
  <c r="AN19" i="2"/>
  <c r="AN23" i="2"/>
  <c r="AN27" i="2"/>
  <c r="AL18" i="2"/>
  <c r="AL22" i="2"/>
  <c r="AL26" i="2"/>
  <c r="AN17" i="2"/>
  <c r="AN21" i="2"/>
  <c r="AN25" i="2"/>
  <c r="AO17" i="2"/>
  <c r="AM18" i="2"/>
  <c r="AO19" i="2"/>
  <c r="AM20" i="2"/>
  <c r="AO21" i="2"/>
  <c r="AM22" i="2"/>
  <c r="AO23" i="2"/>
  <c r="AM24" i="2"/>
  <c r="AO25" i="2"/>
  <c r="AM26" i="2"/>
  <c r="AO27" i="2"/>
  <c r="AL17" i="2"/>
  <c r="AN18" i="2"/>
  <c r="AL19" i="2"/>
  <c r="AN20" i="2"/>
  <c r="AL21" i="2"/>
  <c r="AN22" i="2"/>
  <c r="AL23" i="2"/>
  <c r="AN24" i="2"/>
  <c r="AL25" i="2"/>
  <c r="AN26" i="2"/>
  <c r="AL27" i="2"/>
  <c r="AM17" i="2"/>
  <c r="AO18" i="2"/>
  <c r="AM19" i="2"/>
  <c r="AO20" i="2"/>
  <c r="AM21" i="2"/>
  <c r="AO22" i="2"/>
  <c r="AM23" i="2"/>
  <c r="AO24" i="2"/>
  <c r="AM25" i="2"/>
  <c r="AO26" i="2"/>
  <c r="AM27" i="2"/>
  <c r="J95" i="4"/>
  <c r="J61" i="4" l="1"/>
  <c r="J62" i="4" l="1"/>
  <c r="J98" i="4" s="1"/>
  <c r="D101" i="4" l="1"/>
  <c r="B104" i="4" l="1"/>
  <c r="H18" i="4" l="1"/>
  <c r="L18" i="4" s="1"/>
  <c r="J71" i="4" l="1"/>
  <c r="J100" i="4" s="1"/>
  <c r="J72" i="4" s="1"/>
  <c r="D2" i="2" l="1"/>
  <c r="D3" i="2" s="1"/>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Gaitan Galarza</author>
  </authors>
  <commentList>
    <comment ref="K4" authorId="0" shapeId="0" xr:uid="{8183685D-6113-4A3F-A965-FF600012BE69}">
      <text>
        <r>
          <rPr>
            <b/>
            <sz val="6"/>
            <color indexed="81"/>
            <rFont val="Tahoma"/>
            <family val="2"/>
          </rPr>
          <t>E</t>
        </r>
        <r>
          <rPr>
            <b/>
            <sz val="8"/>
            <color indexed="81"/>
            <rFont val="Tahoma"/>
            <family val="2"/>
          </rPr>
          <t xml:space="preserve">ste campo deberá diligenciarse por el Gestor Administrativo de viaticos con el número que emite SIIF
</t>
        </r>
        <r>
          <rPr>
            <sz val="9"/>
            <color indexed="81"/>
            <rFont val="Tahoma"/>
            <family val="2"/>
          </rPr>
          <t xml:space="preserve">
</t>
        </r>
      </text>
    </comment>
  </commentList>
</comments>
</file>

<file path=xl/sharedStrings.xml><?xml version="1.0" encoding="utf-8"?>
<sst xmlns="http://schemas.openxmlformats.org/spreadsheetml/2006/main" count="615" uniqueCount="415">
  <si>
    <t>Página 1 de 1</t>
  </si>
  <si>
    <t>Clasificación de la información:
Clasificada</t>
  </si>
  <si>
    <t>Tipo de Vinculación</t>
  </si>
  <si>
    <t>Contratista</t>
  </si>
  <si>
    <t>Correo electronico</t>
  </si>
  <si>
    <t>Entidad Bancaria</t>
  </si>
  <si>
    <t>Bancolombia</t>
  </si>
  <si>
    <t>Davivienda</t>
  </si>
  <si>
    <t>Banco de Bogotá</t>
  </si>
  <si>
    <t>Banco Popular</t>
  </si>
  <si>
    <t>Banco de Occidente</t>
  </si>
  <si>
    <t>Banco Caja Social</t>
  </si>
  <si>
    <t>Scotiabank</t>
  </si>
  <si>
    <t>Banco Falabella</t>
  </si>
  <si>
    <t>Banco Agrario</t>
  </si>
  <si>
    <t>Banco Finandina</t>
  </si>
  <si>
    <t>Banco Gnb Sudameris</t>
  </si>
  <si>
    <t>Av Villas</t>
  </si>
  <si>
    <t>Banco BBVA</t>
  </si>
  <si>
    <t>Banco Coopcentral</t>
  </si>
  <si>
    <t>Banco Itau</t>
  </si>
  <si>
    <t>Banco Pichincha</t>
  </si>
  <si>
    <t>Banco Mundo Mujer</t>
  </si>
  <si>
    <t>Banco Procredit</t>
  </si>
  <si>
    <t>BanCoomeva</t>
  </si>
  <si>
    <t>Tipo</t>
  </si>
  <si>
    <t>Ahorros</t>
  </si>
  <si>
    <t>Corriente</t>
  </si>
  <si>
    <t>Número</t>
  </si>
  <si>
    <t>Datos Personales</t>
  </si>
  <si>
    <t>Datos del viaje</t>
  </si>
  <si>
    <t>Departamento</t>
  </si>
  <si>
    <t>Días de antelación</t>
  </si>
  <si>
    <t>Tipo Solicitud</t>
  </si>
  <si>
    <t>Ordinaria</t>
  </si>
  <si>
    <t>Extraordinaria</t>
  </si>
  <si>
    <t>Justificación de la comisión/antecedentes</t>
  </si>
  <si>
    <t>Justificación de gastos de transporte, terminales y otros gastos</t>
  </si>
  <si>
    <t>Agenda</t>
  </si>
  <si>
    <t>Actividad</t>
  </si>
  <si>
    <t>Participantes</t>
  </si>
  <si>
    <t>Valor Total</t>
  </si>
  <si>
    <t>Pernoctados</t>
  </si>
  <si>
    <t>No Pernoctados</t>
  </si>
  <si>
    <t>Cantidad</t>
  </si>
  <si>
    <t>Concepto</t>
  </si>
  <si>
    <t xml:space="preserve">Subtotal </t>
  </si>
  <si>
    <t>Valor</t>
  </si>
  <si>
    <t>Intermunicipal</t>
  </si>
  <si>
    <t>Fluvial</t>
  </si>
  <si>
    <t>Mototaxi</t>
  </si>
  <si>
    <t>Expresso</t>
  </si>
  <si>
    <t>Otro</t>
  </si>
  <si>
    <t>Lugar</t>
  </si>
  <si>
    <t>Director Regional</t>
  </si>
  <si>
    <t>Director Gestion Humana</t>
  </si>
  <si>
    <t>Secretario General</t>
  </si>
  <si>
    <t>Nombre Completo</t>
  </si>
  <si>
    <t>Tarifa Diaria</t>
  </si>
  <si>
    <t>Aeropuerto / Terminal</t>
  </si>
  <si>
    <t>Total Liquidación</t>
  </si>
  <si>
    <t>Objeto de la comisión (max. 250 caracteres)</t>
  </si>
  <si>
    <t>Teléfono Celular</t>
  </si>
  <si>
    <t>No. Cédula Ciudadania</t>
  </si>
  <si>
    <t>Fecha (DD/MM/AAAA)</t>
  </si>
  <si>
    <t>Justificación  Solicitud Extraordinaria</t>
  </si>
  <si>
    <t>Dependencia/Regional</t>
  </si>
  <si>
    <t>Amazonas</t>
  </si>
  <si>
    <t>Antioquia</t>
  </si>
  <si>
    <t>Arauca</t>
  </si>
  <si>
    <t>Atlántico</t>
  </si>
  <si>
    <t>Bogotá</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</si>
  <si>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</si>
  <si>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</si>
  <si>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</si>
  <si>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</si>
  <si>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</si>
  <si>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</si>
  <si>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</si>
  <si>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</si>
  <si>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</si>
  <si>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</si>
  <si>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</si>
  <si>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</si>
  <si>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</si>
  <si>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</si>
  <si>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</si>
  <si>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</si>
  <si>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</si>
  <si>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</si>
  <si>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</si>
  <si>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</si>
  <si>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</si>
  <si>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</si>
  <si>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</si>
  <si>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</si>
  <si>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</si>
  <si>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</si>
  <si>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</si>
  <si>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</si>
  <si>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No</t>
  </si>
  <si>
    <t>Si</t>
  </si>
  <si>
    <t>Duración comisión (días)</t>
  </si>
  <si>
    <t>Hora inicio</t>
  </si>
  <si>
    <t>Hora final</t>
  </si>
  <si>
    <t>Pernoctados otros</t>
  </si>
  <si>
    <t>No Pernoctados otros</t>
  </si>
  <si>
    <t>Liquidación Otros Gastos ( Si aplica)</t>
  </si>
  <si>
    <t>Liquidación Gastos Terminales ( Si aplica)</t>
  </si>
  <si>
    <t>Liquidación Gastos Transportes (si aplica)</t>
  </si>
  <si>
    <t>Prórroga</t>
  </si>
  <si>
    <t>Interrupción</t>
  </si>
  <si>
    <t>Solicitud Comisión</t>
  </si>
  <si>
    <t>Fecha de Inicio  (DD/MM/AAAA)</t>
  </si>
  <si>
    <t>Fecha Finalización (DD/MM/AAAA)</t>
  </si>
  <si>
    <t xml:space="preserve">Ciudad o municipio de inicio </t>
  </si>
  <si>
    <t>Ciudad o municipio de Destino 1</t>
  </si>
  <si>
    <t>Ciudad o municipio de Destino 2</t>
  </si>
  <si>
    <t>Ciudad o municipio de Destino 3</t>
  </si>
  <si>
    <t>Ciudad o municipio de Destino 4</t>
  </si>
  <si>
    <t>Ciudad o municipio de inicio</t>
  </si>
  <si>
    <t>Ciudad o municipio de destino</t>
  </si>
  <si>
    <t>Aeropuerto</t>
  </si>
  <si>
    <t>Terminal Terrestre</t>
  </si>
  <si>
    <t>Tipo de Tarifa</t>
  </si>
  <si>
    <t>A</t>
  </si>
  <si>
    <t>B</t>
  </si>
  <si>
    <t>C</t>
  </si>
  <si>
    <t>D</t>
  </si>
  <si>
    <t xml:space="preserve"> DIRECCIÓN REGIONAL AMAZONAS</t>
  </si>
  <si>
    <t xml:space="preserve"> DIRECCIÓN REGIONAL ANTIOQUIA</t>
  </si>
  <si>
    <t xml:space="preserve"> DIRECCIÓN REGIONAL ARAUCA</t>
  </si>
  <si>
    <t xml:space="preserve"> DIRECCIÓN REGIONAL ATLANTICO</t>
  </si>
  <si>
    <t xml:space="preserve"> DIRECCIÓN REGIONAL BOGOTA</t>
  </si>
  <si>
    <t xml:space="preserve"> DIRECCIÓN REGIONAL BOLIVAR</t>
  </si>
  <si>
    <t xml:space="preserve"> DIRECCIÓN REGIONAL BOYACÁ</t>
  </si>
  <si>
    <t xml:space="preserve"> DIRECCIÓN REGIONAL CALDAS</t>
  </si>
  <si>
    <t xml:space="preserve"> DIRECCIÓN REGIONAL CAQUETÁ</t>
  </si>
  <si>
    <t xml:space="preserve"> DIRECCIÓN REGIONAL CASANARE</t>
  </si>
  <si>
    <t xml:space="preserve"> DIRECCIÓN REGIONAL CAUCA</t>
  </si>
  <si>
    <t xml:space="preserve"> DIRECCIÓN REGIONAL CESAR</t>
  </si>
  <si>
    <t xml:space="preserve"> DIRECCIÓN REGIONAL CHOCÓ</t>
  </si>
  <si>
    <t xml:space="preserve"> DIRECCIÓN REGIONAL CÓRDOBA</t>
  </si>
  <si>
    <t xml:space="preserve"> DIRECCIÓN REGIONAL CUNDINAMARCA</t>
  </si>
  <si>
    <t xml:space="preserve"> DIRECCIÓN REGIONAL GUAINIA</t>
  </si>
  <si>
    <t xml:space="preserve"> DIRECCIÓN REGIONAL GUAJIRA</t>
  </si>
  <si>
    <t xml:space="preserve"> DIRECCIÓN REGIONAL GUAVIARE</t>
  </si>
  <si>
    <t xml:space="preserve"> DIRECCIÓN REGIONAL HUILA</t>
  </si>
  <si>
    <t xml:space="preserve"> DIRECCIÓN REGIONAL MAGDALENA</t>
  </si>
  <si>
    <t xml:space="preserve"> DIRECCIÓN REGIONAL META</t>
  </si>
  <si>
    <t xml:space="preserve"> DIRECCIÓN REGIONAL NARIÑO</t>
  </si>
  <si>
    <t xml:space="preserve"> DIRECCIÓN REGIONAL NORTE DE SANTANDER</t>
  </si>
  <si>
    <t xml:space="preserve"> DIRECCIÓN REGIONAL PUTUMAYO</t>
  </si>
  <si>
    <t xml:space="preserve"> DIRECCIÓN REGIONAL QUINDIO</t>
  </si>
  <si>
    <t xml:space="preserve"> DIRECCIÓN REGIONAL RISARALDA</t>
  </si>
  <si>
    <t xml:space="preserve"> DIRECCIÓN REGIONAL SAN ANDRES</t>
  </si>
  <si>
    <t xml:space="preserve"> DIRECCIÓN REGIONAL SANTANDER</t>
  </si>
  <si>
    <t xml:space="preserve"> DIRECCIÓN REGIONAL SUCRE</t>
  </si>
  <si>
    <t xml:space="preserve"> DIRECCIÓN REGIONAL TOLIMA</t>
  </si>
  <si>
    <t xml:space="preserve"> DIRECCIÓN REGIONAL VALLE</t>
  </si>
  <si>
    <t xml:space="preserve"> DIRECCIÓN REGIONAL VAUPÉS</t>
  </si>
  <si>
    <t xml:space="preserve"> DIRECCIÓN REGIONAL VICHADA</t>
  </si>
  <si>
    <t>DIRECCIÓN ADMINISTRATIVA</t>
  </si>
  <si>
    <t>DIRECCIÓN DE ABASTECIMIENTO</t>
  </si>
  <si>
    <t>DIRECCIÓN DE CONTRATACIÓN</t>
  </si>
  <si>
    <t>DIRECCIÓN DE NUTRICIÓN</t>
  </si>
  <si>
    <t>DIRECCIÓN DE PLANEACIÓN Y CONTROL DE GESTIÓN</t>
  </si>
  <si>
    <t>DIRECCIÓN DE PRIMERA INFANCIA</t>
  </si>
  <si>
    <t>DIRECCIÓN DEL SISTEMA NACIONAL DE BIENESTAR FAMILIAR</t>
  </si>
  <si>
    <t>DIRECCIÓN FINANCIERA</t>
  </si>
  <si>
    <t>DIRECCIÓN GENERAL</t>
  </si>
  <si>
    <t>OFICINA ASESORA DE COMUNICACIONES</t>
  </si>
  <si>
    <t xml:space="preserve">OFICINA DE CONTROL INTERNO </t>
  </si>
  <si>
    <t>OFICINA DE GESTIÓN REGIONAL</t>
  </si>
  <si>
    <t>SECRETARÍA GENERAL</t>
  </si>
  <si>
    <t xml:space="preserve">SUBDIRECCIÓN DE ADOPCIONES </t>
  </si>
  <si>
    <t>SUBDIRECCIÓN DE PROGRAMACIÓN</t>
  </si>
  <si>
    <t>SUBDIRECCIÓN DE RESPONSABILIDAD PENAL</t>
  </si>
  <si>
    <t>SUBDIRECCIÓN DE RESTABLECIMIENTO DE DERECHOS</t>
  </si>
  <si>
    <t xml:space="preserve">SUBDIRECCIÓN GENERAL </t>
  </si>
  <si>
    <t>SUBDIRECCIÓN MEJORAMIENTO ORGANIZACIONAL</t>
  </si>
  <si>
    <t>SUBDIRECCIÓN MONITOREO Y EVALUACIÓN</t>
  </si>
  <si>
    <t>Ruta ida:</t>
  </si>
  <si>
    <t>Ruta regreso</t>
  </si>
  <si>
    <t>Ciudad o municipio de Destino 5</t>
  </si>
  <si>
    <t>Semoviente</t>
  </si>
  <si>
    <t xml:space="preserve">En caso de comisiones liquidadas a tarifas mixtas el valor liquidado en SIIF podrá ser inferior  ya que no permite liquidar con centavos por ende se debe rendondear al  entero inferior. </t>
  </si>
  <si>
    <t>Servidor Público</t>
  </si>
  <si>
    <t>Nombre del Comisionado</t>
  </si>
  <si>
    <t>Firma del Comsionado</t>
  </si>
  <si>
    <t>TARIFA A      100%</t>
  </si>
  <si>
    <t>TARIFA B      85%</t>
  </si>
  <si>
    <t>TARIFA C     50%</t>
  </si>
  <si>
    <t>BASE DE LIQUIDACION</t>
  </si>
  <si>
    <t>CAPITALES DE DEPARTAMENTO, CIUDADES, MUNICIPIOS O CORREGIMIENTOS FRONTERIZOS</t>
  </si>
  <si>
    <t>MUNICIPIOS RESTANTES</t>
  </si>
  <si>
    <t>50% de Tarifa B pernoctando</t>
  </si>
  <si>
    <t>DISTANCIAS INFERIORES O IGUALES A 50 KM DE LA SEDE HABITUAL DE TRABAJO</t>
  </si>
  <si>
    <t>37% de Tarifa B pernoctando</t>
  </si>
  <si>
    <t>PERNOCTADO</t>
  </si>
  <si>
    <t>NO PERNOCTADO</t>
  </si>
  <si>
    <t>De</t>
  </si>
  <si>
    <t>a</t>
  </si>
  <si>
    <t>Hasta</t>
  </si>
  <si>
    <t>En adelante</t>
  </si>
  <si>
    <t>Suledo</t>
  </si>
  <si>
    <t>sueldo</t>
  </si>
  <si>
    <t>comision</t>
  </si>
  <si>
    <t>TARIFA</t>
  </si>
  <si>
    <t>pernoctado</t>
  </si>
  <si>
    <t>sin pernoctado</t>
  </si>
  <si>
    <t>c</t>
  </si>
  <si>
    <t>Manutención</t>
  </si>
  <si>
    <t>Hospedaje nna</t>
  </si>
  <si>
    <t>Instructivo</t>
  </si>
  <si>
    <t>Registrar el nombre completo del comisionado.</t>
  </si>
  <si>
    <t>Registrar el número del celular del comisionado.</t>
  </si>
  <si>
    <t>Registrar el número del cédula del comisionado.</t>
  </si>
  <si>
    <t>Registrar el correo electrónico del comisionado.</t>
  </si>
  <si>
    <t>Seleccionar el tipo de vinculación conforme a lista desplegable.</t>
  </si>
  <si>
    <t>Seleccionar el tipo de solicitud conforme a lista desplegable.</t>
  </si>
  <si>
    <t>Honorarios Mensual/Sueldo</t>
  </si>
  <si>
    <t>Registrar el valor de los honorarios o del sueldo del comisionado</t>
  </si>
  <si>
    <t>Registrar el cargo o el numero y objeto  del comisionado según corresponda.</t>
  </si>
  <si>
    <t>Seleccionar la entidad bancaria conforme a la lista desplegable.</t>
  </si>
  <si>
    <t>Seleccionar el tipo de cuenta bancaria conforme a la lista desplegable.</t>
  </si>
  <si>
    <t>Registrar el numero de la cuenta bancaria del comisionado.</t>
  </si>
  <si>
    <t>Registrar la fecha de inicio del viaje del comisionado.</t>
  </si>
  <si>
    <t>Registrar la fecha de terminación del viaje del comisionado.</t>
  </si>
  <si>
    <t>Registrar la duración de la comisión en días.</t>
  </si>
  <si>
    <t>Registrar la fecha de solicitud de  la comisión.</t>
  </si>
  <si>
    <t>No registrar, el sistema calculara automáticamente el tipo de comisión.</t>
  </si>
  <si>
    <t>Registrar la ciudad o municipio inicio de la comisión.</t>
  </si>
  <si>
    <t xml:space="preserve">Ciudad o municipio de Destino </t>
  </si>
  <si>
    <t>Registrar la ciudad o municipio de destino de la comisión.</t>
  </si>
  <si>
    <t>Seleccionar el departamento de la ciudad o municipio de inicio conforme a la lista desplegable.</t>
  </si>
  <si>
    <t>Requiere Tiquete Aéreo</t>
  </si>
  <si>
    <t>Seleccionar conforme a la lista desplegable.</t>
  </si>
  <si>
    <t>Ruta de ida</t>
  </si>
  <si>
    <t>Ruta de regreso</t>
  </si>
  <si>
    <t>Datos personales</t>
  </si>
  <si>
    <t>Registrar fecha de la actividad a realizar conforme a la agenda.</t>
  </si>
  <si>
    <t>Registrar hora de inicio de la actividad</t>
  </si>
  <si>
    <t>Registrar hora de finalización de la actividad</t>
  </si>
  <si>
    <t>Registrar detalladamente la actividad a realizar.</t>
  </si>
  <si>
    <t>Registrar los participantes de la actividad mencionada.</t>
  </si>
  <si>
    <t>Liquidación de viaticos</t>
  </si>
  <si>
    <t>Registrar entre pernoctados, sin pernoctar, otros pernoctados o otros sin pernoctar</t>
  </si>
  <si>
    <t>Registrar la cantidad de días conforme al concepto.</t>
  </si>
  <si>
    <t>Esta celda se genera automáticamente conforme a datos anteriormente registrados</t>
  </si>
  <si>
    <t>Subtotal</t>
  </si>
  <si>
    <t>Resulta de la suma de los valores totales</t>
  </si>
  <si>
    <t>Registrar la cantidad de días conforme al concepto y a la tarifa correspondiente.</t>
  </si>
  <si>
    <t>Registrar el valor manualmente de la tarifa conforme al concepto y al tipo de tarifa.</t>
  </si>
  <si>
    <t>Registrar la ciudad o Municipio donde se toma el transporte.</t>
  </si>
  <si>
    <t>Registrar la ciudad o Municipio donde se requiere transportar.</t>
  </si>
  <si>
    <t>Registrar el valor a cobrar.</t>
  </si>
  <si>
    <t>Resulta de la suma de los valores de los gastos de transporte incurridos.</t>
  </si>
  <si>
    <t>Liquidación gastos de transporte (si aplica)</t>
  </si>
  <si>
    <t>Seleccionar el tipo de terminal a requerirse.</t>
  </si>
  <si>
    <t>Resulta de la suma de los valores de los gastos de terminales incurridos.</t>
  </si>
  <si>
    <t>Seleccionar el tipo de gasto a requerirse.</t>
  </si>
  <si>
    <t>Resulta de la suma de los valores de los otros gastos.</t>
  </si>
  <si>
    <t>Resulta de la suma de los valores de los gastos. Se genera automáticamente</t>
  </si>
  <si>
    <t>Nombre del supervisor o Jefe inmediato</t>
  </si>
  <si>
    <t>El comisionado debe registrar su firma.</t>
  </si>
  <si>
    <t>Registrar el nombre del supervisor o jefe inmediato del comisionado según corresponda.</t>
  </si>
  <si>
    <t>Firma del supervisor o Jefe inmediato</t>
  </si>
  <si>
    <t>El jefe inmediato o supervisor debe registrar su firma según corresponda.</t>
  </si>
  <si>
    <t>Colaborador Convenio Interadministrativo</t>
  </si>
  <si>
    <t>IVA (SI APLICA)</t>
  </si>
  <si>
    <t>TARIFA MIXTA O CONTRATISTAS RESPONSABLES DE IVA</t>
  </si>
  <si>
    <t>Valor a digitar en SIIF para liquidar con tarifa mixta o con iva conforme con la duración de la comisión.</t>
  </si>
  <si>
    <t>MIXTA O CON IVA</t>
  </si>
  <si>
    <t>Seleccionar en la lista si la comisión tiene autorización comisión de servicios de avance del Secretario General.</t>
  </si>
  <si>
    <t>Adjunta Formato de autorización  comisión  de servicios con avance firmado por el Secretario General</t>
  </si>
  <si>
    <t>Fecha de Nacimiento</t>
  </si>
  <si>
    <t>Fecha de nacimiento</t>
  </si>
  <si>
    <t>Registrar la fecha de nacimiento dd/mm/año</t>
  </si>
  <si>
    <t>Rubro por el cual está contratado el contratista (aplica solo para contratistas)</t>
  </si>
  <si>
    <t>Registrar el rubro por el cuál fue contratado el contratista.</t>
  </si>
  <si>
    <t>TARIFA A      90%</t>
  </si>
  <si>
    <t>TARIFA B      75%</t>
  </si>
  <si>
    <t>Comisión con  Cargo al  Rubro:</t>
  </si>
  <si>
    <t>Comision con cargo al rubro</t>
  </si>
  <si>
    <t>Nombre</t>
  </si>
  <si>
    <t>Codigo Rubro </t>
  </si>
  <si>
    <t>Seleccionar el número del rubro al cual se va a cargar la comisión</t>
  </si>
  <si>
    <t>Pernonctados otros</t>
  </si>
  <si>
    <t>No pernoctados otros</t>
  </si>
  <si>
    <t>Número y objeto del contrato</t>
  </si>
  <si>
    <r>
      <t>Denominación</t>
    </r>
    <r>
      <rPr>
        <b/>
        <sz val="9"/>
        <color rgb="FF000000"/>
        <rFont val="Arial"/>
        <family val="2"/>
      </rPr>
      <t xml:space="preserve"> del Cargo</t>
    </r>
  </si>
  <si>
    <t>Código</t>
  </si>
  <si>
    <t>Grado</t>
  </si>
  <si>
    <t>DIRECTOR GENERAL</t>
  </si>
  <si>
    <t xml:space="preserve">SECRETARIO GENERAL </t>
  </si>
  <si>
    <t>SUBDIRECTOR GENERAL</t>
  </si>
  <si>
    <t>DIRECTOR TECNICO</t>
  </si>
  <si>
    <t>SUBDIRECTOR TECNICO</t>
  </si>
  <si>
    <t>JEFE DE OFICINA</t>
  </si>
  <si>
    <t>DIRECTOR REGIONAL</t>
  </si>
  <si>
    <t>ASESOR</t>
  </si>
  <si>
    <t>JEFE DE OFICINA ASESORA DE JURIDICA Y DE COMUNICACIONES</t>
  </si>
  <si>
    <t>PROFESIONAL ESPECIALIZADO</t>
  </si>
  <si>
    <t>PROFESIONAL UNIVERSITARIO</t>
  </si>
  <si>
    <t>DEFENSOR DE FAMILIA</t>
  </si>
  <si>
    <t>TECNICO ADMINISTRATIVO</t>
  </si>
  <si>
    <t>SECRETARIO EJECUTIVO</t>
  </si>
  <si>
    <t>AUXILIAR ADMINISTRATIVO</t>
  </si>
  <si>
    <t>SECRETARIO</t>
  </si>
  <si>
    <t>CONDUCTOR MECANICO</t>
  </si>
  <si>
    <t>Denominación del cargo</t>
  </si>
  <si>
    <t>Rubro por el cual está contratado (aplica solo para contratistas)</t>
  </si>
  <si>
    <t>Número y objeto Contrato</t>
  </si>
  <si>
    <t>Seleccionar el tipo de cargo conforme a lista desplegable.</t>
  </si>
  <si>
    <t>Seleccionar el tipo grado conforme a lista desplegable.</t>
  </si>
  <si>
    <t>Responsable de IVA?</t>
  </si>
  <si>
    <t>Adjunta Formato de autorización comisión de servicios con avance firmado Secretaria General?</t>
  </si>
  <si>
    <t>Subtotal redondeado al sistema SIIF</t>
  </si>
  <si>
    <t>Fecha y # CDP</t>
  </si>
  <si>
    <t>Fecha de Solicitud  (DD/MM/AAAA)</t>
  </si>
  <si>
    <t>Registrar la justificación de los gastos de transporte, terminales y otros gastos</t>
  </si>
  <si>
    <t>Registrar la ruta de ida si aplica tiquete aéreo.</t>
  </si>
  <si>
    <t>Registrar la ruta de regreso si aplica tiquete aéreo.</t>
  </si>
  <si>
    <t>Valor resultante de la suma de sus montos.</t>
  </si>
  <si>
    <t>Liquidación de viáticos</t>
  </si>
  <si>
    <t>Seleccionar el tipo de tarifa conforme a lo estipulado en la Resolución de viáticos.</t>
  </si>
  <si>
    <t>Resulta el valor de multiplicar la cantidad por la tarifa se genera automáticamente.</t>
  </si>
  <si>
    <t>Tarifa Mixta o con IVA</t>
  </si>
  <si>
    <t>Registrar entre pernoctados, sin pernoctar, otros pernoctados o otros sin pernoctar solo si la comisión aplica diferentes tipos de destino. Por lo cual se debe diligenciar manual y dejar en blanco el cuadro anterior de tarifas.</t>
  </si>
  <si>
    <t>Registrar la fecha en la cual se esta tomando el transporte registrado.</t>
  </si>
  <si>
    <t>Registrar la fecha en la cual se requiere  el transporte registrado.</t>
  </si>
  <si>
    <t>Registrar el lugar en el cual se requiere  el transporte registrado.</t>
  </si>
  <si>
    <t>Registrar el valor  en el cual se tomo  el transporte registrado.</t>
  </si>
  <si>
    <t>Registrar la fecha en la cual se requiere el otro gasto</t>
  </si>
  <si>
    <t>Registrar el lugar en el cual se tomo  el transporte registrado.</t>
  </si>
  <si>
    <t>Se registra automáticamente el nombre del comisionado.</t>
  </si>
  <si>
    <t>Firma del Comisionado</t>
  </si>
  <si>
    <t>Número comisión inicial</t>
  </si>
  <si>
    <t>Esta celda debe registrar únicamente cuando se va a realizar un prórroga, interrupción o modificación si es solicitud nueva se debe dejar en blanco.</t>
  </si>
  <si>
    <t>Seleccionar la dependencia o regional según corresponda a la cuál pertenece el comisionado.</t>
  </si>
  <si>
    <t>No. Cédula Ciudadanía</t>
  </si>
  <si>
    <t>Correo electrónico</t>
  </si>
  <si>
    <t>Relacionar la fecha de expedición y el número de cpd establecido para viáticos y gastos de transporte.</t>
  </si>
  <si>
    <t>Responsable de IVA</t>
  </si>
  <si>
    <t>Seleccionar si el contratista comisionado es responsable de IVA. Si es funcionario seleccionar No.</t>
  </si>
  <si>
    <t>No registrar, el sistema calculara automáticamente el valor de la celda.</t>
  </si>
  <si>
    <t>Registrar  la justificación extemporánea de la comisión cuando aplique.</t>
  </si>
  <si>
    <t>Objeto de la comisión (Max. 250 caracteres)</t>
  </si>
  <si>
    <t>Registrar el objeto de la comisión tener en cuenta que debe ser concisa e incluir el destino si es un corregimiento, vereda o resguardo.</t>
  </si>
  <si>
    <t>Registrar la justificación de la comisión esta difiera de la justificación de la excepcionalidad.</t>
  </si>
  <si>
    <r>
      <rPr>
        <b/>
        <sz val="10"/>
        <rFont val="Arial"/>
        <family val="2"/>
      </rPr>
      <t xml:space="preserve">PROCESO GESTIÓN DEL TALENTO HUMANO
</t>
    </r>
    <r>
      <rPr>
        <sz val="10"/>
        <rFont val="Arial"/>
        <family val="2"/>
      </rPr>
      <t xml:space="preserve">
FORMATO DE SOLICITUD  DE COMISIÓN, PRÓRROGA, O INTERRUPCIÓN  PARA USO EXCLUSIVO DE RESTABLECIMIENTO DE DERECHOS </t>
    </r>
  </si>
  <si>
    <t>F18.P5.GTH</t>
  </si>
  <si>
    <t xml:space="preserve">A-02-02-02-010 </t>
  </si>
  <si>
    <t>"CLÁUSULA DE AUTORIZACIÓN DE DESCUENTO: Con la suscripción del presente documento, AUTORIZO al Instituto Colombiano de Bienestar Familiar a aplicar el descuento del valor total de la penalización o del pasaje aéreo no utilizado que deba asumir la entidad, cuando se revoque la comisión por la pérdida del tiquete aéreo y todas las demás causas que conlleve a pagos adicionales por haber sido penalizada la entidad. Lo expuesto, solo en caso de que se presenten causas diferentes a la fuerza mayor, caso fortuito o decisiones institucionales [justificadas y documentadas].
Este monto se deducirá de los honorarios del contratista en el periodo siguiente a la causación de la penalización, mientras que al servidor público se le descontará el correspondiente a través de su nómina. En ambos casos, también se podrá autorizar el descuento de los viáticos penalizados de una comisión posterior.
El contratista o funcionario deberá informar a la Dirección de Gestión Humana sobre la pérdida del tiquete aéreo el mismo día del vuelo o al día siguiente".</t>
  </si>
  <si>
    <t>DIRECCIÓN DE INFANCIAS Y ADOLESCENCIAS</t>
  </si>
  <si>
    <t>DIRECCION DE TECNOLOGÍAS DE LA INFORMACIÓN</t>
  </si>
  <si>
    <t>DIRECCIÓN DE PROTECCIÓN ESPECIAL</t>
  </si>
  <si>
    <t>DIRECCIÓN DE RELACIÓN CON LA CIUDADANÍA</t>
  </si>
  <si>
    <t>DIRECCIÓN DE FAMILIAS, COMUNIDADES Y PUEBLOS</t>
  </si>
  <si>
    <t xml:space="preserve">OFICINA DE INSPECCIÓN, VIGILANCIA Y CONTROL, Y CALIDAD DE SERVICIOS </t>
  </si>
  <si>
    <t>OFICINA DE COOPERACION</t>
  </si>
  <si>
    <t>SUBDIRECCIÓN DE ARTICULACIÓN NACIONAL DEL SNBF</t>
  </si>
  <si>
    <t>SUBDIRECCIÓN DE ARTICULACIÓN TERRITORIAL DEL SNBF</t>
  </si>
  <si>
    <t>SUBDIRECCIÓN DE AUTORIZADES ADMINISTRATIVAS</t>
  </si>
  <si>
    <t>SUBDIRECCIÓN DE ATENCIÓN INTEGRAL INTERINSTITUCIONAL</t>
  </si>
  <si>
    <t xml:space="preserve">SUBDIRECCIÓN DE ATENCIÓN INTEGRAL FAMILIAR COMUNITARIA </t>
  </si>
  <si>
    <t>SUBDIRECCIÓN DE ATENCIÓN INTEGRAL PROPIA E INTERCULTURAL</t>
  </si>
  <si>
    <t>SUBDIRECCIÓN DE ATENCIÓN INTEGRAL A NIÑOS, NIÑAS Y ADOLESCENTES</t>
  </si>
  <si>
    <t>SUBDIRECCIÓN DE PREVENCIÓN DE VULNERACIONES A NIÑOS, NIÑAS Y ADOLESCENTES</t>
  </si>
  <si>
    <t>SUBDIRECCIÓN DE GESTIÓN ESTRATÉGICA PARA EL DERECHO HUMANO A LA ALIMENTACIÓN</t>
  </si>
  <si>
    <t>SUBDIRECCIÓN DE ATENCIÓN EN ALIMENTACIÓN Y NUTRICIÓN</t>
  </si>
  <si>
    <t>SUBDIRECCIÓN DE FAMILIAS Y COMUNIDADES</t>
  </si>
  <si>
    <t>SUBDIRECCIÓN DE PUEBLOS ETNICOS Y CAMPESINOS</t>
  </si>
  <si>
    <t>FUNCIONAMIENTO</t>
  </si>
  <si>
    <t>NUTRICIÓN</t>
  </si>
  <si>
    <t>PRIMERA INFANCIA</t>
  </si>
  <si>
    <t>INFANCIAS Y ADOLESCENCIAS</t>
  </si>
  <si>
    <t xml:space="preserve">FAMILIA COMUNIDADES Y PUEBLOS </t>
  </si>
  <si>
    <t xml:space="preserve">PROTECCIÓN ESPECIAL </t>
  </si>
  <si>
    <t>DIRECCION DEL SISTEMA NACIONAL DE BIENESTAR FAMILIAR</t>
  </si>
  <si>
    <t>TECNOLOGIA DE LA INFORMACIÓN</t>
  </si>
  <si>
    <t>DIRECCION DE TALENTO HUMANA</t>
  </si>
  <si>
    <r>
      <t xml:space="preserve">El Proceso Administrativo de Restablecimiento de Derechos, es el conjunto de actuaciones administrativas y/o judiciales que deben desarrollarse para la restauración de los derechos de los niños, niñas y adolescentes que han sido vulnerados o amenazados. Actuaciones dentro de las que se encuentran acciones, competencias y procedimientos los cuales se realizarán de acuerdo con las características y necesidades particulares de cada caso. El defensor de familia, el comisario de familia o el inspector de policía son las autoridades administrativas que de acuerdo con las competencias establecidas en los artículos 96 al 98 del Código de la Infancia y la Adolescencia y artículos 5, 12 y 13 de la Ley 2126 de 2021, son los encargados de adoptar las medidas de restablecimiento de derechos.
El artículo 53 del Código de la Infancia y la Adolescencia, señala las medidas de restablecimiento de derechos que se pueden adoptar en el marco de un PARD, en favor de los niños, niñas y adolescentes, las cuales son:
1. Amonestación con asistencia obligatoria a curso pedagógico.
2. Retiro inmediato del niño, niña o adolescente de la actividad que amenace o vulnere sus derechos
3. Ubicación inmediata en medio familiar.
4. Ubicación en centros de emergencia para los casos en que no procede la ubicación en los hogares de paso.
5. La adopción
6. Medidas consagradas en otras disposiciones legales, o cualquier otra que garantice la protección integral de los niños, las niñas y los adolescentes.
7. Promover las acciones policivas, administrativas o judiciales a que haya lugar.  
 Razon por la cual se requiere el traslado entre la ciudad __________ y __________ del(la) NNA _______ (nombre anonimizado), identificado(a) con ____ (RC, TI, NUIP) número ____________, quien cuenta con PARD abierto con auto de fecha ___________ registrado bajo el SIM ____________ a cargo de la autoridad administrativa ______________ (defensor o comisario de familia); toda vez que, mediante _________ (auto, resolución) de fecha _______, se ordenó como medida para el restablecimiento de derechos su ubicación en __________________ (modalidad, centro hospitalario, medio familiar/reintegro, etc.    
Que de acuerdo con mi perfil___________ tengo entre mis </t>
    </r>
    <r>
      <rPr>
        <u/>
        <sz val="11"/>
        <color theme="1"/>
        <rFont val="Arial"/>
        <family val="2"/>
      </rPr>
      <t>obligaciones o  funciones</t>
    </r>
    <r>
      <rPr>
        <sz val="11"/>
        <color theme="1"/>
        <rFont val="Arial"/>
        <family val="2"/>
      </rPr>
      <t xml:space="preserve"> se tiene: __________________________________________________________________________
                                                  </t>
    </r>
  </si>
  <si>
    <r>
      <rPr>
        <b/>
        <sz val="11"/>
        <rFont val="Tempus Sans ITC"/>
        <family val="5"/>
      </rPr>
      <t>¡Antes de imprimir este documento… piense en el medio ambiente!</t>
    </r>
    <r>
      <rPr>
        <sz val="11"/>
        <rFont val="Arial"/>
        <family val="2"/>
      </rPr>
      <t xml:space="preserve">
Cualquier copia impresa de este documento se considera como COPIA NO CONTROLADA.
LOS DATOS PROPORCIONADOS SERÁN TRATADOS DE ACUERDO A LA POLÌTICA DE TRATAMIENTO DE DATOS PERSONALES DEL ICBF Y A LA LEY 1581 DE 2012</t>
    </r>
  </si>
  <si>
    <t>OFICINA JURÍDICA</t>
  </si>
  <si>
    <t>DIRECCIÓN DE TALENTO HUMANO</t>
  </si>
  <si>
    <t>OFICINA DE CONTROL DISCIPLINARIO INTERNO</t>
  </si>
  <si>
    <t>C-4602-1500-5-30205B-4102003-02</t>
  </si>
  <si>
    <t>C-4602-1500-5-30205B-4102014-02</t>
  </si>
  <si>
    <t>C-4602-1500-5-30205B-4102015-02</t>
  </si>
  <si>
    <t>C-4602-1500-5-30205B-4102016-02</t>
  </si>
  <si>
    <t>C-4602-1500-9-704020-4602018-02</t>
  </si>
  <si>
    <t>C-4602-1500-9-704020-4602020-02</t>
  </si>
  <si>
    <t>C-4602-1500-9-704080-4602018-02</t>
  </si>
  <si>
    <t>C-4602-1500-9-704080-4602020-02</t>
  </si>
  <si>
    <t>C-4602-1500-9-704020-4602021-02</t>
  </si>
  <si>
    <t>C-4602-1500-9-704080-4602021-02</t>
  </si>
  <si>
    <t>C-4602-1500-9-704020-4602022-02</t>
  </si>
  <si>
    <t>C-4602-1500-9-704080-4602022-02</t>
  </si>
  <si>
    <t>C-4602-1500-10-704040-4602011-02</t>
  </si>
  <si>
    <t>C-4602-1500-10-704040-4602013-02</t>
  </si>
  <si>
    <t>C-4602-1500-10-704040-4602014-02</t>
  </si>
  <si>
    <t>C-4602-1500-10-704040-4602015-02</t>
  </si>
  <si>
    <t>C-4602-1500-10-704040-4602016-02</t>
  </si>
  <si>
    <t>C-4699-1500-1-704080-4199062-02</t>
  </si>
  <si>
    <t>C-4699-1500-3-53105b-4699004-02</t>
  </si>
  <si>
    <t>C-4699-1500-3-53105b-4699018-02</t>
  </si>
  <si>
    <t>C-4602-1500-10-704040-4602017-02</t>
  </si>
  <si>
    <t>C-4602-1500-11-704050-4602011-02</t>
  </si>
  <si>
    <t>C-4602-1500-11-704050-4602025-02</t>
  </si>
  <si>
    <t>C-4699-1500-1-704080-4199060-02</t>
  </si>
  <si>
    <t>TRABAJADORA OFICIAL</t>
  </si>
  <si>
    <t>N/A</t>
  </si>
  <si>
    <t>Versión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</si>
</sst>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d/mm/yyyy;@"/>
    <numFmt numFmtId="165" formatCode="_-&quot;$&quot;\ * #,##0_-;\-&quot;$&quot;\ * #,##0_-;_-&quot;$&quot;\ * &quot;-&quot;??_-;_-@_-"/>
    <numFmt numFmtId="166" formatCode="\(###\)\ ###\-####"/>
    <numFmt numFmtId="167" formatCode="#,##0_ ;\-#,##0\ "/>
    <numFmt numFmtId="168" formatCode="[$-240A]d&quot; de &quot;mmmm&quot; de &quot;yyyy;@"/>
    <numFmt numFmtId="169" formatCode="&quot;$&quot;\ #,##0"/>
  </numFmts>
  <fonts count="33" x14ac:knownFonts="1">
    <font>
      <sz val="11"/>
      <color theme="1"/>
      <name val="Calibri"/>
      <family val="2"/>
      <scheme val="minor"/>
    </font>
    <font>
      <sz val="11"/>
      <color theme="1"/>
      <name val="Calibri"/>
      <family val="2"/>
      <scheme val="minor"/>
    </font>
    <font>
      <sz val="10"/>
      <name val="Arial Narrow"/>
      <family val="2"/>
    </font>
    <font>
      <sz val="8"/>
      <name val="Calibri"/>
      <family val="2"/>
      <scheme val="minor"/>
    </font>
    <font>
      <sz val="11"/>
      <color theme="1"/>
      <name val="Arial"/>
      <family val="2"/>
    </font>
    <font>
      <sz val="12"/>
      <color theme="1"/>
      <name val="Arial"/>
      <family val="2"/>
    </font>
    <font>
      <b/>
      <sz val="11"/>
      <color theme="1"/>
      <name val="Arial"/>
      <family val="2"/>
    </font>
    <font>
      <sz val="12"/>
      <name val="Arial"/>
      <family val="2"/>
    </font>
    <font>
      <b/>
      <sz val="12"/>
      <name val="Arial"/>
      <family val="2"/>
    </font>
    <font>
      <u/>
      <sz val="11"/>
      <color theme="10"/>
      <name val="Calibri"/>
      <family val="2"/>
      <scheme val="minor"/>
    </font>
    <font>
      <b/>
      <sz val="12"/>
      <color theme="1"/>
      <name val="Arial"/>
      <family val="2"/>
    </font>
    <font>
      <sz val="9"/>
      <color indexed="81"/>
      <name val="Tahoma"/>
      <family val="2"/>
    </font>
    <font>
      <b/>
      <sz val="6"/>
      <color indexed="81"/>
      <name val="Tahoma"/>
      <family val="2"/>
    </font>
    <font>
      <b/>
      <sz val="8"/>
      <color indexed="81"/>
      <name val="Tahoma"/>
      <family val="2"/>
    </font>
    <font>
      <sz val="10"/>
      <name val="Arial"/>
      <family val="2"/>
    </font>
    <font>
      <b/>
      <sz val="26"/>
      <color theme="0"/>
      <name val="Arial"/>
      <family val="2"/>
    </font>
    <font>
      <b/>
      <sz val="11"/>
      <color theme="0"/>
      <name val="Arial"/>
      <family val="2"/>
    </font>
    <font>
      <b/>
      <sz val="11"/>
      <color rgb="FF000000"/>
      <name val="Calibri"/>
      <family val="2"/>
    </font>
    <font>
      <sz val="11"/>
      <color rgb="FF000000"/>
      <name val="Calibri"/>
      <family val="2"/>
    </font>
    <font>
      <b/>
      <sz val="9"/>
      <color theme="1"/>
      <name val="Arial"/>
      <family val="2"/>
    </font>
    <font>
      <b/>
      <sz val="9"/>
      <color rgb="FF000000"/>
      <name val="Arial"/>
      <family val="2"/>
    </font>
    <font>
      <sz val="8"/>
      <color theme="1"/>
      <name val="Arial"/>
      <family val="2"/>
    </font>
    <font>
      <sz val="10"/>
      <color rgb="FF000000"/>
      <name val="Calibri"/>
      <family val="2"/>
    </font>
    <font>
      <b/>
      <sz val="12"/>
      <color theme="0"/>
      <name val="Arial"/>
      <family val="2"/>
    </font>
    <font>
      <b/>
      <sz val="10"/>
      <name val="Arial"/>
      <family val="2"/>
    </font>
    <font>
      <sz val="9"/>
      <color theme="1"/>
      <name val="Calibri"/>
      <family val="2"/>
      <scheme val="minor"/>
    </font>
    <font>
      <sz val="10"/>
      <color theme="1"/>
      <name val="Calibri"/>
      <family val="2"/>
      <scheme val="minor"/>
    </font>
    <font>
      <u/>
      <sz val="11"/>
      <color theme="10"/>
      <name val="Arial"/>
      <family val="2"/>
    </font>
    <font>
      <sz val="11"/>
      <name val="Arial"/>
      <family val="2"/>
    </font>
    <font>
      <b/>
      <sz val="11"/>
      <name val="Arial"/>
      <family val="2"/>
    </font>
    <font>
      <u/>
      <sz val="11"/>
      <color theme="1"/>
      <name val="Arial"/>
      <family val="2"/>
    </font>
    <font>
      <sz val="11"/>
      <name val="Arial"/>
      <family val="5"/>
    </font>
    <font>
      <b/>
      <sz val="11"/>
      <name val="Tempus Sans ITC"/>
      <family val="5"/>
    </font>
  </fonts>
  <fills count="1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49B20E"/>
        <bgColor indexed="64"/>
      </patternFill>
    </fill>
    <fill>
      <patternFill patternType="solid">
        <fgColor rgb="FFDDFBCD"/>
        <bgColor indexed="64"/>
      </patternFill>
    </fill>
    <fill>
      <patternFill patternType="solid">
        <fgColor theme="0" tint="-0.14999847407452621"/>
        <bgColor indexed="64"/>
      </patternFill>
    </fill>
    <fill>
      <patternFill patternType="solid">
        <fgColor rgb="FFEAFCE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D9D9D9"/>
        <bgColor indexed="64"/>
      </patternFill>
    </fill>
    <fill>
      <patternFill patternType="solid">
        <fgColor theme="6" tint="0.59999389629810485"/>
        <bgColor indexed="64"/>
      </patternFill>
    </fill>
    <fill>
      <patternFill patternType="solid">
        <fgColor theme="2" tint="-0.24994659260841701"/>
        <bgColor indexed="64"/>
      </patternFill>
    </fill>
    <fill>
      <patternFill patternType="solid">
        <fgColor theme="0"/>
        <bgColor theme="0" tint="-0.24994659260841701"/>
      </patternFill>
    </fill>
    <fill>
      <patternFill patternType="mediumGray">
        <bgColor theme="2"/>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77">
    <xf numFmtId="0" fontId="0" fillId="0" borderId="0" xfId="0"/>
    <xf numFmtId="0" fontId="2" fillId="0" borderId="0" xfId="0" applyFont="1"/>
    <xf numFmtId="0" fontId="0" fillId="0" borderId="0" xfId="0" applyAlignment="1">
      <alignment horizontal="left" indent="1"/>
    </xf>
    <xf numFmtId="0" fontId="5" fillId="0" borderId="0" xfId="0" applyFont="1"/>
    <xf numFmtId="165" fontId="0" fillId="0" borderId="0" xfId="1" applyNumberFormat="1" applyFont="1"/>
    <xf numFmtId="0" fontId="0" fillId="0" borderId="10" xfId="0" applyBorder="1"/>
    <xf numFmtId="0" fontId="16" fillId="4" borderId="10" xfId="0" applyFont="1" applyFill="1" applyBorder="1" applyAlignment="1">
      <alignment vertical="center" wrapText="1"/>
    </xf>
    <xf numFmtId="0" fontId="16" fillId="4" borderId="22" xfId="0" applyFont="1" applyFill="1" applyBorder="1" applyAlignment="1">
      <alignment vertical="center" wrapText="1"/>
    </xf>
    <xf numFmtId="0" fontId="16" fillId="4" borderId="5" xfId="0" applyFont="1" applyFill="1" applyBorder="1" applyAlignment="1">
      <alignment vertical="center" wrapText="1"/>
    </xf>
    <xf numFmtId="44" fontId="0" fillId="0" borderId="0" xfId="1" applyFont="1"/>
    <xf numFmtId="165" fontId="0" fillId="0" borderId="0" xfId="0" applyNumberFormat="1"/>
    <xf numFmtId="0" fontId="17" fillId="12" borderId="31"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1" fillId="0" borderId="32" xfId="0" applyFont="1" applyBorder="1" applyAlignment="1">
      <alignment vertical="center"/>
    </xf>
    <xf numFmtId="0" fontId="4" fillId="0" borderId="27" xfId="0" applyFont="1" applyBorder="1" applyAlignment="1">
      <alignment horizontal="right" vertical="center"/>
    </xf>
    <xf numFmtId="0" fontId="0" fillId="0" borderId="0" xfId="0" applyAlignment="1">
      <alignment horizontal="center"/>
    </xf>
    <xf numFmtId="0" fontId="6" fillId="6" borderId="10" xfId="0" applyFont="1" applyFill="1" applyBorder="1" applyAlignment="1">
      <alignment horizontal="center" vertical="center"/>
    </xf>
    <xf numFmtId="44" fontId="0" fillId="0" borderId="0" xfId="0" applyNumberFormat="1"/>
    <xf numFmtId="0" fontId="0" fillId="0" borderId="0" xfId="0"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6" xfId="0" applyBorder="1" applyAlignment="1">
      <alignment vertical="center" wrapText="1"/>
    </xf>
    <xf numFmtId="0" fontId="0" fillId="0" borderId="24" xfId="0" applyBorder="1" applyAlignment="1">
      <alignment vertical="center" wrapText="1"/>
    </xf>
    <xf numFmtId="0" fontId="0" fillId="17" borderId="0" xfId="0" applyFill="1"/>
    <xf numFmtId="165" fontId="0" fillId="17" borderId="0" xfId="1" applyNumberFormat="1" applyFont="1" applyFill="1"/>
    <xf numFmtId="0" fontId="0" fillId="5" borderId="0" xfId="0" applyFill="1"/>
    <xf numFmtId="165" fontId="0" fillId="5" borderId="0" xfId="1" applyNumberFormat="1" applyFont="1" applyFill="1"/>
    <xf numFmtId="165" fontId="0" fillId="4" borderId="0" xfId="1" applyNumberFormat="1" applyFont="1" applyFill="1"/>
    <xf numFmtId="0" fontId="18" fillId="17" borderId="32" xfId="0" applyFont="1" applyFill="1" applyBorder="1" applyAlignment="1">
      <alignment vertical="center" wrapText="1"/>
    </xf>
    <xf numFmtId="0" fontId="22" fillId="17" borderId="27" xfId="0" applyFont="1" applyFill="1" applyBorder="1" applyAlignment="1">
      <alignment vertical="center" wrapText="1"/>
    </xf>
    <xf numFmtId="0" fontId="23" fillId="4" borderId="33" xfId="0" applyFont="1" applyFill="1" applyBorder="1" applyAlignment="1" applyProtection="1">
      <alignment horizontal="center" vertical="center" wrapText="1"/>
      <protection locked="0"/>
    </xf>
    <xf numFmtId="0" fontId="7" fillId="0" borderId="0" xfId="0" applyFont="1" applyAlignment="1">
      <alignment vertical="center"/>
    </xf>
    <xf numFmtId="0" fontId="5" fillId="0" borderId="0" xfId="0" applyFont="1" applyAlignment="1">
      <alignment horizontal="left" vertical="center" indent="1"/>
    </xf>
    <xf numFmtId="165" fontId="5" fillId="0" borderId="0" xfId="1" applyNumberFormat="1" applyFont="1" applyAlignment="1">
      <alignment horizontal="left" vertical="center" indent="1"/>
    </xf>
    <xf numFmtId="1" fontId="5" fillId="0" borderId="0" xfId="0" applyNumberFormat="1" applyFont="1" applyAlignment="1">
      <alignment horizontal="left" vertical="center" indent="1"/>
    </xf>
    <xf numFmtId="0" fontId="5" fillId="2" borderId="0" xfId="0" applyFont="1" applyFill="1" applyAlignment="1">
      <alignment horizontal="left" vertical="center" indent="1"/>
    </xf>
    <xf numFmtId="0" fontId="7" fillId="0" borderId="0" xfId="0" applyFont="1" applyAlignment="1">
      <alignment horizontal="left" vertical="center" indent="1"/>
    </xf>
    <xf numFmtId="165" fontId="7" fillId="0" borderId="0" xfId="1" applyNumberFormat="1" applyFont="1" applyAlignment="1">
      <alignment vertical="center"/>
    </xf>
    <xf numFmtId="44" fontId="5" fillId="0" borderId="0" xfId="1" applyFont="1"/>
    <xf numFmtId="165" fontId="5" fillId="0" borderId="0" xfId="1" applyNumberFormat="1" applyFont="1"/>
    <xf numFmtId="0" fontId="25" fillId="0" borderId="0" xfId="0" applyFont="1"/>
    <xf numFmtId="0" fontId="26" fillId="0" borderId="0" xfId="0" applyFont="1"/>
    <xf numFmtId="0" fontId="0" fillId="0" borderId="0" xfId="0" applyAlignment="1">
      <alignment wrapText="1"/>
    </xf>
    <xf numFmtId="0" fontId="6" fillId="6" borderId="13" xfId="0" applyFont="1" applyFill="1" applyBorder="1" applyAlignment="1">
      <alignment horizontal="left" vertical="center" indent="1"/>
    </xf>
    <xf numFmtId="0" fontId="6" fillId="6" borderId="10" xfId="0" applyFont="1" applyFill="1" applyBorder="1" applyAlignment="1">
      <alignment horizontal="left" vertical="center" indent="1"/>
    </xf>
    <xf numFmtId="0" fontId="6" fillId="3" borderId="10" xfId="0" applyFont="1" applyFill="1" applyBorder="1" applyAlignment="1">
      <alignment horizontal="center" vertical="center" wrapText="1"/>
    </xf>
    <xf numFmtId="0" fontId="6" fillId="6" borderId="24" xfId="0" applyFont="1" applyFill="1" applyBorder="1" applyAlignment="1">
      <alignment horizontal="left" vertical="center" indent="1"/>
    </xf>
    <xf numFmtId="0" fontId="4" fillId="8" borderId="24" xfId="0" applyFont="1" applyFill="1" applyBorder="1" applyProtection="1">
      <protection locked="0"/>
    </xf>
    <xf numFmtId="2" fontId="4" fillId="2" borderId="13" xfId="0" applyNumberFormat="1" applyFont="1" applyFill="1" applyBorder="1" applyAlignment="1" applyProtection="1">
      <alignment horizontal="center" vertical="center"/>
      <protection locked="0"/>
    </xf>
    <xf numFmtId="2" fontId="29" fillId="4" borderId="10" xfId="0" applyNumberFormat="1" applyFont="1" applyFill="1" applyBorder="1" applyAlignment="1" applyProtection="1">
      <alignment horizontal="center" vertical="center" wrapText="1"/>
      <protection locked="0"/>
    </xf>
    <xf numFmtId="0" fontId="6" fillId="6" borderId="22" xfId="0" applyFont="1" applyFill="1" applyBorder="1" applyAlignment="1">
      <alignment horizontal="center" vertical="center"/>
    </xf>
    <xf numFmtId="0" fontId="6" fillId="6" borderId="22" xfId="0" applyFont="1" applyFill="1" applyBorder="1" applyAlignment="1">
      <alignment horizontal="center" vertical="center" wrapText="1"/>
    </xf>
    <xf numFmtId="164" fontId="28" fillId="2" borderId="10" xfId="0" applyNumberFormat="1" applyFont="1" applyFill="1" applyBorder="1" applyAlignment="1" applyProtection="1">
      <alignment horizontal="center" vertical="center"/>
      <protection locked="0"/>
    </xf>
    <xf numFmtId="18" fontId="28" fillId="2" borderId="10" xfId="0" applyNumberFormat="1" applyFont="1" applyFill="1" applyBorder="1" applyAlignment="1" applyProtection="1">
      <alignment vertical="center"/>
      <protection locked="0"/>
    </xf>
    <xf numFmtId="0" fontId="4" fillId="0" borderId="0" xfId="0" applyFont="1" applyProtection="1">
      <protection locked="0"/>
    </xf>
    <xf numFmtId="0" fontId="4" fillId="8" borderId="5" xfId="0" applyFont="1" applyFill="1" applyBorder="1" applyAlignment="1" applyProtection="1">
      <alignment horizontal="center"/>
      <protection locked="0"/>
    </xf>
    <xf numFmtId="0" fontId="4" fillId="8" borderId="6" xfId="0" applyFont="1" applyFill="1" applyBorder="1" applyAlignment="1" applyProtection="1">
      <alignment horizontal="center"/>
      <protection locked="0"/>
    </xf>
    <xf numFmtId="164" fontId="4" fillId="0" borderId="5"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165" fontId="4" fillId="0" borderId="5" xfId="1" applyNumberFormat="1" applyFont="1" applyBorder="1" applyAlignment="1" applyProtection="1">
      <alignment horizontal="right"/>
      <protection locked="0"/>
    </xf>
    <xf numFmtId="165" fontId="4" fillId="0" borderId="8" xfId="1" applyNumberFormat="1" applyFont="1" applyBorder="1" applyAlignment="1" applyProtection="1">
      <alignment horizontal="right"/>
      <protection locked="0"/>
    </xf>
    <xf numFmtId="165" fontId="4" fillId="0" borderId="6" xfId="1" applyNumberFormat="1" applyFont="1" applyBorder="1" applyAlignment="1" applyProtection="1">
      <alignment horizontal="right"/>
      <protection locked="0"/>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0" xfId="0" applyFont="1" applyFill="1" applyAlignment="1">
      <alignment horizontal="center" vertical="center" wrapText="1"/>
    </xf>
    <xf numFmtId="0" fontId="6" fillId="3" borderId="10" xfId="0" applyFont="1" applyFill="1" applyBorder="1" applyAlignment="1">
      <alignment horizontal="left" vertical="center" wrapText="1" indent="1"/>
    </xf>
    <xf numFmtId="0" fontId="4" fillId="2" borderId="10" xfId="0" applyFont="1" applyFill="1" applyBorder="1" applyAlignment="1">
      <alignment horizontal="center" vertical="center"/>
    </xf>
    <xf numFmtId="0" fontId="4" fillId="3" borderId="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169" fontId="4" fillId="2" borderId="10" xfId="0" applyNumberFormat="1" applyFont="1" applyFill="1" applyBorder="1" applyAlignment="1" applyProtection="1">
      <alignment horizontal="center" vertical="center"/>
      <protection locked="0"/>
    </xf>
    <xf numFmtId="169" fontId="4" fillId="2" borderId="5" xfId="1" applyNumberFormat="1" applyFont="1" applyFill="1" applyBorder="1" applyAlignment="1" applyProtection="1">
      <alignment horizontal="right" vertical="center"/>
    </xf>
    <xf numFmtId="169" fontId="4" fillId="2" borderId="8" xfId="1" applyNumberFormat="1" applyFont="1" applyFill="1" applyBorder="1" applyAlignment="1" applyProtection="1">
      <alignment horizontal="right" vertical="center"/>
    </xf>
    <xf numFmtId="169" fontId="4" fillId="2" borderId="6" xfId="1" applyNumberFormat="1" applyFont="1" applyFill="1" applyBorder="1" applyAlignment="1" applyProtection="1">
      <alignment horizontal="right" vertical="center"/>
    </xf>
    <xf numFmtId="0" fontId="6" fillId="3" borderId="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4" xfId="0" applyFont="1" applyFill="1" applyBorder="1" applyAlignment="1">
      <alignment horizontal="center" vertical="center"/>
    </xf>
    <xf numFmtId="0" fontId="4" fillId="15" borderId="10" xfId="0" applyFont="1" applyFill="1" applyBorder="1" applyAlignment="1">
      <alignment horizontal="center" vertical="center"/>
    </xf>
    <xf numFmtId="167" fontId="28" fillId="15" borderId="5" xfId="1" applyNumberFormat="1" applyFont="1" applyFill="1" applyBorder="1" applyAlignment="1" applyProtection="1">
      <alignment horizontal="center" vertical="center" wrapText="1"/>
      <protection locked="0"/>
    </xf>
    <xf numFmtId="167" fontId="28" fillId="15" borderId="6" xfId="1"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5" borderId="10" xfId="0" applyFont="1" applyFill="1" applyBorder="1" applyAlignment="1" applyProtection="1">
      <alignment horizontal="right" vertical="center" indent="3"/>
      <protection locked="0"/>
    </xf>
    <xf numFmtId="0" fontId="6" fillId="5" borderId="5" xfId="0" applyFont="1" applyFill="1" applyBorder="1" applyAlignment="1" applyProtection="1">
      <alignment horizontal="right" vertical="center" indent="3"/>
      <protection locked="0"/>
    </xf>
    <xf numFmtId="165" fontId="28" fillId="15" borderId="5" xfId="1" applyNumberFormat="1" applyFont="1" applyFill="1" applyBorder="1" applyAlignment="1" applyProtection="1">
      <alignment horizontal="center" vertical="center" wrapText="1"/>
    </xf>
    <xf numFmtId="165" fontId="28" fillId="15" borderId="6" xfId="1" applyNumberFormat="1" applyFont="1" applyFill="1" applyBorder="1" applyAlignment="1" applyProtection="1">
      <alignment horizontal="center" vertical="center" wrapText="1"/>
    </xf>
    <xf numFmtId="169" fontId="28" fillId="15" borderId="5" xfId="1" applyNumberFormat="1" applyFont="1" applyFill="1" applyBorder="1" applyAlignment="1" applyProtection="1">
      <alignment horizontal="right" vertical="center" wrapText="1"/>
    </xf>
    <xf numFmtId="169" fontId="28" fillId="15" borderId="8" xfId="1" applyNumberFormat="1" applyFont="1" applyFill="1" applyBorder="1" applyAlignment="1" applyProtection="1">
      <alignment horizontal="right" vertical="center" wrapText="1"/>
    </xf>
    <xf numFmtId="169" fontId="28" fillId="15" borderId="6" xfId="1" applyNumberFormat="1" applyFont="1" applyFill="1" applyBorder="1" applyAlignment="1" applyProtection="1">
      <alignment horizontal="right" vertical="center" wrapText="1"/>
    </xf>
    <xf numFmtId="165" fontId="6" fillId="9" borderId="23" xfId="1" applyNumberFormat="1" applyFont="1" applyFill="1" applyBorder="1" applyAlignment="1" applyProtection="1">
      <alignment horizontal="right" vertical="center"/>
    </xf>
    <xf numFmtId="165" fontId="6" fillId="9" borderId="26" xfId="1" applyNumberFormat="1" applyFont="1" applyFill="1" applyBorder="1" applyAlignment="1" applyProtection="1">
      <alignment horizontal="right" vertical="center"/>
    </xf>
    <xf numFmtId="165" fontId="6" fillId="9" borderId="27" xfId="1" applyNumberFormat="1" applyFont="1" applyFill="1" applyBorder="1" applyAlignment="1" applyProtection="1">
      <alignment horizontal="right" vertical="center"/>
    </xf>
    <xf numFmtId="0" fontId="6" fillId="5" borderId="13" xfId="0" applyFont="1" applyFill="1" applyBorder="1" applyAlignment="1" applyProtection="1">
      <alignment horizontal="right" vertical="center" indent="3"/>
      <protection locked="0"/>
    </xf>
    <xf numFmtId="0" fontId="6" fillId="5" borderId="3" xfId="0" applyFont="1" applyFill="1" applyBorder="1" applyAlignment="1" applyProtection="1">
      <alignment horizontal="right" vertical="center" indent="3"/>
      <protection locked="0"/>
    </xf>
    <xf numFmtId="0" fontId="6" fillId="3" borderId="17"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165" fontId="4" fillId="0" borderId="5" xfId="1" applyNumberFormat="1" applyFont="1" applyBorder="1" applyAlignment="1" applyProtection="1">
      <alignment horizontal="right"/>
      <protection locked="0"/>
    </xf>
    <xf numFmtId="165" fontId="4" fillId="0" borderId="8" xfId="1" applyNumberFormat="1" applyFont="1" applyBorder="1" applyAlignment="1" applyProtection="1">
      <alignment horizontal="right"/>
      <protection locked="0"/>
    </xf>
    <xf numFmtId="165" fontId="4" fillId="0" borderId="6" xfId="1" applyNumberFormat="1" applyFont="1" applyBorder="1" applyAlignment="1" applyProtection="1">
      <alignment horizontal="right"/>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65" fontId="4" fillId="0" borderId="5" xfId="1" applyNumberFormat="1" applyFont="1" applyBorder="1" applyAlignment="1" applyProtection="1">
      <alignment horizontal="right"/>
    </xf>
    <xf numFmtId="165" fontId="4" fillId="0" borderId="8" xfId="1" applyNumberFormat="1" applyFont="1" applyBorder="1" applyAlignment="1" applyProtection="1">
      <alignment horizontal="right"/>
    </xf>
    <xf numFmtId="165" fontId="4" fillId="0" borderId="6" xfId="1" applyNumberFormat="1" applyFont="1" applyBorder="1" applyAlignment="1" applyProtection="1">
      <alignment horizontal="right"/>
    </xf>
    <xf numFmtId="165" fontId="6" fillId="7" borderId="14" xfId="1" applyNumberFormat="1" applyFont="1" applyFill="1" applyBorder="1" applyAlignment="1" applyProtection="1">
      <alignment horizontal="right" vertical="center"/>
    </xf>
    <xf numFmtId="165" fontId="6" fillId="7" borderId="15" xfId="1" applyNumberFormat="1" applyFont="1" applyFill="1" applyBorder="1" applyAlignment="1" applyProtection="1">
      <alignment horizontal="right" vertical="center"/>
    </xf>
    <xf numFmtId="165" fontId="6" fillId="7" borderId="16" xfId="1" applyNumberFormat="1" applyFont="1" applyFill="1" applyBorder="1" applyAlignment="1" applyProtection="1">
      <alignment horizontal="right" vertical="center"/>
    </xf>
    <xf numFmtId="0" fontId="6" fillId="7" borderId="10" xfId="0" applyFont="1" applyFill="1" applyBorder="1" applyAlignment="1" applyProtection="1">
      <alignment horizontal="right" vertical="center" indent="3"/>
      <protection locked="0"/>
    </xf>
    <xf numFmtId="0" fontId="6" fillId="7" borderId="5" xfId="0" applyFont="1" applyFill="1" applyBorder="1" applyAlignment="1" applyProtection="1">
      <alignment horizontal="right" vertical="center" indent="3"/>
      <protection locked="0"/>
    </xf>
    <xf numFmtId="3" fontId="6" fillId="9" borderId="14" xfId="0" applyNumberFormat="1" applyFont="1" applyFill="1" applyBorder="1" applyAlignment="1">
      <alignment horizontal="right" vertical="center"/>
    </xf>
    <xf numFmtId="3" fontId="6" fillId="9" borderId="15"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164" fontId="4" fillId="0" borderId="5"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4" fillId="8" borderId="5" xfId="0" applyFont="1" applyFill="1" applyBorder="1" applyAlignment="1" applyProtection="1">
      <alignment horizontal="center" vertical="center"/>
      <protection locked="0"/>
    </xf>
    <xf numFmtId="0" fontId="4" fillId="8" borderId="6"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8" borderId="5" xfId="0" applyFont="1" applyFill="1" applyBorder="1" applyAlignment="1" applyProtection="1">
      <alignment horizontal="center"/>
      <protection locked="0"/>
    </xf>
    <xf numFmtId="0" fontId="4" fillId="8" borderId="6" xfId="0" applyFont="1" applyFill="1" applyBorder="1" applyAlignment="1" applyProtection="1">
      <alignment horizontal="center"/>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6" borderId="13" xfId="0" applyFont="1" applyFill="1" applyBorder="1" applyAlignment="1" applyProtection="1">
      <alignment horizontal="center" vertical="center"/>
      <protection locked="0"/>
    </xf>
    <xf numFmtId="165" fontId="6" fillId="7" borderId="23" xfId="1" applyNumberFormat="1" applyFont="1" applyFill="1" applyBorder="1" applyAlignment="1" applyProtection="1">
      <alignment horizontal="right" vertical="center"/>
    </xf>
    <xf numFmtId="165" fontId="6" fillId="7" borderId="26" xfId="1" applyNumberFormat="1" applyFont="1" applyFill="1" applyBorder="1" applyAlignment="1" applyProtection="1">
      <alignment horizontal="right" vertical="center"/>
    </xf>
    <xf numFmtId="165" fontId="6" fillId="7" borderId="27" xfId="1" applyNumberFormat="1" applyFont="1" applyFill="1" applyBorder="1" applyAlignment="1" applyProtection="1">
      <alignment horizontal="right" vertical="center"/>
    </xf>
    <xf numFmtId="0" fontId="4" fillId="2" borderId="10" xfId="0" applyFont="1" applyFill="1" applyBorder="1" applyAlignment="1" applyProtection="1">
      <alignment horizontal="left" vertical="center" indent="2"/>
      <protection locked="0"/>
    </xf>
    <xf numFmtId="0" fontId="16" fillId="4" borderId="14"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6" xfId="0" applyFont="1" applyFill="1" applyBorder="1" applyAlignment="1" applyProtection="1">
      <alignment horizontal="center" vertical="center" wrapText="1"/>
      <protection locked="0"/>
    </xf>
    <xf numFmtId="0" fontId="6" fillId="8" borderId="10" xfId="0" applyFont="1" applyFill="1" applyBorder="1" applyAlignment="1">
      <alignment horizontal="left" vertical="center" wrapText="1"/>
    </xf>
    <xf numFmtId="167" fontId="6" fillId="2" borderId="10" xfId="1" applyNumberFormat="1" applyFont="1" applyFill="1" applyBorder="1" applyAlignment="1" applyProtection="1">
      <alignment horizontal="center" vertical="center" wrapText="1"/>
    </xf>
    <xf numFmtId="165" fontId="6" fillId="7" borderId="10" xfId="1" applyNumberFormat="1" applyFont="1" applyFill="1" applyBorder="1" applyAlignment="1" applyProtection="1">
      <alignment horizontal="right" vertical="center"/>
    </xf>
    <xf numFmtId="0" fontId="6" fillId="6" borderId="17" xfId="0" applyFont="1" applyFill="1" applyBorder="1" applyAlignment="1" applyProtection="1">
      <alignment horizontal="center" vertical="center"/>
      <protection locked="0"/>
    </xf>
    <xf numFmtId="0" fontId="6" fillId="6" borderId="19" xfId="0"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protection locked="0"/>
    </xf>
    <xf numFmtId="0" fontId="6" fillId="8" borderId="5" xfId="0" applyFont="1" applyFill="1" applyBorder="1" applyAlignment="1" applyProtection="1">
      <alignment horizontal="center"/>
      <protection locked="0"/>
    </xf>
    <xf numFmtId="0" fontId="6" fillId="8" borderId="8" xfId="0" applyFont="1" applyFill="1" applyBorder="1" applyAlignment="1" applyProtection="1">
      <alignment horizontal="center"/>
      <protection locked="0"/>
    </xf>
    <xf numFmtId="0" fontId="6" fillId="6" borderId="5" xfId="0" applyFont="1" applyFill="1" applyBorder="1" applyAlignment="1">
      <alignment horizontal="left" vertical="center" indent="1"/>
    </xf>
    <xf numFmtId="0" fontId="6" fillId="6" borderId="6" xfId="0" applyFont="1" applyFill="1" applyBorder="1" applyAlignment="1">
      <alignment horizontal="left" vertical="center" indent="1"/>
    </xf>
    <xf numFmtId="0" fontId="4" fillId="0" borderId="5" xfId="0" applyFont="1" applyBorder="1" applyAlignment="1" applyProtection="1">
      <alignment horizontal="left" vertical="center" indent="2"/>
      <protection locked="0"/>
    </xf>
    <xf numFmtId="0" fontId="4" fillId="0" borderId="8" xfId="0" applyFont="1" applyBorder="1" applyAlignment="1" applyProtection="1">
      <alignment horizontal="left" vertical="center" indent="2"/>
      <protection locked="0"/>
    </xf>
    <xf numFmtId="0" fontId="4" fillId="0" borderId="6" xfId="0" applyFont="1" applyBorder="1" applyAlignment="1" applyProtection="1">
      <alignment horizontal="left" vertical="center" indent="2"/>
      <protection locked="0"/>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4" fillId="8" borderId="10" xfId="0" applyFont="1" applyFill="1" applyBorder="1" applyAlignment="1" applyProtection="1">
      <alignment horizontal="left" vertical="center" indent="2"/>
      <protection locked="0"/>
    </xf>
    <xf numFmtId="0" fontId="6" fillId="3" borderId="28" xfId="0" applyFont="1" applyFill="1" applyBorder="1" applyAlignment="1" applyProtection="1">
      <alignment horizontal="center" vertical="center"/>
      <protection locked="0"/>
    </xf>
    <xf numFmtId="164" fontId="6" fillId="6" borderId="3" xfId="0" applyNumberFormat="1" applyFont="1" applyFill="1" applyBorder="1" applyAlignment="1">
      <alignment horizontal="left" vertical="center" wrapText="1" indent="1"/>
    </xf>
    <xf numFmtId="164" fontId="6" fillId="6" borderId="4" xfId="0" applyNumberFormat="1" applyFont="1" applyFill="1" applyBorder="1" applyAlignment="1">
      <alignment horizontal="left" vertical="center" wrapText="1" indent="1"/>
    </xf>
    <xf numFmtId="164" fontId="4" fillId="0" borderId="13" xfId="0" applyNumberFormat="1" applyFont="1" applyBorder="1" applyAlignment="1" applyProtection="1">
      <alignment horizontal="center" vertical="center"/>
      <protection locked="0"/>
    </xf>
    <xf numFmtId="0" fontId="4" fillId="8" borderId="8"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0" fontId="6" fillId="6" borderId="5"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27" fillId="0" borderId="5" xfId="2" applyFont="1" applyBorder="1" applyAlignment="1" applyProtection="1">
      <alignment horizontal="center" vertical="center"/>
      <protection locked="0"/>
    </xf>
    <xf numFmtId="0" fontId="27" fillId="0" borderId="8" xfId="2" applyFont="1" applyBorder="1" applyAlignment="1" applyProtection="1">
      <alignment horizontal="center" vertical="center"/>
      <protection locked="0"/>
    </xf>
    <xf numFmtId="168" fontId="27" fillId="0" borderId="5" xfId="2" applyNumberFormat="1" applyFont="1" applyBorder="1" applyAlignment="1" applyProtection="1">
      <alignment horizontal="center" vertical="center"/>
      <protection locked="0"/>
    </xf>
    <xf numFmtId="168" fontId="27" fillId="0" borderId="8" xfId="2" applyNumberFormat="1" applyFont="1" applyBorder="1" applyAlignment="1" applyProtection="1">
      <alignment horizontal="center" vertical="center"/>
      <protection locked="0"/>
    </xf>
    <xf numFmtId="0" fontId="6" fillId="6" borderId="10" xfId="0" applyFont="1" applyFill="1" applyBorder="1" applyAlignment="1">
      <alignment horizontal="left" vertical="center" wrapText="1"/>
    </xf>
    <xf numFmtId="1" fontId="4" fillId="2" borderId="10" xfId="0" applyNumberFormat="1" applyFont="1" applyFill="1" applyBorder="1" applyAlignment="1" applyProtection="1">
      <alignment horizontal="center" vertical="center"/>
      <protection locked="0"/>
    </xf>
    <xf numFmtId="0" fontId="6" fillId="6" borderId="5"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3" xfId="0" applyFont="1" applyFill="1" applyBorder="1" applyAlignment="1">
      <alignment horizontal="left" vertical="center" indent="1"/>
    </xf>
    <xf numFmtId="0" fontId="6" fillId="6" borderId="4" xfId="0" applyFont="1" applyFill="1" applyBorder="1" applyAlignment="1">
      <alignment horizontal="left" vertical="center" indent="1"/>
    </xf>
    <xf numFmtId="0" fontId="6" fillId="13" borderId="5" xfId="0" applyFont="1" applyFill="1" applyBorder="1" applyAlignment="1">
      <alignment horizontal="left" vertical="center" indent="1"/>
    </xf>
    <xf numFmtId="0" fontId="6" fillId="13" borderId="6" xfId="0" applyFont="1" applyFill="1" applyBorder="1" applyAlignment="1">
      <alignment horizontal="left" vertical="center" indent="1"/>
    </xf>
    <xf numFmtId="0" fontId="28" fillId="4" borderId="5" xfId="0" applyFont="1" applyFill="1" applyBorder="1" applyAlignment="1" applyProtection="1">
      <alignment horizontal="center" vertical="center"/>
      <protection locked="0"/>
    </xf>
    <xf numFmtId="0" fontId="28" fillId="4" borderId="6" xfId="0" applyFont="1" applyFill="1" applyBorder="1" applyAlignment="1" applyProtection="1">
      <alignment horizontal="center" vertical="center"/>
      <protection locked="0"/>
    </xf>
    <xf numFmtId="14" fontId="4" fillId="8" borderId="5" xfId="0" applyNumberFormat="1" applyFont="1" applyFill="1" applyBorder="1" applyAlignment="1" applyProtection="1">
      <alignment horizontal="center" vertical="center"/>
      <protection locked="0"/>
    </xf>
    <xf numFmtId="14" fontId="4" fillId="8" borderId="6" xfId="0" applyNumberFormat="1" applyFont="1" applyFill="1" applyBorder="1" applyAlignment="1" applyProtection="1">
      <alignment horizontal="center" vertical="center"/>
      <protection locked="0"/>
    </xf>
    <xf numFmtId="0" fontId="4" fillId="8" borderId="11" xfId="0" applyFont="1" applyFill="1" applyBorder="1" applyAlignment="1" applyProtection="1">
      <alignment horizontal="center"/>
      <protection locked="0"/>
    </xf>
    <xf numFmtId="0" fontId="4" fillId="8" borderId="12" xfId="0" applyFont="1" applyFill="1" applyBorder="1" applyAlignment="1" applyProtection="1">
      <alignment horizontal="center"/>
      <protection locked="0"/>
    </xf>
    <xf numFmtId="0" fontId="4" fillId="16" borderId="10" xfId="0" applyFont="1" applyFill="1" applyBorder="1" applyAlignment="1" applyProtection="1">
      <alignment horizontal="left" vertical="center" wrapText="1"/>
      <protection locked="0"/>
    </xf>
    <xf numFmtId="0" fontId="4" fillId="14" borderId="5" xfId="0" applyFont="1" applyFill="1" applyBorder="1" applyAlignment="1" applyProtection="1">
      <alignment horizontal="center" vertical="center" wrapText="1"/>
      <protection locked="0"/>
    </xf>
    <xf numFmtId="0" fontId="4" fillId="14" borderId="6" xfId="0" applyFont="1" applyFill="1" applyBorder="1" applyAlignment="1" applyProtection="1">
      <alignment horizontal="center" vertical="center" wrapText="1"/>
      <protection locked="0"/>
    </xf>
    <xf numFmtId="0" fontId="28" fillId="14" borderId="5" xfId="0" applyFont="1" applyFill="1" applyBorder="1" applyAlignment="1" applyProtection="1">
      <alignment horizontal="center" vertical="center" wrapText="1"/>
      <protection locked="0"/>
    </xf>
    <xf numFmtId="0" fontId="28" fillId="14" borderId="8" xfId="0" applyFont="1" applyFill="1" applyBorder="1" applyAlignment="1" applyProtection="1">
      <alignment horizontal="center" vertical="center" wrapText="1"/>
      <protection locked="0"/>
    </xf>
    <xf numFmtId="0" fontId="28" fillId="14" borderId="6" xfId="0" applyFont="1" applyFill="1" applyBorder="1" applyAlignment="1" applyProtection="1">
      <alignment horizontal="center" vertical="center" wrapText="1"/>
      <protection locked="0"/>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6" fillId="6" borderId="8" xfId="0" applyFont="1" applyFill="1" applyBorder="1" applyAlignment="1">
      <alignment horizontal="left" vertical="center" indent="1"/>
    </xf>
    <xf numFmtId="0" fontId="4" fillId="8" borderId="5"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center" vertical="center" wrapText="1"/>
      <protection locked="0"/>
    </xf>
    <xf numFmtId="3" fontId="4" fillId="0" borderId="5" xfId="0" applyNumberFormat="1" applyFont="1" applyBorder="1" applyAlignment="1" applyProtection="1">
      <alignment horizontal="center" vertical="center"/>
      <protection locked="0"/>
    </xf>
    <xf numFmtId="3" fontId="4" fillId="0" borderId="8" xfId="0" applyNumberFormat="1" applyFont="1" applyBorder="1" applyAlignment="1" applyProtection="1">
      <alignment horizontal="center" vertical="center"/>
      <protection locked="0"/>
    </xf>
    <xf numFmtId="3" fontId="4" fillId="0" borderId="6" xfId="0" applyNumberFormat="1" applyFont="1" applyBorder="1" applyAlignment="1" applyProtection="1">
      <alignment horizontal="center" vertical="center"/>
      <protection locked="0"/>
    </xf>
    <xf numFmtId="166" fontId="4" fillId="2" borderId="5" xfId="0" applyNumberFormat="1" applyFont="1" applyFill="1" applyBorder="1" applyAlignment="1" applyProtection="1">
      <alignment horizontal="center" vertical="center"/>
      <protection locked="0"/>
    </xf>
    <xf numFmtId="166" fontId="4" fillId="2" borderId="8" xfId="0" applyNumberFormat="1" applyFont="1" applyFill="1" applyBorder="1" applyAlignment="1" applyProtection="1">
      <alignment horizontal="center" vertical="center"/>
      <protection locked="0"/>
    </xf>
    <xf numFmtId="166" fontId="4" fillId="2" borderId="6" xfId="0" applyNumberFormat="1" applyFont="1" applyFill="1" applyBorder="1" applyAlignment="1" applyProtection="1">
      <alignment horizontal="center" vertical="center"/>
      <protection locked="0"/>
    </xf>
    <xf numFmtId="0" fontId="8" fillId="8" borderId="34" xfId="0" applyFont="1" applyFill="1" applyBorder="1" applyAlignment="1" applyProtection="1">
      <alignment horizontal="center" vertical="center" wrapText="1"/>
      <protection locked="0"/>
    </xf>
    <xf numFmtId="0" fontId="23" fillId="4" borderId="34"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4" xfId="0" applyFont="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21" xfId="0" applyNumberFormat="1" applyFont="1" applyBorder="1" applyAlignment="1">
      <alignment horizontal="center" vertical="center" wrapText="1"/>
    </xf>
    <xf numFmtId="0" fontId="24" fillId="0" borderId="24" xfId="0" applyFont="1" applyBorder="1" applyAlignment="1">
      <alignment horizontal="center" wrapText="1"/>
    </xf>
    <xf numFmtId="0" fontId="24" fillId="0" borderId="25" xfId="0" applyFont="1" applyBorder="1" applyAlignment="1">
      <alignment horizontal="center" wrapText="1"/>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wrapText="1"/>
      <protection locked="0"/>
    </xf>
    <xf numFmtId="0" fontId="23" fillId="4" borderId="26" xfId="0" applyFont="1" applyFill="1" applyBorder="1" applyAlignment="1" applyProtection="1">
      <alignment horizontal="center" vertical="center" wrapText="1"/>
      <protection locked="0"/>
    </xf>
    <xf numFmtId="0" fontId="23" fillId="4" borderId="27" xfId="0" applyFont="1" applyFill="1" applyBorder="1" applyAlignment="1" applyProtection="1">
      <alignment horizontal="center" vertical="center" wrapText="1"/>
      <protection locked="0"/>
    </xf>
    <xf numFmtId="165" fontId="4" fillId="0" borderId="5" xfId="1" applyNumberFormat="1" applyFont="1" applyBorder="1" applyAlignment="1" applyProtection="1">
      <alignment vertical="center"/>
      <protection locked="0"/>
    </xf>
    <xf numFmtId="165" fontId="4" fillId="0" borderId="8" xfId="1" applyNumberFormat="1" applyFont="1" applyBorder="1" applyAlignment="1" applyProtection="1">
      <alignment vertical="center"/>
      <protection locked="0"/>
    </xf>
    <xf numFmtId="165" fontId="4" fillId="0" borderId="6" xfId="1" applyNumberFormat="1" applyFont="1" applyBorder="1" applyAlignment="1" applyProtection="1">
      <alignment vertical="center"/>
      <protection locked="0"/>
    </xf>
    <xf numFmtId="49" fontId="4" fillId="0" borderId="10" xfId="0" applyNumberFormat="1" applyFont="1"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6" fillId="10" borderId="11" xfId="0" applyFont="1" applyFill="1" applyBorder="1" applyAlignment="1">
      <alignment horizontal="left" wrapText="1"/>
    </xf>
    <xf numFmtId="0" fontId="6" fillId="10" borderId="9" xfId="0" applyFont="1" applyFill="1" applyBorder="1" applyAlignment="1">
      <alignment horizontal="left" wrapText="1"/>
    </xf>
    <xf numFmtId="0" fontId="31" fillId="0" borderId="9"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4" fillId="0" borderId="11" xfId="0" applyFont="1" applyBorder="1" applyAlignment="1" applyProtection="1">
      <alignment horizontal="justify" vertical="center" wrapText="1"/>
      <protection locked="0"/>
    </xf>
    <xf numFmtId="0" fontId="4" fillId="0" borderId="9"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16" fillId="4" borderId="23" xfId="0" applyFont="1" applyFill="1" applyBorder="1" applyAlignment="1" applyProtection="1">
      <alignment horizontal="center" vertical="center" wrapText="1"/>
      <protection locked="0"/>
    </xf>
    <xf numFmtId="0" fontId="16" fillId="4" borderId="2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6" fillId="6" borderId="10" xfId="0" applyFont="1" applyFill="1" applyBorder="1" applyAlignment="1">
      <alignment horizontal="center" vertical="center"/>
    </xf>
    <xf numFmtId="0" fontId="6" fillId="8" borderId="12" xfId="0" applyFont="1" applyFill="1" applyBorder="1" applyAlignment="1" applyProtection="1">
      <alignment horizontal="center" vertical="center"/>
      <protection locked="0"/>
    </xf>
    <xf numFmtId="0" fontId="6" fillId="8" borderId="29" xfId="0" applyFont="1" applyFill="1" applyBorder="1" applyAlignment="1" applyProtection="1">
      <alignment horizontal="center" vertical="center"/>
      <protection locked="0"/>
    </xf>
    <xf numFmtId="0" fontId="4" fillId="0" borderId="10" xfId="0" applyFont="1" applyBorder="1" applyAlignment="1" applyProtection="1">
      <alignment horizontal="justify" vertical="center" wrapText="1"/>
      <protection locked="0"/>
    </xf>
    <xf numFmtId="0" fontId="28" fillId="2" borderId="5"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169" fontId="6" fillId="9" borderId="23" xfId="0" applyNumberFormat="1" applyFont="1" applyFill="1" applyBorder="1" applyAlignment="1">
      <alignment horizontal="right" vertical="center"/>
    </xf>
    <xf numFmtId="169" fontId="6" fillId="9" borderId="26" xfId="0" applyNumberFormat="1" applyFont="1" applyFill="1" applyBorder="1" applyAlignment="1">
      <alignment horizontal="right" vertical="center"/>
    </xf>
    <xf numFmtId="169" fontId="6" fillId="9" borderId="27" xfId="0" applyNumberFormat="1" applyFont="1" applyFill="1" applyBorder="1" applyAlignment="1">
      <alignment horizontal="right" vertical="center"/>
    </xf>
    <xf numFmtId="0" fontId="16" fillId="4" borderId="13" xfId="0" applyFont="1" applyFill="1" applyBorder="1" applyAlignment="1" applyProtection="1">
      <alignment horizontal="right" vertical="center" wrapText="1"/>
      <protection locked="0"/>
    </xf>
    <xf numFmtId="0" fontId="29" fillId="8" borderId="3" xfId="0" applyFont="1" applyFill="1" applyBorder="1" applyAlignment="1" applyProtection="1">
      <alignment horizontal="center" vertical="center" wrapText="1"/>
      <protection locked="0"/>
    </xf>
    <xf numFmtId="0" fontId="29" fillId="8" borderId="28"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18" xfId="0" applyFont="1" applyFill="1" applyBorder="1" applyAlignment="1">
      <alignment horizontal="center" vertical="center"/>
    </xf>
    <xf numFmtId="0" fontId="28" fillId="2" borderId="10" xfId="0" applyFont="1" applyFill="1" applyBorder="1" applyAlignment="1" applyProtection="1">
      <alignment horizontal="justify" vertical="center" wrapText="1"/>
      <protection locked="0"/>
    </xf>
    <xf numFmtId="0" fontId="28" fillId="2" borderId="11"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0" fontId="28" fillId="2" borderId="11" xfId="0" applyFont="1" applyFill="1" applyBorder="1" applyAlignment="1" applyProtection="1">
      <alignment vertical="center" wrapText="1"/>
      <protection locked="0"/>
    </xf>
    <xf numFmtId="0" fontId="28" fillId="2" borderId="12" xfId="0" applyFont="1" applyFill="1" applyBorder="1" applyAlignment="1" applyProtection="1">
      <alignment vertical="center" wrapText="1"/>
      <protection locked="0"/>
    </xf>
    <xf numFmtId="0" fontId="29" fillId="0" borderId="5" xfId="0" applyFont="1" applyBorder="1" applyAlignment="1" applyProtection="1">
      <alignment horizontal="left" vertical="center" wrapText="1"/>
      <protection locked="0"/>
    </xf>
    <xf numFmtId="0" fontId="29" fillId="0" borderId="8"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10" fillId="7" borderId="9" xfId="0" applyFont="1" applyFill="1" applyBorder="1" applyAlignment="1">
      <alignment horizontal="left" vertical="center" wrapText="1"/>
    </xf>
    <xf numFmtId="0" fontId="10" fillId="7" borderId="0" xfId="0" applyFont="1" applyFill="1" applyAlignment="1">
      <alignment horizontal="left" vertical="center" wrapText="1"/>
    </xf>
  </cellXfs>
  <cellStyles count="3">
    <cellStyle name="Hipervínculo" xfId="2" builtinId="8"/>
    <cellStyle name="Moneda" xfId="1" builtinId="4"/>
    <cellStyle name="Normal" xfId="0" builtinId="0"/>
  </cellStyles>
  <dxfs count="12">
    <dxf>
      <fill>
        <patternFill patternType="darkGray">
          <bgColor theme="3" tint="0.79998168889431442"/>
        </patternFill>
      </fill>
    </dxf>
    <dxf>
      <fill>
        <patternFill>
          <bgColor theme="5" tint="0.79998168889431442"/>
        </patternFill>
      </fill>
    </dxf>
    <dxf>
      <fill>
        <patternFill patternType="darkGray">
          <bgColor theme="2" tint="-9.9948118533890809E-2"/>
        </patternFill>
      </fill>
    </dxf>
    <dxf>
      <fill>
        <patternFill patternType="darkGray">
          <bgColor theme="2" tint="-9.9948118533890809E-2"/>
        </patternFill>
      </fill>
    </dxf>
    <dxf>
      <fill>
        <patternFill patternType="mediumGray">
          <bgColor theme="0" tint="-0.14996795556505021"/>
        </patternFill>
      </fill>
    </dxf>
    <dxf>
      <fill>
        <patternFill patternType="solid">
          <bgColor theme="0"/>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patternType="solid">
          <bgColor theme="1"/>
        </patternFill>
      </fill>
    </dxf>
  </dxfs>
  <tableStyles count="0" defaultTableStyle="TableStyleMedium2" defaultPivotStyle="PivotStyleLight16"/>
  <colors>
    <mruColors>
      <color rgb="FF49B20E"/>
      <color rgb="FFDDFBCD"/>
      <color rgb="FFDDDDDD"/>
      <color rgb="FF969696"/>
      <color rgb="FFEAFCE0"/>
      <color rgb="FF43A30D"/>
      <color rgb="FF000066"/>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782384</xdr:colOff>
      <xdr:row>0</xdr:row>
      <xdr:rowOff>22826</xdr:rowOff>
    </xdr:from>
    <xdr:to>
      <xdr:col>1</xdr:col>
      <xdr:colOff>1810029</xdr:colOff>
      <xdr:row>2</xdr:row>
      <xdr:rowOff>331173</xdr:rowOff>
    </xdr:to>
    <xdr:pic>
      <xdr:nvPicPr>
        <xdr:cNvPr id="3" name="Picture 44" descr="ICBFNEW">
          <a:extLst>
            <a:ext uri="{FF2B5EF4-FFF2-40B4-BE49-F238E27FC236}">
              <a16:creationId xmlns:a16="http://schemas.microsoft.com/office/drawing/2014/main" id="{95894856-FB62-4DA5-8480-678D900931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384" y="22826"/>
          <a:ext cx="1027645" cy="109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BE40-F3F0-42B9-90C1-B41D761A0E72}">
  <sheetPr codeName="Hoja1"/>
  <dimension ref="A2:B83"/>
  <sheetViews>
    <sheetView workbookViewId="0">
      <selection activeCell="B100" sqref="B100:I100"/>
    </sheetView>
  </sheetViews>
  <sheetFormatPr baseColWidth="10" defaultRowHeight="15" x14ac:dyDescent="0.25"/>
  <cols>
    <col min="1" max="1" width="27.140625" style="20" customWidth="1"/>
    <col min="2" max="2" width="114.5703125" style="20" customWidth="1"/>
    <col min="3" max="16384" width="11.42578125" style="20"/>
  </cols>
  <sheetData>
    <row r="2" spans="1:2" ht="33.75" x14ac:dyDescent="0.25">
      <c r="A2" s="67" t="s">
        <v>214</v>
      </c>
      <c r="B2" s="68"/>
    </row>
    <row r="3" spans="1:2" x14ac:dyDescent="0.25">
      <c r="A3" s="64" t="s">
        <v>240</v>
      </c>
      <c r="B3" s="65"/>
    </row>
    <row r="4" spans="1:2" x14ac:dyDescent="0.25">
      <c r="A4" s="6" t="s">
        <v>33</v>
      </c>
      <c r="B4" s="21" t="s">
        <v>220</v>
      </c>
    </row>
    <row r="5" spans="1:2" ht="30" x14ac:dyDescent="0.25">
      <c r="A5" s="6" t="s">
        <v>338</v>
      </c>
      <c r="B5" s="22" t="s">
        <v>339</v>
      </c>
    </row>
    <row r="6" spans="1:2" x14ac:dyDescent="0.25">
      <c r="A6" s="6" t="s">
        <v>57</v>
      </c>
      <c r="B6" s="22" t="s">
        <v>215</v>
      </c>
    </row>
    <row r="7" spans="1:2" x14ac:dyDescent="0.25">
      <c r="A7" s="6" t="s">
        <v>62</v>
      </c>
      <c r="B7" s="22" t="s">
        <v>216</v>
      </c>
    </row>
    <row r="8" spans="1:2" x14ac:dyDescent="0.25">
      <c r="A8" s="6" t="s">
        <v>66</v>
      </c>
      <c r="B8" s="22" t="s">
        <v>340</v>
      </c>
    </row>
    <row r="9" spans="1:2" x14ac:dyDescent="0.25">
      <c r="A9" s="6" t="s">
        <v>341</v>
      </c>
      <c r="B9" s="22" t="s">
        <v>217</v>
      </c>
    </row>
    <row r="10" spans="1:2" x14ac:dyDescent="0.25">
      <c r="A10" s="6" t="s">
        <v>342</v>
      </c>
      <c r="B10" s="22" t="s">
        <v>218</v>
      </c>
    </row>
    <row r="11" spans="1:2" x14ac:dyDescent="0.25">
      <c r="A11" s="6" t="s">
        <v>2</v>
      </c>
      <c r="B11" s="22" t="s">
        <v>219</v>
      </c>
    </row>
    <row r="12" spans="1:2" ht="30" x14ac:dyDescent="0.25">
      <c r="A12" s="6" t="s">
        <v>221</v>
      </c>
      <c r="B12" s="22" t="s">
        <v>222</v>
      </c>
    </row>
    <row r="13" spans="1:2" ht="30" x14ac:dyDescent="0.25">
      <c r="A13" s="6" t="s">
        <v>313</v>
      </c>
      <c r="B13" s="22" t="s">
        <v>223</v>
      </c>
    </row>
    <row r="14" spans="1:2" x14ac:dyDescent="0.25">
      <c r="A14" s="6" t="s">
        <v>311</v>
      </c>
      <c r="B14" s="22" t="s">
        <v>314</v>
      </c>
    </row>
    <row r="15" spans="1:2" x14ac:dyDescent="0.25">
      <c r="A15" s="6" t="s">
        <v>293</v>
      </c>
      <c r="B15" s="22" t="s">
        <v>315</v>
      </c>
    </row>
    <row r="16" spans="1:2" x14ac:dyDescent="0.25">
      <c r="A16" s="6" t="s">
        <v>5</v>
      </c>
      <c r="B16" s="22" t="s">
        <v>224</v>
      </c>
    </row>
    <row r="17" spans="1:2" x14ac:dyDescent="0.25">
      <c r="A17" s="6" t="s">
        <v>25</v>
      </c>
      <c r="B17" s="22" t="s">
        <v>225</v>
      </c>
    </row>
    <row r="18" spans="1:2" x14ac:dyDescent="0.25">
      <c r="A18" s="6" t="s">
        <v>28</v>
      </c>
      <c r="B18" s="22" t="s">
        <v>226</v>
      </c>
    </row>
    <row r="19" spans="1:2" x14ac:dyDescent="0.25">
      <c r="A19" s="8" t="s">
        <v>277</v>
      </c>
      <c r="B19" s="23" t="s">
        <v>278</v>
      </c>
    </row>
    <row r="20" spans="1:2" ht="60" x14ac:dyDescent="0.25">
      <c r="A20" s="8" t="s">
        <v>279</v>
      </c>
      <c r="B20" s="23" t="s">
        <v>280</v>
      </c>
    </row>
    <row r="21" spans="1:2" x14ac:dyDescent="0.25">
      <c r="A21" s="8" t="s">
        <v>319</v>
      </c>
      <c r="B21" s="23" t="s">
        <v>343</v>
      </c>
    </row>
    <row r="22" spans="1:2" ht="30" x14ac:dyDescent="0.25">
      <c r="A22" s="8" t="s">
        <v>284</v>
      </c>
      <c r="B22" s="23" t="s">
        <v>287</v>
      </c>
    </row>
    <row r="23" spans="1:2" x14ac:dyDescent="0.25">
      <c r="A23" s="8" t="s">
        <v>344</v>
      </c>
      <c r="B23" s="23" t="s">
        <v>345</v>
      </c>
    </row>
    <row r="24" spans="1:2" ht="75" x14ac:dyDescent="0.25">
      <c r="A24" s="8" t="s">
        <v>275</v>
      </c>
      <c r="B24" s="23" t="s">
        <v>274</v>
      </c>
    </row>
    <row r="25" spans="1:2" x14ac:dyDescent="0.25">
      <c r="A25" s="64" t="s">
        <v>30</v>
      </c>
      <c r="B25" s="65"/>
    </row>
    <row r="26" spans="1:2" ht="30" x14ac:dyDescent="0.25">
      <c r="A26" s="6" t="s">
        <v>113</v>
      </c>
      <c r="B26" s="22" t="s">
        <v>227</v>
      </c>
    </row>
    <row r="27" spans="1:2" ht="15" customHeight="1" x14ac:dyDescent="0.25">
      <c r="A27" s="6" t="s">
        <v>114</v>
      </c>
      <c r="B27" s="22" t="s">
        <v>228</v>
      </c>
    </row>
    <row r="28" spans="1:2" ht="15" customHeight="1" x14ac:dyDescent="0.25">
      <c r="A28" s="6" t="s">
        <v>102</v>
      </c>
      <c r="B28" s="22" t="s">
        <v>229</v>
      </c>
    </row>
    <row r="29" spans="1:2" ht="30" x14ac:dyDescent="0.25">
      <c r="A29" s="6" t="s">
        <v>320</v>
      </c>
      <c r="B29" s="22" t="s">
        <v>230</v>
      </c>
    </row>
    <row r="30" spans="1:2" x14ac:dyDescent="0.25">
      <c r="A30" s="6" t="s">
        <v>32</v>
      </c>
      <c r="B30" s="22" t="s">
        <v>346</v>
      </c>
    </row>
    <row r="31" spans="1:2" x14ac:dyDescent="0.25">
      <c r="A31" s="6" t="s">
        <v>33</v>
      </c>
      <c r="B31" s="22" t="s">
        <v>231</v>
      </c>
    </row>
    <row r="32" spans="1:2" ht="30" x14ac:dyDescent="0.25">
      <c r="A32" s="6" t="s">
        <v>65</v>
      </c>
      <c r="B32" s="22" t="s">
        <v>347</v>
      </c>
    </row>
    <row r="33" spans="1:2" ht="30" x14ac:dyDescent="0.25">
      <c r="A33" s="6" t="s">
        <v>115</v>
      </c>
      <c r="B33" s="22" t="s">
        <v>232</v>
      </c>
    </row>
    <row r="34" spans="1:2" x14ac:dyDescent="0.25">
      <c r="A34" s="6" t="s">
        <v>31</v>
      </c>
      <c r="B34" s="22" t="s">
        <v>235</v>
      </c>
    </row>
    <row r="35" spans="1:2" ht="30" x14ac:dyDescent="0.25">
      <c r="A35" s="6" t="s">
        <v>233</v>
      </c>
      <c r="B35" s="22" t="s">
        <v>234</v>
      </c>
    </row>
    <row r="36" spans="1:2" ht="30" x14ac:dyDescent="0.25">
      <c r="A36" s="6" t="s">
        <v>348</v>
      </c>
      <c r="B36" s="22" t="s">
        <v>349</v>
      </c>
    </row>
    <row r="37" spans="1:2" ht="30" x14ac:dyDescent="0.25">
      <c r="A37" s="6" t="s">
        <v>36</v>
      </c>
      <c r="B37" s="22" t="s">
        <v>350</v>
      </c>
    </row>
    <row r="38" spans="1:2" ht="45" x14ac:dyDescent="0.25">
      <c r="A38" s="6" t="s">
        <v>37</v>
      </c>
      <c r="B38" s="22" t="s">
        <v>321</v>
      </c>
    </row>
    <row r="39" spans="1:2" x14ac:dyDescent="0.25">
      <c r="A39" s="6" t="s">
        <v>236</v>
      </c>
      <c r="B39" s="22" t="s">
        <v>237</v>
      </c>
    </row>
    <row r="40" spans="1:2" x14ac:dyDescent="0.25">
      <c r="A40" s="6" t="s">
        <v>238</v>
      </c>
      <c r="B40" s="22" t="s">
        <v>322</v>
      </c>
    </row>
    <row r="41" spans="1:2" x14ac:dyDescent="0.25">
      <c r="A41" s="7" t="s">
        <v>239</v>
      </c>
      <c r="B41" s="24" t="s">
        <v>323</v>
      </c>
    </row>
    <row r="42" spans="1:2" x14ac:dyDescent="0.25">
      <c r="A42" s="66" t="s">
        <v>38</v>
      </c>
      <c r="B42" s="66"/>
    </row>
    <row r="43" spans="1:2" x14ac:dyDescent="0.25">
      <c r="A43" s="6" t="s">
        <v>64</v>
      </c>
      <c r="B43" s="22" t="s">
        <v>241</v>
      </c>
    </row>
    <row r="44" spans="1:2" x14ac:dyDescent="0.25">
      <c r="A44" s="6" t="s">
        <v>103</v>
      </c>
      <c r="B44" s="22" t="s">
        <v>242</v>
      </c>
    </row>
    <row r="45" spans="1:2" x14ac:dyDescent="0.25">
      <c r="A45" s="6" t="s">
        <v>104</v>
      </c>
      <c r="B45" s="22" t="s">
        <v>243</v>
      </c>
    </row>
    <row r="46" spans="1:2" x14ac:dyDescent="0.25">
      <c r="A46" s="6" t="s">
        <v>39</v>
      </c>
      <c r="B46" s="22" t="s">
        <v>244</v>
      </c>
    </row>
    <row r="47" spans="1:2" x14ac:dyDescent="0.25">
      <c r="A47" s="6" t="s">
        <v>40</v>
      </c>
      <c r="B47" s="22" t="s">
        <v>245</v>
      </c>
    </row>
    <row r="48" spans="1:2" x14ac:dyDescent="0.25">
      <c r="A48" s="66" t="s">
        <v>325</v>
      </c>
      <c r="B48" s="66"/>
    </row>
    <row r="49" spans="1:2" x14ac:dyDescent="0.25">
      <c r="A49" s="6" t="s">
        <v>124</v>
      </c>
      <c r="B49" s="22" t="s">
        <v>326</v>
      </c>
    </row>
    <row r="50" spans="1:2" x14ac:dyDescent="0.25">
      <c r="A50" s="6" t="s">
        <v>45</v>
      </c>
      <c r="B50" s="22" t="s">
        <v>247</v>
      </c>
    </row>
    <row r="51" spans="1:2" x14ac:dyDescent="0.25">
      <c r="A51" s="6" t="s">
        <v>44</v>
      </c>
      <c r="B51" s="22" t="s">
        <v>248</v>
      </c>
    </row>
    <row r="52" spans="1:2" x14ac:dyDescent="0.25">
      <c r="A52" s="6" t="s">
        <v>58</v>
      </c>
      <c r="B52" s="22" t="s">
        <v>249</v>
      </c>
    </row>
    <row r="53" spans="1:2" x14ac:dyDescent="0.25">
      <c r="A53" s="6" t="s">
        <v>41</v>
      </c>
      <c r="B53" s="22" t="s">
        <v>327</v>
      </c>
    </row>
    <row r="54" spans="1:2" x14ac:dyDescent="0.25">
      <c r="A54" s="7" t="s">
        <v>250</v>
      </c>
      <c r="B54" s="22" t="s">
        <v>251</v>
      </c>
    </row>
    <row r="55" spans="1:2" x14ac:dyDescent="0.25">
      <c r="A55" s="71" t="s">
        <v>328</v>
      </c>
      <c r="B55" s="72"/>
    </row>
    <row r="56" spans="1:2" ht="30" x14ac:dyDescent="0.25">
      <c r="A56" s="6" t="s">
        <v>45</v>
      </c>
      <c r="B56" s="22" t="s">
        <v>329</v>
      </c>
    </row>
    <row r="57" spans="1:2" x14ac:dyDescent="0.25">
      <c r="A57" s="6" t="s">
        <v>44</v>
      </c>
      <c r="B57" s="22" t="s">
        <v>252</v>
      </c>
    </row>
    <row r="58" spans="1:2" x14ac:dyDescent="0.25">
      <c r="A58" s="6" t="s">
        <v>58</v>
      </c>
      <c r="B58" s="22" t="s">
        <v>253</v>
      </c>
    </row>
    <row r="59" spans="1:2" x14ac:dyDescent="0.25">
      <c r="A59" s="6" t="s">
        <v>41</v>
      </c>
      <c r="B59" s="22" t="s">
        <v>251</v>
      </c>
    </row>
    <row r="60" spans="1:2" ht="30" customHeight="1" x14ac:dyDescent="0.25">
      <c r="A60" s="66" t="s">
        <v>258</v>
      </c>
      <c r="B60" s="66"/>
    </row>
    <row r="61" spans="1:2" x14ac:dyDescent="0.25">
      <c r="A61" s="6" t="s">
        <v>25</v>
      </c>
      <c r="B61" s="22" t="s">
        <v>237</v>
      </c>
    </row>
    <row r="62" spans="1:2" x14ac:dyDescent="0.25">
      <c r="A62" s="6" t="s">
        <v>64</v>
      </c>
      <c r="B62" s="22" t="s">
        <v>330</v>
      </c>
    </row>
    <row r="63" spans="1:2" ht="30" x14ac:dyDescent="0.25">
      <c r="A63" s="6" t="s">
        <v>120</v>
      </c>
      <c r="B63" s="22" t="s">
        <v>254</v>
      </c>
    </row>
    <row r="64" spans="1:2" ht="30" x14ac:dyDescent="0.25">
      <c r="A64" s="6" t="s">
        <v>121</v>
      </c>
      <c r="B64" s="22" t="s">
        <v>255</v>
      </c>
    </row>
    <row r="65" spans="1:2" x14ac:dyDescent="0.25">
      <c r="A65" s="6" t="s">
        <v>47</v>
      </c>
      <c r="B65" s="22" t="s">
        <v>256</v>
      </c>
    </row>
    <row r="66" spans="1:2" x14ac:dyDescent="0.25">
      <c r="A66" s="6" t="s">
        <v>250</v>
      </c>
      <c r="B66" s="22" t="s">
        <v>257</v>
      </c>
    </row>
    <row r="67" spans="1:2" ht="21" customHeight="1" x14ac:dyDescent="0.25">
      <c r="A67" s="69" t="s">
        <v>108</v>
      </c>
      <c r="B67" s="70"/>
    </row>
    <row r="68" spans="1:2" x14ac:dyDescent="0.25">
      <c r="A68" s="6" t="s">
        <v>59</v>
      </c>
      <c r="B68" s="22" t="s">
        <v>259</v>
      </c>
    </row>
    <row r="69" spans="1:2" x14ac:dyDescent="0.25">
      <c r="A69" s="6" t="s">
        <v>64</v>
      </c>
      <c r="B69" s="22" t="s">
        <v>331</v>
      </c>
    </row>
    <row r="70" spans="1:2" x14ac:dyDescent="0.25">
      <c r="A70" s="6" t="s">
        <v>53</v>
      </c>
      <c r="B70" s="22" t="s">
        <v>332</v>
      </c>
    </row>
    <row r="71" spans="1:2" x14ac:dyDescent="0.25">
      <c r="A71" s="6" t="s">
        <v>47</v>
      </c>
      <c r="B71" s="22" t="s">
        <v>333</v>
      </c>
    </row>
    <row r="72" spans="1:2" x14ac:dyDescent="0.25">
      <c r="A72" s="6" t="s">
        <v>250</v>
      </c>
      <c r="B72" s="22" t="s">
        <v>260</v>
      </c>
    </row>
    <row r="73" spans="1:2" x14ac:dyDescent="0.25">
      <c r="A73" s="69" t="s">
        <v>107</v>
      </c>
      <c r="B73" s="70"/>
    </row>
    <row r="74" spans="1:2" x14ac:dyDescent="0.25">
      <c r="A74" s="6" t="s">
        <v>25</v>
      </c>
      <c r="B74" s="22" t="s">
        <v>261</v>
      </c>
    </row>
    <row r="75" spans="1:2" x14ac:dyDescent="0.25">
      <c r="A75" s="6" t="s">
        <v>64</v>
      </c>
      <c r="B75" s="22" t="s">
        <v>334</v>
      </c>
    </row>
    <row r="76" spans="1:2" x14ac:dyDescent="0.25">
      <c r="A76" s="6" t="s">
        <v>53</v>
      </c>
      <c r="B76" s="22" t="s">
        <v>335</v>
      </c>
    </row>
    <row r="77" spans="1:2" x14ac:dyDescent="0.25">
      <c r="A77" s="6" t="s">
        <v>47</v>
      </c>
      <c r="B77" s="22" t="s">
        <v>262</v>
      </c>
    </row>
    <row r="78" spans="1:2" x14ac:dyDescent="0.25">
      <c r="A78" s="6" t="s">
        <v>250</v>
      </c>
      <c r="B78" s="22" t="s">
        <v>263</v>
      </c>
    </row>
    <row r="79" spans="1:2" x14ac:dyDescent="0.25">
      <c r="A79" s="6" t="s">
        <v>60</v>
      </c>
      <c r="B79" s="22" t="s">
        <v>324</v>
      </c>
    </row>
    <row r="80" spans="1:2" x14ac:dyDescent="0.25">
      <c r="A80" s="6" t="s">
        <v>188</v>
      </c>
      <c r="B80" s="22" t="s">
        <v>336</v>
      </c>
    </row>
    <row r="81" spans="1:2" x14ac:dyDescent="0.25">
      <c r="A81" s="6" t="s">
        <v>337</v>
      </c>
      <c r="B81" s="22" t="s">
        <v>265</v>
      </c>
    </row>
    <row r="82" spans="1:2" ht="30" x14ac:dyDescent="0.25">
      <c r="A82" s="6" t="s">
        <v>264</v>
      </c>
      <c r="B82" s="22" t="s">
        <v>266</v>
      </c>
    </row>
    <row r="83" spans="1:2" ht="30" x14ac:dyDescent="0.25">
      <c r="A83" s="6" t="s">
        <v>267</v>
      </c>
      <c r="B83" s="22" t="s">
        <v>268</v>
      </c>
    </row>
  </sheetData>
  <mergeCells count="9">
    <mergeCell ref="A3:B3"/>
    <mergeCell ref="A48:B48"/>
    <mergeCell ref="A42:B42"/>
    <mergeCell ref="A2:B2"/>
    <mergeCell ref="A73:B73"/>
    <mergeCell ref="A67:B67"/>
    <mergeCell ref="A60:B60"/>
    <mergeCell ref="A55:B55"/>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CD1D-1E8A-4447-9DF7-E1DC7F1B46DD}">
  <sheetPr codeName="Hoja2"/>
  <dimension ref="B1:AB107"/>
  <sheetViews>
    <sheetView showGridLines="0" tabSelected="1" topLeftCell="B1" zoomScale="85" zoomScaleNormal="85" zoomScaleSheetLayoutView="85" workbookViewId="0">
      <selection activeCell="C6" sqref="C6:L6"/>
    </sheetView>
  </sheetViews>
  <sheetFormatPr baseColWidth="10" defaultColWidth="10.85546875" defaultRowHeight="15" x14ac:dyDescent="0.25"/>
  <cols>
    <col min="1" max="1" width="2" customWidth="1"/>
    <col min="2" max="2" width="40.42578125" style="2" customWidth="1"/>
    <col min="3" max="3" width="13.140625" style="2" customWidth="1"/>
    <col min="4" max="9" width="11.7109375" customWidth="1"/>
    <col min="10" max="10" width="8.5703125" customWidth="1"/>
    <col min="11" max="11" width="11.7109375" customWidth="1"/>
    <col min="12" max="12" width="24.42578125" customWidth="1"/>
    <col min="13" max="13" width="3.42578125" customWidth="1"/>
    <col min="14" max="36" width="10.85546875" customWidth="1"/>
  </cols>
  <sheetData>
    <row r="1" spans="2:13" s="1" customFormat="1" ht="30.95" customHeight="1" x14ac:dyDescent="0.2">
      <c r="B1" s="190"/>
      <c r="C1" s="206" t="s">
        <v>351</v>
      </c>
      <c r="D1" s="206"/>
      <c r="E1" s="206"/>
      <c r="F1" s="206"/>
      <c r="G1" s="206"/>
      <c r="H1" s="206"/>
      <c r="I1" s="206" t="s">
        <v>352</v>
      </c>
      <c r="J1" s="206"/>
      <c r="K1" s="209">
        <v>46065</v>
      </c>
      <c r="L1" s="210"/>
    </row>
    <row r="2" spans="2:13" s="1" customFormat="1" ht="30.95" customHeight="1" x14ac:dyDescent="0.2">
      <c r="B2" s="191"/>
      <c r="C2" s="207"/>
      <c r="D2" s="207"/>
      <c r="E2" s="207"/>
      <c r="F2" s="207"/>
      <c r="G2" s="207"/>
      <c r="H2" s="207"/>
      <c r="I2" s="207" t="s">
        <v>414</v>
      </c>
      <c r="J2" s="207"/>
      <c r="K2" s="213" t="s">
        <v>0</v>
      </c>
      <c r="L2" s="214"/>
    </row>
    <row r="3" spans="2:13" s="1" customFormat="1" ht="30.95" customHeight="1" thickBot="1" x14ac:dyDescent="0.25">
      <c r="B3" s="191"/>
      <c r="C3" s="208"/>
      <c r="D3" s="208"/>
      <c r="E3" s="208"/>
      <c r="F3" s="208"/>
      <c r="G3" s="208"/>
      <c r="H3" s="208"/>
      <c r="I3" s="211" t="s">
        <v>1</v>
      </c>
      <c r="J3" s="211"/>
      <c r="K3" s="211"/>
      <c r="L3" s="212"/>
    </row>
    <row r="4" spans="2:13" s="3" customFormat="1" ht="39.75" customHeight="1" thickBot="1" x14ac:dyDescent="0.25">
      <c r="B4" s="32" t="s">
        <v>33</v>
      </c>
      <c r="C4" s="202"/>
      <c r="D4" s="202"/>
      <c r="E4" s="202"/>
      <c r="F4" s="202"/>
      <c r="G4" s="202"/>
      <c r="H4" s="202"/>
      <c r="I4" s="203" t="str">
        <f>IF(C4="Solicitud Comisión","Comisión #","Número comision inicial")</f>
        <v>Número comision inicial</v>
      </c>
      <c r="J4" s="203"/>
      <c r="K4" s="204"/>
      <c r="L4" s="205"/>
    </row>
    <row r="5" spans="2:13" s="33" customFormat="1" ht="30.95" customHeight="1" thickBot="1" x14ac:dyDescent="0.3">
      <c r="B5" s="218" t="s">
        <v>29</v>
      </c>
      <c r="C5" s="219"/>
      <c r="D5" s="219"/>
      <c r="E5" s="219"/>
      <c r="F5" s="219"/>
      <c r="G5" s="219"/>
      <c r="H5" s="219"/>
      <c r="I5" s="219"/>
      <c r="J5" s="219"/>
      <c r="K5" s="219"/>
      <c r="L5" s="220"/>
    </row>
    <row r="6" spans="2:13" s="34" customFormat="1" ht="27" customHeight="1" x14ac:dyDescent="0.25">
      <c r="B6" s="45" t="s">
        <v>57</v>
      </c>
      <c r="C6" s="215"/>
      <c r="D6" s="216"/>
      <c r="E6" s="216"/>
      <c r="F6" s="216"/>
      <c r="G6" s="216"/>
      <c r="H6" s="216"/>
      <c r="I6" s="216"/>
      <c r="J6" s="216"/>
      <c r="K6" s="216"/>
      <c r="L6" s="217"/>
    </row>
    <row r="7" spans="2:13" s="34" customFormat="1" ht="21.75" customHeight="1" x14ac:dyDescent="0.25">
      <c r="B7" s="46" t="s">
        <v>62</v>
      </c>
      <c r="C7" s="199"/>
      <c r="D7" s="200"/>
      <c r="E7" s="200"/>
      <c r="F7" s="201"/>
      <c r="G7" s="148" t="s">
        <v>66</v>
      </c>
      <c r="H7" s="192"/>
      <c r="I7" s="149"/>
      <c r="J7" s="193"/>
      <c r="K7" s="194"/>
      <c r="L7" s="195"/>
    </row>
    <row r="8" spans="2:13" s="34" customFormat="1" ht="21.75" customHeight="1" x14ac:dyDescent="0.25">
      <c r="B8" s="46" t="s">
        <v>63</v>
      </c>
      <c r="C8" s="196"/>
      <c r="D8" s="197"/>
      <c r="E8" s="197"/>
      <c r="F8" s="198"/>
      <c r="G8" s="148" t="s">
        <v>4</v>
      </c>
      <c r="H8" s="192"/>
      <c r="I8" s="149"/>
      <c r="J8" s="165"/>
      <c r="K8" s="127"/>
      <c r="L8" s="111"/>
    </row>
    <row r="9" spans="2:13" s="34" customFormat="1" ht="27.75" customHeight="1" x14ac:dyDescent="0.25">
      <c r="B9" s="46" t="s">
        <v>2</v>
      </c>
      <c r="C9" s="125"/>
      <c r="D9" s="160"/>
      <c r="E9" s="160"/>
      <c r="F9" s="126"/>
      <c r="G9" s="162" t="str">
        <f>IF(C9="Servidor Público","Asignación básica salarial Mensual","Honorario Mensual")</f>
        <v>Honorario Mensual</v>
      </c>
      <c r="H9" s="163"/>
      <c r="I9" s="164"/>
      <c r="J9" s="221"/>
      <c r="K9" s="222"/>
      <c r="L9" s="223"/>
      <c r="M9" s="35"/>
    </row>
    <row r="10" spans="2:13" s="34" customFormat="1" ht="39" customHeight="1" x14ac:dyDescent="0.25">
      <c r="B10" s="46" t="s">
        <v>290</v>
      </c>
      <c r="C10" s="184"/>
      <c r="D10" s="184"/>
      <c r="E10" s="184"/>
      <c r="F10" s="184"/>
      <c r="G10" s="184"/>
      <c r="H10" s="184"/>
      <c r="I10" s="184"/>
      <c r="J10" s="184"/>
      <c r="K10" s="184"/>
      <c r="L10" s="184"/>
    </row>
    <row r="11" spans="2:13" s="34" customFormat="1" ht="21.75" customHeight="1" x14ac:dyDescent="0.25">
      <c r="B11" s="46" t="s">
        <v>311</v>
      </c>
      <c r="C11" s="187"/>
      <c r="D11" s="188"/>
      <c r="E11" s="188"/>
      <c r="F11" s="188"/>
      <c r="G11" s="188"/>
      <c r="H11" s="188"/>
      <c r="I11" s="189"/>
      <c r="J11" s="47" t="s">
        <v>293</v>
      </c>
      <c r="K11" s="185" t="s">
        <v>413</v>
      </c>
      <c r="L11" s="186"/>
    </row>
    <row r="12" spans="2:13" s="34" customFormat="1" ht="21.75" customHeight="1" x14ac:dyDescent="0.25">
      <c r="B12" s="46" t="s">
        <v>5</v>
      </c>
      <c r="C12" s="125"/>
      <c r="D12" s="160"/>
      <c r="E12" s="160"/>
      <c r="F12" s="126"/>
      <c r="G12" s="18" t="s">
        <v>25</v>
      </c>
      <c r="H12" s="161"/>
      <c r="I12" s="161"/>
      <c r="J12" s="18" t="s">
        <v>28</v>
      </c>
      <c r="K12" s="224"/>
      <c r="L12" s="224"/>
    </row>
    <row r="13" spans="2:13" s="34" customFormat="1" ht="30.75" customHeight="1" x14ac:dyDescent="0.25">
      <c r="B13" s="46" t="s">
        <v>276</v>
      </c>
      <c r="C13" s="167"/>
      <c r="D13" s="168"/>
      <c r="E13" s="168"/>
      <c r="F13" s="168"/>
      <c r="G13" s="169" t="s">
        <v>312</v>
      </c>
      <c r="H13" s="169"/>
      <c r="I13" s="169"/>
      <c r="J13" s="169"/>
      <c r="K13" s="170"/>
      <c r="L13" s="170"/>
    </row>
    <row r="14" spans="2:13" s="34" customFormat="1" ht="24" customHeight="1" x14ac:dyDescent="0.25">
      <c r="B14" s="46" t="s">
        <v>319</v>
      </c>
      <c r="C14" s="165"/>
      <c r="D14" s="166"/>
      <c r="E14" s="166"/>
      <c r="F14" s="166"/>
      <c r="G14" s="171" t="s">
        <v>283</v>
      </c>
      <c r="H14" s="172"/>
      <c r="I14" s="172"/>
      <c r="J14" s="173"/>
      <c r="K14" s="180"/>
      <c r="L14" s="181"/>
    </row>
    <row r="15" spans="2:13" s="3" customFormat="1" ht="30.75" customHeight="1" thickBot="1" x14ac:dyDescent="0.3">
      <c r="B15" s="48" t="s">
        <v>316</v>
      </c>
      <c r="C15" s="182" t="s">
        <v>100</v>
      </c>
      <c r="D15" s="183"/>
      <c r="E15" s="228" t="s">
        <v>317</v>
      </c>
      <c r="F15" s="229"/>
      <c r="G15" s="229"/>
      <c r="H15" s="229"/>
      <c r="I15" s="229"/>
      <c r="J15" s="229"/>
      <c r="K15" s="229"/>
      <c r="L15" s="49" t="s">
        <v>100</v>
      </c>
    </row>
    <row r="16" spans="2:13" s="33" customFormat="1" ht="30.95" customHeight="1" thickBot="1" x14ac:dyDescent="0.3">
      <c r="B16" s="137" t="s">
        <v>30</v>
      </c>
      <c r="C16" s="138"/>
      <c r="D16" s="138"/>
      <c r="E16" s="138"/>
      <c r="F16" s="138"/>
      <c r="G16" s="138"/>
      <c r="H16" s="138"/>
      <c r="I16" s="138"/>
      <c r="J16" s="138"/>
      <c r="K16" s="138"/>
      <c r="L16" s="139"/>
    </row>
    <row r="17" spans="2:28" s="34" customFormat="1" ht="27" customHeight="1" x14ac:dyDescent="0.25">
      <c r="B17" s="174" t="s">
        <v>113</v>
      </c>
      <c r="C17" s="175"/>
      <c r="D17" s="159"/>
      <c r="E17" s="159"/>
      <c r="F17" s="157" t="s">
        <v>114</v>
      </c>
      <c r="G17" s="158"/>
      <c r="H17" s="159"/>
      <c r="I17" s="159"/>
      <c r="J17" s="157" t="s">
        <v>102</v>
      </c>
      <c r="K17" s="158"/>
      <c r="L17" s="50"/>
      <c r="M17" s="36"/>
      <c r="N17" s="36"/>
    </row>
    <row r="18" spans="2:28" s="37" customFormat="1" ht="27.75" customHeight="1" x14ac:dyDescent="0.25">
      <c r="B18" s="174" t="s">
        <v>320</v>
      </c>
      <c r="C18" s="175"/>
      <c r="D18" s="159"/>
      <c r="E18" s="159"/>
      <c r="F18" s="176" t="s">
        <v>32</v>
      </c>
      <c r="G18" s="177"/>
      <c r="H18" s="178">
        <f>VALUE(NETWORKDAYS(D18,D17))</f>
        <v>0</v>
      </c>
      <c r="I18" s="179"/>
      <c r="J18" s="176" t="s">
        <v>33</v>
      </c>
      <c r="K18" s="177"/>
      <c r="L18" s="51" t="str">
        <f>IF(H18&gt;5,"Ordinaria","Extraordinaria")</f>
        <v>Extraordinaria</v>
      </c>
    </row>
    <row r="19" spans="2:28" s="34" customFormat="1" ht="58.5" customHeight="1" x14ac:dyDescent="0.25">
      <c r="B19" s="148" t="s">
        <v>65</v>
      </c>
      <c r="C19" s="149"/>
      <c r="D19" s="225"/>
      <c r="E19" s="226"/>
      <c r="F19" s="226"/>
      <c r="G19" s="226"/>
      <c r="H19" s="226"/>
      <c r="I19" s="226"/>
      <c r="J19" s="226"/>
      <c r="K19" s="226"/>
      <c r="L19" s="227"/>
      <c r="AB19" s="38"/>
    </row>
    <row r="20" spans="2:28" s="34" customFormat="1" ht="21.95" customHeight="1" x14ac:dyDescent="0.25">
      <c r="B20" s="148" t="s">
        <v>115</v>
      </c>
      <c r="C20" s="149"/>
      <c r="D20" s="150"/>
      <c r="E20" s="151"/>
      <c r="F20" s="151"/>
      <c r="G20" s="152"/>
      <c r="H20" s="153" t="s">
        <v>31</v>
      </c>
      <c r="I20" s="154"/>
      <c r="J20" s="155"/>
      <c r="K20" s="155"/>
      <c r="L20" s="155"/>
    </row>
    <row r="21" spans="2:28" s="34" customFormat="1" ht="21.95" customHeight="1" x14ac:dyDescent="0.25">
      <c r="B21" s="148" t="s">
        <v>116</v>
      </c>
      <c r="C21" s="149"/>
      <c r="D21" s="150"/>
      <c r="E21" s="151"/>
      <c r="F21" s="151"/>
      <c r="G21" s="152"/>
      <c r="H21" s="153" t="s">
        <v>31</v>
      </c>
      <c r="I21" s="154"/>
      <c r="J21" s="155"/>
      <c r="K21" s="155"/>
      <c r="L21" s="155"/>
    </row>
    <row r="22" spans="2:28" s="34" customFormat="1" ht="21.95" customHeight="1" x14ac:dyDescent="0.25">
      <c r="B22" s="148" t="s">
        <v>117</v>
      </c>
      <c r="C22" s="149"/>
      <c r="D22" s="150"/>
      <c r="E22" s="151"/>
      <c r="F22" s="151"/>
      <c r="G22" s="152"/>
      <c r="H22" s="153" t="s">
        <v>31</v>
      </c>
      <c r="I22" s="154"/>
      <c r="J22" s="155"/>
      <c r="K22" s="155"/>
      <c r="L22" s="155"/>
    </row>
    <row r="23" spans="2:28" s="34" customFormat="1" ht="21.95" customHeight="1" x14ac:dyDescent="0.25">
      <c r="B23" s="148" t="s">
        <v>118</v>
      </c>
      <c r="C23" s="149"/>
      <c r="D23" s="150"/>
      <c r="E23" s="151"/>
      <c r="F23" s="151"/>
      <c r="G23" s="152"/>
      <c r="H23" s="153" t="s">
        <v>31</v>
      </c>
      <c r="I23" s="154"/>
      <c r="J23" s="155"/>
      <c r="K23" s="155"/>
      <c r="L23" s="155"/>
    </row>
    <row r="24" spans="2:28" s="34" customFormat="1" ht="21.95" customHeight="1" x14ac:dyDescent="0.25">
      <c r="B24" s="148" t="s">
        <v>119</v>
      </c>
      <c r="C24" s="149"/>
      <c r="D24" s="150"/>
      <c r="E24" s="151"/>
      <c r="F24" s="151"/>
      <c r="G24" s="152"/>
      <c r="H24" s="153" t="s">
        <v>31</v>
      </c>
      <c r="I24" s="154"/>
      <c r="J24" s="155"/>
      <c r="K24" s="155"/>
      <c r="L24" s="155"/>
    </row>
    <row r="25" spans="2:28" s="34" customFormat="1" ht="21.95" customHeight="1" x14ac:dyDescent="0.25">
      <c r="B25" s="148" t="s">
        <v>184</v>
      </c>
      <c r="C25" s="149"/>
      <c r="D25" s="150"/>
      <c r="E25" s="151"/>
      <c r="F25" s="151"/>
      <c r="G25" s="152"/>
      <c r="H25" s="153" t="s">
        <v>31</v>
      </c>
      <c r="I25" s="154"/>
      <c r="J25" s="155"/>
      <c r="K25" s="155"/>
      <c r="L25" s="155"/>
    </row>
    <row r="26" spans="2:28" s="3" customFormat="1" ht="66" customHeight="1" x14ac:dyDescent="0.2">
      <c r="B26" s="148" t="s">
        <v>61</v>
      </c>
      <c r="C26" s="149"/>
      <c r="D26" s="233"/>
      <c r="E26" s="234"/>
      <c r="F26" s="234"/>
      <c r="G26" s="234"/>
      <c r="H26" s="234"/>
      <c r="I26" s="234"/>
      <c r="J26" s="234"/>
      <c r="K26" s="234"/>
      <c r="L26" s="235"/>
    </row>
    <row r="27" spans="2:28" s="3" customFormat="1" ht="64.5" customHeight="1" x14ac:dyDescent="0.2">
      <c r="B27" s="257" t="s">
        <v>36</v>
      </c>
      <c r="C27" s="258"/>
      <c r="D27" s="233" t="s">
        <v>383</v>
      </c>
      <c r="E27" s="234"/>
      <c r="F27" s="234"/>
      <c r="G27" s="234"/>
      <c r="H27" s="234"/>
      <c r="I27" s="234"/>
      <c r="J27" s="234"/>
      <c r="K27" s="234"/>
      <c r="L27" s="235"/>
    </row>
    <row r="28" spans="2:28" s="3" customFormat="1" ht="398.25" customHeight="1" x14ac:dyDescent="0.2">
      <c r="B28" s="259"/>
      <c r="C28" s="260"/>
      <c r="D28" s="236"/>
      <c r="E28" s="237"/>
      <c r="F28" s="237"/>
      <c r="G28" s="237"/>
      <c r="H28" s="237"/>
      <c r="I28" s="237"/>
      <c r="J28" s="237"/>
      <c r="K28" s="237"/>
      <c r="L28" s="238"/>
    </row>
    <row r="29" spans="2:28" s="3" customFormat="1" ht="59.25" customHeight="1" x14ac:dyDescent="0.2">
      <c r="B29" s="162" t="s">
        <v>37</v>
      </c>
      <c r="C29" s="164"/>
      <c r="D29" s="247"/>
      <c r="E29" s="247"/>
      <c r="F29" s="247"/>
      <c r="G29" s="247"/>
      <c r="H29" s="247"/>
      <c r="I29" s="247"/>
      <c r="J29" s="247"/>
      <c r="K29" s="247"/>
      <c r="L29" s="247"/>
    </row>
    <row r="30" spans="2:28" s="3" customFormat="1" ht="26.25" customHeight="1" x14ac:dyDescent="0.2">
      <c r="B30" s="244" t="s">
        <v>236</v>
      </c>
      <c r="C30" s="245"/>
      <c r="D30" s="244" t="s">
        <v>182</v>
      </c>
      <c r="E30" s="244"/>
      <c r="F30" s="241"/>
      <c r="G30" s="242"/>
      <c r="H30" s="242"/>
      <c r="I30" s="242"/>
      <c r="J30" s="242"/>
      <c r="K30" s="242"/>
      <c r="L30" s="243"/>
    </row>
    <row r="31" spans="2:28" s="3" customFormat="1" ht="26.25" customHeight="1" thickBot="1" x14ac:dyDescent="0.25">
      <c r="B31" s="244"/>
      <c r="C31" s="246"/>
      <c r="D31" s="244" t="s">
        <v>183</v>
      </c>
      <c r="E31" s="244"/>
      <c r="F31" s="241"/>
      <c r="G31" s="242"/>
      <c r="H31" s="242"/>
      <c r="I31" s="242"/>
      <c r="J31" s="242"/>
      <c r="K31" s="242"/>
      <c r="L31" s="243"/>
    </row>
    <row r="32" spans="2:28" s="33" customFormat="1" ht="30.95" customHeight="1" thickBot="1" x14ac:dyDescent="0.3">
      <c r="B32" s="239" t="s">
        <v>38</v>
      </c>
      <c r="C32" s="138"/>
      <c r="D32" s="240"/>
      <c r="E32" s="240"/>
      <c r="F32" s="138"/>
      <c r="G32" s="138"/>
      <c r="H32" s="138"/>
      <c r="I32" s="138"/>
      <c r="J32" s="138"/>
      <c r="K32" s="138"/>
      <c r="L32" s="139"/>
    </row>
    <row r="33" spans="2:12" s="3" customFormat="1" ht="27" customHeight="1" x14ac:dyDescent="0.2">
      <c r="B33" s="52" t="s">
        <v>64</v>
      </c>
      <c r="C33" s="53" t="s">
        <v>103</v>
      </c>
      <c r="D33" s="53" t="s">
        <v>104</v>
      </c>
      <c r="E33" s="261" t="s">
        <v>39</v>
      </c>
      <c r="F33" s="262"/>
      <c r="G33" s="262"/>
      <c r="H33" s="262"/>
      <c r="I33" s="262"/>
      <c r="J33" s="263"/>
      <c r="K33" s="261" t="s">
        <v>40</v>
      </c>
      <c r="L33" s="263"/>
    </row>
    <row r="34" spans="2:12" s="3" customFormat="1" ht="24.75" customHeight="1" x14ac:dyDescent="0.2">
      <c r="B34" s="54"/>
      <c r="C34" s="55"/>
      <c r="D34" s="55"/>
      <c r="E34" s="264"/>
      <c r="F34" s="264"/>
      <c r="G34" s="264"/>
      <c r="H34" s="264"/>
      <c r="I34" s="264"/>
      <c r="J34" s="264"/>
      <c r="K34" s="267"/>
      <c r="L34" s="268"/>
    </row>
    <row r="35" spans="2:12" s="3" customFormat="1" ht="24.75" customHeight="1" x14ac:dyDescent="0.2">
      <c r="B35" s="54"/>
      <c r="C35" s="55"/>
      <c r="D35" s="55"/>
      <c r="E35" s="264"/>
      <c r="F35" s="264"/>
      <c r="G35" s="264"/>
      <c r="H35" s="264"/>
      <c r="I35" s="264"/>
      <c r="J35" s="264"/>
      <c r="K35" s="265"/>
      <c r="L35" s="266"/>
    </row>
    <row r="36" spans="2:12" s="3" customFormat="1" ht="24.75" customHeight="1" x14ac:dyDescent="0.2">
      <c r="B36" s="54"/>
      <c r="C36" s="55"/>
      <c r="D36" s="55"/>
      <c r="E36" s="264"/>
      <c r="F36" s="264"/>
      <c r="G36" s="264"/>
      <c r="H36" s="264"/>
      <c r="I36" s="264"/>
      <c r="J36" s="264"/>
      <c r="K36" s="265"/>
      <c r="L36" s="266"/>
    </row>
    <row r="37" spans="2:12" s="3" customFormat="1" ht="24.75" customHeight="1" x14ac:dyDescent="0.2">
      <c r="B37" s="54"/>
      <c r="C37" s="55"/>
      <c r="D37" s="55"/>
      <c r="E37" s="264"/>
      <c r="F37" s="264"/>
      <c r="G37" s="264"/>
      <c r="H37" s="264"/>
      <c r="I37" s="264"/>
      <c r="J37" s="264"/>
      <c r="K37" s="265"/>
      <c r="L37" s="266"/>
    </row>
    <row r="38" spans="2:12" s="3" customFormat="1" ht="24.75" customHeight="1" x14ac:dyDescent="0.2">
      <c r="B38" s="54"/>
      <c r="C38" s="55"/>
      <c r="D38" s="55"/>
      <c r="E38" s="264"/>
      <c r="F38" s="264"/>
      <c r="G38" s="264"/>
      <c r="H38" s="264"/>
      <c r="I38" s="264"/>
      <c r="J38" s="264"/>
      <c r="K38" s="265"/>
      <c r="L38" s="266"/>
    </row>
    <row r="39" spans="2:12" s="3" customFormat="1" ht="24.75" customHeight="1" x14ac:dyDescent="0.2">
      <c r="B39" s="54"/>
      <c r="C39" s="55"/>
      <c r="D39" s="55"/>
      <c r="E39" s="264"/>
      <c r="F39" s="264"/>
      <c r="G39" s="264"/>
      <c r="H39" s="264"/>
      <c r="I39" s="264"/>
      <c r="J39" s="264"/>
      <c r="K39" s="265"/>
      <c r="L39" s="266"/>
    </row>
    <row r="40" spans="2:12" s="3" customFormat="1" ht="24.75" customHeight="1" x14ac:dyDescent="0.2">
      <c r="B40" s="54"/>
      <c r="C40" s="55"/>
      <c r="D40" s="55"/>
      <c r="E40" s="264"/>
      <c r="F40" s="264"/>
      <c r="G40" s="264"/>
      <c r="H40" s="264"/>
      <c r="I40" s="264"/>
      <c r="J40" s="264"/>
      <c r="K40" s="265"/>
      <c r="L40" s="266"/>
    </row>
    <row r="41" spans="2:12" s="3" customFormat="1" ht="24.75" customHeight="1" x14ac:dyDescent="0.2">
      <c r="B41" s="54"/>
      <c r="C41" s="55"/>
      <c r="D41" s="55"/>
      <c r="E41" s="264"/>
      <c r="F41" s="264"/>
      <c r="G41" s="264"/>
      <c r="H41" s="264"/>
      <c r="I41" s="264"/>
      <c r="J41" s="264"/>
      <c r="K41" s="265"/>
      <c r="L41" s="266"/>
    </row>
    <row r="42" spans="2:12" s="3" customFormat="1" ht="24.75" customHeight="1" x14ac:dyDescent="0.2">
      <c r="B42" s="54"/>
      <c r="C42" s="55"/>
      <c r="D42" s="55"/>
      <c r="E42" s="264"/>
      <c r="F42" s="264"/>
      <c r="G42" s="264"/>
      <c r="H42" s="264"/>
      <c r="I42" s="264"/>
      <c r="J42" s="264"/>
      <c r="K42" s="265"/>
      <c r="L42" s="266"/>
    </row>
    <row r="43" spans="2:12" s="3" customFormat="1" ht="24.75" customHeight="1" x14ac:dyDescent="0.2">
      <c r="B43" s="54"/>
      <c r="C43" s="55"/>
      <c r="D43" s="55"/>
      <c r="E43" s="264"/>
      <c r="F43" s="264"/>
      <c r="G43" s="264"/>
      <c r="H43" s="264"/>
      <c r="I43" s="264"/>
      <c r="J43" s="264"/>
      <c r="K43" s="265"/>
      <c r="L43" s="266"/>
    </row>
    <row r="44" spans="2:12" s="3" customFormat="1" ht="24.75" customHeight="1" x14ac:dyDescent="0.2">
      <c r="B44" s="54"/>
      <c r="C44" s="55"/>
      <c r="D44" s="55"/>
      <c r="E44" s="264"/>
      <c r="F44" s="264"/>
      <c r="G44" s="264"/>
      <c r="H44" s="264"/>
      <c r="I44" s="264"/>
      <c r="J44" s="264"/>
      <c r="K44" s="265"/>
      <c r="L44" s="266"/>
    </row>
    <row r="45" spans="2:12" s="3" customFormat="1" ht="24.75" customHeight="1" x14ac:dyDescent="0.2">
      <c r="B45" s="54"/>
      <c r="C45" s="55"/>
      <c r="D45" s="55"/>
      <c r="E45" s="264"/>
      <c r="F45" s="264"/>
      <c r="G45" s="264"/>
      <c r="H45" s="264"/>
      <c r="I45" s="264"/>
      <c r="J45" s="264"/>
      <c r="K45" s="265"/>
      <c r="L45" s="266"/>
    </row>
    <row r="46" spans="2:12" s="3" customFormat="1" ht="24.75" customHeight="1" x14ac:dyDescent="0.2">
      <c r="B46" s="54"/>
      <c r="C46" s="55"/>
      <c r="D46" s="55"/>
      <c r="E46" s="264"/>
      <c r="F46" s="264"/>
      <c r="G46" s="264"/>
      <c r="H46" s="264"/>
      <c r="I46" s="264"/>
      <c r="J46" s="264"/>
      <c r="K46" s="265"/>
      <c r="L46" s="266"/>
    </row>
    <row r="47" spans="2:12" s="3" customFormat="1" ht="24.75" customHeight="1" x14ac:dyDescent="0.2">
      <c r="B47" s="54"/>
      <c r="C47" s="55"/>
      <c r="D47" s="55"/>
      <c r="E47" s="264"/>
      <c r="F47" s="264"/>
      <c r="G47" s="264"/>
      <c r="H47" s="264"/>
      <c r="I47" s="264"/>
      <c r="J47" s="264"/>
      <c r="K47" s="265"/>
      <c r="L47" s="266"/>
    </row>
    <row r="48" spans="2:12" s="3" customFormat="1" ht="24.75" customHeight="1" x14ac:dyDescent="0.2">
      <c r="B48" s="54"/>
      <c r="C48" s="55"/>
      <c r="D48" s="55"/>
      <c r="E48" s="264"/>
      <c r="F48" s="264"/>
      <c r="G48" s="264"/>
      <c r="H48" s="264"/>
      <c r="I48" s="264"/>
      <c r="J48" s="264"/>
      <c r="K48" s="265"/>
      <c r="L48" s="266"/>
    </row>
    <row r="49" spans="2:13" s="3" customFormat="1" ht="24.75" customHeight="1" x14ac:dyDescent="0.2">
      <c r="B49" s="54"/>
      <c r="C49" s="55"/>
      <c r="D49" s="55"/>
      <c r="E49" s="264"/>
      <c r="F49" s="264"/>
      <c r="G49" s="264"/>
      <c r="H49" s="264"/>
      <c r="I49" s="264"/>
      <c r="J49" s="264"/>
      <c r="K49" s="265"/>
      <c r="L49" s="266"/>
    </row>
    <row r="50" spans="2:13" s="3" customFormat="1" ht="24.75" customHeight="1" x14ac:dyDescent="0.2">
      <c r="B50" s="54"/>
      <c r="C50" s="55"/>
      <c r="D50" s="55"/>
      <c r="E50" s="264"/>
      <c r="F50" s="264"/>
      <c r="G50" s="264"/>
      <c r="H50" s="264"/>
      <c r="I50" s="264"/>
      <c r="J50" s="264"/>
      <c r="K50" s="265"/>
      <c r="L50" s="266"/>
    </row>
    <row r="51" spans="2:13" s="3" customFormat="1" ht="24.75" customHeight="1" x14ac:dyDescent="0.2">
      <c r="B51" s="54"/>
      <c r="C51" s="55"/>
      <c r="D51" s="55"/>
      <c r="E51" s="264"/>
      <c r="F51" s="264"/>
      <c r="G51" s="264"/>
      <c r="H51" s="264"/>
      <c r="I51" s="264"/>
      <c r="J51" s="264"/>
      <c r="K51" s="265"/>
      <c r="L51" s="266"/>
    </row>
    <row r="52" spans="2:13" s="3" customFormat="1" ht="24.75" customHeight="1" x14ac:dyDescent="0.2">
      <c r="B52" s="54"/>
      <c r="C52" s="55"/>
      <c r="D52" s="55"/>
      <c r="E52" s="264"/>
      <c r="F52" s="264"/>
      <c r="G52" s="264"/>
      <c r="H52" s="264"/>
      <c r="I52" s="264"/>
      <c r="J52" s="264"/>
      <c r="K52" s="265"/>
      <c r="L52" s="266"/>
    </row>
    <row r="53" spans="2:13" s="3" customFormat="1" ht="24.75" customHeight="1" x14ac:dyDescent="0.2">
      <c r="B53" s="54"/>
      <c r="C53" s="55"/>
      <c r="D53" s="55"/>
      <c r="E53" s="264"/>
      <c r="F53" s="264"/>
      <c r="G53" s="264"/>
      <c r="H53" s="264"/>
      <c r="I53" s="264"/>
      <c r="J53" s="264"/>
      <c r="K53" s="265"/>
      <c r="L53" s="266"/>
    </row>
    <row r="54" spans="2:13" s="3" customFormat="1" ht="24.75" customHeight="1" x14ac:dyDescent="0.2">
      <c r="B54" s="54"/>
      <c r="C54" s="55"/>
      <c r="D54" s="55"/>
      <c r="E54" s="264"/>
      <c r="F54" s="264"/>
      <c r="G54" s="264"/>
      <c r="H54" s="264"/>
      <c r="I54" s="264"/>
      <c r="J54" s="264"/>
      <c r="K54" s="265"/>
      <c r="L54" s="266"/>
    </row>
    <row r="55" spans="2:13" s="3" customFormat="1" ht="24.75" customHeight="1" x14ac:dyDescent="0.2">
      <c r="B55" s="54"/>
      <c r="C55" s="55"/>
      <c r="D55" s="55"/>
      <c r="E55" s="264"/>
      <c r="F55" s="264"/>
      <c r="G55" s="264"/>
      <c r="H55" s="264"/>
      <c r="I55" s="264"/>
      <c r="J55" s="264"/>
      <c r="K55" s="248"/>
      <c r="L55" s="249"/>
    </row>
    <row r="56" spans="2:13" s="3" customFormat="1" ht="5.25" customHeight="1" thickBot="1" x14ac:dyDescent="0.25">
      <c r="B56" s="56"/>
      <c r="C56" s="56"/>
      <c r="D56" s="56"/>
      <c r="E56" s="56"/>
      <c r="F56" s="56"/>
      <c r="G56" s="56"/>
      <c r="H56" s="56"/>
      <c r="I56" s="56"/>
      <c r="J56" s="56"/>
      <c r="K56" s="56"/>
      <c r="L56" s="56"/>
    </row>
    <row r="57" spans="2:13" s="33" customFormat="1" ht="30.95" customHeight="1" thickBot="1" x14ac:dyDescent="0.3">
      <c r="B57" s="137" t="s">
        <v>246</v>
      </c>
      <c r="C57" s="138"/>
      <c r="D57" s="138"/>
      <c r="E57" s="138"/>
      <c r="F57" s="138"/>
      <c r="G57" s="138"/>
      <c r="H57" s="138"/>
      <c r="I57" s="138"/>
      <c r="J57" s="138"/>
      <c r="K57" s="138"/>
      <c r="L57" s="139"/>
    </row>
    <row r="58" spans="2:13" s="33" customFormat="1" ht="24" customHeight="1" x14ac:dyDescent="0.25">
      <c r="B58" s="253" t="s">
        <v>124</v>
      </c>
      <c r="C58" s="253"/>
      <c r="D58" s="253"/>
      <c r="E58" s="253"/>
      <c r="F58" s="253"/>
      <c r="G58" s="253"/>
      <c r="H58" s="253"/>
      <c r="I58" s="253"/>
      <c r="J58" s="254"/>
      <c r="K58" s="255"/>
      <c r="L58" s="256"/>
    </row>
    <row r="59" spans="2:13" s="33" customFormat="1" ht="20.25" customHeight="1" x14ac:dyDescent="0.25">
      <c r="B59" s="83" t="s">
        <v>45</v>
      </c>
      <c r="C59" s="84"/>
      <c r="D59" s="84"/>
      <c r="E59" s="85"/>
      <c r="F59" s="83" t="s">
        <v>44</v>
      </c>
      <c r="G59" s="85"/>
      <c r="H59" s="83" t="s">
        <v>58</v>
      </c>
      <c r="I59" s="85"/>
      <c r="J59" s="83" t="s">
        <v>41</v>
      </c>
      <c r="K59" s="84"/>
      <c r="L59" s="85"/>
    </row>
    <row r="60" spans="2:13" s="33" customFormat="1" ht="25.5" customHeight="1" x14ac:dyDescent="0.25">
      <c r="B60" s="86" t="s">
        <v>42</v>
      </c>
      <c r="C60" s="86"/>
      <c r="D60" s="86"/>
      <c r="E60" s="86"/>
      <c r="F60" s="87"/>
      <c r="G60" s="88"/>
      <c r="H60" s="94">
        <f>IF($C$9="Servidor público",IF($J$58="A",    VLOOKUP($J$9,datos!$AB$19:$AC$29,2,1),
                                                           IF($J$58="B",    VLOOKUP($J$9,datos!$AB$32:$AC$42,2,1),
                                                           IF($J$58="C",    VLOOKUP($J$9,datos!$AB$45:$AC$55,2.1),31550))),
IF($J$58="A",    VLOOKUP($J$9,datos!$AB$19:$AC$26,2,1),
IF($J$58="B",     VLOOKUP($J$9,datos!$AB$32:$AC$39,2,1),
IF($J$58="C",     VLOOKUP($J$9,datos!$AB$45:$AC$52,2.1),31550))))</f>
        <v>31550</v>
      </c>
      <c r="I60" s="95"/>
      <c r="J60" s="96">
        <f>+H60*F60</f>
        <v>0</v>
      </c>
      <c r="K60" s="97"/>
      <c r="L60" s="98"/>
      <c r="M60" s="39"/>
    </row>
    <row r="61" spans="2:13" s="33" customFormat="1" ht="23.25" customHeight="1" x14ac:dyDescent="0.25">
      <c r="B61" s="86" t="s">
        <v>43</v>
      </c>
      <c r="C61" s="86"/>
      <c r="D61" s="86"/>
      <c r="E61" s="86"/>
      <c r="F61" s="87"/>
      <c r="G61" s="88"/>
      <c r="H61" s="94">
        <f>IF($C$9="Servidor público",IF($J$58="A",
VLOOKUP($J$9,datos!$AG$19:$AH$29,2,1),IF($J$58="B",
VLOOKUP($J$9,datos!$AG$32:$AH$42,2,1),IF($J$58="C",
VLOOKUP($J$9,datos!$AG$45:$AH$55,2,1),31550))),
IF($J$58="A",
VLOOKUP($J$9,datos!$AG$19:$AH$26,2,1),IF($J$58="B",
VLOOKUP($J$9,datos!$AG$32:$AH$39,2,1),IF($J$58="C",
VLOOKUP($J$9,datos!$AG$45:$AH$52,2,1),31550))))</f>
        <v>31550</v>
      </c>
      <c r="I61" s="95"/>
      <c r="J61" s="96">
        <f>+H61*F61</f>
        <v>0</v>
      </c>
      <c r="K61" s="97"/>
      <c r="L61" s="98"/>
    </row>
    <row r="62" spans="2:13" s="33" customFormat="1" ht="30.95" customHeight="1" thickBot="1" x14ac:dyDescent="0.3">
      <c r="B62" s="92" t="s">
        <v>46</v>
      </c>
      <c r="C62" s="92"/>
      <c r="D62" s="92"/>
      <c r="E62" s="92"/>
      <c r="F62" s="92"/>
      <c r="G62" s="92"/>
      <c r="H62" s="93"/>
      <c r="I62" s="93"/>
      <c r="J62" s="250">
        <f>SUM(J60:L61)</f>
        <v>0</v>
      </c>
      <c r="K62" s="251"/>
      <c r="L62" s="252"/>
    </row>
    <row r="63" spans="2:13" s="33" customFormat="1" ht="30.95" customHeight="1" thickBot="1" x14ac:dyDescent="0.3">
      <c r="B63" s="137" t="s">
        <v>271</v>
      </c>
      <c r="C63" s="138"/>
      <c r="D63" s="138"/>
      <c r="E63" s="138"/>
      <c r="F63" s="138"/>
      <c r="G63" s="138"/>
      <c r="H63" s="138"/>
      <c r="I63" s="138"/>
      <c r="J63" s="138"/>
      <c r="K63" s="138"/>
      <c r="L63" s="139"/>
    </row>
    <row r="64" spans="2:13" s="3" customFormat="1" ht="21" customHeight="1" x14ac:dyDescent="0.2">
      <c r="B64" s="90" t="s">
        <v>45</v>
      </c>
      <c r="C64" s="156"/>
      <c r="D64" s="156"/>
      <c r="E64" s="91"/>
      <c r="F64" s="90" t="s">
        <v>44</v>
      </c>
      <c r="G64" s="91"/>
      <c r="H64" s="90" t="s">
        <v>58</v>
      </c>
      <c r="I64" s="91"/>
      <c r="J64" s="90" t="s">
        <v>41</v>
      </c>
      <c r="K64" s="156"/>
      <c r="L64" s="91"/>
    </row>
    <row r="65" spans="2:13" s="3" customFormat="1" ht="21" customHeight="1" x14ac:dyDescent="0.2">
      <c r="B65" s="89" t="s">
        <v>42</v>
      </c>
      <c r="C65" s="89"/>
      <c r="D65" s="89"/>
      <c r="E65" s="89"/>
      <c r="F65" s="78"/>
      <c r="G65" s="78"/>
      <c r="H65" s="79"/>
      <c r="I65" s="79"/>
      <c r="J65" s="80">
        <f>+H65*F65</f>
        <v>0</v>
      </c>
      <c r="K65" s="81"/>
      <c r="L65" s="82"/>
      <c r="M65" s="40"/>
    </row>
    <row r="66" spans="2:13" s="3" customFormat="1" ht="21" customHeight="1" x14ac:dyDescent="0.2">
      <c r="B66" s="89" t="s">
        <v>43</v>
      </c>
      <c r="C66" s="89"/>
      <c r="D66" s="89"/>
      <c r="E66" s="89"/>
      <c r="F66" s="78"/>
      <c r="G66" s="78"/>
      <c r="H66" s="79"/>
      <c r="I66" s="79"/>
      <c r="J66" s="80">
        <f t="shared" ref="J66:J70" si="0">+H66*F66</f>
        <v>0</v>
      </c>
      <c r="K66" s="81"/>
      <c r="L66" s="82"/>
    </row>
    <row r="67" spans="2:13" s="3" customFormat="1" ht="21" customHeight="1" x14ac:dyDescent="0.2">
      <c r="B67" s="89" t="s">
        <v>105</v>
      </c>
      <c r="C67" s="89"/>
      <c r="D67" s="89"/>
      <c r="E67" s="89"/>
      <c r="F67" s="78"/>
      <c r="G67" s="78"/>
      <c r="H67" s="79"/>
      <c r="I67" s="79"/>
      <c r="J67" s="80">
        <f>+H67*F67</f>
        <v>0</v>
      </c>
      <c r="K67" s="81"/>
      <c r="L67" s="82"/>
    </row>
    <row r="68" spans="2:13" s="3" customFormat="1" ht="21" customHeight="1" x14ac:dyDescent="0.2">
      <c r="B68" s="89" t="s">
        <v>106</v>
      </c>
      <c r="C68" s="89"/>
      <c r="D68" s="89"/>
      <c r="E68" s="89"/>
      <c r="F68" s="78"/>
      <c r="G68" s="78"/>
      <c r="H68" s="79"/>
      <c r="I68" s="79"/>
      <c r="J68" s="80">
        <f t="shared" ref="J68" si="1">+H68*F68</f>
        <v>0</v>
      </c>
      <c r="K68" s="81"/>
      <c r="L68" s="82"/>
    </row>
    <row r="69" spans="2:13" s="3" customFormat="1" ht="21" customHeight="1" x14ac:dyDescent="0.2">
      <c r="B69" s="75" t="s">
        <v>288</v>
      </c>
      <c r="C69" s="76"/>
      <c r="D69" s="76"/>
      <c r="E69" s="77"/>
      <c r="F69" s="78"/>
      <c r="G69" s="78"/>
      <c r="H69" s="79"/>
      <c r="I69" s="79"/>
      <c r="J69" s="80">
        <f t="shared" si="0"/>
        <v>0</v>
      </c>
      <c r="K69" s="81"/>
      <c r="L69" s="82"/>
    </row>
    <row r="70" spans="2:13" s="3" customFormat="1" ht="21" customHeight="1" x14ac:dyDescent="0.2">
      <c r="B70" s="75" t="s">
        <v>289</v>
      </c>
      <c r="C70" s="76"/>
      <c r="D70" s="76"/>
      <c r="E70" s="77"/>
      <c r="F70" s="78"/>
      <c r="G70" s="78"/>
      <c r="H70" s="79"/>
      <c r="I70" s="79"/>
      <c r="J70" s="80">
        <f t="shared" si="0"/>
        <v>0</v>
      </c>
      <c r="K70" s="81"/>
      <c r="L70" s="82"/>
    </row>
    <row r="71" spans="2:13" s="3" customFormat="1" ht="21" customHeight="1" thickBot="1" x14ac:dyDescent="0.25">
      <c r="B71" s="92" t="s">
        <v>46</v>
      </c>
      <c r="C71" s="92"/>
      <c r="D71" s="92"/>
      <c r="E71" s="92"/>
      <c r="F71" s="102"/>
      <c r="G71" s="102"/>
      <c r="H71" s="103"/>
      <c r="I71" s="103"/>
      <c r="J71" s="99">
        <f>SUM(J64:L70)</f>
        <v>0</v>
      </c>
      <c r="K71" s="100"/>
      <c r="L71" s="101"/>
    </row>
    <row r="72" spans="2:13" s="3" customFormat="1" ht="18" customHeight="1" thickBot="1" x14ac:dyDescent="0.25">
      <c r="B72" s="92" t="s">
        <v>318</v>
      </c>
      <c r="C72" s="92"/>
      <c r="D72" s="92"/>
      <c r="E72" s="92"/>
      <c r="F72" s="92"/>
      <c r="G72" s="92"/>
      <c r="H72" s="93"/>
      <c r="I72" s="93"/>
      <c r="J72" s="120" t="e">
        <f>+J100*L17</f>
        <v>#DIV/0!</v>
      </c>
      <c r="K72" s="121"/>
      <c r="L72" s="122"/>
    </row>
    <row r="73" spans="2:13" s="33" customFormat="1" ht="30.95" customHeight="1" thickBot="1" x14ac:dyDescent="0.3">
      <c r="B73" s="137" t="s">
        <v>109</v>
      </c>
      <c r="C73" s="138"/>
      <c r="D73" s="138"/>
      <c r="E73" s="138"/>
      <c r="F73" s="138"/>
      <c r="G73" s="138"/>
      <c r="H73" s="138"/>
      <c r="I73" s="138"/>
      <c r="J73" s="138"/>
      <c r="K73" s="138"/>
      <c r="L73" s="139"/>
    </row>
    <row r="74" spans="2:13" s="3" customFormat="1" ht="29.25" customHeight="1" x14ac:dyDescent="0.2">
      <c r="B74" s="104" t="s">
        <v>25</v>
      </c>
      <c r="C74" s="106"/>
      <c r="D74" s="132" t="s">
        <v>64</v>
      </c>
      <c r="E74" s="132"/>
      <c r="F74" s="130" t="s">
        <v>120</v>
      </c>
      <c r="G74" s="131"/>
      <c r="H74" s="130" t="s">
        <v>121</v>
      </c>
      <c r="I74" s="131"/>
      <c r="J74" s="104" t="s">
        <v>47</v>
      </c>
      <c r="K74" s="105"/>
      <c r="L74" s="106"/>
    </row>
    <row r="75" spans="2:13" s="3" customFormat="1" ht="21" customHeight="1" x14ac:dyDescent="0.2">
      <c r="B75" s="128"/>
      <c r="C75" s="129"/>
      <c r="D75" s="123"/>
      <c r="E75" s="124"/>
      <c r="F75" s="110"/>
      <c r="G75" s="111"/>
      <c r="H75" s="110"/>
      <c r="I75" s="111"/>
      <c r="J75" s="107"/>
      <c r="K75" s="108"/>
      <c r="L75" s="109"/>
    </row>
    <row r="76" spans="2:13" s="3" customFormat="1" ht="21" customHeight="1" x14ac:dyDescent="0.2">
      <c r="B76" s="128"/>
      <c r="C76" s="129"/>
      <c r="D76" s="123"/>
      <c r="E76" s="124"/>
      <c r="F76" s="110"/>
      <c r="G76" s="111"/>
      <c r="H76" s="110"/>
      <c r="I76" s="111"/>
      <c r="J76" s="107"/>
      <c r="K76" s="108"/>
      <c r="L76" s="109"/>
    </row>
    <row r="77" spans="2:13" s="3" customFormat="1" ht="21" customHeight="1" x14ac:dyDescent="0.2">
      <c r="B77" s="128"/>
      <c r="C77" s="129"/>
      <c r="D77" s="123"/>
      <c r="E77" s="124"/>
      <c r="F77" s="110"/>
      <c r="G77" s="111"/>
      <c r="H77" s="110"/>
      <c r="I77" s="111"/>
      <c r="J77" s="107"/>
      <c r="K77" s="108"/>
      <c r="L77" s="109"/>
    </row>
    <row r="78" spans="2:13" s="3" customFormat="1" ht="21" customHeight="1" x14ac:dyDescent="0.2">
      <c r="B78" s="128"/>
      <c r="C78" s="129"/>
      <c r="D78" s="123"/>
      <c r="E78" s="124"/>
      <c r="F78" s="110"/>
      <c r="G78" s="111"/>
      <c r="H78" s="110"/>
      <c r="I78" s="111"/>
      <c r="J78" s="107"/>
      <c r="K78" s="108"/>
      <c r="L78" s="109"/>
    </row>
    <row r="79" spans="2:13" s="3" customFormat="1" ht="21" customHeight="1" x14ac:dyDescent="0.2">
      <c r="B79" s="128"/>
      <c r="C79" s="129"/>
      <c r="D79" s="123"/>
      <c r="E79" s="124"/>
      <c r="F79" s="110"/>
      <c r="G79" s="111"/>
      <c r="H79" s="110"/>
      <c r="I79" s="111"/>
      <c r="J79" s="107"/>
      <c r="K79" s="108"/>
      <c r="L79" s="109"/>
    </row>
    <row r="80" spans="2:13" s="3" customFormat="1" ht="21" customHeight="1" x14ac:dyDescent="0.2">
      <c r="B80" s="128"/>
      <c r="C80" s="129"/>
      <c r="D80" s="123"/>
      <c r="E80" s="124"/>
      <c r="F80" s="110"/>
      <c r="G80" s="111"/>
      <c r="H80" s="110"/>
      <c r="I80" s="111"/>
      <c r="J80" s="107"/>
      <c r="K80" s="108"/>
      <c r="L80" s="109"/>
    </row>
    <row r="81" spans="2:12" s="3" customFormat="1" ht="21" customHeight="1" x14ac:dyDescent="0.2">
      <c r="B81" s="57"/>
      <c r="C81" s="58"/>
      <c r="D81" s="59"/>
      <c r="E81" s="60"/>
      <c r="F81" s="110"/>
      <c r="G81" s="111"/>
      <c r="H81" s="110"/>
      <c r="I81" s="111"/>
      <c r="J81" s="61"/>
      <c r="K81" s="62"/>
      <c r="L81" s="63"/>
    </row>
    <row r="82" spans="2:12" s="3" customFormat="1" ht="21" customHeight="1" x14ac:dyDescent="0.2">
      <c r="B82" s="57"/>
      <c r="C82" s="58"/>
      <c r="D82" s="59"/>
      <c r="E82" s="60"/>
      <c r="F82" s="110"/>
      <c r="G82" s="111"/>
      <c r="H82" s="110"/>
      <c r="I82" s="111"/>
      <c r="J82" s="61"/>
      <c r="K82" s="62"/>
      <c r="L82" s="63"/>
    </row>
    <row r="83" spans="2:12" s="3" customFormat="1" ht="21" customHeight="1" x14ac:dyDescent="0.2">
      <c r="B83" s="128"/>
      <c r="C83" s="129"/>
      <c r="D83" s="123"/>
      <c r="E83" s="124"/>
      <c r="F83" s="110"/>
      <c r="G83" s="111"/>
      <c r="H83" s="110"/>
      <c r="I83" s="111"/>
      <c r="J83" s="107"/>
      <c r="K83" s="108"/>
      <c r="L83" s="109"/>
    </row>
    <row r="84" spans="2:12" s="3" customFormat="1" ht="21" customHeight="1" x14ac:dyDescent="0.25">
      <c r="B84" s="146" t="s">
        <v>270</v>
      </c>
      <c r="C84" s="147"/>
      <c r="D84" s="147"/>
      <c r="E84" s="147"/>
      <c r="F84" s="147"/>
      <c r="G84" s="147"/>
      <c r="H84" s="147"/>
      <c r="I84" s="147"/>
      <c r="J84" s="112">
        <f>IF(C15="Si",SUM(J78:L83)*0.19,SUM(J78:L83)*0)</f>
        <v>0</v>
      </c>
      <c r="K84" s="113"/>
      <c r="L84" s="114"/>
    </row>
    <row r="85" spans="2:12" s="3" customFormat="1" ht="21" customHeight="1" thickBot="1" x14ac:dyDescent="0.25">
      <c r="B85" s="118" t="s">
        <v>46</v>
      </c>
      <c r="C85" s="118"/>
      <c r="D85" s="118"/>
      <c r="E85" s="118"/>
      <c r="F85" s="118"/>
      <c r="G85" s="118"/>
      <c r="H85" s="119"/>
      <c r="I85" s="119"/>
      <c r="J85" s="133">
        <f>SUM(J75:L84)</f>
        <v>0</v>
      </c>
      <c r="K85" s="134"/>
      <c r="L85" s="135"/>
    </row>
    <row r="86" spans="2:12" s="3" customFormat="1" ht="4.5" customHeight="1" thickBot="1" x14ac:dyDescent="0.25">
      <c r="B86" s="56"/>
      <c r="C86" s="56"/>
      <c r="D86" s="56"/>
      <c r="E86" s="56"/>
      <c r="F86" s="56"/>
      <c r="G86" s="56"/>
      <c r="H86" s="56"/>
      <c r="I86" s="56"/>
      <c r="J86" s="56"/>
      <c r="K86" s="56"/>
      <c r="L86" s="56"/>
    </row>
    <row r="87" spans="2:12" s="33" customFormat="1" ht="30.95" customHeight="1" thickBot="1" x14ac:dyDescent="0.3">
      <c r="B87" s="137" t="s">
        <v>108</v>
      </c>
      <c r="C87" s="138"/>
      <c r="D87" s="138"/>
      <c r="E87" s="138"/>
      <c r="F87" s="138"/>
      <c r="G87" s="138"/>
      <c r="H87" s="138"/>
      <c r="I87" s="138"/>
      <c r="J87" s="138"/>
      <c r="K87" s="138"/>
      <c r="L87" s="139"/>
    </row>
    <row r="88" spans="2:12" s="3" customFormat="1" ht="21" customHeight="1" x14ac:dyDescent="0.2">
      <c r="B88" s="143" t="s">
        <v>59</v>
      </c>
      <c r="C88" s="145"/>
      <c r="D88" s="132" t="s">
        <v>64</v>
      </c>
      <c r="E88" s="132"/>
      <c r="F88" s="143" t="s">
        <v>53</v>
      </c>
      <c r="G88" s="144"/>
      <c r="H88" s="144"/>
      <c r="I88" s="145"/>
      <c r="J88" s="143" t="s">
        <v>47</v>
      </c>
      <c r="K88" s="144"/>
      <c r="L88" s="145"/>
    </row>
    <row r="89" spans="2:12" s="3" customFormat="1" ht="21" customHeight="1" x14ac:dyDescent="0.2">
      <c r="B89" s="125"/>
      <c r="C89" s="126"/>
      <c r="D89" s="123"/>
      <c r="E89" s="124"/>
      <c r="F89" s="110"/>
      <c r="G89" s="127"/>
      <c r="H89" s="127"/>
      <c r="I89" s="111"/>
      <c r="J89" s="107"/>
      <c r="K89" s="108"/>
      <c r="L89" s="109"/>
    </row>
    <row r="90" spans="2:12" s="3" customFormat="1" ht="21" customHeight="1" x14ac:dyDescent="0.2">
      <c r="B90" s="125"/>
      <c r="C90" s="126"/>
      <c r="D90" s="123"/>
      <c r="E90" s="124"/>
      <c r="F90" s="110"/>
      <c r="G90" s="127"/>
      <c r="H90" s="127"/>
      <c r="I90" s="111"/>
      <c r="J90" s="107"/>
      <c r="K90" s="108"/>
      <c r="L90" s="109"/>
    </row>
    <row r="91" spans="2:12" s="3" customFormat="1" ht="21" customHeight="1" x14ac:dyDescent="0.2">
      <c r="B91" s="125"/>
      <c r="C91" s="126"/>
      <c r="D91" s="123"/>
      <c r="E91" s="124"/>
      <c r="F91" s="110"/>
      <c r="G91" s="127"/>
      <c r="H91" s="127"/>
      <c r="I91" s="111"/>
      <c r="J91" s="107"/>
      <c r="K91" s="108"/>
      <c r="L91" s="109"/>
    </row>
    <row r="92" spans="2:12" s="3" customFormat="1" ht="21" customHeight="1" x14ac:dyDescent="0.2">
      <c r="B92" s="125"/>
      <c r="C92" s="126"/>
      <c r="D92" s="123"/>
      <c r="E92" s="124"/>
      <c r="F92" s="110"/>
      <c r="G92" s="127"/>
      <c r="H92" s="127"/>
      <c r="I92" s="111"/>
      <c r="J92" s="107"/>
      <c r="K92" s="108"/>
      <c r="L92" s="109"/>
    </row>
    <row r="93" spans="2:12" s="3" customFormat="1" ht="21" customHeight="1" x14ac:dyDescent="0.2">
      <c r="B93" s="125"/>
      <c r="C93" s="126"/>
      <c r="D93" s="123"/>
      <c r="E93" s="124"/>
      <c r="F93" s="110"/>
      <c r="G93" s="127"/>
      <c r="H93" s="127"/>
      <c r="I93" s="111"/>
      <c r="J93" s="107"/>
      <c r="K93" s="108"/>
      <c r="L93" s="109"/>
    </row>
    <row r="94" spans="2:12" s="3" customFormat="1" ht="21" customHeight="1" thickBot="1" x14ac:dyDescent="0.3">
      <c r="B94" s="146" t="s">
        <v>270</v>
      </c>
      <c r="C94" s="147"/>
      <c r="D94" s="147"/>
      <c r="E94" s="147"/>
      <c r="F94" s="147"/>
      <c r="G94" s="147"/>
      <c r="H94" s="147"/>
      <c r="I94" s="147"/>
      <c r="J94" s="112">
        <f>IF(C24="Si",SUM(J89:L93)*0.19,SUM(J89:L93)*0)</f>
        <v>0</v>
      </c>
      <c r="K94" s="113"/>
      <c r="L94" s="114"/>
    </row>
    <row r="95" spans="2:12" s="3" customFormat="1" ht="21" customHeight="1" thickBot="1" x14ac:dyDescent="0.25">
      <c r="B95" s="118" t="s">
        <v>46</v>
      </c>
      <c r="C95" s="118"/>
      <c r="D95" s="118"/>
      <c r="E95" s="118"/>
      <c r="F95" s="118"/>
      <c r="G95" s="118"/>
      <c r="H95" s="119"/>
      <c r="I95" s="119"/>
      <c r="J95" s="115">
        <f>SUM(J89:L94)</f>
        <v>0</v>
      </c>
      <c r="K95" s="116"/>
      <c r="L95" s="117"/>
    </row>
    <row r="96" spans="2:12" s="3" customFormat="1" ht="9" customHeight="1" x14ac:dyDescent="0.2">
      <c r="B96" s="56"/>
      <c r="C96" s="56"/>
      <c r="D96" s="56"/>
      <c r="E96" s="56"/>
      <c r="F96" s="56"/>
      <c r="G96" s="56"/>
      <c r="H96" s="56"/>
      <c r="I96" s="56"/>
      <c r="J96" s="56"/>
      <c r="K96" s="56"/>
      <c r="L96" s="56"/>
    </row>
    <row r="97" spans="2:13" s="3" customFormat="1" ht="5.25" customHeight="1" x14ac:dyDescent="0.2">
      <c r="B97" s="56"/>
      <c r="C97" s="56"/>
      <c r="D97" s="56"/>
      <c r="E97" s="56"/>
      <c r="F97" s="56"/>
      <c r="G97" s="56"/>
      <c r="H97" s="56"/>
      <c r="I97" s="56"/>
      <c r="J97" s="56"/>
      <c r="K97" s="56"/>
      <c r="L97" s="56"/>
    </row>
    <row r="98" spans="2:13" s="3" customFormat="1" ht="30.75" customHeight="1" x14ac:dyDescent="0.2">
      <c r="B98" s="118" t="s">
        <v>60</v>
      </c>
      <c r="C98" s="118"/>
      <c r="D98" s="118"/>
      <c r="E98" s="118"/>
      <c r="F98" s="118"/>
      <c r="G98" s="118"/>
      <c r="H98" s="118"/>
      <c r="I98" s="118"/>
      <c r="J98" s="142">
        <f>IF(J58="MIXTA O CON IVA",J72+J85+J95,J62+J85+J95)</f>
        <v>0</v>
      </c>
      <c r="K98" s="142"/>
      <c r="L98" s="142"/>
      <c r="M98" s="41"/>
    </row>
    <row r="99" spans="2:13" s="3" customFormat="1" ht="191.25" customHeight="1" x14ac:dyDescent="0.2">
      <c r="B99" s="269" t="s">
        <v>354</v>
      </c>
      <c r="C99" s="270"/>
      <c r="D99" s="270"/>
      <c r="E99" s="270"/>
      <c r="F99" s="270"/>
      <c r="G99" s="270"/>
      <c r="H99" s="270"/>
      <c r="I99" s="270"/>
      <c r="J99" s="270"/>
      <c r="K99" s="270"/>
      <c r="L99" s="271"/>
    </row>
    <row r="100" spans="2:13" s="3" customFormat="1" ht="45.75" customHeight="1" x14ac:dyDescent="0.2">
      <c r="B100" s="140" t="s">
        <v>272</v>
      </c>
      <c r="C100" s="140"/>
      <c r="D100" s="140"/>
      <c r="E100" s="140"/>
      <c r="F100" s="140"/>
      <c r="G100" s="140"/>
      <c r="H100" s="140"/>
      <c r="I100" s="140"/>
      <c r="J100" s="141" t="e">
        <f>ROUNDDOWN(J71/L17,0)</f>
        <v>#DIV/0!</v>
      </c>
      <c r="K100" s="141"/>
      <c r="L100" s="141"/>
    </row>
    <row r="101" spans="2:13" s="3" customFormat="1" ht="25.5" customHeight="1" x14ac:dyDescent="0.2">
      <c r="B101" s="73" t="s">
        <v>188</v>
      </c>
      <c r="C101" s="73"/>
      <c r="D101" s="74">
        <f>+C6</f>
        <v>0</v>
      </c>
      <c r="E101" s="74"/>
      <c r="F101" s="74"/>
      <c r="G101" s="74"/>
      <c r="H101" s="74"/>
      <c r="I101" s="74"/>
      <c r="J101" s="74"/>
      <c r="K101" s="74"/>
      <c r="L101" s="74"/>
    </row>
    <row r="102" spans="2:13" s="3" customFormat="1" ht="60" customHeight="1" x14ac:dyDescent="0.2">
      <c r="B102" s="73" t="s">
        <v>189</v>
      </c>
      <c r="C102" s="73"/>
      <c r="D102" s="136"/>
      <c r="E102" s="136"/>
      <c r="F102" s="136"/>
      <c r="G102" s="136"/>
      <c r="H102" s="136"/>
      <c r="I102" s="136"/>
      <c r="J102" s="136"/>
      <c r="K102" s="136"/>
      <c r="L102" s="136"/>
    </row>
    <row r="103" spans="2:13" s="3" customFormat="1" ht="21" customHeight="1" x14ac:dyDescent="0.2">
      <c r="B103" s="73" t="str">
        <f>IF(C9="Servidor Público","Nombre del Jefe Inmediato","Nombre del Supervisor")</f>
        <v>Nombre del Supervisor</v>
      </c>
      <c r="C103" s="73"/>
      <c r="D103" s="78"/>
      <c r="E103" s="78"/>
      <c r="F103" s="78"/>
      <c r="G103" s="78"/>
      <c r="H103" s="78"/>
      <c r="I103" s="78"/>
      <c r="J103" s="78"/>
      <c r="K103" s="78"/>
      <c r="L103" s="78"/>
    </row>
    <row r="104" spans="2:13" s="3" customFormat="1" ht="58.5" customHeight="1" x14ac:dyDescent="0.2">
      <c r="B104" s="73" t="str">
        <f>IF(C9="Servidor Público","Firma del Jefe Inmediato","Firma del Supervisor")</f>
        <v>Firma del Supervisor</v>
      </c>
      <c r="C104" s="73"/>
      <c r="D104" s="136"/>
      <c r="E104" s="136"/>
      <c r="F104" s="136"/>
      <c r="G104" s="136"/>
      <c r="H104" s="136"/>
      <c r="I104" s="136"/>
      <c r="J104" s="136"/>
      <c r="K104" s="136"/>
      <c r="L104" s="136"/>
    </row>
    <row r="105" spans="2:13" ht="16.5" customHeight="1" x14ac:dyDescent="0.25">
      <c r="B105" s="230" t="s">
        <v>384</v>
      </c>
      <c r="C105" s="231"/>
      <c r="D105" s="231"/>
      <c r="E105" s="231"/>
      <c r="F105" s="231"/>
      <c r="G105" s="231"/>
      <c r="H105" s="231"/>
      <c r="I105" s="231"/>
      <c r="J105" s="231"/>
      <c r="K105" s="231"/>
      <c r="L105" s="231"/>
    </row>
    <row r="106" spans="2:13" ht="15" customHeight="1" x14ac:dyDescent="0.25">
      <c r="B106" s="232"/>
      <c r="C106" s="232"/>
      <c r="D106" s="232"/>
      <c r="E106" s="232"/>
      <c r="F106" s="232"/>
      <c r="G106" s="232"/>
      <c r="H106" s="232"/>
      <c r="I106" s="232"/>
      <c r="J106" s="232"/>
      <c r="K106" s="232"/>
      <c r="L106" s="232"/>
    </row>
    <row r="107" spans="2:13" x14ac:dyDescent="0.25">
      <c r="B107" s="232"/>
      <c r="C107" s="232"/>
      <c r="D107" s="232"/>
      <c r="E107" s="232"/>
      <c r="F107" s="232"/>
      <c r="G107" s="232"/>
      <c r="H107" s="232"/>
      <c r="I107" s="232"/>
      <c r="J107" s="232"/>
      <c r="K107" s="232"/>
      <c r="L107" s="232"/>
    </row>
  </sheetData>
  <sheetProtection algorithmName="SHA-512" hashValue="8ruvK4RFBF9MkacZoM6IWK23DBFTEcBRQfPmfVdBURYpIuONhkd4DCnkmsjcI1yu41Vhu2uxKqrWuTXsCeXo6Q==" saltValue="AjWemVoT+/dagBKu5Vd/UQ==" spinCount="100000" sheet="1" formatCells="0" formatColumns="0" formatRows="0" insertColumns="0" deleteColumns="0" deleteRows="0" selectLockedCells="1" sort="0" autoFilter="0" pivotTables="0"/>
  <protectedRanges>
    <protectedRange algorithmName="SHA-512" hashValue="lWxh+W6FAZQMPSOPx0DTt1JVam1kz3+3HWh+Vj7UeWMxvlacM68DpP4/mhwD8ap4aRZzq6fBVKYRtXw00jK2ig==" saltValue="p4vpVAZxMtT3Lmb0HakzLg==" spinCount="100000" sqref="H18:I18" name="Rango2"/>
    <protectedRange algorithmName="SHA-512" hashValue="oWY6U8xNI4SbDXS+l84YeIXFY4m/pr1DBDaihZgil4FB88eUy5TCqfo4kCHdSg3/lbyjRY1jykC8ohhQUckjqg==" saltValue="TdVgMa8ouuMVpPdnQv517g==" spinCount="100000" sqref="H18:I18" name="Formula"/>
  </protectedRanges>
  <mergeCells count="273">
    <mergeCell ref="B99:L99"/>
    <mergeCell ref="K51:L51"/>
    <mergeCell ref="E45:J45"/>
    <mergeCell ref="E46:J46"/>
    <mergeCell ref="E47:J47"/>
    <mergeCell ref="E48:J48"/>
    <mergeCell ref="E49:J49"/>
    <mergeCell ref="E50:J50"/>
    <mergeCell ref="E51:J51"/>
    <mergeCell ref="H67:I67"/>
    <mergeCell ref="J67:L67"/>
    <mergeCell ref="H60:I60"/>
    <mergeCell ref="B61:E61"/>
    <mergeCell ref="B68:E68"/>
    <mergeCell ref="F68:G68"/>
    <mergeCell ref="H68:I68"/>
    <mergeCell ref="J68:L68"/>
    <mergeCell ref="E52:J52"/>
    <mergeCell ref="E53:J53"/>
    <mergeCell ref="E54:J54"/>
    <mergeCell ref="E55:J55"/>
    <mergeCell ref="K52:L52"/>
    <mergeCell ref="K53:L53"/>
    <mergeCell ref="K54:L54"/>
    <mergeCell ref="E40:J40"/>
    <mergeCell ref="E41:J41"/>
    <mergeCell ref="E42:J42"/>
    <mergeCell ref="E43:J43"/>
    <mergeCell ref="E44:J44"/>
    <mergeCell ref="K34:L34"/>
    <mergeCell ref="K35:L35"/>
    <mergeCell ref="K36:L36"/>
    <mergeCell ref="K37:L37"/>
    <mergeCell ref="K38:L38"/>
    <mergeCell ref="K39:L39"/>
    <mergeCell ref="K40:L40"/>
    <mergeCell ref="K41:L41"/>
    <mergeCell ref="K42:L42"/>
    <mergeCell ref="B58:I58"/>
    <mergeCell ref="J58:L58"/>
    <mergeCell ref="D26:L26"/>
    <mergeCell ref="D30:E30"/>
    <mergeCell ref="D31:E31"/>
    <mergeCell ref="F30:L30"/>
    <mergeCell ref="B26:C26"/>
    <mergeCell ref="B27:C28"/>
    <mergeCell ref="E33:J33"/>
    <mergeCell ref="K33:L33"/>
    <mergeCell ref="E34:J34"/>
    <mergeCell ref="E35:J35"/>
    <mergeCell ref="K43:L43"/>
    <mergeCell ref="K44:L44"/>
    <mergeCell ref="K45:L45"/>
    <mergeCell ref="K46:L46"/>
    <mergeCell ref="K47:L47"/>
    <mergeCell ref="K48:L48"/>
    <mergeCell ref="K49:L49"/>
    <mergeCell ref="K50:L50"/>
    <mergeCell ref="E36:J36"/>
    <mergeCell ref="E37:J37"/>
    <mergeCell ref="E38:J38"/>
    <mergeCell ref="E39:J39"/>
    <mergeCell ref="F65:G65"/>
    <mergeCell ref="F66:G66"/>
    <mergeCell ref="B66:E66"/>
    <mergeCell ref="J70:L70"/>
    <mergeCell ref="B63:L63"/>
    <mergeCell ref="B59:E59"/>
    <mergeCell ref="F59:G59"/>
    <mergeCell ref="B70:E70"/>
    <mergeCell ref="F70:G70"/>
    <mergeCell ref="B105:L107"/>
    <mergeCell ref="B29:C29"/>
    <mergeCell ref="D27:L28"/>
    <mergeCell ref="B32:L32"/>
    <mergeCell ref="F31:L31"/>
    <mergeCell ref="B30:B31"/>
    <mergeCell ref="C30:C31"/>
    <mergeCell ref="D29:L29"/>
    <mergeCell ref="J24:L24"/>
    <mergeCell ref="B25:C25"/>
    <mergeCell ref="B94:I94"/>
    <mergeCell ref="J94:L94"/>
    <mergeCell ref="J88:L88"/>
    <mergeCell ref="D80:E80"/>
    <mergeCell ref="B67:E67"/>
    <mergeCell ref="F67:G67"/>
    <mergeCell ref="K55:L55"/>
    <mergeCell ref="J62:L62"/>
    <mergeCell ref="J60:L60"/>
    <mergeCell ref="H65:I65"/>
    <mergeCell ref="H66:I66"/>
    <mergeCell ref="H64:I64"/>
    <mergeCell ref="J66:L66"/>
    <mergeCell ref="B64:E64"/>
    <mergeCell ref="B19:C19"/>
    <mergeCell ref="B1:B3"/>
    <mergeCell ref="G7:I7"/>
    <mergeCell ref="J7:L7"/>
    <mergeCell ref="G8:I8"/>
    <mergeCell ref="J8:L8"/>
    <mergeCell ref="C8:F8"/>
    <mergeCell ref="C7:F7"/>
    <mergeCell ref="C4:H4"/>
    <mergeCell ref="I4:J4"/>
    <mergeCell ref="K4:L4"/>
    <mergeCell ref="C1:H3"/>
    <mergeCell ref="I1:J1"/>
    <mergeCell ref="K1:L1"/>
    <mergeCell ref="I2:J2"/>
    <mergeCell ref="I3:L3"/>
    <mergeCell ref="K2:L2"/>
    <mergeCell ref="C6:L6"/>
    <mergeCell ref="B5:L5"/>
    <mergeCell ref="J9:L9"/>
    <mergeCell ref="K12:L12"/>
    <mergeCell ref="D19:L19"/>
    <mergeCell ref="E15:K15"/>
    <mergeCell ref="C12:F12"/>
    <mergeCell ref="C9:F9"/>
    <mergeCell ref="H12:I12"/>
    <mergeCell ref="F17:G17"/>
    <mergeCell ref="D21:G21"/>
    <mergeCell ref="G9:I9"/>
    <mergeCell ref="B16:L16"/>
    <mergeCell ref="D17:E17"/>
    <mergeCell ref="C14:F14"/>
    <mergeCell ref="C13:F13"/>
    <mergeCell ref="G13:J13"/>
    <mergeCell ref="K13:L13"/>
    <mergeCell ref="G14:J14"/>
    <mergeCell ref="B17:C17"/>
    <mergeCell ref="D18:E18"/>
    <mergeCell ref="F18:G18"/>
    <mergeCell ref="B18:C18"/>
    <mergeCell ref="H18:I18"/>
    <mergeCell ref="K14:L14"/>
    <mergeCell ref="B20:C20"/>
    <mergeCell ref="C15:D15"/>
    <mergeCell ref="C10:L10"/>
    <mergeCell ref="K11:L11"/>
    <mergeCell ref="C11:I11"/>
    <mergeCell ref="J18:K18"/>
    <mergeCell ref="J17:K17"/>
    <mergeCell ref="J22:L22"/>
    <mergeCell ref="D22:G22"/>
    <mergeCell ref="H17:I17"/>
    <mergeCell ref="D20:G20"/>
    <mergeCell ref="J20:L20"/>
    <mergeCell ref="J21:L21"/>
    <mergeCell ref="H20:I20"/>
    <mergeCell ref="H21:I21"/>
    <mergeCell ref="H22:I22"/>
    <mergeCell ref="D83:E83"/>
    <mergeCell ref="B83:C83"/>
    <mergeCell ref="B87:L87"/>
    <mergeCell ref="F83:G83"/>
    <mergeCell ref="B84:I84"/>
    <mergeCell ref="H83:I83"/>
    <mergeCell ref="B88:C88"/>
    <mergeCell ref="B22:C22"/>
    <mergeCell ref="B21:C21"/>
    <mergeCell ref="B23:C23"/>
    <mergeCell ref="B24:C24"/>
    <mergeCell ref="D23:G23"/>
    <mergeCell ref="D24:G24"/>
    <mergeCell ref="H25:I25"/>
    <mergeCell ref="J23:L23"/>
    <mergeCell ref="D25:G25"/>
    <mergeCell ref="J25:L25"/>
    <mergeCell ref="H23:I23"/>
    <mergeCell ref="H24:I24"/>
    <mergeCell ref="J64:L64"/>
    <mergeCell ref="B57:L57"/>
    <mergeCell ref="H59:I59"/>
    <mergeCell ref="D77:E77"/>
    <mergeCell ref="F77:G77"/>
    <mergeCell ref="J80:L80"/>
    <mergeCell ref="H79:I79"/>
    <mergeCell ref="H70:I70"/>
    <mergeCell ref="F80:G80"/>
    <mergeCell ref="F74:G74"/>
    <mergeCell ref="J76:L76"/>
    <mergeCell ref="J75:L75"/>
    <mergeCell ref="B77:C77"/>
    <mergeCell ref="F75:G75"/>
    <mergeCell ref="H75:I75"/>
    <mergeCell ref="H80:I80"/>
    <mergeCell ref="B78:C78"/>
    <mergeCell ref="B79:C79"/>
    <mergeCell ref="H78:I78"/>
    <mergeCell ref="B76:C76"/>
    <mergeCell ref="D76:E76"/>
    <mergeCell ref="F76:G76"/>
    <mergeCell ref="H76:I76"/>
    <mergeCell ref="D74:E74"/>
    <mergeCell ref="F78:G78"/>
    <mergeCell ref="F79:G79"/>
    <mergeCell ref="B75:C75"/>
    <mergeCell ref="H77:I77"/>
    <mergeCell ref="J77:L77"/>
    <mergeCell ref="D103:L103"/>
    <mergeCell ref="D104:L104"/>
    <mergeCell ref="B73:L73"/>
    <mergeCell ref="B102:C102"/>
    <mergeCell ref="D102:L102"/>
    <mergeCell ref="B100:I100"/>
    <mergeCell ref="J100:L100"/>
    <mergeCell ref="B98:I98"/>
    <mergeCell ref="J98:L98"/>
    <mergeCell ref="F88:I88"/>
    <mergeCell ref="H81:I81"/>
    <mergeCell ref="D90:E90"/>
    <mergeCell ref="D91:E91"/>
    <mergeCell ref="D93:E93"/>
    <mergeCell ref="B90:C90"/>
    <mergeCell ref="J93:L93"/>
    <mergeCell ref="F91:I91"/>
    <mergeCell ref="F93:I93"/>
    <mergeCell ref="B93:C93"/>
    <mergeCell ref="B74:C74"/>
    <mergeCell ref="F90:I90"/>
    <mergeCell ref="J89:L89"/>
    <mergeCell ref="B89:C89"/>
    <mergeCell ref="D75:E75"/>
    <mergeCell ref="J84:L84"/>
    <mergeCell ref="J95:L95"/>
    <mergeCell ref="B95:I95"/>
    <mergeCell ref="B72:I72"/>
    <mergeCell ref="J72:L72"/>
    <mergeCell ref="J90:L90"/>
    <mergeCell ref="D89:E89"/>
    <mergeCell ref="B91:C91"/>
    <mergeCell ref="F81:G81"/>
    <mergeCell ref="B92:C92"/>
    <mergeCell ref="D92:E92"/>
    <mergeCell ref="F92:I92"/>
    <mergeCell ref="J92:L92"/>
    <mergeCell ref="J78:L78"/>
    <mergeCell ref="J79:L79"/>
    <mergeCell ref="D79:E79"/>
    <mergeCell ref="D78:E78"/>
    <mergeCell ref="B80:C80"/>
    <mergeCell ref="F89:I89"/>
    <mergeCell ref="H74:I74"/>
    <mergeCell ref="J83:L83"/>
    <mergeCell ref="D88:E88"/>
    <mergeCell ref="B85:I85"/>
    <mergeCell ref="J85:L85"/>
    <mergeCell ref="B103:C103"/>
    <mergeCell ref="B104:C104"/>
    <mergeCell ref="B101:C101"/>
    <mergeCell ref="D101:L101"/>
    <mergeCell ref="B69:E69"/>
    <mergeCell ref="F69:G69"/>
    <mergeCell ref="H69:I69"/>
    <mergeCell ref="J69:L69"/>
    <mergeCell ref="J59:L59"/>
    <mergeCell ref="B60:E60"/>
    <mergeCell ref="F60:G60"/>
    <mergeCell ref="B65:E65"/>
    <mergeCell ref="J65:L65"/>
    <mergeCell ref="F64:G64"/>
    <mergeCell ref="B62:I62"/>
    <mergeCell ref="F61:G61"/>
    <mergeCell ref="H61:I61"/>
    <mergeCell ref="J61:L61"/>
    <mergeCell ref="J71:L71"/>
    <mergeCell ref="B71:I71"/>
    <mergeCell ref="J74:L74"/>
    <mergeCell ref="J91:L91"/>
    <mergeCell ref="F82:G82"/>
    <mergeCell ref="H82:I82"/>
  </mergeCells>
  <conditionalFormatting sqref="B60:L61">
    <cfRule type="expression" dxfId="11" priority="43">
      <formula>$J$58="MIXTA O CON IVA"</formula>
    </cfRule>
  </conditionalFormatting>
  <conditionalFormatting sqref="B65:L70">
    <cfRule type="expression" dxfId="10" priority="12">
      <formula>$J$58="D"</formula>
    </cfRule>
    <cfRule type="expression" dxfId="9" priority="13">
      <formula>$J$58="C"</formula>
    </cfRule>
    <cfRule type="expression" dxfId="8" priority="14">
      <formula>$J$58="B"</formula>
    </cfRule>
    <cfRule type="expression" dxfId="7" priority="15">
      <formula>$J$58="A"</formula>
    </cfRule>
  </conditionalFormatting>
  <conditionalFormatting sqref="C11:I11">
    <cfRule type="expression" dxfId="6" priority="3">
      <formula>$C$9="Servidor Público"</formula>
    </cfRule>
  </conditionalFormatting>
  <conditionalFormatting sqref="C10:L10">
    <cfRule type="expression" dxfId="5" priority="4">
      <formula>$C$9="Contratista"</formula>
    </cfRule>
  </conditionalFormatting>
  <conditionalFormatting sqref="D19:L19">
    <cfRule type="expression" dxfId="4" priority="77">
      <formula>$L$18="Ordinaria"</formula>
    </cfRule>
  </conditionalFormatting>
  <conditionalFormatting sqref="F30:L30">
    <cfRule type="expression" dxfId="3" priority="48">
      <formula>$C$30="No"</formula>
    </cfRule>
  </conditionalFormatting>
  <conditionalFormatting sqref="F31:L31">
    <cfRule type="expression" dxfId="2" priority="47">
      <formula>$C$30="no"</formula>
    </cfRule>
  </conditionalFormatting>
  <conditionalFormatting sqref="K11:L11">
    <cfRule type="expression" dxfId="1" priority="1">
      <formula>$C$9="Servidor Público"</formula>
    </cfRule>
  </conditionalFormatting>
  <conditionalFormatting sqref="K13:L13">
    <cfRule type="expression" dxfId="0" priority="46">
      <formula>$C$9="Servidor Público"</formula>
    </cfRule>
  </conditionalFormatting>
  <dataValidations xWindow="479" yWindow="587" count="6">
    <dataValidation type="textLength" showInputMessage="1" showErrorMessage="1" sqref="D26:L26" xr:uid="{C9B49E38-54DF-4E85-9EB8-5588E1392A28}">
      <formula1>10</formula1>
      <formula2>250</formula2>
    </dataValidation>
    <dataValidation allowBlank="1" showInputMessage="1" showErrorMessage="1" prompt="Solo se requiere diligenciar, cuando es una comision EXTRAORDINARIA" sqref="D19:L19" xr:uid="{2DA610AF-1948-4770-8FD9-D5E1AE56DC6A}"/>
    <dataValidation type="whole" allowBlank="1" showInputMessage="1" showErrorMessage="1" error="Escribir el número del documento sin comas, ni puntos" prompt="Escribir el número del documento sin comas, ni puntos" sqref="C8:F8" xr:uid="{1C931DE5-3296-4FC0-8B0A-C51BEFEC5D64}">
      <formula1>1000000</formula1>
      <formula2>9900000000</formula2>
    </dataValidation>
    <dataValidation allowBlank="1" showInputMessage="1" showErrorMessage="1" prompt="Digite el valor de los honorios menusales o el valor del sueldo mensual" sqref="J9:L9" xr:uid="{560336C1-F8C8-48A0-93DA-E78DD666F3E7}"/>
    <dataValidation type="whole" operator="greaterThan" allowBlank="1" showInputMessage="1" showErrorMessage="1" sqref="J75:L83" xr:uid="{14BC1342-C11B-4500-836D-65A985C8E3F1}">
      <formula1>1</formula1>
    </dataValidation>
    <dataValidation type="whole" operator="greaterThan" allowBlank="1" showInputMessage="1" showErrorMessage="1" sqref="F65:G70 F60:G61" xr:uid="{A05F3523-C5E0-4A56-AEAC-EDDBEBEE8326}">
      <formula1>0</formula1>
    </dataValidation>
  </dataValidations>
  <printOptions horizontalCentered="1"/>
  <pageMargins left="0.43307086614173229" right="0.23622047244094491" top="0.82677165354330717" bottom="0.23622047244094491" header="0" footer="0"/>
  <pageSetup scale="50" fitToHeight="2" orientation="portrait" r:id="rId1"/>
  <rowBreaks count="2" manualBreakCount="2">
    <brk id="31" min="1" max="11" man="1"/>
    <brk id="86" min="1" max="11" man="1"/>
  </rowBreaks>
  <drawing r:id="rId2"/>
  <legacyDrawing r:id="rId3"/>
  <extLst>
    <ext xmlns:x14="http://schemas.microsoft.com/office/spreadsheetml/2009/9/main" uri="{CCE6A557-97BC-4b89-ADB6-D9C93CAAB3DF}">
      <x14:dataValidations xmlns:xm="http://schemas.microsoft.com/office/excel/2006/main" xWindow="479" yWindow="587" count="13">
        <x14:dataValidation type="list" allowBlank="1" showInputMessage="1" showErrorMessage="1" xr:uid="{CB4E6BAA-C6B6-458D-B488-ECF4E57D3183}">
          <x14:formula1>
            <xm:f>datos!$F$1:$F$6</xm:f>
          </x14:formula1>
          <xm:sqref>B75:B83</xm:sqref>
        </x14:dataValidation>
        <x14:dataValidation type="list" allowBlank="1" showInputMessage="1" showErrorMessage="1" xr:uid="{81858F17-6C09-421E-AB78-FD94E1046DE2}">
          <x14:formula1>
            <xm:f>datos!$C$1:$C$2</xm:f>
          </x14:formula1>
          <xm:sqref>H12</xm:sqref>
        </x14:dataValidation>
        <x14:dataValidation type="list" allowBlank="1" showInputMessage="1" showErrorMessage="1" xr:uid="{D3732591-10EB-4FB7-941E-7589C1B30528}">
          <x14:formula1>
            <xm:f>datos!$B$1:$B$19</xm:f>
          </x14:formula1>
          <xm:sqref>C12</xm:sqref>
        </x14:dataValidation>
        <x14:dataValidation type="list" allowBlank="1" showInputMessage="1" showErrorMessage="1" xr:uid="{E3FFADCB-7F19-4E10-9B2F-C77E0E36D172}">
          <x14:formula1>
            <xm:f>datos!$K$1:$K$33</xm:f>
          </x14:formula1>
          <xm:sqref>J20:L25</xm:sqref>
        </x14:dataValidation>
        <x14:dataValidation type="list" allowBlank="1" showInputMessage="1" showErrorMessage="1" xr:uid="{FF5F669A-9920-49E2-849F-BB19E63A8A25}">
          <x14:formula1>
            <xm:f>datos!$J$1:$J$2</xm:f>
          </x14:formula1>
          <xm:sqref>C30 C15:D15 L15</xm:sqref>
        </x14:dataValidation>
        <x14:dataValidation type="list" allowBlank="1" showInputMessage="1" showErrorMessage="1" xr:uid="{A2E54FF0-0D8D-4EBF-B5EF-30AC5DA6524B}">
          <x14:formula1>
            <xm:f>datos!$P$1:$P$2</xm:f>
          </x14:formula1>
          <xm:sqref>B89:C93</xm:sqref>
        </x14:dataValidation>
        <x14:dataValidation type="list" allowBlank="1" showInputMessage="1" showErrorMessage="1" xr:uid="{8A9D3CAE-2C7E-48BC-8BC9-FF408487CA53}">
          <x14:formula1>
            <xm:f>datos!$Q$1:$Q$5</xm:f>
          </x14:formula1>
          <xm:sqref>J58:L58</xm:sqref>
        </x14:dataValidation>
        <x14:dataValidation type="list" allowBlank="1" showInputMessage="1" showErrorMessage="1" xr:uid="{BA9F1A49-30B7-4AAE-8663-EC45D4B4E77E}">
          <x14:formula1>
            <xm:f>datos!$BC$2:$BC$21</xm:f>
          </x14:formula1>
          <xm:sqref>K11:L11</xm:sqref>
        </x14:dataValidation>
        <x14:dataValidation type="list" allowBlank="1" showInputMessage="1" showErrorMessage="1" xr:uid="{136F5235-65D7-4979-A3E8-424C60F62F53}">
          <x14:formula1>
            <xm:f>datos!$O$1:$O$3</xm:f>
          </x14:formula1>
          <xm:sqref>C4:H4</xm:sqref>
        </x14:dataValidation>
        <x14:dataValidation type="list" allowBlank="1" showInputMessage="1" showErrorMessage="1" xr:uid="{2106BFCD-2821-4B77-B74C-589CBC8AED92}">
          <x14:formula1>
            <xm:f>datos!$X$1:$X$75</xm:f>
          </x14:formula1>
          <xm:sqref>J7:L7</xm:sqref>
        </x14:dataValidation>
        <x14:dataValidation type="list" allowBlank="1" showInputMessage="1" showErrorMessage="1" xr:uid="{5F73504C-2929-4956-8281-4BE3F6800CE2}">
          <x14:formula1>
            <xm:f>datos!$A$1:$A$4</xm:f>
          </x14:formula1>
          <xm:sqref>C9:F9</xm:sqref>
        </x14:dataValidation>
        <x14:dataValidation type="list" allowBlank="1" showInputMessage="1" showErrorMessage="1" xr:uid="{42D7CF34-0BD8-4732-B721-48F4636749F7}">
          <x14:formula1>
            <xm:f>datos!$AV$2:$AV$26</xm:f>
          </x14:formula1>
          <xm:sqref>K13:L14</xm:sqref>
        </x14:dataValidation>
        <x14:dataValidation type="list" allowBlank="1" showInputMessage="1" showErrorMessage="1" xr:uid="{72C702C3-9488-4042-803A-11B9E18DAAF4}">
          <x14:formula1>
            <xm:f>datos!$AY$2:$AY$56</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0DC7-0F67-4089-977D-30D4F63A471E}">
  <sheetPr codeName="Hoja3"/>
  <dimension ref="A1:BC75"/>
  <sheetViews>
    <sheetView topLeftCell="AQ1" zoomScaleNormal="100" workbookViewId="0">
      <selection activeCell="AX18" sqref="AX18"/>
    </sheetView>
  </sheetViews>
  <sheetFormatPr baseColWidth="10" defaultColWidth="10.85546875" defaultRowHeight="15" x14ac:dyDescent="0.25"/>
  <cols>
    <col min="2" max="2" width="20.85546875" customWidth="1"/>
    <col min="5" max="5" width="13.7109375" customWidth="1"/>
    <col min="11" max="11" width="12.7109375" customWidth="1"/>
    <col min="14" max="14" width="20.140625" bestFit="1" customWidth="1"/>
    <col min="15" max="15" width="18.42578125" customWidth="1"/>
    <col min="16" max="16" width="16.85546875" customWidth="1"/>
    <col min="24" max="24" width="80" bestFit="1" customWidth="1"/>
    <col min="26" max="26" width="15.5703125" bestFit="1" customWidth="1"/>
    <col min="28" max="28" width="15.5703125" bestFit="1" customWidth="1"/>
    <col min="29" max="29" width="12" bestFit="1" customWidth="1"/>
    <col min="30" max="30" width="13" bestFit="1" customWidth="1"/>
    <col min="31" max="31" width="14.5703125" bestFit="1" customWidth="1"/>
    <col min="32" max="32" width="13.140625" bestFit="1" customWidth="1"/>
    <col min="33" max="35" width="13" bestFit="1" customWidth="1"/>
    <col min="37" max="37" width="14.140625" bestFit="1" customWidth="1"/>
    <col min="38" max="38" width="15.7109375" customWidth="1"/>
    <col min="39" max="39" width="16" customWidth="1"/>
    <col min="40" max="40" width="13.5703125" customWidth="1"/>
    <col min="41" max="41" width="14.5703125" customWidth="1"/>
    <col min="42" max="42" width="13.28515625" customWidth="1"/>
    <col min="43" max="43" width="16.7109375" customWidth="1"/>
    <col min="47" max="47" width="54.85546875" bestFit="1" customWidth="1"/>
    <col min="48" max="48" width="37.85546875" customWidth="1"/>
    <col min="51" max="51" width="47.85546875" bestFit="1" customWidth="1"/>
  </cols>
  <sheetData>
    <row r="1" spans="1:55" ht="15.75" customHeight="1" thickBot="1" x14ac:dyDescent="0.3">
      <c r="B1" t="s">
        <v>6</v>
      </c>
      <c r="C1" t="s">
        <v>26</v>
      </c>
      <c r="D1" s="17">
        <v>0.5</v>
      </c>
      <c r="E1" t="s">
        <v>34</v>
      </c>
      <c r="F1" t="s">
        <v>48</v>
      </c>
      <c r="G1">
        <v>0</v>
      </c>
      <c r="H1" t="s">
        <v>54</v>
      </c>
      <c r="J1" s="17" t="s">
        <v>101</v>
      </c>
      <c r="K1" t="s">
        <v>67</v>
      </c>
      <c r="N1" t="s">
        <v>42</v>
      </c>
      <c r="O1" t="s">
        <v>112</v>
      </c>
      <c r="P1" t="s">
        <v>122</v>
      </c>
      <c r="Q1" s="17" t="s">
        <v>125</v>
      </c>
      <c r="S1" s="275" t="s">
        <v>186</v>
      </c>
      <c r="T1" s="275"/>
      <c r="U1" s="275"/>
      <c r="V1" s="275"/>
      <c r="W1" s="275"/>
      <c r="X1" s="42" t="s">
        <v>129</v>
      </c>
      <c r="AD1" s="272" t="s">
        <v>190</v>
      </c>
      <c r="AE1" s="273"/>
      <c r="AF1" s="272" t="s">
        <v>191</v>
      </c>
      <c r="AG1" s="273"/>
      <c r="AH1" s="272" t="s">
        <v>192</v>
      </c>
      <c r="AI1" s="273"/>
      <c r="AK1" t="s">
        <v>212</v>
      </c>
      <c r="AL1" s="272" t="s">
        <v>281</v>
      </c>
      <c r="AM1" s="273"/>
      <c r="AN1" s="272" t="s">
        <v>282</v>
      </c>
      <c r="AO1" s="273"/>
      <c r="AP1" s="272" t="s">
        <v>192</v>
      </c>
      <c r="AQ1" s="273"/>
      <c r="AU1" s="11" t="s">
        <v>285</v>
      </c>
      <c r="AV1" s="12" t="s">
        <v>286</v>
      </c>
      <c r="AY1" s="13" t="s">
        <v>291</v>
      </c>
      <c r="AZ1" s="14" t="s">
        <v>292</v>
      </c>
      <c r="BA1" s="14" t="s">
        <v>293</v>
      </c>
    </row>
    <row r="2" spans="1:55" ht="15" customHeight="1" thickBot="1" x14ac:dyDescent="0.3">
      <c r="A2" t="s">
        <v>187</v>
      </c>
      <c r="B2" t="s">
        <v>7</v>
      </c>
      <c r="C2" t="s">
        <v>27</v>
      </c>
      <c r="D2" s="17">
        <f>1+D1</f>
        <v>1.5</v>
      </c>
      <c r="E2" t="s">
        <v>35</v>
      </c>
      <c r="F2" t="s">
        <v>49</v>
      </c>
      <c r="G2">
        <v>1</v>
      </c>
      <c r="H2" t="s">
        <v>55</v>
      </c>
      <c r="J2" s="17" t="s">
        <v>100</v>
      </c>
      <c r="K2" t="s">
        <v>68</v>
      </c>
      <c r="N2" t="s">
        <v>43</v>
      </c>
      <c r="O2" t="s">
        <v>110</v>
      </c>
      <c r="P2" t="s">
        <v>123</v>
      </c>
      <c r="Q2" s="17" t="s">
        <v>126</v>
      </c>
      <c r="S2" s="276"/>
      <c r="T2" s="276"/>
      <c r="U2" s="276"/>
      <c r="V2" s="276"/>
      <c r="W2" s="276"/>
      <c r="X2" s="42" t="s">
        <v>130</v>
      </c>
      <c r="Y2" t="s">
        <v>193</v>
      </c>
      <c r="AD2" s="5" t="s">
        <v>194</v>
      </c>
      <c r="AE2" s="5"/>
      <c r="AF2" s="5" t="s">
        <v>195</v>
      </c>
      <c r="AG2" s="5" t="s">
        <v>196</v>
      </c>
      <c r="AH2" s="5" t="s">
        <v>197</v>
      </c>
      <c r="AI2" s="5" t="s">
        <v>198</v>
      </c>
      <c r="AK2" t="s">
        <v>213</v>
      </c>
      <c r="AL2" s="5" t="s">
        <v>194</v>
      </c>
      <c r="AM2" s="5"/>
      <c r="AN2" s="5" t="s">
        <v>195</v>
      </c>
      <c r="AO2" s="5" t="s">
        <v>196</v>
      </c>
      <c r="AP2" s="5" t="s">
        <v>197</v>
      </c>
      <c r="AQ2" s="5" t="s">
        <v>198</v>
      </c>
      <c r="AU2" s="30" t="s">
        <v>374</v>
      </c>
      <c r="AV2" s="31" t="s">
        <v>353</v>
      </c>
      <c r="AY2" s="15" t="s">
        <v>294</v>
      </c>
      <c r="AZ2" s="16">
        <v>15</v>
      </c>
      <c r="BA2" s="16">
        <v>25</v>
      </c>
      <c r="BC2" s="16"/>
    </row>
    <row r="3" spans="1:55" ht="15" customHeight="1" thickBot="1" x14ac:dyDescent="0.3">
      <c r="A3" t="s">
        <v>3</v>
      </c>
      <c r="B3" t="s">
        <v>17</v>
      </c>
      <c r="D3" s="17">
        <f t="shared" ref="D3:D43" si="0">1+D2</f>
        <v>2.5</v>
      </c>
      <c r="F3" t="s">
        <v>50</v>
      </c>
      <c r="G3">
        <v>2</v>
      </c>
      <c r="H3" t="s">
        <v>56</v>
      </c>
      <c r="K3" t="s">
        <v>69</v>
      </c>
      <c r="N3" t="s">
        <v>105</v>
      </c>
      <c r="O3" t="s">
        <v>111</v>
      </c>
      <c r="Q3" s="17" t="s">
        <v>127</v>
      </c>
      <c r="S3" s="276"/>
      <c r="T3" s="276"/>
      <c r="U3" s="276"/>
      <c r="V3" s="276"/>
      <c r="W3" s="276"/>
      <c r="X3" s="42" t="s">
        <v>131</v>
      </c>
      <c r="AD3" s="5"/>
      <c r="AE3" s="5"/>
      <c r="AF3" s="5"/>
      <c r="AG3" s="5"/>
      <c r="AH3" s="5"/>
      <c r="AI3" s="5"/>
      <c r="AL3" s="5"/>
      <c r="AM3" s="5"/>
      <c r="AN3" s="5"/>
      <c r="AO3" s="5"/>
      <c r="AP3" s="5"/>
      <c r="AQ3" s="5"/>
      <c r="AU3" t="s">
        <v>375</v>
      </c>
      <c r="AV3" s="43" t="s">
        <v>388</v>
      </c>
      <c r="AY3" s="15" t="s">
        <v>295</v>
      </c>
      <c r="AZ3" s="16">
        <v>37</v>
      </c>
      <c r="BA3" s="16">
        <v>24</v>
      </c>
      <c r="BC3" s="16" t="s">
        <v>413</v>
      </c>
    </row>
    <row r="4" spans="1:55" ht="15.75" thickBot="1" x14ac:dyDescent="0.3">
      <c r="A4" t="s">
        <v>269</v>
      </c>
      <c r="B4" t="s">
        <v>8</v>
      </c>
      <c r="D4" s="17">
        <f t="shared" si="0"/>
        <v>3.5</v>
      </c>
      <c r="F4" t="s">
        <v>185</v>
      </c>
      <c r="G4">
        <v>3</v>
      </c>
      <c r="K4" t="s">
        <v>70</v>
      </c>
      <c r="N4" t="s">
        <v>106</v>
      </c>
      <c r="Q4" s="17" t="s">
        <v>128</v>
      </c>
      <c r="S4" s="276"/>
      <c r="T4" s="276"/>
      <c r="U4" s="276"/>
      <c r="V4" s="276"/>
      <c r="W4" s="276"/>
      <c r="X4" s="42" t="s">
        <v>132</v>
      </c>
      <c r="AD4" s="5" t="s">
        <v>199</v>
      </c>
      <c r="AE4" s="5" t="s">
        <v>200</v>
      </c>
      <c r="AF4" s="5" t="s">
        <v>199</v>
      </c>
      <c r="AG4" s="5" t="s">
        <v>200</v>
      </c>
      <c r="AH4" s="5" t="s">
        <v>199</v>
      </c>
      <c r="AI4" s="5" t="s">
        <v>200</v>
      </c>
      <c r="AL4" s="5" t="s">
        <v>199</v>
      </c>
      <c r="AM4" s="5" t="s">
        <v>200</v>
      </c>
      <c r="AN4" s="5" t="s">
        <v>199</v>
      </c>
      <c r="AO4" s="5" t="s">
        <v>200</v>
      </c>
      <c r="AP4" s="5" t="s">
        <v>199</v>
      </c>
      <c r="AQ4" s="5" t="s">
        <v>200</v>
      </c>
      <c r="AU4" t="s">
        <v>375</v>
      </c>
      <c r="AV4" s="43" t="s">
        <v>389</v>
      </c>
      <c r="AY4" s="15" t="s">
        <v>296</v>
      </c>
      <c r="AZ4" s="16">
        <v>40</v>
      </c>
      <c r="BA4" s="16">
        <v>24</v>
      </c>
      <c r="BC4" s="16">
        <v>3</v>
      </c>
    </row>
    <row r="5" spans="1:55" ht="15.75" thickBot="1" x14ac:dyDescent="0.3">
      <c r="B5" t="s">
        <v>9</v>
      </c>
      <c r="D5" s="17">
        <f t="shared" si="0"/>
        <v>4.5</v>
      </c>
      <c r="F5" t="s">
        <v>51</v>
      </c>
      <c r="G5">
        <v>4</v>
      </c>
      <c r="K5" t="s">
        <v>71</v>
      </c>
      <c r="Q5" s="17" t="s">
        <v>273</v>
      </c>
      <c r="X5" s="42" t="s">
        <v>133</v>
      </c>
      <c r="Y5" s="27" t="s">
        <v>201</v>
      </c>
      <c r="Z5" s="28">
        <v>0</v>
      </c>
      <c r="AA5" s="28" t="s">
        <v>202</v>
      </c>
      <c r="AB5" s="28">
        <v>1228413</v>
      </c>
      <c r="AC5" s="28" t="s">
        <v>203</v>
      </c>
      <c r="AD5" s="28">
        <v>111413.93799999999</v>
      </c>
      <c r="AE5" s="28">
        <v>55706.968999999997</v>
      </c>
      <c r="AF5" s="28">
        <v>94701.847299999994</v>
      </c>
      <c r="AG5" s="28">
        <v>47350.923649999997</v>
      </c>
      <c r="AH5" s="28">
        <v>55706.968999999997</v>
      </c>
      <c r="AI5" s="28">
        <v>27853.484499999999</v>
      </c>
      <c r="AL5" s="9">
        <f>ROUND((AD5*0.9),0)</f>
        <v>100273</v>
      </c>
      <c r="AM5" s="9">
        <f>+AE5*0.9</f>
        <v>50136.272100000002</v>
      </c>
      <c r="AN5" s="4">
        <f>+AD5*0.75</f>
        <v>83560.453500000003</v>
      </c>
      <c r="AO5" s="4">
        <f>+AE5*0.75</f>
        <v>41780.226750000002</v>
      </c>
      <c r="AP5" s="4">
        <v>55706.968999999997</v>
      </c>
      <c r="AQ5" s="4">
        <v>27853.484499999999</v>
      </c>
      <c r="AU5" t="s">
        <v>375</v>
      </c>
      <c r="AV5" s="43" t="s">
        <v>390</v>
      </c>
      <c r="AY5" s="15" t="s">
        <v>297</v>
      </c>
      <c r="AZ5" s="16">
        <v>100</v>
      </c>
      <c r="BA5" s="16">
        <v>23</v>
      </c>
      <c r="BC5" s="16">
        <v>9</v>
      </c>
    </row>
    <row r="6" spans="1:55" ht="15.75" thickBot="1" x14ac:dyDescent="0.3">
      <c r="B6" t="s">
        <v>10</v>
      </c>
      <c r="D6" s="17">
        <f t="shared" si="0"/>
        <v>5.5</v>
      </c>
      <c r="F6" t="s">
        <v>52</v>
      </c>
      <c r="G6">
        <v>5</v>
      </c>
      <c r="K6" t="s">
        <v>72</v>
      </c>
      <c r="X6" s="42" t="s">
        <v>134</v>
      </c>
      <c r="Y6" s="27" t="s">
        <v>201</v>
      </c>
      <c r="Z6" s="28">
        <v>1228414</v>
      </c>
      <c r="AA6" s="28" t="s">
        <v>202</v>
      </c>
      <c r="AB6" s="28">
        <v>1939333</v>
      </c>
      <c r="AC6" s="28" t="s">
        <v>203</v>
      </c>
      <c r="AD6" s="28">
        <v>152268</v>
      </c>
      <c r="AE6" s="28">
        <v>76134</v>
      </c>
      <c r="AF6" s="28">
        <v>129427.8</v>
      </c>
      <c r="AG6" s="28">
        <v>64713.9</v>
      </c>
      <c r="AH6" s="28">
        <v>76134</v>
      </c>
      <c r="AI6" s="28">
        <v>38067</v>
      </c>
      <c r="AL6" s="9">
        <f t="shared" ref="AL6:AL15" si="1">+AD6*0.9</f>
        <v>137041.20000000001</v>
      </c>
      <c r="AM6" s="4">
        <f t="shared" ref="AM6:AM15" si="2">+AE6*0.9</f>
        <v>68520.600000000006</v>
      </c>
      <c r="AN6" s="4">
        <f t="shared" ref="AN6:AN15" si="3">+AD6*0.75</f>
        <v>114201</v>
      </c>
      <c r="AO6" s="4">
        <f t="shared" ref="AO6:AO15" si="4">+AE6*0.75</f>
        <v>57100.5</v>
      </c>
      <c r="AP6" s="4">
        <v>76134</v>
      </c>
      <c r="AQ6" s="4">
        <v>38067</v>
      </c>
      <c r="AU6" t="s">
        <v>375</v>
      </c>
      <c r="AV6" s="43" t="s">
        <v>391</v>
      </c>
      <c r="AY6" s="15" t="s">
        <v>297</v>
      </c>
      <c r="AZ6" s="16">
        <v>100</v>
      </c>
      <c r="BA6" s="16">
        <v>22</v>
      </c>
      <c r="BC6" s="16">
        <v>10</v>
      </c>
    </row>
    <row r="7" spans="1:55" ht="15.75" thickBot="1" x14ac:dyDescent="0.3">
      <c r="B7" t="s">
        <v>11</v>
      </c>
      <c r="D7" s="17">
        <f t="shared" si="0"/>
        <v>6.5</v>
      </c>
      <c r="G7">
        <v>6</v>
      </c>
      <c r="K7" t="s">
        <v>73</v>
      </c>
      <c r="X7" s="42" t="s">
        <v>135</v>
      </c>
      <c r="Y7" s="27" t="s">
        <v>201</v>
      </c>
      <c r="Z7" s="28">
        <v>1939334</v>
      </c>
      <c r="AA7" s="28" t="s">
        <v>202</v>
      </c>
      <c r="AB7" s="28">
        <v>2577679</v>
      </c>
      <c r="AC7" s="28" t="s">
        <v>203</v>
      </c>
      <c r="AD7" s="28">
        <v>184753</v>
      </c>
      <c r="AE7" s="28">
        <v>92376.5</v>
      </c>
      <c r="AF7" s="28">
        <v>157040.04999999999</v>
      </c>
      <c r="AG7" s="28">
        <v>78520.024999999994</v>
      </c>
      <c r="AH7" s="28">
        <v>92376.5</v>
      </c>
      <c r="AI7" s="28">
        <v>46188.25</v>
      </c>
      <c r="AL7" s="9">
        <f t="shared" si="1"/>
        <v>166277.70000000001</v>
      </c>
      <c r="AM7" s="4">
        <f t="shared" si="2"/>
        <v>83138.850000000006</v>
      </c>
      <c r="AN7" s="4">
        <f t="shared" si="3"/>
        <v>138564.75</v>
      </c>
      <c r="AO7" s="4">
        <f t="shared" si="4"/>
        <v>69282.375</v>
      </c>
      <c r="AP7" s="4">
        <v>92376.5</v>
      </c>
      <c r="AQ7" s="4">
        <v>46188.25</v>
      </c>
      <c r="AU7" t="s">
        <v>376</v>
      </c>
      <c r="AV7" s="43" t="s">
        <v>392</v>
      </c>
      <c r="AY7" s="15" t="s">
        <v>298</v>
      </c>
      <c r="AZ7" s="16">
        <v>150</v>
      </c>
      <c r="BA7" s="16">
        <v>21</v>
      </c>
      <c r="BC7" s="16">
        <v>11</v>
      </c>
    </row>
    <row r="8" spans="1:55" ht="15.75" thickBot="1" x14ac:dyDescent="0.3">
      <c r="B8" t="s">
        <v>12</v>
      </c>
      <c r="D8" s="17">
        <f t="shared" si="0"/>
        <v>7.5</v>
      </c>
      <c r="G8">
        <v>7</v>
      </c>
      <c r="K8" t="s">
        <v>74</v>
      </c>
      <c r="X8" s="42" t="s">
        <v>136</v>
      </c>
      <c r="Y8" s="27" t="s">
        <v>201</v>
      </c>
      <c r="Z8" s="28">
        <v>2577680</v>
      </c>
      <c r="AA8" s="28" t="s">
        <v>202</v>
      </c>
      <c r="AB8" s="28">
        <v>3269437</v>
      </c>
      <c r="AC8" s="28" t="s">
        <v>203</v>
      </c>
      <c r="AD8" s="28">
        <v>214980</v>
      </c>
      <c r="AE8" s="28">
        <v>107490</v>
      </c>
      <c r="AF8" s="28">
        <v>182733</v>
      </c>
      <c r="AG8" s="28">
        <v>91366.5</v>
      </c>
      <c r="AH8" s="28">
        <v>107490</v>
      </c>
      <c r="AI8" s="28">
        <v>53745</v>
      </c>
      <c r="AL8" s="9">
        <f t="shared" si="1"/>
        <v>193482</v>
      </c>
      <c r="AM8" s="4">
        <f t="shared" si="2"/>
        <v>96741</v>
      </c>
      <c r="AN8" s="4">
        <f t="shared" si="3"/>
        <v>161235</v>
      </c>
      <c r="AO8" s="4">
        <f t="shared" si="4"/>
        <v>80617.5</v>
      </c>
      <c r="AP8" s="4">
        <v>107490</v>
      </c>
      <c r="AQ8" s="4">
        <v>53745</v>
      </c>
      <c r="AU8" t="s">
        <v>376</v>
      </c>
      <c r="AV8" s="43" t="s">
        <v>393</v>
      </c>
      <c r="AY8" s="15" t="s">
        <v>299</v>
      </c>
      <c r="AZ8" s="16">
        <v>137</v>
      </c>
      <c r="BA8" s="16">
        <v>22</v>
      </c>
      <c r="BC8" s="16">
        <v>12</v>
      </c>
    </row>
    <row r="9" spans="1:55" ht="15.75" thickBot="1" x14ac:dyDescent="0.3">
      <c r="B9" t="s">
        <v>13</v>
      </c>
      <c r="D9" s="17">
        <f t="shared" si="0"/>
        <v>8.5</v>
      </c>
      <c r="G9">
        <v>8</v>
      </c>
      <c r="K9" t="s">
        <v>75</v>
      </c>
      <c r="X9" s="42" t="s">
        <v>137</v>
      </c>
      <c r="Y9" s="27" t="s">
        <v>201</v>
      </c>
      <c r="Z9" s="28">
        <v>3269438</v>
      </c>
      <c r="AA9" s="28" t="s">
        <v>202</v>
      </c>
      <c r="AB9" s="28">
        <v>3948523</v>
      </c>
      <c r="AC9" s="28" t="s">
        <v>203</v>
      </c>
      <c r="AD9" s="28">
        <v>246864</v>
      </c>
      <c r="AE9" s="28">
        <v>123432</v>
      </c>
      <c r="AF9" s="28">
        <v>209834.4</v>
      </c>
      <c r="AG9" s="28">
        <v>104917.2</v>
      </c>
      <c r="AH9" s="28">
        <v>123432</v>
      </c>
      <c r="AI9" s="28">
        <v>61716</v>
      </c>
      <c r="AL9" s="9">
        <f t="shared" si="1"/>
        <v>222177.6</v>
      </c>
      <c r="AM9" s="4">
        <f t="shared" si="2"/>
        <v>111088.8</v>
      </c>
      <c r="AN9" s="4">
        <f t="shared" si="3"/>
        <v>185148</v>
      </c>
      <c r="AO9" s="4">
        <f t="shared" si="4"/>
        <v>92574</v>
      </c>
      <c r="AP9" s="4">
        <v>123432</v>
      </c>
      <c r="AQ9" s="4">
        <v>61716</v>
      </c>
      <c r="AU9" t="s">
        <v>376</v>
      </c>
      <c r="AV9" s="43" t="s">
        <v>394</v>
      </c>
      <c r="AY9" s="15" t="s">
        <v>300</v>
      </c>
      <c r="AZ9" s="16">
        <v>42</v>
      </c>
      <c r="BA9" s="16">
        <v>19</v>
      </c>
      <c r="BC9" s="16">
        <v>13</v>
      </c>
    </row>
    <row r="10" spans="1:55" ht="15.75" thickBot="1" x14ac:dyDescent="0.3">
      <c r="B10" t="s">
        <v>14</v>
      </c>
      <c r="D10" s="17">
        <f t="shared" si="0"/>
        <v>9.5</v>
      </c>
      <c r="G10">
        <v>9</v>
      </c>
      <c r="K10" t="s">
        <v>76</v>
      </c>
      <c r="X10" s="42" t="s">
        <v>138</v>
      </c>
      <c r="Y10" s="27" t="s">
        <v>201</v>
      </c>
      <c r="Z10" s="28">
        <v>3948524</v>
      </c>
      <c r="AA10" s="28" t="s">
        <v>202</v>
      </c>
      <c r="AB10" s="28">
        <v>5954970</v>
      </c>
      <c r="AC10" s="28" t="s">
        <v>203</v>
      </c>
      <c r="AD10" s="28">
        <v>278634</v>
      </c>
      <c r="AE10" s="28">
        <v>139317</v>
      </c>
      <c r="AF10" s="28">
        <v>236838.9</v>
      </c>
      <c r="AG10" s="28">
        <v>118419.45</v>
      </c>
      <c r="AH10" s="28">
        <v>139317</v>
      </c>
      <c r="AI10" s="28">
        <v>69658.5</v>
      </c>
      <c r="AL10" s="9">
        <f t="shared" si="1"/>
        <v>250770.6</v>
      </c>
      <c r="AM10" s="4">
        <f t="shared" si="2"/>
        <v>125385.3</v>
      </c>
      <c r="AN10" s="4">
        <f t="shared" si="3"/>
        <v>208975.5</v>
      </c>
      <c r="AO10" s="4">
        <f t="shared" si="4"/>
        <v>104487.75</v>
      </c>
      <c r="AP10" s="4">
        <v>139317</v>
      </c>
      <c r="AQ10" s="4">
        <v>69658.5</v>
      </c>
      <c r="AU10" t="s">
        <v>376</v>
      </c>
      <c r="AV10" s="43" t="s">
        <v>395</v>
      </c>
      <c r="AY10" s="15" t="s">
        <v>300</v>
      </c>
      <c r="AZ10" s="16">
        <v>42</v>
      </c>
      <c r="BA10" s="16">
        <v>18</v>
      </c>
      <c r="BC10" s="16">
        <v>14</v>
      </c>
    </row>
    <row r="11" spans="1:55" ht="15.75" thickBot="1" x14ac:dyDescent="0.3">
      <c r="B11" t="s">
        <v>15</v>
      </c>
      <c r="D11" s="17">
        <f t="shared" si="0"/>
        <v>10.5</v>
      </c>
      <c r="G11">
        <v>10</v>
      </c>
      <c r="K11" t="s">
        <v>77</v>
      </c>
      <c r="X11" s="42" t="s">
        <v>139</v>
      </c>
      <c r="Y11" s="27" t="s">
        <v>201</v>
      </c>
      <c r="Z11" s="28">
        <v>5954971</v>
      </c>
      <c r="AA11" s="28" t="s">
        <v>202</v>
      </c>
      <c r="AB11" s="28">
        <v>8322997</v>
      </c>
      <c r="AC11" s="28" t="s">
        <v>203</v>
      </c>
      <c r="AD11" s="28">
        <v>338443</v>
      </c>
      <c r="AE11" s="28">
        <v>169221.5</v>
      </c>
      <c r="AF11" s="28">
        <v>287676.55</v>
      </c>
      <c r="AG11" s="28">
        <v>143838.27499999999</v>
      </c>
      <c r="AH11" s="28">
        <v>169221.5</v>
      </c>
      <c r="AI11" s="28">
        <v>84610.75</v>
      </c>
      <c r="AL11" s="9">
        <f t="shared" si="1"/>
        <v>304598.7</v>
      </c>
      <c r="AM11" s="4">
        <f t="shared" si="2"/>
        <v>152299.35</v>
      </c>
      <c r="AN11" s="4">
        <f t="shared" si="3"/>
        <v>253832.25</v>
      </c>
      <c r="AO11" s="4">
        <f t="shared" si="4"/>
        <v>126916.125</v>
      </c>
      <c r="AP11" s="4">
        <v>169221.5</v>
      </c>
      <c r="AQ11" s="4">
        <v>84610.75</v>
      </c>
      <c r="AU11" s="44" t="s">
        <v>377</v>
      </c>
      <c r="AV11" s="43" t="s">
        <v>396</v>
      </c>
      <c r="AY11" s="15" t="s">
        <v>300</v>
      </c>
      <c r="AZ11" s="16">
        <v>42</v>
      </c>
      <c r="BA11" s="16">
        <v>9</v>
      </c>
      <c r="BC11" s="16">
        <v>15</v>
      </c>
    </row>
    <row r="12" spans="1:55" ht="15.75" thickBot="1" x14ac:dyDescent="0.3">
      <c r="B12" t="s">
        <v>16</v>
      </c>
      <c r="D12" s="17">
        <f t="shared" si="0"/>
        <v>11.5</v>
      </c>
      <c r="G12">
        <v>11</v>
      </c>
      <c r="K12" t="s">
        <v>78</v>
      </c>
      <c r="X12" s="42" t="s">
        <v>140</v>
      </c>
      <c r="Y12" s="27" t="s">
        <v>201</v>
      </c>
      <c r="Z12" s="28">
        <v>8322998</v>
      </c>
      <c r="AA12" s="28" t="s">
        <v>202</v>
      </c>
      <c r="AB12" s="28">
        <v>9882403</v>
      </c>
      <c r="AC12" s="28" t="s">
        <v>203</v>
      </c>
      <c r="AD12" s="28">
        <v>456561</v>
      </c>
      <c r="AE12" s="28">
        <v>228280.5</v>
      </c>
      <c r="AF12" s="28">
        <v>388076.85</v>
      </c>
      <c r="AG12" s="28">
        <v>194038.42499999999</v>
      </c>
      <c r="AH12" s="28">
        <v>228280.5</v>
      </c>
      <c r="AI12" s="28">
        <v>114140.25</v>
      </c>
      <c r="AL12" s="9">
        <f t="shared" si="1"/>
        <v>410904.9</v>
      </c>
      <c r="AM12" s="4">
        <f t="shared" si="2"/>
        <v>205452.45</v>
      </c>
      <c r="AN12" s="4">
        <f t="shared" si="3"/>
        <v>342420.75</v>
      </c>
      <c r="AO12" s="4">
        <f t="shared" si="4"/>
        <v>171210.375</v>
      </c>
      <c r="AP12" s="4">
        <v>228280.5</v>
      </c>
      <c r="AQ12" s="4">
        <v>114140.25</v>
      </c>
      <c r="AU12" s="44" t="s">
        <v>377</v>
      </c>
      <c r="AV12" s="43" t="s">
        <v>397</v>
      </c>
      <c r="AY12" s="15" t="s">
        <v>301</v>
      </c>
      <c r="AZ12" s="16">
        <v>1020</v>
      </c>
      <c r="BA12" s="16">
        <v>18</v>
      </c>
      <c r="BC12" s="16">
        <v>16</v>
      </c>
    </row>
    <row r="13" spans="1:55" ht="15.75" thickBot="1" x14ac:dyDescent="0.3">
      <c r="B13" t="s">
        <v>18</v>
      </c>
      <c r="D13" s="17">
        <f t="shared" si="0"/>
        <v>12.5</v>
      </c>
      <c r="G13">
        <v>12</v>
      </c>
      <c r="K13" t="s">
        <v>79</v>
      </c>
      <c r="X13" s="42" t="s">
        <v>141</v>
      </c>
      <c r="Y13" s="27" t="s">
        <v>201</v>
      </c>
      <c r="Z13" s="28">
        <v>9882404</v>
      </c>
      <c r="AA13" s="28" t="s">
        <v>202</v>
      </c>
      <c r="AB13" s="28">
        <v>12165606</v>
      </c>
      <c r="AC13" s="28" t="s">
        <v>203</v>
      </c>
      <c r="AD13" s="28">
        <v>593522</v>
      </c>
      <c r="AE13" s="28">
        <v>296761</v>
      </c>
      <c r="AF13" s="28">
        <v>504493.7</v>
      </c>
      <c r="AG13" s="28">
        <v>252246.85</v>
      </c>
      <c r="AH13" s="28">
        <v>296761</v>
      </c>
      <c r="AI13" s="28">
        <v>148380.5</v>
      </c>
      <c r="AL13" s="9">
        <f t="shared" si="1"/>
        <v>534169.80000000005</v>
      </c>
      <c r="AM13" s="4">
        <f t="shared" si="2"/>
        <v>267084.90000000002</v>
      </c>
      <c r="AN13" s="4">
        <f t="shared" si="3"/>
        <v>445141.5</v>
      </c>
      <c r="AO13" s="4">
        <f t="shared" si="4"/>
        <v>222570.75</v>
      </c>
      <c r="AP13" s="4">
        <v>296761</v>
      </c>
      <c r="AQ13" s="4">
        <v>148380.5</v>
      </c>
      <c r="AU13" t="s">
        <v>378</v>
      </c>
      <c r="AV13" s="43" t="s">
        <v>398</v>
      </c>
      <c r="AY13" s="15" t="s">
        <v>301</v>
      </c>
      <c r="AZ13" s="16">
        <v>1020</v>
      </c>
      <c r="BA13" s="16">
        <v>16</v>
      </c>
      <c r="BC13" s="16">
        <v>17</v>
      </c>
    </row>
    <row r="14" spans="1:55" ht="15.75" thickBot="1" x14ac:dyDescent="0.3">
      <c r="B14" t="s">
        <v>19</v>
      </c>
      <c r="D14" s="17">
        <f t="shared" si="0"/>
        <v>13.5</v>
      </c>
      <c r="G14">
        <v>13</v>
      </c>
      <c r="K14" t="s">
        <v>80</v>
      </c>
      <c r="X14" s="42" t="s">
        <v>142</v>
      </c>
      <c r="Y14" s="27" t="s">
        <v>201</v>
      </c>
      <c r="Z14" s="28">
        <v>12165607</v>
      </c>
      <c r="AA14" s="28" t="s">
        <v>202</v>
      </c>
      <c r="AB14" s="28">
        <v>14710550</v>
      </c>
      <c r="AC14" s="28" t="s">
        <v>203</v>
      </c>
      <c r="AD14" s="28">
        <v>717923</v>
      </c>
      <c r="AE14" s="28">
        <v>358961.5</v>
      </c>
      <c r="AF14" s="28">
        <v>610234.54999999993</v>
      </c>
      <c r="AG14" s="28">
        <v>305117.27499999997</v>
      </c>
      <c r="AH14" s="28">
        <v>358961.5</v>
      </c>
      <c r="AI14" s="28">
        <v>179480.75</v>
      </c>
      <c r="AL14" s="9">
        <f t="shared" si="1"/>
        <v>646130.70000000007</v>
      </c>
      <c r="AM14" s="4">
        <f t="shared" si="2"/>
        <v>323065.35000000003</v>
      </c>
      <c r="AN14" s="4">
        <f t="shared" si="3"/>
        <v>538442.25</v>
      </c>
      <c r="AO14" s="4">
        <f t="shared" si="4"/>
        <v>269221.125</v>
      </c>
      <c r="AP14" s="4">
        <v>358961.5</v>
      </c>
      <c r="AQ14" s="4">
        <v>179480.75</v>
      </c>
      <c r="AU14" t="s">
        <v>378</v>
      </c>
      <c r="AV14" s="43" t="s">
        <v>399</v>
      </c>
      <c r="AY14" s="15" t="s">
        <v>301</v>
      </c>
      <c r="AZ14" s="16">
        <v>1020</v>
      </c>
      <c r="BA14" s="16">
        <v>15</v>
      </c>
      <c r="BC14" s="16">
        <v>18</v>
      </c>
    </row>
    <row r="15" spans="1:55" ht="15.75" thickBot="1" x14ac:dyDescent="0.3">
      <c r="B15" t="s">
        <v>20</v>
      </c>
      <c r="D15" s="17">
        <f t="shared" si="0"/>
        <v>14.5</v>
      </c>
      <c r="G15">
        <v>14</v>
      </c>
      <c r="K15" t="s">
        <v>81</v>
      </c>
      <c r="X15" s="42" t="s">
        <v>143</v>
      </c>
      <c r="Y15" s="27" t="s">
        <v>201</v>
      </c>
      <c r="Z15" s="28">
        <v>14710551</v>
      </c>
      <c r="AA15" s="28" t="s">
        <v>204</v>
      </c>
      <c r="AB15" s="28"/>
      <c r="AC15" s="28" t="s">
        <v>203</v>
      </c>
      <c r="AD15" s="28">
        <v>845463</v>
      </c>
      <c r="AE15" s="28">
        <v>422731.5</v>
      </c>
      <c r="AF15" s="28">
        <v>718643.54999999993</v>
      </c>
      <c r="AG15" s="28">
        <v>359321.77499999997</v>
      </c>
      <c r="AH15" s="28">
        <v>422731.5</v>
      </c>
      <c r="AI15" s="28">
        <v>211365.75</v>
      </c>
      <c r="AL15" s="9">
        <f t="shared" si="1"/>
        <v>760916.70000000007</v>
      </c>
      <c r="AM15" s="4">
        <f t="shared" si="2"/>
        <v>380458.35000000003</v>
      </c>
      <c r="AN15" s="4">
        <f t="shared" si="3"/>
        <v>634097.25</v>
      </c>
      <c r="AO15" s="4">
        <f t="shared" si="4"/>
        <v>317048.625</v>
      </c>
      <c r="AP15" s="4">
        <v>422731.5</v>
      </c>
      <c r="AQ15" s="4">
        <v>211365.75</v>
      </c>
      <c r="AU15" t="s">
        <v>379</v>
      </c>
      <c r="AV15" s="43" t="s">
        <v>400</v>
      </c>
      <c r="AY15" s="15" t="s">
        <v>302</v>
      </c>
      <c r="AZ15" s="16">
        <v>1045</v>
      </c>
      <c r="BA15" s="16">
        <v>16</v>
      </c>
      <c r="BC15" s="16">
        <v>19</v>
      </c>
    </row>
    <row r="16" spans="1:55" ht="15.75" thickBot="1" x14ac:dyDescent="0.3">
      <c r="B16" t="s">
        <v>21</v>
      </c>
      <c r="D16" s="17">
        <f t="shared" si="0"/>
        <v>15.5</v>
      </c>
      <c r="G16">
        <v>15</v>
      </c>
      <c r="K16" t="s">
        <v>82</v>
      </c>
      <c r="X16" s="42" t="s">
        <v>144</v>
      </c>
      <c r="Z16" s="4"/>
      <c r="AA16" s="4"/>
      <c r="AL16" s="274" t="s">
        <v>125</v>
      </c>
      <c r="AM16" s="274"/>
      <c r="AN16" s="274" t="s">
        <v>126</v>
      </c>
      <c r="AO16" s="274"/>
      <c r="AP16" s="274" t="s">
        <v>127</v>
      </c>
      <c r="AQ16" s="274"/>
      <c r="AU16" t="s">
        <v>379</v>
      </c>
      <c r="AV16" s="43" t="s">
        <v>401</v>
      </c>
      <c r="AY16" s="15" t="s">
        <v>303</v>
      </c>
      <c r="AZ16" s="16">
        <v>2028</v>
      </c>
      <c r="BA16" s="16">
        <v>24</v>
      </c>
      <c r="BC16" s="16">
        <v>20</v>
      </c>
    </row>
    <row r="17" spans="2:55" ht="15.75" thickBot="1" x14ac:dyDescent="0.3">
      <c r="B17" t="s">
        <v>22</v>
      </c>
      <c r="D17" s="17">
        <f t="shared" si="0"/>
        <v>16.5</v>
      </c>
      <c r="G17">
        <v>16</v>
      </c>
      <c r="K17" t="s">
        <v>83</v>
      </c>
      <c r="X17" s="42" t="s">
        <v>145</v>
      </c>
      <c r="AB17" s="274" t="s">
        <v>209</v>
      </c>
      <c r="AC17" s="274"/>
      <c r="AG17" s="274" t="s">
        <v>210</v>
      </c>
      <c r="AH17" s="274"/>
      <c r="AL17" s="10">
        <f>ROUND(AL5,0)</f>
        <v>100273</v>
      </c>
      <c r="AM17" s="10">
        <f t="shared" ref="AM17:AQ17" si="5">ROUND(AM5,0)</f>
        <v>50136</v>
      </c>
      <c r="AN17" s="10">
        <f t="shared" si="5"/>
        <v>83560</v>
      </c>
      <c r="AO17" s="10">
        <f t="shared" si="5"/>
        <v>41780</v>
      </c>
      <c r="AP17" s="10">
        <f t="shared" si="5"/>
        <v>55707</v>
      </c>
      <c r="AQ17" s="10">
        <f t="shared" si="5"/>
        <v>27853</v>
      </c>
      <c r="AU17" t="s">
        <v>379</v>
      </c>
      <c r="AV17" s="43" t="s">
        <v>402</v>
      </c>
      <c r="AY17" s="15" t="s">
        <v>303</v>
      </c>
      <c r="AZ17" s="16">
        <v>2028</v>
      </c>
      <c r="BA17" s="16">
        <v>23</v>
      </c>
      <c r="BC17" s="16">
        <v>21</v>
      </c>
    </row>
    <row r="18" spans="2:55" ht="15.75" thickBot="1" x14ac:dyDescent="0.3">
      <c r="B18" t="s">
        <v>23</v>
      </c>
      <c r="D18" s="17">
        <f t="shared" si="0"/>
        <v>17.5</v>
      </c>
      <c r="G18">
        <v>17</v>
      </c>
      <c r="K18" t="s">
        <v>84</v>
      </c>
      <c r="X18" s="42" t="s">
        <v>146</v>
      </c>
      <c r="AB18" s="25" t="s">
        <v>205</v>
      </c>
      <c r="AC18" s="26" t="s">
        <v>125</v>
      </c>
      <c r="AG18" t="s">
        <v>205</v>
      </c>
      <c r="AH18" s="4" t="s">
        <v>125</v>
      </c>
      <c r="AL18" s="10">
        <f t="shared" ref="AL18:AQ18" si="6">ROUND(AL6,0)</f>
        <v>137041</v>
      </c>
      <c r="AM18" s="10">
        <f t="shared" si="6"/>
        <v>68521</v>
      </c>
      <c r="AN18" s="10">
        <f t="shared" si="6"/>
        <v>114201</v>
      </c>
      <c r="AO18" s="10">
        <f t="shared" si="6"/>
        <v>57101</v>
      </c>
      <c r="AP18" s="10">
        <f t="shared" si="6"/>
        <v>76134</v>
      </c>
      <c r="AQ18" s="10">
        <f t="shared" si="6"/>
        <v>38067</v>
      </c>
      <c r="AU18" t="s">
        <v>379</v>
      </c>
      <c r="AV18" s="43" t="s">
        <v>403</v>
      </c>
      <c r="AY18" s="15" t="s">
        <v>303</v>
      </c>
      <c r="AZ18" s="16">
        <v>2028</v>
      </c>
      <c r="BA18" s="16">
        <v>21</v>
      </c>
      <c r="BC18" s="16">
        <v>22</v>
      </c>
    </row>
    <row r="19" spans="2:55" ht="15.75" thickBot="1" x14ac:dyDescent="0.3">
      <c r="B19" t="s">
        <v>24</v>
      </c>
      <c r="D19" s="17">
        <f t="shared" si="0"/>
        <v>18.5</v>
      </c>
      <c r="G19">
        <v>18</v>
      </c>
      <c r="K19" t="s">
        <v>85</v>
      </c>
      <c r="X19" s="42" t="s">
        <v>147</v>
      </c>
      <c r="AB19" s="26">
        <v>0</v>
      </c>
      <c r="AC19" s="26">
        <v>146259</v>
      </c>
      <c r="AD19" s="10"/>
      <c r="AE19" t="s">
        <v>208</v>
      </c>
      <c r="AG19" s="26">
        <v>0</v>
      </c>
      <c r="AH19" s="26">
        <v>73130</v>
      </c>
      <c r="AL19" s="10">
        <f t="shared" ref="AL19:AQ19" si="7">ROUND(AL7,0)</f>
        <v>166278</v>
      </c>
      <c r="AM19" s="10">
        <f t="shared" si="7"/>
        <v>83139</v>
      </c>
      <c r="AN19" s="10">
        <f t="shared" si="7"/>
        <v>138565</v>
      </c>
      <c r="AO19" s="10">
        <f t="shared" si="7"/>
        <v>69282</v>
      </c>
      <c r="AP19" s="10">
        <f t="shared" si="7"/>
        <v>92377</v>
      </c>
      <c r="AQ19" s="10">
        <f t="shared" si="7"/>
        <v>46188</v>
      </c>
      <c r="AU19" t="s">
        <v>379</v>
      </c>
      <c r="AV19" s="43" t="s">
        <v>404</v>
      </c>
      <c r="AY19" s="15" t="s">
        <v>303</v>
      </c>
      <c r="AZ19" s="16">
        <v>2028</v>
      </c>
      <c r="BA19" s="16">
        <v>19</v>
      </c>
      <c r="BC19" s="16">
        <v>23</v>
      </c>
    </row>
    <row r="20" spans="2:55" ht="15.75" thickBot="1" x14ac:dyDescent="0.3">
      <c r="D20" s="17">
        <f t="shared" si="0"/>
        <v>19.5</v>
      </c>
      <c r="G20">
        <v>19</v>
      </c>
      <c r="K20" t="s">
        <v>86</v>
      </c>
      <c r="X20" s="42" t="s">
        <v>148</v>
      </c>
      <c r="AB20" s="26">
        <v>1791761</v>
      </c>
      <c r="AC20" s="26">
        <v>199889</v>
      </c>
      <c r="AD20" s="10"/>
      <c r="AE20" s="17" t="s">
        <v>125</v>
      </c>
      <c r="AG20" s="26">
        <v>1791761</v>
      </c>
      <c r="AH20" s="26">
        <v>99945</v>
      </c>
      <c r="AL20" s="10">
        <f t="shared" ref="AL20:AQ20" si="8">ROUND(AL8,0)</f>
        <v>193482</v>
      </c>
      <c r="AM20" s="10">
        <f t="shared" si="8"/>
        <v>96741</v>
      </c>
      <c r="AN20" s="10">
        <f t="shared" si="8"/>
        <v>161235</v>
      </c>
      <c r="AO20" s="10">
        <f t="shared" si="8"/>
        <v>80618</v>
      </c>
      <c r="AP20" s="10">
        <f t="shared" si="8"/>
        <v>107490</v>
      </c>
      <c r="AQ20" s="10">
        <f t="shared" si="8"/>
        <v>53745</v>
      </c>
      <c r="AU20" t="s">
        <v>381</v>
      </c>
      <c r="AV20" s="43" t="s">
        <v>405</v>
      </c>
      <c r="AY20" s="15" t="s">
        <v>303</v>
      </c>
      <c r="AZ20" s="16">
        <v>2028</v>
      </c>
      <c r="BA20" s="16">
        <v>18</v>
      </c>
      <c r="BC20" s="16">
        <v>24</v>
      </c>
    </row>
    <row r="21" spans="2:55" ht="15.75" thickBot="1" x14ac:dyDescent="0.3">
      <c r="D21" s="17">
        <f t="shared" si="0"/>
        <v>20.5</v>
      </c>
      <c r="G21">
        <v>20</v>
      </c>
      <c r="K21" t="s">
        <v>87</v>
      </c>
      <c r="X21" s="42" t="s">
        <v>149</v>
      </c>
      <c r="AB21" s="26">
        <v>2815580</v>
      </c>
      <c r="AC21" s="26">
        <v>242535</v>
      </c>
      <c r="AD21" s="10"/>
      <c r="AE21" t="s">
        <v>206</v>
      </c>
      <c r="AG21" s="26">
        <v>2815580</v>
      </c>
      <c r="AH21" s="26">
        <v>121267</v>
      </c>
      <c r="AL21" s="10">
        <f t="shared" ref="AL21:AQ21" si="9">ROUND(AL9,0)</f>
        <v>222178</v>
      </c>
      <c r="AM21" s="10">
        <f t="shared" si="9"/>
        <v>111089</v>
      </c>
      <c r="AN21" s="10">
        <f t="shared" si="9"/>
        <v>185148</v>
      </c>
      <c r="AO21" s="10">
        <f t="shared" si="9"/>
        <v>92574</v>
      </c>
      <c r="AP21" s="10">
        <f t="shared" si="9"/>
        <v>123432</v>
      </c>
      <c r="AQ21" s="10">
        <f t="shared" si="9"/>
        <v>61716</v>
      </c>
      <c r="AU21" t="s">
        <v>382</v>
      </c>
      <c r="AV21" s="43" t="s">
        <v>406</v>
      </c>
      <c r="AY21" s="15" t="s">
        <v>303</v>
      </c>
      <c r="AZ21" s="16">
        <v>2028</v>
      </c>
      <c r="BA21" s="16">
        <v>17</v>
      </c>
      <c r="BC21" s="16">
        <v>25</v>
      </c>
    </row>
    <row r="22" spans="2:55" ht="15.75" thickBot="1" x14ac:dyDescent="0.3">
      <c r="D22" s="17">
        <f t="shared" si="0"/>
        <v>21.5</v>
      </c>
      <c r="G22">
        <v>21</v>
      </c>
      <c r="K22" t="s">
        <v>88</v>
      </c>
      <c r="X22" s="42" t="s">
        <v>150</v>
      </c>
      <c r="AB22" s="26">
        <v>3759797</v>
      </c>
      <c r="AC22" s="26">
        <v>282213</v>
      </c>
      <c r="AD22" s="10"/>
      <c r="AE22" s="4">
        <v>18000000</v>
      </c>
      <c r="AG22" s="26">
        <v>3759797</v>
      </c>
      <c r="AH22" s="26">
        <v>141107</v>
      </c>
      <c r="AL22" s="10">
        <f t="shared" ref="AL22:AQ22" si="10">ROUND(AL10,0)</f>
        <v>250771</v>
      </c>
      <c r="AM22" s="10">
        <f t="shared" si="10"/>
        <v>125385</v>
      </c>
      <c r="AN22" s="10">
        <f t="shared" si="10"/>
        <v>208976</v>
      </c>
      <c r="AO22" s="10">
        <f t="shared" si="10"/>
        <v>104488</v>
      </c>
      <c r="AP22" s="10">
        <f t="shared" si="10"/>
        <v>139317</v>
      </c>
      <c r="AQ22" s="10">
        <f t="shared" si="10"/>
        <v>69659</v>
      </c>
      <c r="AU22" t="s">
        <v>382</v>
      </c>
      <c r="AV22" s="43" t="s">
        <v>407</v>
      </c>
      <c r="AY22" s="15" t="s">
        <v>303</v>
      </c>
      <c r="AZ22" s="16">
        <v>2028</v>
      </c>
      <c r="BA22" s="16">
        <v>16</v>
      </c>
    </row>
    <row r="23" spans="2:55" ht="15.75" thickBot="1" x14ac:dyDescent="0.3">
      <c r="D23" s="17">
        <f t="shared" si="0"/>
        <v>22.5</v>
      </c>
      <c r="G23">
        <v>22</v>
      </c>
      <c r="K23" t="s">
        <v>89</v>
      </c>
      <c r="X23" s="42" t="s">
        <v>151</v>
      </c>
      <c r="AB23" s="26">
        <v>4768794</v>
      </c>
      <c r="AC23" s="26">
        <v>324069</v>
      </c>
      <c r="AD23" s="10"/>
      <c r="AF23" t="s">
        <v>207</v>
      </c>
      <c r="AG23" s="26">
        <v>4768794</v>
      </c>
      <c r="AH23" s="26">
        <v>162035</v>
      </c>
      <c r="AL23" s="10">
        <f t="shared" ref="AL23:AQ23" si="11">ROUND(AL11,0)</f>
        <v>304599</v>
      </c>
      <c r="AM23" s="19">
        <f t="shared" si="11"/>
        <v>152299</v>
      </c>
      <c r="AN23" s="10">
        <f t="shared" si="11"/>
        <v>253832</v>
      </c>
      <c r="AO23" s="10">
        <f t="shared" si="11"/>
        <v>126916</v>
      </c>
      <c r="AP23" s="10">
        <f t="shared" si="11"/>
        <v>169222</v>
      </c>
      <c r="AQ23" s="10">
        <f t="shared" si="11"/>
        <v>84611</v>
      </c>
      <c r="AU23" t="s">
        <v>379</v>
      </c>
      <c r="AV23" s="43" t="s">
        <v>408</v>
      </c>
      <c r="AY23" s="15" t="s">
        <v>303</v>
      </c>
      <c r="AZ23" s="16">
        <v>2028</v>
      </c>
      <c r="BA23" s="16">
        <v>15</v>
      </c>
    </row>
    <row r="24" spans="2:55" ht="15.75" thickBot="1" x14ac:dyDescent="0.3">
      <c r="D24" s="17">
        <f t="shared" si="0"/>
        <v>23.5</v>
      </c>
      <c r="G24">
        <v>23</v>
      </c>
      <c r="K24" t="s">
        <v>90</v>
      </c>
      <c r="X24" s="42" t="s">
        <v>152</v>
      </c>
      <c r="AB24" s="26">
        <v>5759305</v>
      </c>
      <c r="AC24" s="26">
        <v>365774</v>
      </c>
      <c r="AD24" s="10"/>
      <c r="AF24" s="4">
        <f>IF(AE20="A",VLOOKUP(AE22,$AB$19:$AC$29,2,1),IF(AE20="B",VLOOKUP(AE22,$AB$32:$AC$42,2,1),IF(AE20="C",VLOOKUP(AE22,$AB$45:$AC$55,2.1),IF(AE20="D",28000,0))))</f>
        <v>942446</v>
      </c>
      <c r="AG24" s="26">
        <v>5759305</v>
      </c>
      <c r="AH24" s="26">
        <v>182887</v>
      </c>
      <c r="AL24" s="10">
        <f t="shared" ref="AL24:AQ24" si="12">ROUND(AL12,0)</f>
        <v>410905</v>
      </c>
      <c r="AM24" s="10">
        <f t="shared" si="12"/>
        <v>205452</v>
      </c>
      <c r="AN24" s="10">
        <f t="shared" si="12"/>
        <v>342421</v>
      </c>
      <c r="AO24" s="10">
        <f t="shared" si="12"/>
        <v>171210</v>
      </c>
      <c r="AP24" s="10">
        <f t="shared" si="12"/>
        <v>228281</v>
      </c>
      <c r="AQ24" s="10">
        <f t="shared" si="12"/>
        <v>114140</v>
      </c>
      <c r="AU24" t="s">
        <v>380</v>
      </c>
      <c r="AV24" s="43" t="s">
        <v>409</v>
      </c>
      <c r="AY24" s="15" t="s">
        <v>304</v>
      </c>
      <c r="AZ24" s="16">
        <v>2044</v>
      </c>
      <c r="BA24" s="16">
        <v>11</v>
      </c>
    </row>
    <row r="25" spans="2:55" ht="15.75" thickBot="1" x14ac:dyDescent="0.3">
      <c r="D25" s="17">
        <f t="shared" si="0"/>
        <v>24.5</v>
      </c>
      <c r="G25">
        <v>24</v>
      </c>
      <c r="K25" t="s">
        <v>91</v>
      </c>
      <c r="X25" s="42" t="s">
        <v>153</v>
      </c>
      <c r="AB25" s="26">
        <v>8685902</v>
      </c>
      <c r="AC25" s="26">
        <v>444289</v>
      </c>
      <c r="AD25" s="10"/>
      <c r="AG25" s="26">
        <v>8685902</v>
      </c>
      <c r="AH25" s="26">
        <v>222144</v>
      </c>
      <c r="AL25" s="10">
        <f t="shared" ref="AL25:AQ25" si="13">ROUND(AL13,0)</f>
        <v>534170</v>
      </c>
      <c r="AM25" s="10">
        <f t="shared" si="13"/>
        <v>267085</v>
      </c>
      <c r="AN25" s="10">
        <f t="shared" si="13"/>
        <v>445142</v>
      </c>
      <c r="AO25" s="10">
        <f t="shared" si="13"/>
        <v>222571</v>
      </c>
      <c r="AP25" s="10">
        <f t="shared" si="13"/>
        <v>296761</v>
      </c>
      <c r="AQ25" s="10">
        <f t="shared" si="13"/>
        <v>148381</v>
      </c>
      <c r="AU25" t="s">
        <v>380</v>
      </c>
      <c r="AV25" s="43" t="s">
        <v>410</v>
      </c>
      <c r="AY25" s="15" t="s">
        <v>304</v>
      </c>
      <c r="AZ25" s="16">
        <v>2044</v>
      </c>
      <c r="BA25" s="16">
        <v>10</v>
      </c>
    </row>
    <row r="26" spans="2:55" ht="15.75" thickBot="1" x14ac:dyDescent="0.3">
      <c r="D26" s="17">
        <f t="shared" si="0"/>
        <v>25.5</v>
      </c>
      <c r="G26">
        <v>25</v>
      </c>
      <c r="K26" t="s">
        <v>92</v>
      </c>
      <c r="X26" s="42" t="s">
        <v>154</v>
      </c>
      <c r="AB26" s="26">
        <v>12139898</v>
      </c>
      <c r="AC26" s="29">
        <v>599347</v>
      </c>
      <c r="AD26" s="10"/>
      <c r="AG26" s="26">
        <v>12139898</v>
      </c>
      <c r="AH26" s="29">
        <v>299673</v>
      </c>
      <c r="AL26" s="10">
        <f t="shared" ref="AL26:AQ26" si="14">ROUND(AL14,0)</f>
        <v>646131</v>
      </c>
      <c r="AM26" s="10">
        <f t="shared" si="14"/>
        <v>323065</v>
      </c>
      <c r="AN26" s="10">
        <f t="shared" si="14"/>
        <v>538442</v>
      </c>
      <c r="AO26" s="10">
        <f t="shared" si="14"/>
        <v>269221</v>
      </c>
      <c r="AP26" s="10">
        <f t="shared" si="14"/>
        <v>358962</v>
      </c>
      <c r="AQ26" s="10">
        <f t="shared" si="14"/>
        <v>179481</v>
      </c>
      <c r="AU26" t="s">
        <v>381</v>
      </c>
      <c r="AV26" s="43" t="s">
        <v>411</v>
      </c>
      <c r="AY26" s="15" t="s">
        <v>304</v>
      </c>
      <c r="AZ26" s="16">
        <v>2044</v>
      </c>
      <c r="BA26" s="16">
        <v>9</v>
      </c>
    </row>
    <row r="27" spans="2:55" ht="15.75" thickBot="1" x14ac:dyDescent="0.3">
      <c r="D27" s="17">
        <f t="shared" si="0"/>
        <v>26.5</v>
      </c>
      <c r="G27">
        <v>26</v>
      </c>
      <c r="K27" t="s">
        <v>93</v>
      </c>
      <c r="X27" s="42" t="s">
        <v>155</v>
      </c>
      <c r="AB27" s="26">
        <v>14414442</v>
      </c>
      <c r="AC27" s="26">
        <v>779140</v>
      </c>
      <c r="AD27" s="10"/>
      <c r="AG27" s="26">
        <v>14414442</v>
      </c>
      <c r="AH27" s="26">
        <v>389570</v>
      </c>
      <c r="AL27" s="10">
        <f t="shared" ref="AL27:AQ27" si="15">ROUND(AL15,0)</f>
        <v>760917</v>
      </c>
      <c r="AM27" s="10">
        <f t="shared" si="15"/>
        <v>380458</v>
      </c>
      <c r="AN27" s="10">
        <f t="shared" si="15"/>
        <v>634097</v>
      </c>
      <c r="AO27" s="10">
        <f t="shared" si="15"/>
        <v>317049</v>
      </c>
      <c r="AP27" s="10">
        <f t="shared" si="15"/>
        <v>422732</v>
      </c>
      <c r="AQ27" s="10">
        <f t="shared" si="15"/>
        <v>211366</v>
      </c>
      <c r="AV27" s="43"/>
      <c r="AY27" s="15" t="s">
        <v>304</v>
      </c>
      <c r="AZ27" s="16">
        <v>2044</v>
      </c>
      <c r="BA27" s="16">
        <v>3</v>
      </c>
    </row>
    <row r="28" spans="2:55" ht="15.75" thickBot="1" x14ac:dyDescent="0.3">
      <c r="D28" s="17">
        <f t="shared" si="0"/>
        <v>27.5</v>
      </c>
      <c r="G28">
        <v>27</v>
      </c>
      <c r="K28" t="s">
        <v>94</v>
      </c>
      <c r="X28" s="42" t="s">
        <v>156</v>
      </c>
      <c r="AB28" s="26">
        <v>17744714</v>
      </c>
      <c r="AC28" s="26">
        <v>942446</v>
      </c>
      <c r="AD28" s="10"/>
      <c r="AG28" s="26">
        <v>17744714</v>
      </c>
      <c r="AH28" s="26">
        <v>471223</v>
      </c>
      <c r="AL28" s="10"/>
      <c r="AM28" s="10"/>
      <c r="AN28" s="10"/>
      <c r="AO28" s="10"/>
      <c r="AP28" s="10"/>
      <c r="AQ28" s="10"/>
      <c r="AV28" s="43"/>
      <c r="AY28" s="15" t="s">
        <v>305</v>
      </c>
      <c r="AZ28" s="16">
        <v>2125</v>
      </c>
      <c r="BA28" s="16">
        <v>19</v>
      </c>
    </row>
    <row r="29" spans="2:55" ht="15.75" thickBot="1" x14ac:dyDescent="0.3">
      <c r="D29" s="17">
        <f t="shared" si="0"/>
        <v>28.5</v>
      </c>
      <c r="G29">
        <v>28</v>
      </c>
      <c r="K29" t="s">
        <v>95</v>
      </c>
      <c r="X29" s="42" t="s">
        <v>157</v>
      </c>
      <c r="AB29" s="26">
        <v>21456760</v>
      </c>
      <c r="AC29" s="26">
        <v>1109873</v>
      </c>
      <c r="AD29" s="10"/>
      <c r="AG29" s="26">
        <v>21456760</v>
      </c>
      <c r="AH29" s="26">
        <v>554936</v>
      </c>
      <c r="AL29" s="10"/>
      <c r="AM29" s="10"/>
      <c r="AN29" s="10"/>
      <c r="AO29" s="10"/>
      <c r="AP29" s="10"/>
      <c r="AQ29" s="10"/>
      <c r="AV29" s="43"/>
      <c r="AY29" s="15" t="s">
        <v>306</v>
      </c>
      <c r="AZ29" s="16">
        <v>3124</v>
      </c>
      <c r="BA29" s="16">
        <v>18</v>
      </c>
    </row>
    <row r="30" spans="2:55" ht="15.75" thickBot="1" x14ac:dyDescent="0.3">
      <c r="D30" s="17">
        <f t="shared" si="0"/>
        <v>29.5</v>
      </c>
      <c r="G30">
        <v>29</v>
      </c>
      <c r="K30" t="s">
        <v>96</v>
      </c>
      <c r="X30" s="42" t="s">
        <v>158</v>
      </c>
      <c r="AD30" s="10"/>
      <c r="AY30" s="15" t="s">
        <v>306</v>
      </c>
      <c r="AZ30" s="16">
        <v>3124</v>
      </c>
      <c r="BA30" s="16">
        <v>17</v>
      </c>
    </row>
    <row r="31" spans="2:55" ht="15.75" thickBot="1" x14ac:dyDescent="0.3">
      <c r="D31" s="17">
        <f t="shared" si="0"/>
        <v>30.5</v>
      </c>
      <c r="G31">
        <v>30</v>
      </c>
      <c r="K31" t="s">
        <v>97</v>
      </c>
      <c r="X31" s="42" t="s">
        <v>159</v>
      </c>
      <c r="AB31" t="s">
        <v>205</v>
      </c>
      <c r="AC31" s="4" t="s">
        <v>126</v>
      </c>
      <c r="AD31" s="10"/>
      <c r="AG31" t="s">
        <v>205</v>
      </c>
      <c r="AH31" s="4" t="s">
        <v>126</v>
      </c>
      <c r="AY31" s="15" t="s">
        <v>306</v>
      </c>
      <c r="AZ31" s="16">
        <v>3124</v>
      </c>
      <c r="BA31" s="16">
        <v>16</v>
      </c>
    </row>
    <row r="32" spans="2:55" ht="15.75" thickBot="1" x14ac:dyDescent="0.3">
      <c r="D32" s="17">
        <f t="shared" si="0"/>
        <v>31.5</v>
      </c>
      <c r="G32">
        <v>31</v>
      </c>
      <c r="K32" t="s">
        <v>98</v>
      </c>
      <c r="X32" s="42" t="s">
        <v>160</v>
      </c>
      <c r="AB32" s="4">
        <v>0</v>
      </c>
      <c r="AC32" s="26">
        <v>121883</v>
      </c>
      <c r="AD32" s="10"/>
      <c r="AG32" s="26">
        <v>0</v>
      </c>
      <c r="AH32" s="26">
        <v>60941</v>
      </c>
      <c r="AY32" s="15" t="s">
        <v>306</v>
      </c>
      <c r="AZ32" s="16">
        <v>3124</v>
      </c>
      <c r="BA32" s="16">
        <v>15</v>
      </c>
    </row>
    <row r="33" spans="4:53" ht="15.75" thickBot="1" x14ac:dyDescent="0.3">
      <c r="D33" s="17">
        <f t="shared" si="0"/>
        <v>32.5</v>
      </c>
      <c r="G33">
        <v>32</v>
      </c>
      <c r="K33" t="s">
        <v>99</v>
      </c>
      <c r="X33" s="42" t="s">
        <v>161</v>
      </c>
      <c r="AB33" s="26">
        <v>1791761</v>
      </c>
      <c r="AC33" s="26">
        <v>166574</v>
      </c>
      <c r="AD33" s="10"/>
      <c r="AG33" s="26">
        <v>1791761</v>
      </c>
      <c r="AH33" s="26">
        <v>83287</v>
      </c>
      <c r="AY33" s="15" t="s">
        <v>306</v>
      </c>
      <c r="AZ33" s="16">
        <v>3124</v>
      </c>
      <c r="BA33" s="16">
        <v>14</v>
      </c>
    </row>
    <row r="34" spans="4:53" ht="15.75" thickBot="1" x14ac:dyDescent="0.3">
      <c r="D34" s="17">
        <f t="shared" si="0"/>
        <v>33.5</v>
      </c>
      <c r="G34">
        <v>33</v>
      </c>
      <c r="X34" s="42" t="s">
        <v>162</v>
      </c>
      <c r="AB34" s="26">
        <v>2815580</v>
      </c>
      <c r="AC34" s="26">
        <v>202112</v>
      </c>
      <c r="AD34" s="10"/>
      <c r="AG34" s="26">
        <v>2815580</v>
      </c>
      <c r="AH34" s="26">
        <v>101056</v>
      </c>
      <c r="AY34" s="15" t="s">
        <v>306</v>
      </c>
      <c r="AZ34" s="16">
        <v>3124</v>
      </c>
      <c r="BA34" s="16">
        <v>13</v>
      </c>
    </row>
    <row r="35" spans="4:53" ht="15.75" thickBot="1" x14ac:dyDescent="0.3">
      <c r="D35" s="17">
        <f t="shared" si="0"/>
        <v>34.5</v>
      </c>
      <c r="G35">
        <v>34</v>
      </c>
      <c r="X35" s="42" t="s">
        <v>163</v>
      </c>
      <c r="AB35" s="26">
        <v>3759797</v>
      </c>
      <c r="AC35" s="26">
        <v>235178</v>
      </c>
      <c r="AD35" s="10"/>
      <c r="AG35" s="26">
        <v>3759797</v>
      </c>
      <c r="AH35" s="26">
        <v>117589</v>
      </c>
      <c r="AY35" s="15" t="s">
        <v>306</v>
      </c>
      <c r="AZ35" s="16">
        <v>3124</v>
      </c>
      <c r="BA35" s="16">
        <v>12</v>
      </c>
    </row>
    <row r="36" spans="4:53" ht="15.75" thickBot="1" x14ac:dyDescent="0.3">
      <c r="D36" s="17">
        <f t="shared" si="0"/>
        <v>35.5</v>
      </c>
      <c r="G36">
        <v>35</v>
      </c>
      <c r="X36" s="42" t="s">
        <v>164</v>
      </c>
      <c r="AB36" s="26">
        <v>4768794</v>
      </c>
      <c r="AC36" s="26">
        <v>270058</v>
      </c>
      <c r="AD36" s="10"/>
      <c r="AG36" s="26">
        <v>4768794</v>
      </c>
      <c r="AH36" s="26">
        <v>135029</v>
      </c>
      <c r="AY36" s="15" t="s">
        <v>412</v>
      </c>
      <c r="AZ36" s="16"/>
      <c r="BA36" s="16"/>
    </row>
    <row r="37" spans="4:53" ht="15.75" thickBot="1" x14ac:dyDescent="0.3">
      <c r="D37" s="17">
        <f t="shared" si="0"/>
        <v>36.5</v>
      </c>
      <c r="G37">
        <v>36</v>
      </c>
      <c r="X37" s="42" t="s">
        <v>386</v>
      </c>
      <c r="AB37" s="26">
        <v>5759305</v>
      </c>
      <c r="AC37" s="26">
        <v>304812</v>
      </c>
      <c r="AD37" s="10"/>
      <c r="AG37" s="26">
        <v>5759305</v>
      </c>
      <c r="AH37" s="26">
        <v>152406</v>
      </c>
      <c r="AY37" s="15" t="s">
        <v>309</v>
      </c>
      <c r="AZ37" s="16">
        <v>4178</v>
      </c>
      <c r="BA37" s="16">
        <v>14</v>
      </c>
    </row>
    <row r="38" spans="4:53" ht="15.75" thickBot="1" x14ac:dyDescent="0.3">
      <c r="D38" s="17">
        <f t="shared" si="0"/>
        <v>37.5</v>
      </c>
      <c r="G38">
        <v>37</v>
      </c>
      <c r="X38" s="42" t="s">
        <v>355</v>
      </c>
      <c r="AB38" s="26">
        <v>8685902</v>
      </c>
      <c r="AC38" s="26">
        <v>370241</v>
      </c>
      <c r="AD38" s="10"/>
      <c r="AG38" s="26">
        <v>8685902</v>
      </c>
      <c r="AH38" s="26">
        <v>185120</v>
      </c>
      <c r="AY38" s="15" t="s">
        <v>307</v>
      </c>
      <c r="AZ38" s="16">
        <v>4210</v>
      </c>
      <c r="BA38" s="16">
        <v>24</v>
      </c>
    </row>
    <row r="39" spans="4:53" ht="15.75" thickBot="1" x14ac:dyDescent="0.3">
      <c r="D39" s="17">
        <f t="shared" si="0"/>
        <v>38.5</v>
      </c>
      <c r="G39">
        <v>38</v>
      </c>
      <c r="X39" s="42" t="s">
        <v>356</v>
      </c>
      <c r="AB39" s="26">
        <v>12139898</v>
      </c>
      <c r="AC39" s="29">
        <v>499456</v>
      </c>
      <c r="AD39" s="10"/>
      <c r="AG39" s="26">
        <v>12139898</v>
      </c>
      <c r="AH39" s="29">
        <v>249728</v>
      </c>
      <c r="AY39" s="15" t="s">
        <v>307</v>
      </c>
      <c r="AZ39" s="16">
        <v>4210</v>
      </c>
      <c r="BA39" s="16">
        <v>22</v>
      </c>
    </row>
    <row r="40" spans="4:53" ht="15.75" thickBot="1" x14ac:dyDescent="0.3">
      <c r="D40" s="17">
        <f t="shared" si="0"/>
        <v>39.5</v>
      </c>
      <c r="G40">
        <v>39</v>
      </c>
      <c r="X40" s="42" t="s">
        <v>165</v>
      </c>
      <c r="AB40" s="26">
        <v>14414442</v>
      </c>
      <c r="AC40" s="26">
        <v>649283</v>
      </c>
      <c r="AD40" s="10"/>
      <c r="AG40" s="26">
        <v>14414442</v>
      </c>
      <c r="AH40" s="26">
        <v>324642</v>
      </c>
      <c r="AY40" s="15" t="s">
        <v>307</v>
      </c>
      <c r="AZ40" s="16">
        <v>4210</v>
      </c>
      <c r="BA40" s="16">
        <v>21</v>
      </c>
    </row>
    <row r="41" spans="4:53" ht="15.75" thickBot="1" x14ac:dyDescent="0.3">
      <c r="D41" s="17">
        <f t="shared" si="0"/>
        <v>40.5</v>
      </c>
      <c r="G41">
        <v>40</v>
      </c>
      <c r="X41" s="42" t="s">
        <v>166</v>
      </c>
      <c r="AB41" s="26">
        <v>17744714</v>
      </c>
      <c r="AC41" s="26">
        <v>785372</v>
      </c>
      <c r="AD41" s="10"/>
      <c r="AG41" s="26">
        <v>17744714</v>
      </c>
      <c r="AH41" s="26">
        <v>392686</v>
      </c>
      <c r="AY41" s="15" t="s">
        <v>307</v>
      </c>
      <c r="AZ41" s="16">
        <v>4210</v>
      </c>
      <c r="BA41" s="16">
        <v>19</v>
      </c>
    </row>
    <row r="42" spans="4:53" ht="15.75" thickBot="1" x14ac:dyDescent="0.3">
      <c r="D42" s="17">
        <f t="shared" si="0"/>
        <v>41.5</v>
      </c>
      <c r="X42" s="42" t="s">
        <v>167</v>
      </c>
      <c r="AB42" s="26">
        <v>21456760</v>
      </c>
      <c r="AC42" s="26">
        <v>924894</v>
      </c>
      <c r="AD42" s="10"/>
      <c r="AG42" s="26">
        <v>21456760</v>
      </c>
      <c r="AH42" s="26">
        <v>462447</v>
      </c>
      <c r="AY42" s="15" t="s">
        <v>307</v>
      </c>
      <c r="AZ42" s="16">
        <v>4210</v>
      </c>
      <c r="BA42" s="16">
        <v>18</v>
      </c>
    </row>
    <row r="43" spans="4:53" ht="15.75" thickBot="1" x14ac:dyDescent="0.3">
      <c r="D43" s="17">
        <f t="shared" si="0"/>
        <v>42.5</v>
      </c>
      <c r="X43" s="42" t="s">
        <v>357</v>
      </c>
      <c r="AD43" s="10"/>
      <c r="AY43" s="15" t="s">
        <v>307</v>
      </c>
      <c r="AZ43" s="16">
        <v>4210</v>
      </c>
      <c r="BA43" s="16">
        <v>16</v>
      </c>
    </row>
    <row r="44" spans="4:53" ht="15.75" thickBot="1" x14ac:dyDescent="0.3">
      <c r="X44" s="42" t="s">
        <v>358</v>
      </c>
      <c r="AB44" t="s">
        <v>205</v>
      </c>
      <c r="AC44" t="s">
        <v>127</v>
      </c>
      <c r="AD44" s="10"/>
      <c r="AG44" t="s">
        <v>205</v>
      </c>
      <c r="AH44" s="4" t="s">
        <v>211</v>
      </c>
      <c r="AY44" s="15" t="s">
        <v>308</v>
      </c>
      <c r="AZ44" s="16">
        <v>4044</v>
      </c>
      <c r="BA44" s="16">
        <v>23</v>
      </c>
    </row>
    <row r="45" spans="4:53" ht="15.75" thickBot="1" x14ac:dyDescent="0.3">
      <c r="X45" s="42" t="s">
        <v>168</v>
      </c>
      <c r="AB45" s="4">
        <v>0</v>
      </c>
      <c r="AC45" s="26">
        <v>81255</v>
      </c>
      <c r="AD45" s="10"/>
      <c r="AG45" s="26">
        <v>0</v>
      </c>
      <c r="AH45" s="26">
        <v>40628</v>
      </c>
      <c r="AY45" s="15" t="s">
        <v>308</v>
      </c>
      <c r="AZ45" s="16">
        <v>4044</v>
      </c>
      <c r="BA45" s="16">
        <v>20</v>
      </c>
    </row>
    <row r="46" spans="4:53" ht="15.75" thickBot="1" x14ac:dyDescent="0.3">
      <c r="X46" s="42" t="s">
        <v>169</v>
      </c>
      <c r="AB46" s="26">
        <v>1791761</v>
      </c>
      <c r="AC46" s="26">
        <v>111050</v>
      </c>
      <c r="AD46" s="10"/>
      <c r="AG46" s="26">
        <v>1791761</v>
      </c>
      <c r="AH46" s="26">
        <v>55525</v>
      </c>
      <c r="AY46" s="15" t="s">
        <v>308</v>
      </c>
      <c r="AZ46" s="16">
        <v>4044</v>
      </c>
      <c r="BA46" s="16">
        <v>19</v>
      </c>
    </row>
    <row r="47" spans="4:53" ht="15.75" thickBot="1" x14ac:dyDescent="0.3">
      <c r="X47" s="42" t="s">
        <v>170</v>
      </c>
      <c r="AB47" s="26">
        <v>2815580</v>
      </c>
      <c r="AC47" s="26">
        <v>134742</v>
      </c>
      <c r="AD47" s="10"/>
      <c r="AG47" s="26">
        <v>2815580</v>
      </c>
      <c r="AH47" s="26">
        <v>67371</v>
      </c>
      <c r="AY47" s="15" t="s">
        <v>308</v>
      </c>
      <c r="AZ47" s="16">
        <v>4044</v>
      </c>
      <c r="BA47" s="16">
        <v>18</v>
      </c>
    </row>
    <row r="48" spans="4:53" ht="15.75" thickBot="1" x14ac:dyDescent="0.3">
      <c r="X48" s="42" t="s">
        <v>359</v>
      </c>
      <c r="AB48" s="26">
        <v>3759797</v>
      </c>
      <c r="AC48" s="26">
        <v>156785</v>
      </c>
      <c r="AD48" s="10"/>
      <c r="AG48" s="26">
        <v>3759797</v>
      </c>
      <c r="AH48" s="26">
        <v>78393</v>
      </c>
      <c r="AY48" s="15" t="s">
        <v>308</v>
      </c>
      <c r="AZ48" s="16">
        <v>4044</v>
      </c>
      <c r="BA48" s="16">
        <v>17</v>
      </c>
    </row>
    <row r="49" spans="24:53" ht="15.75" thickBot="1" x14ac:dyDescent="0.3">
      <c r="X49" s="42" t="s">
        <v>171</v>
      </c>
      <c r="AB49" s="26">
        <v>4768794</v>
      </c>
      <c r="AC49" s="26">
        <v>180039</v>
      </c>
      <c r="AD49" s="10"/>
      <c r="AG49" s="26">
        <v>4768794</v>
      </c>
      <c r="AH49" s="26">
        <v>90019</v>
      </c>
      <c r="AY49" s="15" t="s">
        <v>308</v>
      </c>
      <c r="AZ49" s="16">
        <v>4044</v>
      </c>
      <c r="BA49" s="16">
        <v>16</v>
      </c>
    </row>
    <row r="50" spans="24:53" ht="15.75" thickBot="1" x14ac:dyDescent="0.3">
      <c r="X50" s="42" t="s">
        <v>385</v>
      </c>
      <c r="AB50" s="26">
        <v>5759305</v>
      </c>
      <c r="AC50" s="26">
        <v>203208</v>
      </c>
      <c r="AD50" s="10"/>
      <c r="AG50" s="26">
        <v>5759305</v>
      </c>
      <c r="AH50" s="26">
        <v>101604</v>
      </c>
      <c r="AY50" s="15" t="s">
        <v>308</v>
      </c>
      <c r="AZ50" s="16">
        <v>4044</v>
      </c>
      <c r="BA50" s="16">
        <v>15</v>
      </c>
    </row>
    <row r="51" spans="24:53" ht="15.75" thickBot="1" x14ac:dyDescent="0.3">
      <c r="X51" s="42" t="s">
        <v>360</v>
      </c>
      <c r="AB51" s="26">
        <v>8685902</v>
      </c>
      <c r="AC51" s="26">
        <v>246827</v>
      </c>
      <c r="AD51" s="10"/>
      <c r="AG51" s="26">
        <v>8685902</v>
      </c>
      <c r="AH51" s="26">
        <v>123414</v>
      </c>
      <c r="AY51" s="15" t="s">
        <v>308</v>
      </c>
      <c r="AZ51" s="16">
        <v>4044</v>
      </c>
      <c r="BA51" s="16">
        <v>13</v>
      </c>
    </row>
    <row r="52" spans="24:53" ht="15.75" thickBot="1" x14ac:dyDescent="0.3">
      <c r="X52" s="42" t="s">
        <v>172</v>
      </c>
      <c r="AB52" s="26">
        <v>12139898</v>
      </c>
      <c r="AC52" s="29">
        <v>332971</v>
      </c>
      <c r="AD52" s="10"/>
      <c r="AG52" s="26">
        <v>12139898</v>
      </c>
      <c r="AH52" s="29">
        <v>166485</v>
      </c>
      <c r="AY52" s="15" t="s">
        <v>308</v>
      </c>
      <c r="AZ52" s="16">
        <v>4044</v>
      </c>
      <c r="BA52" s="16">
        <v>11</v>
      </c>
    </row>
    <row r="53" spans="24:53" ht="15.75" thickBot="1" x14ac:dyDescent="0.3">
      <c r="X53" s="42" t="s">
        <v>387</v>
      </c>
      <c r="AB53" s="26">
        <v>14414442</v>
      </c>
      <c r="AC53" s="26">
        <v>432856</v>
      </c>
      <c r="AD53" s="10"/>
      <c r="AG53" s="26">
        <v>14414442</v>
      </c>
      <c r="AH53" s="26">
        <v>216428</v>
      </c>
      <c r="AY53" s="15" t="s">
        <v>310</v>
      </c>
      <c r="AZ53" s="16">
        <v>4103</v>
      </c>
      <c r="BA53" s="16">
        <v>19</v>
      </c>
    </row>
    <row r="54" spans="24:53" ht="15.75" thickBot="1" x14ac:dyDescent="0.3">
      <c r="X54" s="42" t="s">
        <v>361</v>
      </c>
      <c r="AB54" s="26">
        <v>17744714</v>
      </c>
      <c r="AC54" s="26">
        <v>523581</v>
      </c>
      <c r="AD54" s="10"/>
      <c r="AG54" s="26">
        <v>17744714</v>
      </c>
      <c r="AH54" s="26">
        <v>261791</v>
      </c>
      <c r="AY54" s="15" t="s">
        <v>310</v>
      </c>
      <c r="AZ54" s="16">
        <v>4103</v>
      </c>
      <c r="BA54" s="16">
        <v>17</v>
      </c>
    </row>
    <row r="55" spans="24:53" ht="15.75" thickBot="1" x14ac:dyDescent="0.3">
      <c r="X55" s="42" t="s">
        <v>173</v>
      </c>
      <c r="AB55" s="26">
        <v>21456760</v>
      </c>
      <c r="AC55" s="26">
        <v>616596</v>
      </c>
      <c r="AD55" s="10"/>
      <c r="AG55" s="26">
        <v>21456760</v>
      </c>
      <c r="AH55" s="26">
        <v>308298</v>
      </c>
      <c r="AY55" s="15" t="s">
        <v>310</v>
      </c>
      <c r="AZ55" s="16">
        <v>4103</v>
      </c>
      <c r="BA55" s="16">
        <v>15</v>
      </c>
    </row>
    <row r="56" spans="24:53" ht="15.75" thickBot="1" x14ac:dyDescent="0.3">
      <c r="X56" s="42" t="s">
        <v>174</v>
      </c>
      <c r="AY56" s="15" t="s">
        <v>310</v>
      </c>
      <c r="AZ56" s="16">
        <v>4103</v>
      </c>
      <c r="BA56" s="16">
        <v>13</v>
      </c>
    </row>
    <row r="57" spans="24:53" x14ac:dyDescent="0.25">
      <c r="X57" s="42" t="s">
        <v>175</v>
      </c>
    </row>
    <row r="58" spans="24:53" x14ac:dyDescent="0.25">
      <c r="X58" s="42" t="s">
        <v>362</v>
      </c>
    </row>
    <row r="59" spans="24:53" x14ac:dyDescent="0.25">
      <c r="X59" s="42" t="s">
        <v>363</v>
      </c>
    </row>
    <row r="60" spans="24:53" x14ac:dyDescent="0.25">
      <c r="X60" s="42" t="s">
        <v>364</v>
      </c>
    </row>
    <row r="61" spans="24:53" x14ac:dyDescent="0.25">
      <c r="X61" s="42" t="s">
        <v>365</v>
      </c>
    </row>
    <row r="62" spans="24:53" x14ac:dyDescent="0.25">
      <c r="X62" s="42" t="s">
        <v>366</v>
      </c>
    </row>
    <row r="63" spans="24:53" x14ac:dyDescent="0.25">
      <c r="X63" s="42" t="s">
        <v>367</v>
      </c>
    </row>
    <row r="64" spans="24:53" x14ac:dyDescent="0.25">
      <c r="X64" s="42" t="s">
        <v>368</v>
      </c>
    </row>
    <row r="65" spans="24:24" x14ac:dyDescent="0.25">
      <c r="X65" s="42" t="s">
        <v>369</v>
      </c>
    </row>
    <row r="66" spans="24:24" x14ac:dyDescent="0.25">
      <c r="X66" s="42" t="s">
        <v>176</v>
      </c>
    </row>
    <row r="67" spans="24:24" x14ac:dyDescent="0.25">
      <c r="X67" s="42" t="s">
        <v>177</v>
      </c>
    </row>
    <row r="68" spans="24:24" x14ac:dyDescent="0.25">
      <c r="X68" s="42" t="s">
        <v>178</v>
      </c>
    </row>
    <row r="69" spans="24:24" x14ac:dyDescent="0.25">
      <c r="X69" s="42" t="s">
        <v>179</v>
      </c>
    </row>
    <row r="70" spans="24:24" x14ac:dyDescent="0.25">
      <c r="X70" s="42" t="s">
        <v>180</v>
      </c>
    </row>
    <row r="71" spans="24:24" x14ac:dyDescent="0.25">
      <c r="X71" s="42" t="s">
        <v>181</v>
      </c>
    </row>
    <row r="72" spans="24:24" x14ac:dyDescent="0.25">
      <c r="X72" s="42" t="s">
        <v>370</v>
      </c>
    </row>
    <row r="73" spans="24:24" x14ac:dyDescent="0.25">
      <c r="X73" s="42" t="s">
        <v>371</v>
      </c>
    </row>
    <row r="74" spans="24:24" x14ac:dyDescent="0.25">
      <c r="X74" s="42" t="s">
        <v>372</v>
      </c>
    </row>
    <row r="75" spans="24:24" x14ac:dyDescent="0.25">
      <c r="X75" s="42" t="s">
        <v>373</v>
      </c>
    </row>
  </sheetData>
  <sortState xmlns:xlrd2="http://schemas.microsoft.com/office/spreadsheetml/2017/richdata2" ref="BC2:BC60">
    <sortCondition ref="BC2:BC60"/>
  </sortState>
  <mergeCells count="12">
    <mergeCell ref="AB17:AC17"/>
    <mergeCell ref="AG17:AH17"/>
    <mergeCell ref="S1:W4"/>
    <mergeCell ref="AD1:AE1"/>
    <mergeCell ref="AF1:AG1"/>
    <mergeCell ref="AH1:AI1"/>
    <mergeCell ref="AL1:AM1"/>
    <mergeCell ref="AN1:AO1"/>
    <mergeCell ref="AP1:AQ1"/>
    <mergeCell ref="AL16:AM16"/>
    <mergeCell ref="AN16:AO16"/>
    <mergeCell ref="AP16:AQ16"/>
  </mergeCells>
  <phoneticPr fontId="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7A5CDF9B9F3A4DA20CDDCDADF09CA1" ma:contentTypeVersion="17" ma:contentTypeDescription="Crear nuevo documento." ma:contentTypeScope="" ma:versionID="2a14b453ee7c6dbccc589500eca9a6e6">
  <xsd:schema xmlns:xsd="http://www.w3.org/2001/XMLSchema" xmlns:xs="http://www.w3.org/2001/XMLSchema" xmlns:p="http://schemas.microsoft.com/office/2006/metadata/properties" xmlns:ns3="948b1f8e-1312-4512-a886-2787397b6883" xmlns:ns4="f6a1c538-5ca7-4128-a798-2e7d9ede4ccd" targetNamespace="http://schemas.microsoft.com/office/2006/metadata/properties" ma:root="true" ma:fieldsID="45a4a74a997e68c972e18d6e51126397" ns3:_="" ns4:_="">
    <xsd:import namespace="948b1f8e-1312-4512-a886-2787397b6883"/>
    <xsd:import namespace="f6a1c538-5ca7-4128-a798-2e7d9ede4cc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b1f8e-1312-4512-a886-2787397b68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a1c538-5ca7-4128-a798-2e7d9ede4cc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48b1f8e-1312-4512-a886-2787397b6883" xsi:nil="true"/>
  </documentManagement>
</p:properties>
</file>

<file path=customXml/itemProps1.xml><?xml version="1.0" encoding="utf-8"?>
<ds:datastoreItem xmlns:ds="http://schemas.openxmlformats.org/officeDocument/2006/customXml" ds:itemID="{D75D1569-EA81-4DD1-9F04-D9ECD628B22F}">
  <ds:schemaRefs>
    <ds:schemaRef ds:uri="http://schemas.microsoft.com/sharepoint/v3/contenttype/forms"/>
  </ds:schemaRefs>
</ds:datastoreItem>
</file>

<file path=customXml/itemProps2.xml><?xml version="1.0" encoding="utf-8"?>
<ds:datastoreItem xmlns:ds="http://schemas.openxmlformats.org/officeDocument/2006/customXml" ds:itemID="{A679C08B-D92A-4020-8836-5C52BD87C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b1f8e-1312-4512-a886-2787397b6883"/>
    <ds:schemaRef ds:uri="f6a1c538-5ca7-4128-a798-2e7d9ede4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BD206A-C4F3-450F-BFBC-43EB8F28CA32}">
  <ds:schemaRefs>
    <ds:schemaRef ds:uri="948b1f8e-1312-4512-a886-2787397b6883"/>
    <ds:schemaRef ds:uri="http://purl.org/dc/terms/"/>
    <ds:schemaRef ds:uri="http://schemas.microsoft.com/office/2006/documentManagement/types"/>
    <ds:schemaRef ds:uri="http://purl.org/dc/elements/1.1/"/>
    <ds:schemaRef ds:uri="http://schemas.openxmlformats.org/package/2006/metadata/core-properties"/>
    <ds:schemaRef ds:uri="f6a1c538-5ca7-4128-a798-2e7d9ede4ccd"/>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Formato</vt:lpstr>
      <vt:lpstr>datos</vt:lpstr>
      <vt:lpstr>Formato!Área_de_impresión</vt:lpstr>
      <vt:lpstr>Formato!Títulos_a_imprimir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Gaitan Galarza</dc:creator>
  <cp:lastModifiedBy>Cesar Augusto Rodriguez Chaparro</cp:lastModifiedBy>
  <cp:lastPrinted>2022-04-13T01:38:59Z</cp:lastPrinted>
  <dcterms:created xsi:type="dcterms:W3CDTF">2021-05-20T12:53:00Z</dcterms:created>
  <dcterms:modified xsi:type="dcterms:W3CDTF">2026-02-12T20:03:37Z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c77bae-9cad-4b1a-aac3-2a4ad557d70b_Enabled">
    <vt:lpwstr>true</vt:lpwstr>
  </property>
  <property fmtid="{D5CDD505-2E9C-101B-9397-08002B2CF9AE}" pid="3" name="MSIP_Label_a7c77bae-9cad-4b1a-aac3-2a4ad557d70b_SetDate">
    <vt:lpwstr>2021-05-21T01:52:29Z</vt:lpwstr>
  </property>
  <property fmtid="{D5CDD505-2E9C-101B-9397-08002B2CF9AE}" pid="4" name="MSIP_Label_a7c77bae-9cad-4b1a-aac3-2a4ad557d70b_Method">
    <vt:lpwstr>Privileged</vt:lpwstr>
  </property>
  <property fmtid="{D5CDD505-2E9C-101B-9397-08002B2CF9AE}" pid="5" name="MSIP_Label_a7c77bae-9cad-4b1a-aac3-2a4ad557d70b_Name">
    <vt:lpwstr>General</vt:lpwstr>
  </property>
  <property fmtid="{D5CDD505-2E9C-101B-9397-08002B2CF9AE}" pid="6" name="MSIP_Label_a7c77bae-9cad-4b1a-aac3-2a4ad557d70b_SiteId">
    <vt:lpwstr>88ed286b-88d8-4faf-918f-883d693321ae</vt:lpwstr>
  </property>
  <property fmtid="{D5CDD505-2E9C-101B-9397-08002B2CF9AE}" pid="7" name="MSIP_Label_a7c77bae-9cad-4b1a-aac3-2a4ad557d70b_ActionId">
    <vt:lpwstr>684a3500-adc0-49c2-9411-d93cf88d4a86</vt:lpwstr>
  </property>
  <property fmtid="{D5CDD505-2E9C-101B-9397-08002B2CF9AE}" pid="8" name="MSIP_Label_a7c77bae-9cad-4b1a-aac3-2a4ad557d70b_ContentBits">
    <vt:lpwstr>0</vt:lpwstr>
  </property>
  <property fmtid="{D5CDD505-2E9C-101B-9397-08002B2CF9AE}" pid="9" name="ContentTypeId">
    <vt:lpwstr>0x010100A07A5CDF9B9F3A4DA20CDDCDADF09CA1</vt:lpwstr>
  </property>
  <property fmtid="{D5CDD505-2E9C-101B-9397-08002B2CF9AE}" pid="10" name="Order">
    <vt:r8>56303200</vt:r8>
  </property>
</Properties>
</file>