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3 2020\CÁLCULOS DEMANDA\DEMANDA DE UNA UNIDAD DE SERVICIO\"/>
    </mc:Choice>
  </mc:AlternateContent>
  <xr:revisionPtr revIDLastSave="0" documentId="13_ncr:1_{982DB5EB-3303-4893-A0B5-0574311E48A6}" xr6:coauthVersionLast="40" xr6:coauthVersionMax="40" xr10:uidLastSave="{00000000-0000-0000-0000-000000000000}"/>
  <bookViews>
    <workbookView xWindow="-120" yWindow="-120" windowWidth="24240" windowHeight="13140" xr2:uid="{FB37BD58-D8B6-4DF6-B2F2-549FB11BADB4}"/>
  </bookViews>
  <sheets>
    <sheet name="ATENC PROP INTERC (80%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64" i="1" l="1"/>
  <c r="G64" i="1"/>
  <c r="AO63" i="1"/>
  <c r="AO64" i="1" s="1"/>
  <c r="AM63" i="1"/>
  <c r="BH58" i="1"/>
  <c r="BI58" i="1" s="1"/>
  <c r="AX63" i="1" s="1"/>
  <c r="AX64" i="1" s="1"/>
  <c r="BG58" i="1"/>
  <c r="AV58" i="1"/>
  <c r="AW58" i="1" s="1"/>
  <c r="AL58" i="1"/>
  <c r="AK58" i="1"/>
  <c r="Z58" i="1"/>
  <c r="AA58" i="1" s="1"/>
  <c r="P58" i="1"/>
  <c r="O58" i="1"/>
  <c r="BH57" i="1"/>
  <c r="BG57" i="1"/>
  <c r="AV57" i="1"/>
  <c r="AW57" i="1" s="1"/>
  <c r="AL57" i="1"/>
  <c r="BI57" i="1" s="1"/>
  <c r="AW63" i="1" s="1"/>
  <c r="AW64" i="1" s="1"/>
  <c r="AK57" i="1"/>
  <c r="Z57" i="1"/>
  <c r="AA57" i="1" s="1"/>
  <c r="P57" i="1"/>
  <c r="O57" i="1"/>
  <c r="BH56" i="1"/>
  <c r="BI56" i="1" s="1"/>
  <c r="AV63" i="1" s="1"/>
  <c r="AV64" i="1" s="1"/>
  <c r="BG56" i="1"/>
  <c r="AV56" i="1"/>
  <c r="AW56" i="1" s="1"/>
  <c r="AL56" i="1"/>
  <c r="AK56" i="1"/>
  <c r="Z56" i="1"/>
  <c r="AA56" i="1" s="1"/>
  <c r="P56" i="1"/>
  <c r="B56" i="1" s="1"/>
  <c r="O56" i="1"/>
  <c r="BH55" i="1"/>
  <c r="BI55" i="1" s="1"/>
  <c r="AU63" i="1" s="1"/>
  <c r="AU64" i="1" s="1"/>
  <c r="BG55" i="1"/>
  <c r="AV55" i="1"/>
  <c r="AW55" i="1" s="1"/>
  <c r="AL55" i="1"/>
  <c r="AK55" i="1"/>
  <c r="Z55" i="1"/>
  <c r="AA55" i="1" s="1"/>
  <c r="P55" i="1"/>
  <c r="BG54" i="1"/>
  <c r="BH54" i="1" s="1"/>
  <c r="BI54" i="1" s="1"/>
  <c r="AT63" i="1" s="1"/>
  <c r="AT64" i="1" s="1"/>
  <c r="AV54" i="1"/>
  <c r="AW54" i="1" s="1"/>
  <c r="AK54" i="1"/>
  <c r="AL54" i="1" s="1"/>
  <c r="Z54" i="1"/>
  <c r="AA54" i="1" s="1"/>
  <c r="P54" i="1"/>
  <c r="O54" i="1"/>
  <c r="BG53" i="1"/>
  <c r="BH53" i="1" s="1"/>
  <c r="AV53" i="1"/>
  <c r="AW53" i="1" s="1"/>
  <c r="AK53" i="1"/>
  <c r="AL53" i="1" s="1"/>
  <c r="AA53" i="1"/>
  <c r="Z53" i="1"/>
  <c r="O53" i="1"/>
  <c r="P53" i="1" s="1"/>
  <c r="BG52" i="1"/>
  <c r="BH52" i="1" s="1"/>
  <c r="BI52" i="1" s="1"/>
  <c r="AR63" i="1" s="1"/>
  <c r="AR64" i="1" s="1"/>
  <c r="AW52" i="1"/>
  <c r="AV52" i="1"/>
  <c r="AK52" i="1"/>
  <c r="AL52" i="1" s="1"/>
  <c r="AA52" i="1"/>
  <c r="Z52" i="1"/>
  <c r="O52" i="1"/>
  <c r="P52" i="1" s="1"/>
  <c r="BH51" i="1"/>
  <c r="AW51" i="1"/>
  <c r="AL51" i="1"/>
  <c r="AA51" i="1"/>
  <c r="P51" i="1"/>
  <c r="B51" i="1"/>
  <c r="BG50" i="1"/>
  <c r="BH50" i="1" s="1"/>
  <c r="BI50" i="1" s="1"/>
  <c r="AP63" i="1" s="1"/>
  <c r="AP64" i="1" s="1"/>
  <c r="AW50" i="1"/>
  <c r="AV50" i="1"/>
  <c r="AK50" i="1"/>
  <c r="AL50" i="1" s="1"/>
  <c r="AA50" i="1"/>
  <c r="B50" i="1" s="1"/>
  <c r="Z50" i="1"/>
  <c r="O50" i="1"/>
  <c r="P50" i="1" s="1"/>
  <c r="BH49" i="1"/>
  <c r="BI49" i="1" s="1"/>
  <c r="AW49" i="1"/>
  <c r="AL49" i="1"/>
  <c r="AA49" i="1"/>
  <c r="P49" i="1"/>
  <c r="B49" i="1"/>
  <c r="BH48" i="1"/>
  <c r="BG48" i="1"/>
  <c r="AW48" i="1"/>
  <c r="AV48" i="1"/>
  <c r="AL48" i="1"/>
  <c r="AK48" i="1"/>
  <c r="AA48" i="1"/>
  <c r="BI48" i="1" s="1"/>
  <c r="AN63" i="1" s="1"/>
  <c r="AN64" i="1" s="1"/>
  <c r="P48" i="1"/>
  <c r="BG47" i="1"/>
  <c r="BH47" i="1" s="1"/>
  <c r="AW47" i="1"/>
  <c r="AV47" i="1"/>
  <c r="AK47" i="1"/>
  <c r="AL47" i="1" s="1"/>
  <c r="AA47" i="1"/>
  <c r="Z47" i="1"/>
  <c r="O47" i="1"/>
  <c r="P47" i="1" s="1"/>
  <c r="B47" i="1" s="1"/>
  <c r="BH46" i="1"/>
  <c r="BG46" i="1"/>
  <c r="AW46" i="1"/>
  <c r="AV46" i="1"/>
  <c r="AL46" i="1"/>
  <c r="AK46" i="1"/>
  <c r="AA46" i="1"/>
  <c r="Z46" i="1"/>
  <c r="P46" i="1"/>
  <c r="B46" i="1" s="1"/>
  <c r="O46" i="1"/>
  <c r="BG45" i="1"/>
  <c r="BH45" i="1" s="1"/>
  <c r="BI45" i="1" s="1"/>
  <c r="AK63" i="1" s="1"/>
  <c r="AK64" i="1" s="1"/>
  <c r="AW45" i="1"/>
  <c r="AV45" i="1"/>
  <c r="AK45" i="1"/>
  <c r="AL45" i="1" s="1"/>
  <c r="AA45" i="1"/>
  <c r="Z45" i="1"/>
  <c r="O45" i="1"/>
  <c r="P45" i="1" s="1"/>
  <c r="BH44" i="1"/>
  <c r="BI44" i="1" s="1"/>
  <c r="AJ63" i="1" s="1"/>
  <c r="AJ64" i="1" s="1"/>
  <c r="BG44" i="1"/>
  <c r="AW44" i="1"/>
  <c r="AV44" i="1"/>
  <c r="AL44" i="1"/>
  <c r="AK44" i="1"/>
  <c r="AA44" i="1"/>
  <c r="Z44" i="1"/>
  <c r="P44" i="1"/>
  <c r="O44" i="1"/>
  <c r="BH43" i="1"/>
  <c r="AW43" i="1"/>
  <c r="AL43" i="1"/>
  <c r="AA43" i="1"/>
  <c r="P43" i="1"/>
  <c r="B43" i="1"/>
  <c r="BH42" i="1"/>
  <c r="AW42" i="1"/>
  <c r="AL42" i="1"/>
  <c r="BI42" i="1" s="1"/>
  <c r="AH63" i="1" s="1"/>
  <c r="AH64" i="1" s="1"/>
  <c r="AA42" i="1"/>
  <c r="P42" i="1"/>
  <c r="BH41" i="1"/>
  <c r="BG41" i="1"/>
  <c r="AV41" i="1"/>
  <c r="AW41" i="1" s="1"/>
  <c r="AL41" i="1"/>
  <c r="AK41" i="1"/>
  <c r="Z41" i="1"/>
  <c r="AA41" i="1" s="1"/>
  <c r="P41" i="1"/>
  <c r="O41" i="1"/>
  <c r="BH40" i="1"/>
  <c r="BG40" i="1"/>
  <c r="AV40" i="1"/>
  <c r="AW40" i="1" s="1"/>
  <c r="AL40" i="1"/>
  <c r="AK40" i="1"/>
  <c r="Z40" i="1"/>
  <c r="AA40" i="1" s="1"/>
  <c r="P40" i="1"/>
  <c r="O40" i="1"/>
  <c r="BH39" i="1"/>
  <c r="AW39" i="1"/>
  <c r="AL39" i="1"/>
  <c r="AA39" i="1"/>
  <c r="BI39" i="1" s="1"/>
  <c r="AE63" i="1" s="1"/>
  <c r="AE64" i="1" s="1"/>
  <c r="P39" i="1"/>
  <c r="B39" i="1" s="1"/>
  <c r="BH38" i="1"/>
  <c r="BG38" i="1"/>
  <c r="AV38" i="1"/>
  <c r="AW38" i="1" s="1"/>
  <c r="AL38" i="1"/>
  <c r="BI38" i="1" s="1"/>
  <c r="AD63" i="1" s="1"/>
  <c r="AD64" i="1" s="1"/>
  <c r="AK38" i="1"/>
  <c r="Z38" i="1"/>
  <c r="AA38" i="1" s="1"/>
  <c r="P38" i="1"/>
  <c r="O38" i="1"/>
  <c r="BH37" i="1"/>
  <c r="BI37" i="1" s="1"/>
  <c r="AC63" i="1" s="1"/>
  <c r="AC64" i="1" s="1"/>
  <c r="AW37" i="1"/>
  <c r="AL37" i="1"/>
  <c r="AA37" i="1"/>
  <c r="P37" i="1"/>
  <c r="B37" i="1" s="1"/>
  <c r="BG36" i="1"/>
  <c r="BH36" i="1" s="1"/>
  <c r="AW36" i="1"/>
  <c r="AV36" i="1"/>
  <c r="AK36" i="1"/>
  <c r="AL36" i="1" s="1"/>
  <c r="AA36" i="1"/>
  <c r="Z36" i="1"/>
  <c r="O36" i="1"/>
  <c r="P36" i="1" s="1"/>
  <c r="BH35" i="1"/>
  <c r="AW35" i="1"/>
  <c r="AL35" i="1"/>
  <c r="AA35" i="1"/>
  <c r="P35" i="1"/>
  <c r="B35" i="1"/>
  <c r="BG34" i="1"/>
  <c r="BH34" i="1" s="1"/>
  <c r="BI34" i="1" s="1"/>
  <c r="Z63" i="1" s="1"/>
  <c r="Z64" i="1" s="1"/>
  <c r="AW34" i="1"/>
  <c r="AV34" i="1"/>
  <c r="AK34" i="1"/>
  <c r="AL34" i="1" s="1"/>
  <c r="AA34" i="1"/>
  <c r="B34" i="1" s="1"/>
  <c r="Z34" i="1"/>
  <c r="O34" i="1"/>
  <c r="P34" i="1" s="1"/>
  <c r="BG33" i="1"/>
  <c r="BH33" i="1" s="1"/>
  <c r="AW33" i="1"/>
  <c r="AV33" i="1"/>
  <c r="AK33" i="1"/>
  <c r="AL33" i="1" s="1"/>
  <c r="AA33" i="1"/>
  <c r="B33" i="1" s="1"/>
  <c r="Z33" i="1"/>
  <c r="O33" i="1"/>
  <c r="P33" i="1" s="1"/>
  <c r="BG32" i="1"/>
  <c r="BH32" i="1" s="1"/>
  <c r="AW32" i="1"/>
  <c r="AV32" i="1"/>
  <c r="AK32" i="1"/>
  <c r="AL32" i="1" s="1"/>
  <c r="AA32" i="1"/>
  <c r="P32" i="1"/>
  <c r="B32" i="1" s="1"/>
  <c r="BH31" i="1"/>
  <c r="BI31" i="1" s="1"/>
  <c r="W63" i="1" s="1"/>
  <c r="W64" i="1" s="1"/>
  <c r="AW31" i="1"/>
  <c r="AL31" i="1"/>
  <c r="AA31" i="1"/>
  <c r="P31" i="1"/>
  <c r="B31" i="1" s="1"/>
  <c r="BH30" i="1"/>
  <c r="BI30" i="1" s="1"/>
  <c r="V63" i="1" s="1"/>
  <c r="V64" i="1" s="1"/>
  <c r="AW30" i="1"/>
  <c r="AL30" i="1"/>
  <c r="AA30" i="1"/>
  <c r="P30" i="1"/>
  <c r="B30" i="1"/>
  <c r="BH29" i="1"/>
  <c r="AW29" i="1"/>
  <c r="AL29" i="1"/>
  <c r="BI29" i="1" s="1"/>
  <c r="U63" i="1" s="1"/>
  <c r="U64" i="1" s="1"/>
  <c r="AA29" i="1"/>
  <c r="P29" i="1"/>
  <c r="BH28" i="1"/>
  <c r="AW28" i="1"/>
  <c r="AL28" i="1"/>
  <c r="AA28" i="1"/>
  <c r="BI28" i="1" s="1"/>
  <c r="T63" i="1" s="1"/>
  <c r="T64" i="1" s="1"/>
  <c r="P28" i="1"/>
  <c r="B28" i="1" s="1"/>
  <c r="BH27" i="1"/>
  <c r="BI27" i="1" s="1"/>
  <c r="S63" i="1" s="1"/>
  <c r="S64" i="1" s="1"/>
  <c r="AW27" i="1"/>
  <c r="AL27" i="1"/>
  <c r="AA27" i="1"/>
  <c r="P27" i="1"/>
  <c r="B27" i="1" s="1"/>
  <c r="BH26" i="1"/>
  <c r="AW26" i="1"/>
  <c r="AL26" i="1"/>
  <c r="AA26" i="1"/>
  <c r="P26" i="1"/>
  <c r="B26" i="1"/>
  <c r="BG25" i="1"/>
  <c r="BH25" i="1" s="1"/>
  <c r="AW25" i="1"/>
  <c r="AV25" i="1"/>
  <c r="AK25" i="1"/>
  <c r="AL25" i="1" s="1"/>
  <c r="AA25" i="1"/>
  <c r="Z25" i="1"/>
  <c r="O25" i="1"/>
  <c r="P25" i="1" s="1"/>
  <c r="B25" i="1"/>
  <c r="BG24" i="1"/>
  <c r="BH24" i="1" s="1"/>
  <c r="AW24" i="1"/>
  <c r="AV24" i="1"/>
  <c r="AK24" i="1"/>
  <c r="AL24" i="1" s="1"/>
  <c r="AA24" i="1"/>
  <c r="Z24" i="1"/>
  <c r="O24" i="1"/>
  <c r="P24" i="1" s="1"/>
  <c r="B24" i="1"/>
  <c r="BH23" i="1"/>
  <c r="AW23" i="1"/>
  <c r="AL23" i="1"/>
  <c r="BI23" i="1" s="1"/>
  <c r="O63" i="1" s="1"/>
  <c r="O64" i="1" s="1"/>
  <c r="AA23" i="1"/>
  <c r="P23" i="1"/>
  <c r="BH22" i="1"/>
  <c r="BG22" i="1"/>
  <c r="AV22" i="1"/>
  <c r="AW22" i="1" s="1"/>
  <c r="AL22" i="1"/>
  <c r="AK22" i="1"/>
  <c r="AA22" i="1"/>
  <c r="P22" i="1"/>
  <c r="BH21" i="1"/>
  <c r="AW21" i="1"/>
  <c r="AL21" i="1"/>
  <c r="AA21" i="1"/>
  <c r="P21" i="1"/>
  <c r="B21" i="1" s="1"/>
  <c r="BH20" i="1"/>
  <c r="AW20" i="1"/>
  <c r="AL20" i="1"/>
  <c r="BI20" i="1" s="1"/>
  <c r="L63" i="1" s="1"/>
  <c r="L64" i="1" s="1"/>
  <c r="AA20" i="1"/>
  <c r="P20" i="1"/>
  <c r="BH19" i="1"/>
  <c r="AW19" i="1"/>
  <c r="AL19" i="1"/>
  <c r="AA19" i="1"/>
  <c r="BI19" i="1" s="1"/>
  <c r="K63" i="1" s="1"/>
  <c r="K64" i="1" s="1"/>
  <c r="P19" i="1"/>
  <c r="BH18" i="1"/>
  <c r="BI18" i="1" s="1"/>
  <c r="J63" i="1" s="1"/>
  <c r="J64" i="1" s="1"/>
  <c r="AW18" i="1"/>
  <c r="AL18" i="1"/>
  <c r="AA18" i="1"/>
  <c r="P18" i="1"/>
  <c r="B18" i="1" s="1"/>
  <c r="BH17" i="1"/>
  <c r="BG17" i="1"/>
  <c r="AW17" i="1"/>
  <c r="AV17" i="1"/>
  <c r="AL17" i="1"/>
  <c r="AK17" i="1"/>
  <c r="AA17" i="1"/>
  <c r="Z17" i="1"/>
  <c r="P17" i="1"/>
  <c r="B17" i="1" s="1"/>
  <c r="O17" i="1"/>
  <c r="BH16" i="1"/>
  <c r="BI16" i="1" s="1"/>
  <c r="H63" i="1" s="1"/>
  <c r="H64" i="1" s="1"/>
  <c r="AW16" i="1"/>
  <c r="AL16" i="1"/>
  <c r="AA16" i="1"/>
  <c r="P16" i="1"/>
  <c r="B16" i="1"/>
  <c r="BH15" i="1"/>
  <c r="AW15" i="1"/>
  <c r="AL15" i="1"/>
  <c r="BI15" i="1" s="1"/>
  <c r="G63" i="1" s="1"/>
  <c r="AA15" i="1"/>
  <c r="P15" i="1"/>
  <c r="BH14" i="1"/>
  <c r="BG14" i="1"/>
  <c r="AV14" i="1"/>
  <c r="AW14" i="1" s="1"/>
  <c r="AL14" i="1"/>
  <c r="AK14" i="1"/>
  <c r="Z14" i="1"/>
  <c r="AA14" i="1" s="1"/>
  <c r="P14" i="1"/>
  <c r="O14" i="1"/>
  <c r="B40" i="1" l="1"/>
  <c r="BI40" i="1"/>
  <c r="AF63" i="1" s="1"/>
  <c r="AF64" i="1" s="1"/>
  <c r="B41" i="1"/>
  <c r="BI41" i="1"/>
  <c r="AG63" i="1" s="1"/>
  <c r="AG64" i="1" s="1"/>
  <c r="B36" i="1"/>
  <c r="B53" i="1"/>
  <c r="BI47" i="1"/>
  <c r="B52" i="1"/>
  <c r="BI53" i="1"/>
  <c r="AS63" i="1" s="1"/>
  <c r="AS64" i="1" s="1"/>
  <c r="B14" i="1"/>
  <c r="BI14" i="1"/>
  <c r="F63" i="1" s="1"/>
  <c r="F64" i="1" s="1"/>
  <c r="BI36" i="1"/>
  <c r="AB63" i="1" s="1"/>
  <c r="AB64" i="1" s="1"/>
  <c r="B45" i="1"/>
  <c r="BI17" i="1"/>
  <c r="I63" i="1" s="1"/>
  <c r="I64" i="1" s="1"/>
  <c r="B54" i="1"/>
  <c r="B20" i="1"/>
  <c r="B22" i="1"/>
  <c r="BI22" i="1"/>
  <c r="N63" i="1" s="1"/>
  <c r="N64" i="1" s="1"/>
  <c r="BI33" i="1"/>
  <c r="Y63" i="1" s="1"/>
  <c r="Y64" i="1" s="1"/>
  <c r="B38" i="1"/>
  <c r="BI43" i="1"/>
  <c r="AI63" i="1" s="1"/>
  <c r="AI64" i="1" s="1"/>
  <c r="B58" i="1"/>
  <c r="BI21" i="1"/>
  <c r="M63" i="1" s="1"/>
  <c r="M64" i="1" s="1"/>
  <c r="B44" i="1"/>
  <c r="BI46" i="1"/>
  <c r="AL63" i="1" s="1"/>
  <c r="AL64" i="1" s="1"/>
  <c r="BI26" i="1"/>
  <c r="R63" i="1" s="1"/>
  <c r="R64" i="1" s="1"/>
  <c r="BI32" i="1"/>
  <c r="X63" i="1" s="1"/>
  <c r="X64" i="1" s="1"/>
  <c r="B57" i="1"/>
  <c r="B23" i="1"/>
  <c r="B29" i="1"/>
  <c r="B15" i="1"/>
  <c r="B19" i="1"/>
  <c r="BI24" i="1"/>
  <c r="P63" i="1" s="1"/>
  <c r="P64" i="1" s="1"/>
  <c r="BI25" i="1"/>
  <c r="Q63" i="1" s="1"/>
  <c r="Q64" i="1" s="1"/>
  <c r="BI35" i="1"/>
  <c r="AA63" i="1" s="1"/>
  <c r="AA64" i="1" s="1"/>
  <c r="B42" i="1"/>
  <c r="B48" i="1"/>
  <c r="BI51" i="1"/>
  <c r="AQ63" i="1" s="1"/>
  <c r="AQ64" i="1" s="1"/>
  <c r="B55" i="1"/>
</calcChain>
</file>

<file path=xl/sharedStrings.xml><?xml version="1.0" encoding="utf-8"?>
<sst xmlns="http://schemas.openxmlformats.org/spreadsheetml/2006/main" count="283" uniqueCount="92">
  <si>
    <r>
      <rPr>
        <b/>
        <sz val="14"/>
        <color theme="0"/>
        <rFont val="Calibri"/>
        <family val="2"/>
        <scheme val="minor"/>
      </rPr>
      <t xml:space="preserve">CÁLCULO ESTIMADO DE NECESIDADES MENSUALES DE ALIMENTOS PARA
 </t>
    </r>
    <r>
      <rPr>
        <b/>
        <sz val="14"/>
        <color rgb="FFFFFF00"/>
        <rFont val="Calibri"/>
        <family val="2"/>
        <scheme val="minor"/>
      </rPr>
      <t>ATENCIÓN PROPIA E INTERCULTURAL DIARIO</t>
    </r>
    <r>
      <rPr>
        <b/>
        <sz val="14"/>
        <color theme="0"/>
        <rFont val="Calibri"/>
        <family val="2"/>
        <scheme val="minor"/>
      </rPr>
      <t xml:space="preserve">
Digite en la columna no coloreada el número de beneficiarios que atiende la unidad de servicio en cada grupo etario</t>
    </r>
  </si>
  <si>
    <r>
      <rPr>
        <b/>
        <sz val="14"/>
        <color rgb="FFFF0000"/>
        <rFont val="Calibri"/>
        <family val="2"/>
        <scheme val="minor"/>
      </rPr>
      <t>ACLARACIÓN IMPORTANTE</t>
    </r>
    <r>
      <rPr>
        <sz val="14"/>
        <color rgb="FFFF0000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Estos cálculos son una estimación del promedio mensual de las necesidades de alimentos que tiene una unidad de servicio del ICBF. Se basan en la minuta patrón del respectivo programa y en la información de número de beneficiarios que registra el usuario. El cálculo incluye el impacto mensual de las raciones de vacaciones y de los refrigerios en días de reunión (si aplica).
Esta es una herramienta de la estrategia de compras locales para facilitar a los productores  la identificación de los alimentos que podría llegar a consumir una unidad de servicio. Por ningún motivo se deben usar estos resultados para cualquier otro propósito.  </t>
    </r>
  </si>
  <si>
    <t>Número de niños entre 1 año y  1 año,11 meses, 29 días</t>
  </si>
  <si>
    <t>Número de niños entre 2 años y 5 años,11 meses, 29 días</t>
  </si>
  <si>
    <t>Número de niños entre 6 años y 9 años,11 meses, 29 días</t>
  </si>
  <si>
    <t>Mujeres gestantes y madres en período de lactancia</t>
  </si>
  <si>
    <t>TIPO DE ALIMENTO A SUMINISTRAR</t>
  </si>
  <si>
    <t xml:space="preserve">TOTAL NECESIDAD MENSUAL  </t>
  </si>
  <si>
    <t>UNIDAD DE MEDIDA</t>
  </si>
  <si>
    <t>ATENCIÓN PROPIA E INTERCULTURAL - DIARIA . EL 80% DE LOS CONTRATOS API  SE ATIENDEN CON RACIÓN PREPARADA</t>
  </si>
  <si>
    <t>TOTAL ESTIMADO POR CUPO ASIGNADO (g/cc/unid)</t>
  </si>
  <si>
    <t>Rango etario</t>
  </si>
  <si>
    <t>6-11 meses y 30 días</t>
  </si>
  <si>
    <t>12 a 23 meses y 30 días</t>
  </si>
  <si>
    <t>2 años a 5 años y 11 meses</t>
  </si>
  <si>
    <t>6 años a 9 años y 11 meses</t>
  </si>
  <si>
    <t>Participación % de beneficiarios del rango etario en la ocupación de cupos asignados</t>
  </si>
  <si>
    <t>ALIMENTO A SUMINISTRAR</t>
  </si>
  <si>
    <t>DESAYUNO</t>
  </si>
  <si>
    <t>REFRIGERIO MAÑANA</t>
  </si>
  <si>
    <t>ALMUERZO</t>
  </si>
  <si>
    <t>REFRIGERIO TARDE</t>
  </si>
  <si>
    <t>minuta diaria POR INTERCAMBIOS</t>
  </si>
  <si>
    <t>TOTAL/MES-CUPO</t>
  </si>
  <si>
    <t>minuta diaria</t>
  </si>
  <si>
    <t>Ración</t>
  </si>
  <si>
    <t>Frec/mes</t>
  </si>
  <si>
    <t>ACEITES Y GRASAS</t>
  </si>
  <si>
    <t>Lts</t>
  </si>
  <si>
    <t>ACEITES (ml)</t>
  </si>
  <si>
    <t>ALIMENTO INFANTIL DE ARROZ, AVENA Y MAIZ</t>
  </si>
  <si>
    <t>Kg</t>
  </si>
  <si>
    <t>AREPA O  ENVUELTOS DE MAZORCA</t>
  </si>
  <si>
    <t>ARROZ</t>
  </si>
  <si>
    <t>ATUN EN ACEITE</t>
  </si>
  <si>
    <t>ATUN EN AGUA</t>
  </si>
  <si>
    <t>AVENA EN HARINA</t>
  </si>
  <si>
    <t xml:space="preserve">AVENA EN HOJUELAS </t>
  </si>
  <si>
    <t xml:space="preserve">AZUCAR </t>
  </si>
  <si>
    <t>BOCADILLO</t>
  </si>
  <si>
    <t>CARNES ROJAS</t>
  </si>
  <si>
    <t>CEBADA</t>
  </si>
  <si>
    <t>CEREALES PARA COLADAS, PAPILLAS Y COMPOTAS</t>
  </si>
  <si>
    <t>CEREALES PARA SOPA</t>
  </si>
  <si>
    <t>CHOCOLATE</t>
  </si>
  <si>
    <t>COMPOTA INDUSTRIALIZADA</t>
  </si>
  <si>
    <t>FÉCULA DE MAÍZ</t>
  </si>
  <si>
    <t>FRIJOL EMPACADO</t>
  </si>
  <si>
    <t>FRUTOS SECOS Y SEMILLAS</t>
  </si>
  <si>
    <t xml:space="preserve">FRUTA </t>
  </si>
  <si>
    <t>GALLETERÍA</t>
  </si>
  <si>
    <t>GELATINA</t>
  </si>
  <si>
    <t xml:space="preserve">HARINA DE MAIZ </t>
  </si>
  <si>
    <t>HARINA DE TRIGO</t>
  </si>
  <si>
    <t>HARINA DE PLÁTANO</t>
  </si>
  <si>
    <t>HIGADO</t>
  </si>
  <si>
    <t>HUEVO (unid)</t>
  </si>
  <si>
    <t>Un.</t>
  </si>
  <si>
    <t xml:space="preserve">KUMIS, Yogourt  </t>
  </si>
  <si>
    <t>KUMIS, Yogourt  (ml)</t>
  </si>
  <si>
    <t xml:space="preserve">LECHE CONTINUACIÓN FORTIFICADA CON Fe </t>
  </si>
  <si>
    <t>LECHE CONTINUACIÓN FORTIFICADA CON Fe (g)</t>
  </si>
  <si>
    <t>LECHE ENTERA EN POLVO</t>
  </si>
  <si>
    <t>LECHE LIQUIDA O EN POLVO (se calcula líquida)</t>
  </si>
  <si>
    <t>LECHE LIQUIDA O EN POLVO (se calcula líquida)(ml)</t>
  </si>
  <si>
    <t>LEGUMINOSA SECA</t>
  </si>
  <si>
    <t>LENTEJA EMPACADA</t>
  </si>
  <si>
    <t>MAÍZ</t>
  </si>
  <si>
    <t>PANELA</t>
  </si>
  <si>
    <t>PANELITA DE LECHE</t>
  </si>
  <si>
    <t>PANIFICADOS (PAN, PASTELERÍA Y  HOJALDRES)</t>
  </si>
  <si>
    <t>PAPILLAS INDUSTRIALIZADAS</t>
  </si>
  <si>
    <t>PASTAS ALIMENTICIAS</t>
  </si>
  <si>
    <t>PESCADO</t>
  </si>
  <si>
    <t>POLLO</t>
  </si>
  <si>
    <t>QUESOS</t>
  </si>
  <si>
    <t>QUESO</t>
  </si>
  <si>
    <t>TUBÉRCULOS Y PLÁTANOS</t>
  </si>
  <si>
    <t>VERDURAS Y HORTALIZAS</t>
  </si>
  <si>
    <t>VISCERAS ROJAS</t>
  </si>
  <si>
    <t xml:space="preserve">CONSUMO TOTAL POR CUPO </t>
  </si>
  <si>
    <t>FRUTA</t>
  </si>
  <si>
    <t>HÍGADO</t>
  </si>
  <si>
    <t xml:space="preserve">HUEVO </t>
  </si>
  <si>
    <t>KUMIS, Yogourt</t>
  </si>
  <si>
    <t>LECHE CONTINUACIÓN</t>
  </si>
  <si>
    <t>LECHE LIQUIDA O EN POLVO (se calcula liquida ml)</t>
  </si>
  <si>
    <t>LEGUMINOSAS FRESCAS O SECAS</t>
  </si>
  <si>
    <t>QUESO CAMPESINO</t>
  </si>
  <si>
    <t>CONSUMO EN GRAMOS, ML O UNIDADES</t>
  </si>
  <si>
    <t>CONSUMO EN KG, L O UNIDADES</t>
  </si>
  <si>
    <t>Número de niños entre 6 meses y 11 meses, 29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</si>
</sst>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4" borderId="4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9" fillId="2" borderId="0" xfId="0" applyFont="1" applyFill="1" applyAlignment="1">
      <alignment horizontal="center" vertical="center"/>
    </xf>
    <xf numFmtId="0" fontId="10" fillId="4" borderId="19" xfId="0" applyFont="1" applyFill="1" applyBorder="1" applyAlignment="1">
      <alignment vertical="center"/>
    </xf>
    <xf numFmtId="0" fontId="10" fillId="4" borderId="25" xfId="0" applyFont="1" applyFill="1" applyBorder="1" applyAlignment="1">
      <alignment vertical="center" wrapText="1"/>
    </xf>
    <xf numFmtId="0" fontId="10" fillId="4" borderId="25" xfId="0" applyFont="1" applyFill="1" applyBorder="1" applyAlignment="1">
      <alignment horizontal="center" vertical="center"/>
    </xf>
    <xf numFmtId="0" fontId="0" fillId="0" borderId="4" xfId="0" applyBorder="1" applyProtection="1">
      <protection hidden="1"/>
    </xf>
    <xf numFmtId="0" fontId="0" fillId="4" borderId="31" xfId="0" applyFill="1" applyBorder="1" applyProtection="1">
      <protection hidden="1"/>
    </xf>
    <xf numFmtId="0" fontId="0" fillId="0" borderId="32" xfId="0" applyBorder="1" applyProtection="1">
      <protection hidden="1"/>
    </xf>
    <xf numFmtId="0" fontId="0" fillId="0" borderId="30" xfId="0" applyBorder="1"/>
    <xf numFmtId="0" fontId="0" fillId="5" borderId="25" xfId="0" applyFill="1" applyBorder="1"/>
    <xf numFmtId="0" fontId="0" fillId="0" borderId="25" xfId="0" applyBorder="1"/>
    <xf numFmtId="0" fontId="11" fillId="5" borderId="25" xfId="0" applyFont="1" applyFill="1" applyBorder="1"/>
    <xf numFmtId="0" fontId="11" fillId="0" borderId="25" xfId="0" applyFont="1" applyBorder="1"/>
    <xf numFmtId="0" fontId="0" fillId="6" borderId="25" xfId="0" applyFill="1" applyBorder="1"/>
    <xf numFmtId="0" fontId="0" fillId="0" borderId="7" xfId="0" applyBorder="1" applyAlignment="1" applyProtection="1">
      <alignment wrapText="1"/>
      <protection hidden="1"/>
    </xf>
    <xf numFmtId="0" fontId="0" fillId="4" borderId="25" xfId="0" applyFill="1" applyBorder="1" applyProtection="1">
      <protection hidden="1"/>
    </xf>
    <xf numFmtId="0" fontId="0" fillId="0" borderId="33" xfId="0" applyBorder="1" applyProtection="1">
      <protection hidden="1"/>
    </xf>
    <xf numFmtId="0" fontId="0" fillId="0" borderId="25" xfId="0" applyBorder="1" applyAlignment="1">
      <alignment wrapText="1"/>
    </xf>
    <xf numFmtId="0" fontId="0" fillId="0" borderId="7" xfId="0" applyBorder="1" applyProtection="1">
      <protection hidden="1"/>
    </xf>
    <xf numFmtId="0" fontId="0" fillId="0" borderId="34" xfId="0" applyBorder="1" applyAlignment="1" applyProtection="1">
      <alignment wrapText="1"/>
      <protection hidden="1"/>
    </xf>
    <xf numFmtId="0" fontId="0" fillId="4" borderId="35" xfId="0" applyFill="1" applyBorder="1" applyProtection="1">
      <protection hidden="1"/>
    </xf>
    <xf numFmtId="0" fontId="0" fillId="0" borderId="36" xfId="0" applyBorder="1" applyProtection="1">
      <protection hidden="1"/>
    </xf>
    <xf numFmtId="0" fontId="11" fillId="0" borderId="26" xfId="0" applyFont="1" applyBorder="1"/>
    <xf numFmtId="0" fontId="0" fillId="0" borderId="26" xfId="0" applyBorder="1"/>
    <xf numFmtId="0" fontId="11" fillId="0" borderId="8" xfId="0" applyFont="1" applyBorder="1"/>
    <xf numFmtId="0" fontId="11" fillId="0" borderId="37" xfId="0" applyFont="1" applyBorder="1"/>
    <xf numFmtId="0" fontId="0" fillId="0" borderId="37" xfId="0" applyBorder="1"/>
    <xf numFmtId="9" fontId="12" fillId="0" borderId="25" xfId="1" applyFont="1" applyBorder="1" applyAlignment="1">
      <alignment horizontal="center" vertical="center" wrapText="1"/>
    </xf>
    <xf numFmtId="9" fontId="12" fillId="0" borderId="0" xfId="1" applyFont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4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10" fontId="10" fillId="4" borderId="8" xfId="1" applyNumberFormat="1" applyFont="1" applyFill="1" applyBorder="1" applyAlignment="1">
      <alignment horizontal="center" vertical="center"/>
    </xf>
    <xf numFmtId="10" fontId="10" fillId="4" borderId="20" xfId="1" applyNumberFormat="1" applyFont="1" applyFill="1" applyBorder="1" applyAlignment="1">
      <alignment horizontal="center" vertical="center"/>
    </xf>
    <xf numFmtId="10" fontId="10" fillId="4" borderId="21" xfId="1" applyNumberFormat="1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Alignment="1" applyProtection="1">
      <alignment horizontal="center" vertical="center"/>
      <protection hidden="1"/>
    </xf>
    <xf numFmtId="0" fontId="8" fillId="4" borderId="27" xfId="0" applyFont="1" applyFill="1" applyBorder="1" applyAlignment="1" applyProtection="1">
      <alignment horizontal="center" vertical="center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hidden="1"/>
    </xf>
    <xf numFmtId="0" fontId="9" fillId="2" borderId="16" xfId="0" applyFont="1" applyFill="1" applyBorder="1" applyAlignment="1" applyProtection="1">
      <alignment horizontal="center" vertical="center" wrapText="1"/>
      <protection hidden="1"/>
    </xf>
    <xf numFmtId="0" fontId="9" fillId="2" borderId="28" xfId="0" applyFont="1" applyFill="1" applyBorder="1" applyAlignment="1" applyProtection="1">
      <alignment horizontal="center" vertical="center" wrapText="1"/>
      <protection hidden="1"/>
    </xf>
    <xf numFmtId="0" fontId="9" fillId="2" borderId="14" xfId="0" applyFont="1" applyFill="1" applyBorder="1" applyAlignment="1" applyProtection="1">
      <alignment horizontal="center" vertical="center" wrapText="1"/>
      <protection hidden="1"/>
    </xf>
    <xf numFmtId="0" fontId="9" fillId="2" borderId="17" xfId="0" applyFont="1" applyFill="1" applyBorder="1" applyAlignment="1" applyProtection="1">
      <alignment horizontal="center" vertical="center" wrapText="1"/>
      <protection hidden="1"/>
    </xf>
    <xf numFmtId="0" fontId="9" fillId="2" borderId="29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 vertical="center"/>
    </xf>
    <xf numFmtId="0" fontId="9" fillId="2" borderId="18" xfId="0" applyFont="1" applyFill="1" applyBorder="1" applyAlignment="1">
      <alignment horizontal="center" vertical="top" wrapText="1"/>
    </xf>
    <xf numFmtId="0" fontId="9" fillId="2" borderId="24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2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0" fontId="5" fillId="3" borderId="1" xfId="0" applyFont="1" applyFill="1" applyBorder="1" applyAlignment="1" applyProtection="1">
      <alignment horizontal="justify" vertical="top" wrapText="1"/>
      <protection hidden="1"/>
    </xf>
    <xf numFmtId="0" fontId="5" fillId="3" borderId="2" xfId="0" applyFont="1" applyFill="1" applyBorder="1" applyAlignment="1" applyProtection="1">
      <alignment horizontal="justify" vertical="top" wrapText="1"/>
      <protection hidden="1"/>
    </xf>
    <xf numFmtId="0" fontId="5" fillId="3" borderId="3" xfId="0" applyFont="1" applyFill="1" applyBorder="1" applyAlignment="1" applyProtection="1">
      <alignment horizontal="justify" vertical="top" wrapText="1"/>
      <protection hidden="1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7071A-77EB-4277-B697-B83ACFAD78E6}">
  <sheetPr>
    <tabColor theme="4" tint="-0.499984740745262"/>
    <pageSetUpPr fitToPage="1"/>
  </sheetPr>
  <dimension ref="A1:BI64"/>
  <sheetViews>
    <sheetView tabSelected="1" view="pageBreakPreview" zoomScaleNormal="100" zoomScaleSheetLayoutView="100" workbookViewId="0">
      <selection activeCell="CT6" sqref="CT6"/>
    </sheetView>
  </sheetViews>
  <sheetFormatPr baseColWidth="10" defaultRowHeight="15" x14ac:dyDescent="0.25"/>
  <cols>
    <col min="1" max="1" width="62" customWidth="1"/>
    <col min="2" max="2" width="16.85546875" customWidth="1"/>
    <col min="3" max="3" width="13.5703125" customWidth="1"/>
    <col min="4" max="4" width="0" hidden="1" customWidth="1"/>
    <col min="5" max="5" width="45.7109375" hidden="1" customWidth="1"/>
    <col min="6" max="6" width="11.42578125" hidden="1" customWidth="1"/>
    <col min="7" max="15" width="0" hidden="1" customWidth="1"/>
    <col min="16" max="16" width="13.42578125" hidden="1" customWidth="1"/>
    <col min="17" max="26" width="0" hidden="1" customWidth="1"/>
    <col min="27" max="27" width="12.28515625" hidden="1" customWidth="1"/>
    <col min="28" max="37" width="0" hidden="1" customWidth="1"/>
    <col min="38" max="38" width="12.28515625" hidden="1" customWidth="1"/>
    <col min="39" max="39" width="12.42578125" hidden="1" customWidth="1"/>
    <col min="40" max="40" width="12" hidden="1" customWidth="1"/>
    <col min="41" max="41" width="10.7109375" hidden="1" customWidth="1"/>
    <col min="42" max="42" width="11.42578125" hidden="1" customWidth="1"/>
    <col min="43" max="43" width="12.140625" hidden="1" customWidth="1"/>
    <col min="44" max="44" width="12.5703125" hidden="1" customWidth="1"/>
    <col min="45" max="45" width="12.28515625" hidden="1" customWidth="1"/>
    <col min="46" max="46" width="13.5703125" hidden="1" customWidth="1"/>
    <col min="47" max="47" width="11.140625" hidden="1" customWidth="1"/>
    <col min="48" max="48" width="13.28515625" hidden="1" customWidth="1"/>
    <col min="49" max="49" width="13.7109375" hidden="1" customWidth="1"/>
    <col min="50" max="50" width="11" hidden="1" customWidth="1"/>
    <col min="51" max="51" width="12.140625" hidden="1" customWidth="1"/>
    <col min="52" max="52" width="11.7109375" hidden="1" customWidth="1"/>
    <col min="53" max="53" width="13.85546875" hidden="1" customWidth="1"/>
    <col min="54" max="54" width="11.140625" hidden="1" customWidth="1"/>
    <col min="55" max="55" width="13.42578125" hidden="1" customWidth="1"/>
    <col min="56" max="56" width="11.5703125" hidden="1" customWidth="1"/>
    <col min="57" max="57" width="11.7109375" hidden="1" customWidth="1"/>
    <col min="58" max="58" width="11.5703125" hidden="1" customWidth="1"/>
    <col min="59" max="59" width="10.28515625" hidden="1" customWidth="1"/>
    <col min="60" max="60" width="13.85546875" hidden="1" customWidth="1"/>
    <col min="61" max="61" width="16.42578125" hidden="1" customWidth="1"/>
    <col min="62" max="95" width="0" hidden="1" customWidth="1"/>
  </cols>
  <sheetData>
    <row r="1" spans="1:61" ht="81.75" customHeight="1" thickBot="1" x14ac:dyDescent="0.35">
      <c r="A1" s="63" t="s">
        <v>0</v>
      </c>
      <c r="B1" s="64"/>
      <c r="C1" s="65"/>
    </row>
    <row r="2" spans="1:61" ht="190.5" customHeight="1" thickBot="1" x14ac:dyDescent="0.3">
      <c r="A2" s="66" t="s">
        <v>1</v>
      </c>
      <c r="B2" s="67"/>
      <c r="C2" s="68"/>
    </row>
    <row r="3" spans="1:61" x14ac:dyDescent="0.25">
      <c r="A3" s="1" t="s">
        <v>91</v>
      </c>
      <c r="B3" s="69">
        <v>0</v>
      </c>
      <c r="C3" s="70"/>
    </row>
    <row r="4" spans="1:61" x14ac:dyDescent="0.25">
      <c r="A4" s="2" t="s">
        <v>2</v>
      </c>
      <c r="B4" s="71">
        <v>0</v>
      </c>
      <c r="C4" s="72"/>
    </row>
    <row r="5" spans="1:61" x14ac:dyDescent="0.25">
      <c r="A5" s="2" t="s">
        <v>3</v>
      </c>
      <c r="B5" s="71">
        <v>0</v>
      </c>
      <c r="C5" s="72"/>
    </row>
    <row r="6" spans="1:61" x14ac:dyDescent="0.25">
      <c r="A6" s="2" t="s">
        <v>4</v>
      </c>
      <c r="B6" s="71">
        <v>0</v>
      </c>
      <c r="C6" s="72"/>
    </row>
    <row r="7" spans="1:61" ht="15.75" thickBot="1" x14ac:dyDescent="0.3">
      <c r="A7" s="2" t="s">
        <v>5</v>
      </c>
      <c r="B7" s="43">
        <v>0</v>
      </c>
      <c r="C7" s="44"/>
    </row>
    <row r="8" spans="1:61" ht="15" customHeight="1" x14ac:dyDescent="0.25">
      <c r="A8" s="45" t="s">
        <v>6</v>
      </c>
      <c r="B8" s="48" t="s">
        <v>7</v>
      </c>
      <c r="C8" s="51" t="s">
        <v>8</v>
      </c>
      <c r="E8" s="54" t="s">
        <v>9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</row>
    <row r="9" spans="1:61" ht="15" customHeight="1" x14ac:dyDescent="0.25">
      <c r="A9" s="46"/>
      <c r="B9" s="49"/>
      <c r="C9" s="52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55" t="s">
        <v>10</v>
      </c>
    </row>
    <row r="10" spans="1:61" ht="15.75" x14ac:dyDescent="0.25">
      <c r="A10" s="46"/>
      <c r="B10" s="49"/>
      <c r="C10" s="52"/>
      <c r="E10" s="4" t="s">
        <v>11</v>
      </c>
      <c r="F10" s="57" t="s">
        <v>12</v>
      </c>
      <c r="G10" s="58"/>
      <c r="H10" s="58"/>
      <c r="I10" s="58"/>
      <c r="J10" s="58"/>
      <c r="K10" s="58"/>
      <c r="L10" s="58"/>
      <c r="M10" s="58"/>
      <c r="N10" s="58"/>
      <c r="O10" s="58"/>
      <c r="P10" s="59"/>
      <c r="Q10" s="60" t="s">
        <v>13</v>
      </c>
      <c r="R10" s="61"/>
      <c r="S10" s="61"/>
      <c r="T10" s="61"/>
      <c r="U10" s="61"/>
      <c r="V10" s="61"/>
      <c r="W10" s="61"/>
      <c r="X10" s="61"/>
      <c r="Y10" s="61"/>
      <c r="Z10" s="61"/>
      <c r="AA10" s="62"/>
      <c r="AB10" s="38" t="s">
        <v>14</v>
      </c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8" t="s">
        <v>15</v>
      </c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8" t="s">
        <v>5</v>
      </c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56"/>
    </row>
    <row r="11" spans="1:61" ht="32.25" customHeight="1" x14ac:dyDescent="0.25">
      <c r="A11" s="46"/>
      <c r="B11" s="49"/>
      <c r="C11" s="52"/>
      <c r="E11" s="5" t="s">
        <v>16</v>
      </c>
      <c r="F11" s="40">
        <v>1</v>
      </c>
      <c r="G11" s="41"/>
      <c r="H11" s="41"/>
      <c r="I11" s="41"/>
      <c r="J11" s="41"/>
      <c r="K11" s="41"/>
      <c r="L11" s="41"/>
      <c r="M11" s="41"/>
      <c r="N11" s="41"/>
      <c r="O11" s="41"/>
      <c r="P11" s="42"/>
      <c r="Q11" s="40">
        <v>1</v>
      </c>
      <c r="R11" s="41"/>
      <c r="S11" s="41"/>
      <c r="T11" s="41"/>
      <c r="U11" s="41"/>
      <c r="V11" s="41"/>
      <c r="W11" s="41"/>
      <c r="X11" s="41"/>
      <c r="Y11" s="41"/>
      <c r="Z11" s="41"/>
      <c r="AA11" s="42"/>
      <c r="AB11" s="40">
        <v>1</v>
      </c>
      <c r="AC11" s="41"/>
      <c r="AD11" s="41"/>
      <c r="AE11" s="41"/>
      <c r="AF11" s="41"/>
      <c r="AG11" s="41"/>
      <c r="AH11" s="41"/>
      <c r="AI11" s="41"/>
      <c r="AJ11" s="41"/>
      <c r="AK11" s="41"/>
      <c r="AL11" s="42"/>
      <c r="AM11" s="40">
        <v>1</v>
      </c>
      <c r="AN11" s="41"/>
      <c r="AO11" s="41"/>
      <c r="AP11" s="41"/>
      <c r="AQ11" s="41"/>
      <c r="AR11" s="41"/>
      <c r="AS11" s="41"/>
      <c r="AT11" s="41"/>
      <c r="AU11" s="41"/>
      <c r="AV11" s="41"/>
      <c r="AW11" s="42"/>
      <c r="AX11" s="40">
        <v>1</v>
      </c>
      <c r="AY11" s="41"/>
      <c r="AZ11" s="41"/>
      <c r="BA11" s="41"/>
      <c r="BB11" s="41"/>
      <c r="BC11" s="41"/>
      <c r="BD11" s="41"/>
      <c r="BE11" s="41"/>
      <c r="BF11" s="41"/>
      <c r="BG11" s="41"/>
      <c r="BH11" s="42"/>
      <c r="BI11" s="56"/>
    </row>
    <row r="12" spans="1:61" ht="24.75" customHeight="1" x14ac:dyDescent="0.25">
      <c r="A12" s="46"/>
      <c r="B12" s="49"/>
      <c r="C12" s="52"/>
      <c r="E12" s="6" t="s">
        <v>17</v>
      </c>
      <c r="F12" s="34" t="s">
        <v>18</v>
      </c>
      <c r="G12" s="34"/>
      <c r="H12" s="34" t="s">
        <v>19</v>
      </c>
      <c r="I12" s="34"/>
      <c r="J12" s="34" t="s">
        <v>20</v>
      </c>
      <c r="K12" s="34"/>
      <c r="L12" s="34" t="s">
        <v>21</v>
      </c>
      <c r="M12" s="34"/>
      <c r="N12" s="37" t="s">
        <v>22</v>
      </c>
      <c r="O12" s="37"/>
      <c r="P12" s="35" t="s">
        <v>23</v>
      </c>
      <c r="Q12" s="34" t="s">
        <v>18</v>
      </c>
      <c r="R12" s="34"/>
      <c r="S12" s="34" t="s">
        <v>19</v>
      </c>
      <c r="T12" s="34"/>
      <c r="U12" s="34" t="s">
        <v>20</v>
      </c>
      <c r="V12" s="34"/>
      <c r="W12" s="34" t="s">
        <v>21</v>
      </c>
      <c r="X12" s="34"/>
      <c r="Y12" s="34" t="s">
        <v>24</v>
      </c>
      <c r="Z12" s="34"/>
      <c r="AA12" s="37" t="s">
        <v>23</v>
      </c>
      <c r="AB12" s="34" t="s">
        <v>18</v>
      </c>
      <c r="AC12" s="34"/>
      <c r="AD12" s="34" t="s">
        <v>19</v>
      </c>
      <c r="AE12" s="34"/>
      <c r="AF12" s="34" t="s">
        <v>20</v>
      </c>
      <c r="AG12" s="34"/>
      <c r="AH12" s="34" t="s">
        <v>21</v>
      </c>
      <c r="AI12" s="34"/>
      <c r="AJ12" s="34" t="s">
        <v>24</v>
      </c>
      <c r="AK12" s="34"/>
      <c r="AL12" s="35" t="s">
        <v>23</v>
      </c>
      <c r="AM12" s="34" t="s">
        <v>18</v>
      </c>
      <c r="AN12" s="34"/>
      <c r="AO12" s="34" t="s">
        <v>19</v>
      </c>
      <c r="AP12" s="34"/>
      <c r="AQ12" s="34" t="s">
        <v>20</v>
      </c>
      <c r="AR12" s="34"/>
      <c r="AS12" s="34" t="s">
        <v>21</v>
      </c>
      <c r="AT12" s="34"/>
      <c r="AU12" s="34" t="s">
        <v>24</v>
      </c>
      <c r="AV12" s="34"/>
      <c r="AW12" s="35" t="s">
        <v>23</v>
      </c>
      <c r="AX12" s="34" t="s">
        <v>18</v>
      </c>
      <c r="AY12" s="34"/>
      <c r="AZ12" s="34" t="s">
        <v>19</v>
      </c>
      <c r="BA12" s="34"/>
      <c r="BB12" s="34" t="s">
        <v>20</v>
      </c>
      <c r="BC12" s="34"/>
      <c r="BD12" s="34" t="s">
        <v>21</v>
      </c>
      <c r="BE12" s="34"/>
      <c r="BF12" s="34" t="s">
        <v>24</v>
      </c>
      <c r="BG12" s="34"/>
      <c r="BH12" s="35" t="s">
        <v>23</v>
      </c>
      <c r="BI12" s="56"/>
    </row>
    <row r="13" spans="1:61" ht="16.5" thickBot="1" x14ac:dyDescent="0.3">
      <c r="A13" s="47"/>
      <c r="B13" s="50"/>
      <c r="C13" s="53"/>
      <c r="E13" s="6"/>
      <c r="F13" s="6" t="s">
        <v>25</v>
      </c>
      <c r="G13" s="6" t="s">
        <v>26</v>
      </c>
      <c r="H13" s="6" t="s">
        <v>25</v>
      </c>
      <c r="I13" s="6" t="s">
        <v>26</v>
      </c>
      <c r="J13" s="6" t="s">
        <v>25</v>
      </c>
      <c r="K13" s="6" t="s">
        <v>26</v>
      </c>
      <c r="L13" s="6" t="s">
        <v>25</v>
      </c>
      <c r="M13" s="6" t="s">
        <v>26</v>
      </c>
      <c r="N13" s="6" t="s">
        <v>25</v>
      </c>
      <c r="O13" s="6" t="s">
        <v>26</v>
      </c>
      <c r="P13" s="36"/>
      <c r="Q13" s="6" t="s">
        <v>25</v>
      </c>
      <c r="R13" s="6" t="s">
        <v>26</v>
      </c>
      <c r="S13" s="6" t="s">
        <v>25</v>
      </c>
      <c r="T13" s="6" t="s">
        <v>26</v>
      </c>
      <c r="U13" s="6" t="s">
        <v>25</v>
      </c>
      <c r="V13" s="6" t="s">
        <v>26</v>
      </c>
      <c r="W13" s="6" t="s">
        <v>25</v>
      </c>
      <c r="X13" s="6" t="s">
        <v>26</v>
      </c>
      <c r="Y13" s="6" t="s">
        <v>25</v>
      </c>
      <c r="Z13" s="6" t="s">
        <v>26</v>
      </c>
      <c r="AA13" s="37"/>
      <c r="AB13" s="6" t="s">
        <v>25</v>
      </c>
      <c r="AC13" s="6" t="s">
        <v>26</v>
      </c>
      <c r="AD13" s="6" t="s">
        <v>25</v>
      </c>
      <c r="AE13" s="6" t="s">
        <v>26</v>
      </c>
      <c r="AF13" s="6" t="s">
        <v>25</v>
      </c>
      <c r="AG13" s="6" t="s">
        <v>26</v>
      </c>
      <c r="AH13" s="6" t="s">
        <v>25</v>
      </c>
      <c r="AI13" s="6" t="s">
        <v>26</v>
      </c>
      <c r="AJ13" s="6" t="s">
        <v>25</v>
      </c>
      <c r="AK13" s="6" t="s">
        <v>26</v>
      </c>
      <c r="AL13" s="36"/>
      <c r="AM13" s="6" t="s">
        <v>25</v>
      </c>
      <c r="AN13" s="6" t="s">
        <v>26</v>
      </c>
      <c r="AO13" s="6" t="s">
        <v>25</v>
      </c>
      <c r="AP13" s="6" t="s">
        <v>26</v>
      </c>
      <c r="AQ13" s="6" t="s">
        <v>25</v>
      </c>
      <c r="AR13" s="6" t="s">
        <v>26</v>
      </c>
      <c r="AS13" s="6" t="s">
        <v>25</v>
      </c>
      <c r="AT13" s="6" t="s">
        <v>26</v>
      </c>
      <c r="AU13" s="6" t="s">
        <v>25</v>
      </c>
      <c r="AV13" s="6" t="s">
        <v>26</v>
      </c>
      <c r="AW13" s="36"/>
      <c r="AX13" s="6" t="s">
        <v>25</v>
      </c>
      <c r="AY13" s="6" t="s">
        <v>26</v>
      </c>
      <c r="AZ13" s="6" t="s">
        <v>25</v>
      </c>
      <c r="BA13" s="6" t="s">
        <v>26</v>
      </c>
      <c r="BB13" s="6" t="s">
        <v>25</v>
      </c>
      <c r="BC13" s="6" t="s">
        <v>26</v>
      </c>
      <c r="BD13" s="6" t="s">
        <v>25</v>
      </c>
      <c r="BE13" s="6" t="s">
        <v>26</v>
      </c>
      <c r="BF13" s="6" t="s">
        <v>25</v>
      </c>
      <c r="BG13" s="6" t="s">
        <v>26</v>
      </c>
      <c r="BH13" s="36"/>
      <c r="BI13" s="56"/>
    </row>
    <row r="14" spans="1:61" x14ac:dyDescent="0.25">
      <c r="A14" s="7" t="s">
        <v>27</v>
      </c>
      <c r="B14" s="8">
        <f>ROUNDUP((+B$3*P14+B$4*AA14+B$5*AL14+B$6*AW14+ B$7*BH14)/1000,1)</f>
        <v>0</v>
      </c>
      <c r="C14" s="9" t="s">
        <v>28</v>
      </c>
      <c r="E14" s="10" t="s">
        <v>29</v>
      </c>
      <c r="F14" s="11"/>
      <c r="G14" s="11"/>
      <c r="H14" s="11"/>
      <c r="I14" s="11"/>
      <c r="J14" s="11"/>
      <c r="K14" s="11"/>
      <c r="L14" s="11"/>
      <c r="M14" s="11"/>
      <c r="N14" s="11">
        <v>5</v>
      </c>
      <c r="O14" s="11">
        <f>20*1.5</f>
        <v>30</v>
      </c>
      <c r="P14" s="11">
        <f>(+F14*G14+H14*I14+J14*K14+L14*M14+N14*O14)*F$11</f>
        <v>150</v>
      </c>
      <c r="Q14" s="12"/>
      <c r="R14" s="12"/>
      <c r="S14" s="12"/>
      <c r="T14" s="12"/>
      <c r="U14" s="12"/>
      <c r="V14" s="12"/>
      <c r="W14" s="12"/>
      <c r="X14" s="12"/>
      <c r="Y14" s="12">
        <v>5</v>
      </c>
      <c r="Z14" s="12">
        <f>20*0.75</f>
        <v>15</v>
      </c>
      <c r="AA14" s="12">
        <f>(+Q14*R14+S14*T14+U14*V14+W14*X14+Y14*Z14)*Q$11</f>
        <v>75</v>
      </c>
      <c r="AB14" s="13"/>
      <c r="AC14" s="13"/>
      <c r="AD14" s="13"/>
      <c r="AE14" s="13"/>
      <c r="AF14" s="13"/>
      <c r="AG14" s="13"/>
      <c r="AH14" s="13"/>
      <c r="AI14" s="13"/>
      <c r="AJ14" s="13">
        <v>5</v>
      </c>
      <c r="AK14" s="13">
        <f>20*2</f>
        <v>40</v>
      </c>
      <c r="AL14" s="11">
        <f>(+AB14*AC14+AD14*AE14+AF14*AG14+AH14*AI14+AJ14*AK14)*AB$11</f>
        <v>200</v>
      </c>
      <c r="AM14" s="14"/>
      <c r="AN14" s="14"/>
      <c r="AO14" s="14"/>
      <c r="AP14" s="14"/>
      <c r="AQ14" s="14"/>
      <c r="AR14" s="14"/>
      <c r="AS14" s="14"/>
      <c r="AT14" s="14"/>
      <c r="AU14" s="14">
        <v>5</v>
      </c>
      <c r="AV14" s="14">
        <f>20*3.5</f>
        <v>70</v>
      </c>
      <c r="AW14" s="12">
        <f>(+AM14*AN14+AO14*AP14+AQ14*AR14+AS14*AT14+AU14*AV14)*AM$11</f>
        <v>350</v>
      </c>
      <c r="AX14" s="13"/>
      <c r="AY14" s="13"/>
      <c r="AZ14" s="13"/>
      <c r="BA14" s="13"/>
      <c r="BB14" s="13"/>
      <c r="BC14" s="13"/>
      <c r="BD14" s="13"/>
      <c r="BE14" s="13"/>
      <c r="BF14" s="13">
        <v>5</v>
      </c>
      <c r="BG14" s="13">
        <f>20*6</f>
        <v>120</v>
      </c>
      <c r="BH14" s="11">
        <f>(+AX14*AY14+AZ14*BA14+BB14*BC14+BD14*BE14+BF14*BG14)*AX$11</f>
        <v>600</v>
      </c>
      <c r="BI14" s="15">
        <f>+BH14+AW14+AL14+AA14+P14</f>
        <v>1375</v>
      </c>
    </row>
    <row r="15" spans="1:61" hidden="1" x14ac:dyDescent="0.25">
      <c r="A15" s="16" t="s">
        <v>30</v>
      </c>
      <c r="B15" s="17">
        <f t="shared" ref="B15:B58" si="0">ROUNDUP((+B$3*P15+B$4*AA15+B$5*AL15+B$6*AW15+ B$7*BH15)/1000,1)</f>
        <v>0</v>
      </c>
      <c r="C15" s="18" t="s">
        <v>31</v>
      </c>
      <c r="E15" s="19" t="s">
        <v>30</v>
      </c>
      <c r="F15" s="11"/>
      <c r="G15" s="11"/>
      <c r="H15" s="11"/>
      <c r="I15" s="11"/>
      <c r="J15" s="13"/>
      <c r="K15" s="13"/>
      <c r="L15" s="11"/>
      <c r="M15" s="11"/>
      <c r="N15" s="11"/>
      <c r="O15" s="11"/>
      <c r="P15" s="11">
        <f t="shared" ref="P15:P58" si="1">(+F15*G15+H15*I15+J15*K15+L15*M15+N15*O15)*F$11</f>
        <v>0</v>
      </c>
      <c r="Q15" s="12"/>
      <c r="R15" s="12"/>
      <c r="S15" s="12"/>
      <c r="T15" s="12"/>
      <c r="U15" s="14"/>
      <c r="V15" s="14"/>
      <c r="W15" s="12"/>
      <c r="X15" s="12"/>
      <c r="Y15" s="12"/>
      <c r="Z15" s="12"/>
      <c r="AA15" s="12">
        <f t="shared" ref="AA15:AA58" si="2">(+Q15*R15+S15*T15+U15*V15+W15*X15+Y15*Z15)*Q$11</f>
        <v>0</v>
      </c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1">
        <f t="shared" ref="AL15:AL58" si="3">(+AB15*AC15+AD15*AE15+AF15*AG15+AH15*AI15+AJ15*AK15)*AB$11</f>
        <v>0</v>
      </c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2">
        <f>(+AM15*AN15+AO15*AP15+AQ15*AR15+AS15*AT15+AU15*AV15)*AM$11</f>
        <v>0</v>
      </c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1">
        <f t="shared" ref="BH15:BH58" si="4">(+AX15*AY15+AZ15*BA15+BB15*BC15+BD15*BE15+BF15*BG15)*AX$11</f>
        <v>0</v>
      </c>
      <c r="BI15" s="15">
        <f t="shared" ref="BI15:BI58" si="5">+BH15+AL15+AA15+P15</f>
        <v>0</v>
      </c>
    </row>
    <row r="16" spans="1:61" ht="15.75" hidden="1" customHeight="1" x14ac:dyDescent="0.25">
      <c r="A16" s="16" t="s">
        <v>32</v>
      </c>
      <c r="B16" s="17">
        <f t="shared" si="0"/>
        <v>0</v>
      </c>
      <c r="C16" s="18" t="s">
        <v>31</v>
      </c>
      <c r="E16" s="19" t="s">
        <v>32</v>
      </c>
      <c r="F16" s="11"/>
      <c r="G16" s="11"/>
      <c r="H16" s="11"/>
      <c r="I16" s="11"/>
      <c r="J16" s="13"/>
      <c r="K16" s="13"/>
      <c r="L16" s="11"/>
      <c r="M16" s="11"/>
      <c r="N16" s="11"/>
      <c r="O16" s="11"/>
      <c r="P16" s="11">
        <f t="shared" si="1"/>
        <v>0</v>
      </c>
      <c r="Q16" s="12"/>
      <c r="R16" s="12"/>
      <c r="S16" s="12"/>
      <c r="T16" s="12"/>
      <c r="U16" s="14"/>
      <c r="V16" s="14"/>
      <c r="W16" s="12"/>
      <c r="X16" s="12"/>
      <c r="Y16" s="12"/>
      <c r="Z16" s="12"/>
      <c r="AA16" s="12">
        <f t="shared" si="2"/>
        <v>0</v>
      </c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1">
        <f t="shared" si="3"/>
        <v>0</v>
      </c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2">
        <f t="shared" ref="AW16:AW58" si="6">(+AM16*AN16+AO16*AP16+AQ16*AR16+AS16*AT16+AU16*AV16)*AM$11</f>
        <v>0</v>
      </c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1">
        <f t="shared" si="4"/>
        <v>0</v>
      </c>
      <c r="BI16" s="15">
        <f t="shared" si="5"/>
        <v>0</v>
      </c>
    </row>
    <row r="17" spans="1:61" x14ac:dyDescent="0.25">
      <c r="A17" s="20" t="s">
        <v>33</v>
      </c>
      <c r="B17" s="17">
        <f t="shared" si="0"/>
        <v>0</v>
      </c>
      <c r="C17" s="18" t="s">
        <v>31</v>
      </c>
      <c r="E17" s="12" t="s">
        <v>33</v>
      </c>
      <c r="F17" s="11"/>
      <c r="G17" s="11"/>
      <c r="H17" s="11"/>
      <c r="I17" s="11"/>
      <c r="J17" s="13"/>
      <c r="K17" s="13"/>
      <c r="L17" s="11"/>
      <c r="M17" s="11"/>
      <c r="N17" s="11">
        <v>24</v>
      </c>
      <c r="O17" s="11">
        <f>20*2.5/9</f>
        <v>5.5555555555555554</v>
      </c>
      <c r="P17" s="11">
        <f t="shared" si="1"/>
        <v>133.33333333333331</v>
      </c>
      <c r="Q17" s="12"/>
      <c r="R17" s="12"/>
      <c r="S17" s="12"/>
      <c r="T17" s="12"/>
      <c r="U17" s="14"/>
      <c r="V17" s="14"/>
      <c r="W17" s="12"/>
      <c r="X17" s="12"/>
      <c r="Y17" s="12">
        <v>24</v>
      </c>
      <c r="Z17" s="12">
        <f>20*2.5/9</f>
        <v>5.5555555555555554</v>
      </c>
      <c r="AA17" s="12">
        <f t="shared" si="2"/>
        <v>133.33333333333331</v>
      </c>
      <c r="AB17" s="13"/>
      <c r="AC17" s="13"/>
      <c r="AD17" s="13"/>
      <c r="AE17" s="13"/>
      <c r="AF17" s="13"/>
      <c r="AG17" s="13"/>
      <c r="AH17" s="13"/>
      <c r="AI17" s="13"/>
      <c r="AJ17" s="13">
        <v>24</v>
      </c>
      <c r="AK17" s="13">
        <f>20*2/9</f>
        <v>4.4444444444444446</v>
      </c>
      <c r="AL17" s="11">
        <f t="shared" si="3"/>
        <v>106.66666666666667</v>
      </c>
      <c r="AM17" s="14"/>
      <c r="AN17" s="14"/>
      <c r="AO17" s="14"/>
      <c r="AP17" s="14"/>
      <c r="AQ17" s="14"/>
      <c r="AR17" s="14"/>
      <c r="AS17" s="14"/>
      <c r="AT17" s="14"/>
      <c r="AU17" s="14">
        <v>24</v>
      </c>
      <c r="AV17" s="12">
        <f>20*3.5/9</f>
        <v>7.7777777777777777</v>
      </c>
      <c r="AW17" s="12">
        <f t="shared" si="6"/>
        <v>186.66666666666666</v>
      </c>
      <c r="AX17" s="13"/>
      <c r="AY17" s="13"/>
      <c r="AZ17" s="13"/>
      <c r="BA17" s="13"/>
      <c r="BB17" s="13"/>
      <c r="BC17" s="13"/>
      <c r="BD17" s="13"/>
      <c r="BE17" s="13"/>
      <c r="BF17" s="13">
        <v>24</v>
      </c>
      <c r="BG17" s="13">
        <f>20*7/9</f>
        <v>15.555555555555555</v>
      </c>
      <c r="BH17" s="11">
        <f t="shared" si="4"/>
        <v>373.33333333333331</v>
      </c>
      <c r="BI17" s="15">
        <f t="shared" si="5"/>
        <v>746.66666666666652</v>
      </c>
    </row>
    <row r="18" spans="1:61" hidden="1" x14ac:dyDescent="0.25">
      <c r="A18" s="20" t="s">
        <v>34</v>
      </c>
      <c r="B18" s="17">
        <f t="shared" si="0"/>
        <v>0</v>
      </c>
      <c r="C18" s="18" t="s">
        <v>31</v>
      </c>
      <c r="E18" s="12" t="s">
        <v>34</v>
      </c>
      <c r="F18" s="11"/>
      <c r="G18" s="11"/>
      <c r="H18" s="11"/>
      <c r="I18" s="11"/>
      <c r="J18" s="13"/>
      <c r="K18" s="13"/>
      <c r="L18" s="11"/>
      <c r="M18" s="11"/>
      <c r="N18" s="11"/>
      <c r="O18" s="11"/>
      <c r="P18" s="11">
        <f t="shared" si="1"/>
        <v>0</v>
      </c>
      <c r="Q18" s="12"/>
      <c r="R18" s="12"/>
      <c r="S18" s="12"/>
      <c r="T18" s="12"/>
      <c r="U18" s="14"/>
      <c r="V18" s="14"/>
      <c r="W18" s="12"/>
      <c r="X18" s="12"/>
      <c r="Y18" s="12"/>
      <c r="Z18" s="12"/>
      <c r="AA18" s="12">
        <f t="shared" si="2"/>
        <v>0</v>
      </c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1">
        <f t="shared" si="3"/>
        <v>0</v>
      </c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2">
        <f t="shared" si="6"/>
        <v>0</v>
      </c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1">
        <f t="shared" si="4"/>
        <v>0</v>
      </c>
      <c r="BI18" s="15">
        <f t="shared" si="5"/>
        <v>0</v>
      </c>
    </row>
    <row r="19" spans="1:61" ht="16.5" hidden="1" customHeight="1" x14ac:dyDescent="0.25">
      <c r="A19" s="16" t="s">
        <v>35</v>
      </c>
      <c r="B19" s="17">
        <f t="shared" si="0"/>
        <v>0</v>
      </c>
      <c r="C19" s="18" t="s">
        <v>31</v>
      </c>
      <c r="E19" s="19" t="s">
        <v>35</v>
      </c>
      <c r="F19" s="11"/>
      <c r="G19" s="11"/>
      <c r="H19" s="11"/>
      <c r="I19" s="11"/>
      <c r="J19" s="13"/>
      <c r="K19" s="13"/>
      <c r="L19" s="11"/>
      <c r="M19" s="11"/>
      <c r="N19" s="11"/>
      <c r="O19" s="11"/>
      <c r="P19" s="11">
        <f t="shared" si="1"/>
        <v>0</v>
      </c>
      <c r="Q19" s="12"/>
      <c r="R19" s="12"/>
      <c r="S19" s="12"/>
      <c r="T19" s="12"/>
      <c r="U19" s="14"/>
      <c r="V19" s="14"/>
      <c r="W19" s="12"/>
      <c r="X19" s="12"/>
      <c r="Y19" s="12"/>
      <c r="Z19" s="12"/>
      <c r="AA19" s="12">
        <f t="shared" si="2"/>
        <v>0</v>
      </c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1">
        <f t="shared" si="3"/>
        <v>0</v>
      </c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2">
        <f t="shared" si="6"/>
        <v>0</v>
      </c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1">
        <f t="shared" si="4"/>
        <v>0</v>
      </c>
      <c r="BI19" s="15">
        <f t="shared" si="5"/>
        <v>0</v>
      </c>
    </row>
    <row r="20" spans="1:61" hidden="1" x14ac:dyDescent="0.25">
      <c r="A20" s="20" t="s">
        <v>36</v>
      </c>
      <c r="B20" s="17">
        <f t="shared" si="0"/>
        <v>0</v>
      </c>
      <c r="C20" s="18" t="s">
        <v>31</v>
      </c>
      <c r="E20" s="12" t="s">
        <v>36</v>
      </c>
      <c r="F20" s="11"/>
      <c r="G20" s="11"/>
      <c r="H20" s="11"/>
      <c r="I20" s="11"/>
      <c r="J20" s="13"/>
      <c r="K20" s="13"/>
      <c r="L20" s="11"/>
      <c r="M20" s="11"/>
      <c r="N20" s="11"/>
      <c r="O20" s="11"/>
      <c r="P20" s="11">
        <f t="shared" si="1"/>
        <v>0</v>
      </c>
      <c r="Q20" s="12"/>
      <c r="R20" s="12"/>
      <c r="S20" s="12"/>
      <c r="T20" s="12"/>
      <c r="U20" s="14"/>
      <c r="V20" s="14"/>
      <c r="W20" s="12"/>
      <c r="X20" s="12"/>
      <c r="Y20" s="12"/>
      <c r="Z20" s="12"/>
      <c r="AA20" s="12">
        <f t="shared" si="2"/>
        <v>0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1">
        <f t="shared" si="3"/>
        <v>0</v>
      </c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2">
        <f t="shared" si="6"/>
        <v>0</v>
      </c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1">
        <f t="shared" si="4"/>
        <v>0</v>
      </c>
      <c r="BI20" s="15">
        <f t="shared" si="5"/>
        <v>0</v>
      </c>
    </row>
    <row r="21" spans="1:61" hidden="1" x14ac:dyDescent="0.25">
      <c r="A21" s="20" t="s">
        <v>37</v>
      </c>
      <c r="B21" s="17">
        <f t="shared" si="0"/>
        <v>0</v>
      </c>
      <c r="C21" s="18" t="s">
        <v>31</v>
      </c>
      <c r="E21" s="12" t="s">
        <v>37</v>
      </c>
      <c r="F21" s="11"/>
      <c r="G21" s="11"/>
      <c r="H21" s="11"/>
      <c r="I21" s="11"/>
      <c r="J21" s="13"/>
      <c r="K21" s="13"/>
      <c r="L21" s="11"/>
      <c r="M21" s="11"/>
      <c r="N21" s="11"/>
      <c r="O21" s="11"/>
      <c r="P21" s="11">
        <f t="shared" si="1"/>
        <v>0</v>
      </c>
      <c r="Q21" s="12"/>
      <c r="R21" s="12"/>
      <c r="S21" s="12"/>
      <c r="T21" s="12"/>
      <c r="U21" s="14"/>
      <c r="V21" s="14"/>
      <c r="W21" s="12"/>
      <c r="X21" s="12"/>
      <c r="Y21" s="12"/>
      <c r="Z21" s="12"/>
      <c r="AA21" s="12">
        <f t="shared" si="2"/>
        <v>0</v>
      </c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1">
        <f t="shared" si="3"/>
        <v>0</v>
      </c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2">
        <f t="shared" si="6"/>
        <v>0</v>
      </c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1">
        <f t="shared" si="4"/>
        <v>0</v>
      </c>
      <c r="BI21" s="15">
        <f t="shared" si="5"/>
        <v>0</v>
      </c>
    </row>
    <row r="22" spans="1:61" ht="15" customHeight="1" x14ac:dyDescent="0.25">
      <c r="A22" s="16" t="s">
        <v>38</v>
      </c>
      <c r="B22" s="17">
        <f t="shared" si="0"/>
        <v>0</v>
      </c>
      <c r="C22" s="18" t="s">
        <v>31</v>
      </c>
      <c r="E22" s="19" t="s">
        <v>38</v>
      </c>
      <c r="F22" s="11"/>
      <c r="G22" s="11"/>
      <c r="H22" s="11"/>
      <c r="I22" s="11"/>
      <c r="J22" s="13"/>
      <c r="K22" s="13"/>
      <c r="L22" s="11"/>
      <c r="M22" s="11"/>
      <c r="N22" s="11">
        <v>23</v>
      </c>
      <c r="O22" s="11">
        <v>0</v>
      </c>
      <c r="P22" s="11">
        <f t="shared" si="1"/>
        <v>0</v>
      </c>
      <c r="Q22" s="12"/>
      <c r="R22" s="12"/>
      <c r="S22" s="12"/>
      <c r="T22" s="12"/>
      <c r="U22" s="14"/>
      <c r="V22" s="14"/>
      <c r="W22" s="12"/>
      <c r="X22" s="12"/>
      <c r="Y22" s="12">
        <v>23</v>
      </c>
      <c r="Z22" s="12">
        <v>0</v>
      </c>
      <c r="AA22" s="12">
        <f t="shared" si="2"/>
        <v>0</v>
      </c>
      <c r="AB22" s="13"/>
      <c r="AC22" s="13"/>
      <c r="AD22" s="13"/>
      <c r="AE22" s="13"/>
      <c r="AF22" s="13"/>
      <c r="AG22" s="13"/>
      <c r="AH22" s="13"/>
      <c r="AI22" s="13"/>
      <c r="AJ22" s="13">
        <v>23</v>
      </c>
      <c r="AK22" s="13">
        <f>20*0.5/2</f>
        <v>5</v>
      </c>
      <c r="AL22" s="11">
        <f t="shared" si="3"/>
        <v>115</v>
      </c>
      <c r="AM22" s="14"/>
      <c r="AN22" s="14"/>
      <c r="AO22" s="14"/>
      <c r="AP22" s="14"/>
      <c r="AQ22" s="14"/>
      <c r="AR22" s="14"/>
      <c r="AS22" s="14"/>
      <c r="AT22" s="14"/>
      <c r="AU22" s="14">
        <v>23</v>
      </c>
      <c r="AV22" s="14">
        <f>20*1/2</f>
        <v>10</v>
      </c>
      <c r="AW22" s="12">
        <f t="shared" si="6"/>
        <v>230</v>
      </c>
      <c r="AX22" s="13"/>
      <c r="AY22" s="13"/>
      <c r="AZ22" s="13"/>
      <c r="BA22" s="13"/>
      <c r="BB22" s="13"/>
      <c r="BC22" s="13"/>
      <c r="BD22" s="13"/>
      <c r="BE22" s="13"/>
      <c r="BF22" s="13">
        <v>23</v>
      </c>
      <c r="BG22" s="13">
        <f>20*2/2</f>
        <v>20</v>
      </c>
      <c r="BH22" s="11">
        <f t="shared" si="4"/>
        <v>460</v>
      </c>
      <c r="BI22" s="15">
        <f t="shared" si="5"/>
        <v>575</v>
      </c>
    </row>
    <row r="23" spans="1:61" hidden="1" x14ac:dyDescent="0.25">
      <c r="A23" s="16" t="s">
        <v>39</v>
      </c>
      <c r="B23" s="17">
        <f t="shared" si="0"/>
        <v>0</v>
      </c>
      <c r="C23" s="18" t="s">
        <v>31</v>
      </c>
      <c r="E23" s="19" t="s">
        <v>39</v>
      </c>
      <c r="F23" s="11"/>
      <c r="G23" s="11"/>
      <c r="H23" s="11"/>
      <c r="I23" s="11"/>
      <c r="J23" s="13"/>
      <c r="K23" s="13"/>
      <c r="L23" s="11"/>
      <c r="M23" s="11"/>
      <c r="N23" s="11"/>
      <c r="O23" s="11"/>
      <c r="P23" s="11">
        <f t="shared" si="1"/>
        <v>0</v>
      </c>
      <c r="Q23" s="12"/>
      <c r="R23" s="12"/>
      <c r="S23" s="12"/>
      <c r="T23" s="12"/>
      <c r="U23" s="14"/>
      <c r="V23" s="14"/>
      <c r="W23" s="12"/>
      <c r="X23" s="12"/>
      <c r="Y23" s="12"/>
      <c r="Z23" s="12"/>
      <c r="AA23" s="12">
        <f t="shared" si="2"/>
        <v>0</v>
      </c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1">
        <f t="shared" si="3"/>
        <v>0</v>
      </c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2">
        <f t="shared" si="6"/>
        <v>0</v>
      </c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1">
        <f t="shared" si="4"/>
        <v>0</v>
      </c>
      <c r="BI23" s="15">
        <f t="shared" si="5"/>
        <v>0</v>
      </c>
    </row>
    <row r="24" spans="1:61" x14ac:dyDescent="0.25">
      <c r="A24" s="16" t="s">
        <v>40</v>
      </c>
      <c r="B24" s="17">
        <f t="shared" si="0"/>
        <v>0</v>
      </c>
      <c r="C24" s="18" t="s">
        <v>31</v>
      </c>
      <c r="E24" s="19" t="s">
        <v>40</v>
      </c>
      <c r="F24" s="11"/>
      <c r="G24" s="11"/>
      <c r="H24" s="11"/>
      <c r="I24" s="11"/>
      <c r="J24" s="13"/>
      <c r="K24" s="13"/>
      <c r="L24" s="11"/>
      <c r="M24" s="11"/>
      <c r="N24" s="11">
        <v>60</v>
      </c>
      <c r="O24" s="11">
        <f>20*1/6</f>
        <v>3.3333333333333335</v>
      </c>
      <c r="P24" s="11">
        <f t="shared" si="1"/>
        <v>200</v>
      </c>
      <c r="Q24" s="12"/>
      <c r="R24" s="12"/>
      <c r="S24" s="12"/>
      <c r="T24" s="12"/>
      <c r="U24" s="14"/>
      <c r="V24" s="14"/>
      <c r="W24" s="12"/>
      <c r="X24" s="12"/>
      <c r="Y24" s="12">
        <v>60</v>
      </c>
      <c r="Z24" s="12">
        <f>20*1.5/6</f>
        <v>5</v>
      </c>
      <c r="AA24" s="12">
        <f t="shared" si="2"/>
        <v>300</v>
      </c>
      <c r="AB24" s="13"/>
      <c r="AC24" s="13"/>
      <c r="AD24" s="13"/>
      <c r="AE24" s="13"/>
      <c r="AF24" s="13"/>
      <c r="AG24" s="13"/>
      <c r="AH24" s="13"/>
      <c r="AI24" s="13"/>
      <c r="AJ24" s="13">
        <v>60</v>
      </c>
      <c r="AK24" s="13">
        <f>3.5*20/6</f>
        <v>11.666666666666666</v>
      </c>
      <c r="AL24" s="11">
        <f t="shared" si="3"/>
        <v>700</v>
      </c>
      <c r="AM24" s="14"/>
      <c r="AN24" s="14"/>
      <c r="AO24" s="14"/>
      <c r="AP24" s="14"/>
      <c r="AQ24" s="14"/>
      <c r="AR24" s="14"/>
      <c r="AS24" s="14"/>
      <c r="AT24" s="14"/>
      <c r="AU24" s="14">
        <v>60</v>
      </c>
      <c r="AV24" s="14">
        <f>3.5*20/6</f>
        <v>11.666666666666666</v>
      </c>
      <c r="AW24" s="12">
        <f t="shared" si="6"/>
        <v>700</v>
      </c>
      <c r="AX24" s="13"/>
      <c r="AY24" s="13"/>
      <c r="AZ24" s="13"/>
      <c r="BA24" s="13"/>
      <c r="BB24" s="13"/>
      <c r="BC24" s="13"/>
      <c r="BD24" s="13"/>
      <c r="BE24" s="13"/>
      <c r="BF24" s="13">
        <v>60</v>
      </c>
      <c r="BG24" s="13">
        <f>6.5*20/6</f>
        <v>21.666666666666668</v>
      </c>
      <c r="BH24" s="11">
        <f t="shared" si="4"/>
        <v>1300</v>
      </c>
      <c r="BI24" s="15">
        <f t="shared" si="5"/>
        <v>2500</v>
      </c>
    </row>
    <row r="25" spans="1:61" x14ac:dyDescent="0.25">
      <c r="A25" s="20" t="s">
        <v>41</v>
      </c>
      <c r="B25" s="17">
        <f t="shared" si="0"/>
        <v>0</v>
      </c>
      <c r="C25" s="18" t="s">
        <v>31</v>
      </c>
      <c r="E25" s="12" t="s">
        <v>41</v>
      </c>
      <c r="F25" s="11"/>
      <c r="G25" s="11"/>
      <c r="H25" s="11"/>
      <c r="I25" s="11"/>
      <c r="J25" s="13"/>
      <c r="K25" s="13"/>
      <c r="L25" s="11"/>
      <c r="M25" s="11"/>
      <c r="N25" s="11">
        <v>27</v>
      </c>
      <c r="O25" s="11">
        <f>20*2.5/9</f>
        <v>5.5555555555555554</v>
      </c>
      <c r="P25" s="11">
        <f t="shared" si="1"/>
        <v>150</v>
      </c>
      <c r="Q25" s="12"/>
      <c r="R25" s="12"/>
      <c r="S25" s="12"/>
      <c r="T25" s="12"/>
      <c r="U25" s="14"/>
      <c r="V25" s="14"/>
      <c r="W25" s="12"/>
      <c r="X25" s="12"/>
      <c r="Y25" s="12">
        <v>27</v>
      </c>
      <c r="Z25" s="12">
        <f>20*2.5/9</f>
        <v>5.5555555555555554</v>
      </c>
      <c r="AA25" s="12">
        <f t="shared" si="2"/>
        <v>150</v>
      </c>
      <c r="AB25" s="13"/>
      <c r="AC25" s="13"/>
      <c r="AD25" s="13"/>
      <c r="AE25" s="13"/>
      <c r="AF25" s="13"/>
      <c r="AG25" s="13"/>
      <c r="AH25" s="13"/>
      <c r="AI25" s="13"/>
      <c r="AJ25" s="13">
        <v>27</v>
      </c>
      <c r="AK25" s="13">
        <f>20*2/9</f>
        <v>4.4444444444444446</v>
      </c>
      <c r="AL25" s="11">
        <f t="shared" si="3"/>
        <v>120</v>
      </c>
      <c r="AM25" s="14"/>
      <c r="AN25" s="14"/>
      <c r="AO25" s="14"/>
      <c r="AP25" s="14"/>
      <c r="AQ25" s="14"/>
      <c r="AR25" s="14"/>
      <c r="AS25" s="14"/>
      <c r="AT25" s="14"/>
      <c r="AU25" s="14">
        <v>27</v>
      </c>
      <c r="AV25" s="14">
        <f>20*3.5/9</f>
        <v>7.7777777777777777</v>
      </c>
      <c r="AW25" s="12">
        <f t="shared" si="6"/>
        <v>210</v>
      </c>
      <c r="AX25" s="13"/>
      <c r="AY25" s="13"/>
      <c r="AZ25" s="13"/>
      <c r="BA25" s="13"/>
      <c r="BB25" s="13"/>
      <c r="BC25" s="13"/>
      <c r="BD25" s="13"/>
      <c r="BE25" s="13"/>
      <c r="BF25" s="13">
        <v>27</v>
      </c>
      <c r="BG25" s="13">
        <f>20*7/9</f>
        <v>15.555555555555555</v>
      </c>
      <c r="BH25" s="11">
        <f t="shared" si="4"/>
        <v>420</v>
      </c>
      <c r="BI25" s="15">
        <f t="shared" si="5"/>
        <v>840</v>
      </c>
    </row>
    <row r="26" spans="1:61" ht="15" hidden="1" customHeight="1" x14ac:dyDescent="0.25">
      <c r="A26" s="16" t="s">
        <v>42</v>
      </c>
      <c r="B26" s="17">
        <f t="shared" si="0"/>
        <v>0</v>
      </c>
      <c r="C26" s="18" t="s">
        <v>31</v>
      </c>
      <c r="E26" s="19" t="s">
        <v>42</v>
      </c>
      <c r="F26" s="11"/>
      <c r="G26" s="11"/>
      <c r="H26" s="11"/>
      <c r="I26" s="11"/>
      <c r="J26" s="13"/>
      <c r="K26" s="13"/>
      <c r="L26" s="11"/>
      <c r="M26" s="11"/>
      <c r="N26" s="11"/>
      <c r="O26" s="11"/>
      <c r="P26" s="11">
        <f t="shared" si="1"/>
        <v>0</v>
      </c>
      <c r="Q26" s="12"/>
      <c r="R26" s="12"/>
      <c r="S26" s="12"/>
      <c r="T26" s="12"/>
      <c r="U26" s="14"/>
      <c r="V26" s="14"/>
      <c r="W26" s="12"/>
      <c r="X26" s="12"/>
      <c r="Y26" s="12"/>
      <c r="Z26" s="12"/>
      <c r="AA26" s="12">
        <f t="shared" si="2"/>
        <v>0</v>
      </c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1">
        <f t="shared" si="3"/>
        <v>0</v>
      </c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2">
        <f t="shared" si="6"/>
        <v>0</v>
      </c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1">
        <f t="shared" si="4"/>
        <v>0</v>
      </c>
      <c r="BI26" s="15">
        <f t="shared" si="5"/>
        <v>0</v>
      </c>
    </row>
    <row r="27" spans="1:61" hidden="1" x14ac:dyDescent="0.25">
      <c r="A27" s="20" t="s">
        <v>43</v>
      </c>
      <c r="B27" s="17">
        <f t="shared" si="0"/>
        <v>0</v>
      </c>
      <c r="C27" s="18" t="s">
        <v>31</v>
      </c>
      <c r="E27" s="12" t="s">
        <v>43</v>
      </c>
      <c r="F27" s="11"/>
      <c r="G27" s="11"/>
      <c r="H27" s="11"/>
      <c r="I27" s="11"/>
      <c r="J27" s="13"/>
      <c r="K27" s="13"/>
      <c r="L27" s="11"/>
      <c r="M27" s="11"/>
      <c r="N27" s="11"/>
      <c r="O27" s="11"/>
      <c r="P27" s="11">
        <f t="shared" si="1"/>
        <v>0</v>
      </c>
      <c r="Q27" s="12"/>
      <c r="R27" s="12"/>
      <c r="S27" s="12"/>
      <c r="T27" s="12"/>
      <c r="U27" s="14"/>
      <c r="V27" s="14"/>
      <c r="W27" s="12"/>
      <c r="X27" s="12"/>
      <c r="Y27" s="12"/>
      <c r="Z27" s="12"/>
      <c r="AA27" s="12">
        <f t="shared" si="2"/>
        <v>0</v>
      </c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1">
        <f t="shared" si="3"/>
        <v>0</v>
      </c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2">
        <f t="shared" si="6"/>
        <v>0</v>
      </c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1">
        <f t="shared" si="4"/>
        <v>0</v>
      </c>
      <c r="BI27" s="15">
        <f t="shared" si="5"/>
        <v>0</v>
      </c>
    </row>
    <row r="28" spans="1:61" hidden="1" x14ac:dyDescent="0.25">
      <c r="A28" s="16" t="s">
        <v>44</v>
      </c>
      <c r="B28" s="17">
        <f t="shared" si="0"/>
        <v>0</v>
      </c>
      <c r="C28" s="18" t="s">
        <v>31</v>
      </c>
      <c r="E28" s="19" t="s">
        <v>44</v>
      </c>
      <c r="F28" s="11"/>
      <c r="G28" s="11"/>
      <c r="H28" s="11"/>
      <c r="I28" s="11"/>
      <c r="J28" s="13"/>
      <c r="K28" s="13"/>
      <c r="L28" s="11"/>
      <c r="M28" s="11"/>
      <c r="N28" s="11"/>
      <c r="O28" s="11"/>
      <c r="P28" s="11">
        <f t="shared" si="1"/>
        <v>0</v>
      </c>
      <c r="Q28" s="12"/>
      <c r="R28" s="12"/>
      <c r="S28" s="12"/>
      <c r="T28" s="12"/>
      <c r="U28" s="14"/>
      <c r="V28" s="14"/>
      <c r="W28" s="12"/>
      <c r="X28" s="12"/>
      <c r="Y28" s="12"/>
      <c r="Z28" s="12"/>
      <c r="AA28" s="12">
        <f t="shared" si="2"/>
        <v>0</v>
      </c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1">
        <f t="shared" si="3"/>
        <v>0</v>
      </c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2">
        <f t="shared" si="6"/>
        <v>0</v>
      </c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1">
        <f t="shared" si="4"/>
        <v>0</v>
      </c>
      <c r="BI28" s="15">
        <f t="shared" si="5"/>
        <v>0</v>
      </c>
    </row>
    <row r="29" spans="1:61" hidden="1" x14ac:dyDescent="0.25">
      <c r="A29" s="20" t="s">
        <v>45</v>
      </c>
      <c r="B29" s="17">
        <f t="shared" si="0"/>
        <v>0</v>
      </c>
      <c r="C29" s="18" t="s">
        <v>31</v>
      </c>
      <c r="E29" s="12" t="s">
        <v>45</v>
      </c>
      <c r="F29" s="11"/>
      <c r="G29" s="11"/>
      <c r="H29" s="11"/>
      <c r="I29" s="11"/>
      <c r="J29" s="13"/>
      <c r="K29" s="13"/>
      <c r="L29" s="11"/>
      <c r="M29" s="11"/>
      <c r="N29" s="11"/>
      <c r="O29" s="11"/>
      <c r="P29" s="11">
        <f t="shared" si="1"/>
        <v>0</v>
      </c>
      <c r="Q29" s="12"/>
      <c r="R29" s="12"/>
      <c r="S29" s="12"/>
      <c r="T29" s="12"/>
      <c r="U29" s="14"/>
      <c r="V29" s="14"/>
      <c r="W29" s="12"/>
      <c r="X29" s="12"/>
      <c r="Y29" s="12"/>
      <c r="Z29" s="12"/>
      <c r="AA29" s="12">
        <f t="shared" si="2"/>
        <v>0</v>
      </c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1">
        <f t="shared" si="3"/>
        <v>0</v>
      </c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2">
        <f t="shared" si="6"/>
        <v>0</v>
      </c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1">
        <f t="shared" si="4"/>
        <v>0</v>
      </c>
      <c r="BI29" s="15">
        <f t="shared" si="5"/>
        <v>0</v>
      </c>
    </row>
    <row r="30" spans="1:61" hidden="1" x14ac:dyDescent="0.25">
      <c r="A30" s="20" t="s">
        <v>46</v>
      </c>
      <c r="B30" s="17">
        <f t="shared" si="0"/>
        <v>0</v>
      </c>
      <c r="C30" s="18" t="s">
        <v>31</v>
      </c>
      <c r="E30" s="12" t="s">
        <v>46</v>
      </c>
      <c r="F30" s="11"/>
      <c r="G30" s="11"/>
      <c r="H30" s="11"/>
      <c r="I30" s="11"/>
      <c r="J30" s="13"/>
      <c r="K30" s="13"/>
      <c r="L30" s="11"/>
      <c r="M30" s="11"/>
      <c r="N30" s="11"/>
      <c r="O30" s="11"/>
      <c r="P30" s="11">
        <f t="shared" si="1"/>
        <v>0</v>
      </c>
      <c r="Q30" s="12"/>
      <c r="R30" s="12"/>
      <c r="S30" s="12"/>
      <c r="T30" s="12"/>
      <c r="U30" s="14"/>
      <c r="V30" s="14"/>
      <c r="W30" s="12"/>
      <c r="X30" s="12"/>
      <c r="Y30" s="12"/>
      <c r="Z30" s="12"/>
      <c r="AA30" s="12">
        <f t="shared" si="2"/>
        <v>0</v>
      </c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1">
        <f t="shared" si="3"/>
        <v>0</v>
      </c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2">
        <f t="shared" si="6"/>
        <v>0</v>
      </c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1">
        <f t="shared" si="4"/>
        <v>0</v>
      </c>
      <c r="BI30" s="15">
        <f t="shared" si="5"/>
        <v>0</v>
      </c>
    </row>
    <row r="31" spans="1:61" hidden="1" x14ac:dyDescent="0.25">
      <c r="A31" s="16" t="s">
        <v>47</v>
      </c>
      <c r="B31" s="17">
        <f t="shared" si="0"/>
        <v>0</v>
      </c>
      <c r="C31" s="18" t="s">
        <v>31</v>
      </c>
      <c r="E31" s="19" t="s">
        <v>47</v>
      </c>
      <c r="F31" s="11"/>
      <c r="G31" s="11"/>
      <c r="H31" s="11"/>
      <c r="I31" s="11"/>
      <c r="J31" s="13"/>
      <c r="K31" s="13"/>
      <c r="L31" s="11"/>
      <c r="M31" s="11"/>
      <c r="N31" s="11"/>
      <c r="O31" s="11"/>
      <c r="P31" s="11">
        <f t="shared" si="1"/>
        <v>0</v>
      </c>
      <c r="Q31" s="12"/>
      <c r="R31" s="12"/>
      <c r="S31" s="12"/>
      <c r="T31" s="12"/>
      <c r="U31" s="14"/>
      <c r="V31" s="14"/>
      <c r="W31" s="12"/>
      <c r="X31" s="12"/>
      <c r="Y31" s="12"/>
      <c r="Z31" s="12"/>
      <c r="AA31" s="12">
        <f t="shared" si="2"/>
        <v>0</v>
      </c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1">
        <f t="shared" si="3"/>
        <v>0</v>
      </c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2">
        <f t="shared" si="6"/>
        <v>0</v>
      </c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1">
        <f t="shared" si="4"/>
        <v>0</v>
      </c>
      <c r="BI31" s="15">
        <f t="shared" si="5"/>
        <v>0</v>
      </c>
    </row>
    <row r="32" spans="1:61" x14ac:dyDescent="0.25">
      <c r="A32" s="16" t="s">
        <v>48</v>
      </c>
      <c r="B32" s="17">
        <f t="shared" si="0"/>
        <v>0</v>
      </c>
      <c r="C32" s="18" t="s">
        <v>31</v>
      </c>
      <c r="E32" s="19" t="s">
        <v>48</v>
      </c>
      <c r="F32" s="11"/>
      <c r="G32" s="11"/>
      <c r="H32" s="11"/>
      <c r="I32" s="11"/>
      <c r="J32" s="13"/>
      <c r="K32" s="13"/>
      <c r="L32" s="11"/>
      <c r="M32" s="11"/>
      <c r="N32" s="11">
        <v>12</v>
      </c>
      <c r="O32" s="11">
        <v>0</v>
      </c>
      <c r="P32" s="11">
        <f t="shared" si="1"/>
        <v>0</v>
      </c>
      <c r="Q32" s="12"/>
      <c r="R32" s="12"/>
      <c r="S32" s="12"/>
      <c r="T32" s="12"/>
      <c r="U32" s="14"/>
      <c r="V32" s="14"/>
      <c r="W32" s="12"/>
      <c r="X32" s="12"/>
      <c r="Y32" s="12">
        <v>12</v>
      </c>
      <c r="Z32" s="12">
        <v>0</v>
      </c>
      <c r="AA32" s="12">
        <f t="shared" si="2"/>
        <v>0</v>
      </c>
      <c r="AB32" s="13"/>
      <c r="AC32" s="13"/>
      <c r="AD32" s="13"/>
      <c r="AE32" s="13"/>
      <c r="AF32" s="13"/>
      <c r="AG32" s="13"/>
      <c r="AH32" s="13"/>
      <c r="AI32" s="13"/>
      <c r="AJ32" s="13">
        <v>12</v>
      </c>
      <c r="AK32" s="13">
        <f>20*0.5</f>
        <v>10</v>
      </c>
      <c r="AL32" s="11">
        <f t="shared" si="3"/>
        <v>120</v>
      </c>
      <c r="AM32" s="14"/>
      <c r="AN32" s="14"/>
      <c r="AO32" s="14"/>
      <c r="AP32" s="14"/>
      <c r="AQ32" s="14"/>
      <c r="AR32" s="14"/>
      <c r="AS32" s="14"/>
      <c r="AT32" s="14"/>
      <c r="AU32" s="14">
        <v>12</v>
      </c>
      <c r="AV32" s="14">
        <f>20*0.5</f>
        <v>10</v>
      </c>
      <c r="AW32" s="12">
        <f t="shared" si="6"/>
        <v>120</v>
      </c>
      <c r="AX32" s="13"/>
      <c r="AY32" s="13"/>
      <c r="AZ32" s="13"/>
      <c r="BA32" s="13"/>
      <c r="BB32" s="13"/>
      <c r="BC32" s="13"/>
      <c r="BD32" s="13"/>
      <c r="BE32" s="13"/>
      <c r="BF32" s="13">
        <v>12</v>
      </c>
      <c r="BG32" s="13">
        <f>20*2</f>
        <v>40</v>
      </c>
      <c r="BH32" s="11">
        <f t="shared" si="4"/>
        <v>480</v>
      </c>
      <c r="BI32" s="15">
        <f t="shared" si="5"/>
        <v>600</v>
      </c>
    </row>
    <row r="33" spans="1:61" x14ac:dyDescent="0.25">
      <c r="A33" s="20" t="s">
        <v>49</v>
      </c>
      <c r="B33" s="17">
        <f t="shared" si="0"/>
        <v>0</v>
      </c>
      <c r="C33" s="18" t="s">
        <v>31</v>
      </c>
      <c r="E33" s="12" t="s">
        <v>49</v>
      </c>
      <c r="F33" s="11"/>
      <c r="G33" s="11"/>
      <c r="H33" s="11"/>
      <c r="I33" s="11"/>
      <c r="J33" s="13"/>
      <c r="K33" s="13"/>
      <c r="L33" s="11"/>
      <c r="M33" s="11"/>
      <c r="N33" s="11">
        <v>169.5</v>
      </c>
      <c r="O33" s="11">
        <f>20*1.5/2</f>
        <v>15</v>
      </c>
      <c r="P33" s="11">
        <f t="shared" si="1"/>
        <v>2542.5</v>
      </c>
      <c r="Q33" s="12"/>
      <c r="R33" s="12"/>
      <c r="S33" s="12"/>
      <c r="T33" s="12"/>
      <c r="U33" s="14"/>
      <c r="V33" s="14"/>
      <c r="W33" s="12"/>
      <c r="X33" s="12"/>
      <c r="Y33" s="12">
        <v>169.5</v>
      </c>
      <c r="Z33" s="12">
        <f>20*1.5/2</f>
        <v>15</v>
      </c>
      <c r="AA33" s="12">
        <f t="shared" si="2"/>
        <v>2542.5</v>
      </c>
      <c r="AB33" s="13"/>
      <c r="AC33" s="13"/>
      <c r="AD33" s="13"/>
      <c r="AE33" s="13"/>
      <c r="AF33" s="13"/>
      <c r="AG33" s="13"/>
      <c r="AH33" s="13"/>
      <c r="AI33" s="13"/>
      <c r="AJ33" s="13">
        <v>169.5</v>
      </c>
      <c r="AK33" s="13">
        <f>20*1.5/2</f>
        <v>15</v>
      </c>
      <c r="AL33" s="11">
        <f t="shared" si="3"/>
        <v>2542.5</v>
      </c>
      <c r="AM33" s="14"/>
      <c r="AN33" s="14"/>
      <c r="AO33" s="14"/>
      <c r="AP33" s="14"/>
      <c r="AQ33" s="14"/>
      <c r="AR33" s="14"/>
      <c r="AS33" s="14"/>
      <c r="AT33" s="14"/>
      <c r="AU33" s="14">
        <v>169.5</v>
      </c>
      <c r="AV33" s="14">
        <f>20*2/2</f>
        <v>20</v>
      </c>
      <c r="AW33" s="12">
        <f t="shared" si="6"/>
        <v>3390</v>
      </c>
      <c r="AX33" s="13"/>
      <c r="AY33" s="13"/>
      <c r="AZ33" s="13"/>
      <c r="BA33" s="13"/>
      <c r="BB33" s="13"/>
      <c r="BC33" s="13"/>
      <c r="BD33" s="13"/>
      <c r="BE33" s="13"/>
      <c r="BF33" s="13">
        <v>169.5</v>
      </c>
      <c r="BG33" s="13">
        <f>20*5/2</f>
        <v>50</v>
      </c>
      <c r="BH33" s="11">
        <f t="shared" si="4"/>
        <v>8475</v>
      </c>
      <c r="BI33" s="15">
        <f t="shared" si="5"/>
        <v>16102.5</v>
      </c>
    </row>
    <row r="34" spans="1:61" x14ac:dyDescent="0.25">
      <c r="A34" s="20" t="s">
        <v>50</v>
      </c>
      <c r="B34" s="17">
        <f t="shared" si="0"/>
        <v>0</v>
      </c>
      <c r="C34" s="18" t="s">
        <v>31</v>
      </c>
      <c r="E34" s="12" t="s">
        <v>50</v>
      </c>
      <c r="F34" s="11"/>
      <c r="G34" s="11"/>
      <c r="H34" s="11"/>
      <c r="I34" s="11"/>
      <c r="J34" s="13"/>
      <c r="K34" s="13"/>
      <c r="L34" s="11"/>
      <c r="M34" s="11"/>
      <c r="N34" s="11">
        <v>21</v>
      </c>
      <c r="O34" s="11">
        <f>20*2.5/9</f>
        <v>5.5555555555555554</v>
      </c>
      <c r="P34" s="11">
        <f t="shared" si="1"/>
        <v>116.66666666666666</v>
      </c>
      <c r="Q34" s="12"/>
      <c r="R34" s="12"/>
      <c r="S34" s="12"/>
      <c r="T34" s="12"/>
      <c r="U34" s="14"/>
      <c r="V34" s="14"/>
      <c r="W34" s="12"/>
      <c r="X34" s="12"/>
      <c r="Y34" s="12">
        <v>21</v>
      </c>
      <c r="Z34" s="12">
        <f>20*2.5/9</f>
        <v>5.5555555555555554</v>
      </c>
      <c r="AA34" s="12">
        <f t="shared" si="2"/>
        <v>116.66666666666666</v>
      </c>
      <c r="AB34" s="13"/>
      <c r="AC34" s="13"/>
      <c r="AD34" s="13"/>
      <c r="AE34" s="13"/>
      <c r="AF34" s="13"/>
      <c r="AG34" s="13"/>
      <c r="AH34" s="13"/>
      <c r="AI34" s="13"/>
      <c r="AJ34" s="13">
        <v>21</v>
      </c>
      <c r="AK34" s="13">
        <f>20*2/9</f>
        <v>4.4444444444444446</v>
      </c>
      <c r="AL34" s="11">
        <f t="shared" si="3"/>
        <v>93.333333333333343</v>
      </c>
      <c r="AM34" s="14"/>
      <c r="AN34" s="14"/>
      <c r="AO34" s="14"/>
      <c r="AP34" s="14"/>
      <c r="AQ34" s="14"/>
      <c r="AR34" s="14"/>
      <c r="AS34" s="14"/>
      <c r="AT34" s="14"/>
      <c r="AU34" s="14">
        <v>21</v>
      </c>
      <c r="AV34" s="14">
        <f>20*3.5/9</f>
        <v>7.7777777777777777</v>
      </c>
      <c r="AW34" s="12">
        <f t="shared" si="6"/>
        <v>163.33333333333334</v>
      </c>
      <c r="AX34" s="13"/>
      <c r="AY34" s="13"/>
      <c r="AZ34" s="13"/>
      <c r="BA34" s="13"/>
      <c r="BB34" s="13"/>
      <c r="BC34" s="13"/>
      <c r="BD34" s="13"/>
      <c r="BE34" s="13"/>
      <c r="BF34" s="13">
        <v>21</v>
      </c>
      <c r="BG34" s="13">
        <f>20*7/9</f>
        <v>15.555555555555555</v>
      </c>
      <c r="BH34" s="11">
        <f t="shared" si="4"/>
        <v>326.66666666666669</v>
      </c>
      <c r="BI34" s="15">
        <f t="shared" si="5"/>
        <v>653.33333333333326</v>
      </c>
    </row>
    <row r="35" spans="1:61" hidden="1" x14ac:dyDescent="0.25">
      <c r="A35" s="20" t="s">
        <v>51</v>
      </c>
      <c r="B35" s="17">
        <f t="shared" si="0"/>
        <v>0</v>
      </c>
      <c r="C35" s="18" t="s">
        <v>31</v>
      </c>
      <c r="E35" s="12" t="s">
        <v>51</v>
      </c>
      <c r="F35" s="11"/>
      <c r="G35" s="11"/>
      <c r="H35" s="11"/>
      <c r="I35" s="11"/>
      <c r="J35" s="13"/>
      <c r="K35" s="13"/>
      <c r="L35" s="11"/>
      <c r="M35" s="11"/>
      <c r="N35" s="11"/>
      <c r="O35" s="11"/>
      <c r="P35" s="11">
        <f t="shared" si="1"/>
        <v>0</v>
      </c>
      <c r="Q35" s="12"/>
      <c r="R35" s="12"/>
      <c r="S35" s="12"/>
      <c r="T35" s="12"/>
      <c r="U35" s="14"/>
      <c r="V35" s="14"/>
      <c r="W35" s="12"/>
      <c r="X35" s="12"/>
      <c r="Y35" s="12"/>
      <c r="Z35" s="12"/>
      <c r="AA35" s="12">
        <f t="shared" si="2"/>
        <v>0</v>
      </c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1">
        <f t="shared" si="3"/>
        <v>0</v>
      </c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2">
        <f t="shared" si="6"/>
        <v>0</v>
      </c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1">
        <f t="shared" si="4"/>
        <v>0</v>
      </c>
      <c r="BI35" s="15">
        <f t="shared" si="5"/>
        <v>0</v>
      </c>
    </row>
    <row r="36" spans="1:61" x14ac:dyDescent="0.25">
      <c r="A36" s="20" t="s">
        <v>52</v>
      </c>
      <c r="B36" s="17">
        <f t="shared" si="0"/>
        <v>0</v>
      </c>
      <c r="C36" s="18" t="s">
        <v>31</v>
      </c>
      <c r="E36" s="12" t="s">
        <v>52</v>
      </c>
      <c r="F36" s="11"/>
      <c r="G36" s="11"/>
      <c r="H36" s="11"/>
      <c r="I36" s="11"/>
      <c r="J36" s="13"/>
      <c r="K36" s="13"/>
      <c r="L36" s="11"/>
      <c r="M36" s="11"/>
      <c r="N36" s="11">
        <v>25</v>
      </c>
      <c r="O36" s="11">
        <f>20*2.5/9</f>
        <v>5.5555555555555554</v>
      </c>
      <c r="P36" s="11">
        <f t="shared" si="1"/>
        <v>138.88888888888889</v>
      </c>
      <c r="Q36" s="12"/>
      <c r="R36" s="12"/>
      <c r="S36" s="12"/>
      <c r="T36" s="12"/>
      <c r="U36" s="14"/>
      <c r="V36" s="14"/>
      <c r="W36" s="12"/>
      <c r="X36" s="12"/>
      <c r="Y36" s="12">
        <v>25</v>
      </c>
      <c r="Z36" s="12">
        <f>20*2.5/9</f>
        <v>5.5555555555555554</v>
      </c>
      <c r="AA36" s="12">
        <f t="shared" si="2"/>
        <v>138.88888888888889</v>
      </c>
      <c r="AB36" s="13"/>
      <c r="AC36" s="13"/>
      <c r="AD36" s="13"/>
      <c r="AE36" s="13"/>
      <c r="AF36" s="13"/>
      <c r="AG36" s="13"/>
      <c r="AH36" s="13"/>
      <c r="AI36" s="13"/>
      <c r="AJ36" s="13">
        <v>25</v>
      </c>
      <c r="AK36" s="13">
        <f>20*2/9</f>
        <v>4.4444444444444446</v>
      </c>
      <c r="AL36" s="11">
        <f t="shared" si="3"/>
        <v>111.11111111111111</v>
      </c>
      <c r="AM36" s="14"/>
      <c r="AN36" s="14"/>
      <c r="AO36" s="14"/>
      <c r="AP36" s="14"/>
      <c r="AQ36" s="14"/>
      <c r="AR36" s="14"/>
      <c r="AS36" s="14"/>
      <c r="AT36" s="14"/>
      <c r="AU36" s="14">
        <v>25</v>
      </c>
      <c r="AV36" s="14">
        <f>20*3.5/9</f>
        <v>7.7777777777777777</v>
      </c>
      <c r="AW36" s="12">
        <f t="shared" si="6"/>
        <v>194.44444444444443</v>
      </c>
      <c r="AX36" s="13"/>
      <c r="AY36" s="13"/>
      <c r="AZ36" s="13"/>
      <c r="BA36" s="13"/>
      <c r="BB36" s="13"/>
      <c r="BC36" s="13"/>
      <c r="BD36" s="13"/>
      <c r="BE36" s="13"/>
      <c r="BF36" s="13">
        <v>25</v>
      </c>
      <c r="BG36" s="13">
        <f>20*7/9</f>
        <v>15.555555555555555</v>
      </c>
      <c r="BH36" s="11">
        <f t="shared" si="4"/>
        <v>388.88888888888886</v>
      </c>
      <c r="BI36" s="15">
        <f t="shared" si="5"/>
        <v>777.77777777777783</v>
      </c>
    </row>
    <row r="37" spans="1:61" hidden="1" x14ac:dyDescent="0.25">
      <c r="A37" s="20" t="s">
        <v>53</v>
      </c>
      <c r="B37" s="17">
        <f t="shared" si="0"/>
        <v>0</v>
      </c>
      <c r="C37" s="18" t="s">
        <v>31</v>
      </c>
      <c r="E37" s="12" t="s">
        <v>53</v>
      </c>
      <c r="F37" s="11"/>
      <c r="G37" s="11"/>
      <c r="H37" s="11"/>
      <c r="I37" s="11"/>
      <c r="J37" s="13"/>
      <c r="K37" s="13"/>
      <c r="L37" s="11"/>
      <c r="M37" s="11"/>
      <c r="N37" s="11"/>
      <c r="O37" s="11"/>
      <c r="P37" s="11">
        <f t="shared" si="1"/>
        <v>0</v>
      </c>
      <c r="Q37" s="12"/>
      <c r="R37" s="12"/>
      <c r="S37" s="12"/>
      <c r="T37" s="12"/>
      <c r="U37" s="14"/>
      <c r="V37" s="14"/>
      <c r="W37" s="12"/>
      <c r="X37" s="12"/>
      <c r="Y37" s="12"/>
      <c r="Z37" s="12"/>
      <c r="AA37" s="12">
        <f t="shared" si="2"/>
        <v>0</v>
      </c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1">
        <f t="shared" si="3"/>
        <v>0</v>
      </c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2">
        <f t="shared" si="6"/>
        <v>0</v>
      </c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1">
        <f t="shared" si="4"/>
        <v>0</v>
      </c>
      <c r="BI37" s="15">
        <f t="shared" si="5"/>
        <v>0</v>
      </c>
    </row>
    <row r="38" spans="1:61" x14ac:dyDescent="0.25">
      <c r="A38" s="20" t="s">
        <v>54</v>
      </c>
      <c r="B38" s="17">
        <f t="shared" si="0"/>
        <v>0</v>
      </c>
      <c r="C38" s="18" t="s">
        <v>31</v>
      </c>
      <c r="E38" s="12" t="s">
        <v>54</v>
      </c>
      <c r="F38" s="11"/>
      <c r="G38" s="11"/>
      <c r="H38" s="11"/>
      <c r="I38" s="11"/>
      <c r="J38" s="13"/>
      <c r="K38" s="13"/>
      <c r="L38" s="11"/>
      <c r="M38" s="11"/>
      <c r="N38" s="11">
        <v>24</v>
      </c>
      <c r="O38" s="11">
        <f>20*2.5/9</f>
        <v>5.5555555555555554</v>
      </c>
      <c r="P38" s="11">
        <f t="shared" si="1"/>
        <v>133.33333333333331</v>
      </c>
      <c r="Q38" s="12"/>
      <c r="R38" s="12"/>
      <c r="S38" s="12"/>
      <c r="T38" s="12"/>
      <c r="U38" s="14"/>
      <c r="V38" s="14"/>
      <c r="W38" s="12"/>
      <c r="X38" s="12"/>
      <c r="Y38" s="12">
        <v>24</v>
      </c>
      <c r="Z38" s="12">
        <f>20*2.5/9</f>
        <v>5.5555555555555554</v>
      </c>
      <c r="AA38" s="12">
        <f t="shared" si="2"/>
        <v>133.33333333333331</v>
      </c>
      <c r="AB38" s="13"/>
      <c r="AC38" s="13"/>
      <c r="AD38" s="13"/>
      <c r="AE38" s="13"/>
      <c r="AF38" s="13"/>
      <c r="AG38" s="13"/>
      <c r="AH38" s="13"/>
      <c r="AI38" s="13"/>
      <c r="AJ38" s="13">
        <v>24</v>
      </c>
      <c r="AK38" s="13">
        <f>20*2/9</f>
        <v>4.4444444444444446</v>
      </c>
      <c r="AL38" s="11">
        <f t="shared" si="3"/>
        <v>106.66666666666667</v>
      </c>
      <c r="AM38" s="14"/>
      <c r="AN38" s="14"/>
      <c r="AO38" s="14"/>
      <c r="AP38" s="14"/>
      <c r="AQ38" s="14"/>
      <c r="AR38" s="14"/>
      <c r="AS38" s="14"/>
      <c r="AT38" s="14"/>
      <c r="AU38" s="14">
        <v>24</v>
      </c>
      <c r="AV38" s="14">
        <f>20*3.5/9</f>
        <v>7.7777777777777777</v>
      </c>
      <c r="AW38" s="12">
        <f t="shared" si="6"/>
        <v>186.66666666666666</v>
      </c>
      <c r="AX38" s="13"/>
      <c r="AY38" s="13"/>
      <c r="AZ38" s="13"/>
      <c r="BA38" s="13"/>
      <c r="BB38" s="13"/>
      <c r="BC38" s="13"/>
      <c r="BD38" s="13"/>
      <c r="BE38" s="13"/>
      <c r="BF38" s="13">
        <v>24</v>
      </c>
      <c r="BG38" s="13">
        <f>20*7/9</f>
        <v>15.555555555555555</v>
      </c>
      <c r="BH38" s="11">
        <f t="shared" si="4"/>
        <v>373.33333333333331</v>
      </c>
      <c r="BI38" s="15">
        <f t="shared" si="5"/>
        <v>746.66666666666652</v>
      </c>
    </row>
    <row r="39" spans="1:61" hidden="1" x14ac:dyDescent="0.25">
      <c r="A39" s="16" t="s">
        <v>55</v>
      </c>
      <c r="B39" s="17">
        <f t="shared" si="0"/>
        <v>0</v>
      </c>
      <c r="C39" s="18" t="s">
        <v>31</v>
      </c>
      <c r="E39" s="19" t="s">
        <v>55</v>
      </c>
      <c r="F39" s="11"/>
      <c r="G39" s="11"/>
      <c r="H39" s="11"/>
      <c r="I39" s="11"/>
      <c r="J39" s="13"/>
      <c r="K39" s="13"/>
      <c r="L39" s="11"/>
      <c r="M39" s="11"/>
      <c r="N39" s="11"/>
      <c r="O39" s="11"/>
      <c r="P39" s="11">
        <f t="shared" si="1"/>
        <v>0</v>
      </c>
      <c r="Q39" s="12"/>
      <c r="R39" s="12"/>
      <c r="S39" s="12"/>
      <c r="T39" s="12"/>
      <c r="U39" s="14"/>
      <c r="V39" s="14"/>
      <c r="W39" s="12"/>
      <c r="X39" s="12"/>
      <c r="Y39" s="12"/>
      <c r="Z39" s="12"/>
      <c r="AA39" s="12">
        <f t="shared" si="2"/>
        <v>0</v>
      </c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1">
        <f t="shared" si="3"/>
        <v>0</v>
      </c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2">
        <f t="shared" si="6"/>
        <v>0</v>
      </c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1">
        <f t="shared" si="4"/>
        <v>0</v>
      </c>
      <c r="BI39" s="15">
        <f t="shared" si="5"/>
        <v>0</v>
      </c>
    </row>
    <row r="40" spans="1:61" x14ac:dyDescent="0.25">
      <c r="A40" s="16" t="s">
        <v>56</v>
      </c>
      <c r="B40" s="17">
        <f>ROUNDUP((+B$3*P40+B$4*AA40+B$5*AL40+B$6*AW40+ B$7*BH40),0)</f>
        <v>0</v>
      </c>
      <c r="C40" s="18" t="s">
        <v>57</v>
      </c>
      <c r="E40" s="19" t="s">
        <v>56</v>
      </c>
      <c r="F40" s="11"/>
      <c r="G40" s="11"/>
      <c r="H40" s="11"/>
      <c r="I40" s="11"/>
      <c r="J40" s="13"/>
      <c r="K40" s="13"/>
      <c r="L40" s="11"/>
      <c r="M40" s="11"/>
      <c r="N40" s="11">
        <v>1</v>
      </c>
      <c r="O40" s="11">
        <f>20*1/6</f>
        <v>3.3333333333333335</v>
      </c>
      <c r="P40" s="11">
        <f t="shared" si="1"/>
        <v>3.3333333333333335</v>
      </c>
      <c r="Q40" s="12"/>
      <c r="R40" s="12"/>
      <c r="S40" s="12"/>
      <c r="T40" s="12"/>
      <c r="U40" s="14"/>
      <c r="V40" s="14"/>
      <c r="W40" s="12"/>
      <c r="X40" s="12"/>
      <c r="Y40" s="12">
        <v>1</v>
      </c>
      <c r="Z40" s="12">
        <f>20*1.5/6</f>
        <v>5</v>
      </c>
      <c r="AA40" s="12">
        <f t="shared" si="2"/>
        <v>5</v>
      </c>
      <c r="AB40" s="13"/>
      <c r="AC40" s="13"/>
      <c r="AD40" s="13"/>
      <c r="AE40" s="13"/>
      <c r="AF40" s="13"/>
      <c r="AG40" s="13"/>
      <c r="AH40" s="13"/>
      <c r="AI40" s="13"/>
      <c r="AJ40" s="13">
        <v>1</v>
      </c>
      <c r="AK40" s="13">
        <f>3.5*20/6</f>
        <v>11.666666666666666</v>
      </c>
      <c r="AL40" s="11">
        <f t="shared" si="3"/>
        <v>11.666666666666666</v>
      </c>
      <c r="AM40" s="14"/>
      <c r="AN40" s="14"/>
      <c r="AO40" s="14"/>
      <c r="AP40" s="14"/>
      <c r="AQ40" s="14"/>
      <c r="AR40" s="14"/>
      <c r="AS40" s="14"/>
      <c r="AT40" s="14"/>
      <c r="AU40" s="14">
        <v>1</v>
      </c>
      <c r="AV40" s="14">
        <f>3.5*20/6</f>
        <v>11.666666666666666</v>
      </c>
      <c r="AW40" s="12">
        <f t="shared" si="6"/>
        <v>11.666666666666666</v>
      </c>
      <c r="AX40" s="13"/>
      <c r="AY40" s="13"/>
      <c r="AZ40" s="13"/>
      <c r="BA40" s="13"/>
      <c r="BB40" s="13"/>
      <c r="BC40" s="13"/>
      <c r="BD40" s="13"/>
      <c r="BE40" s="13"/>
      <c r="BF40" s="13">
        <v>1</v>
      </c>
      <c r="BG40" s="13">
        <f>6.5*20/6</f>
        <v>21.666666666666668</v>
      </c>
      <c r="BH40" s="11">
        <f t="shared" si="4"/>
        <v>21.666666666666668</v>
      </c>
      <c r="BI40" s="15">
        <f t="shared" si="5"/>
        <v>41.666666666666671</v>
      </c>
    </row>
    <row r="41" spans="1:61" x14ac:dyDescent="0.25">
      <c r="A41" s="16" t="s">
        <v>58</v>
      </c>
      <c r="B41" s="17">
        <f t="shared" si="0"/>
        <v>0</v>
      </c>
      <c r="C41" s="18" t="s">
        <v>28</v>
      </c>
      <c r="E41" s="19" t="s">
        <v>59</v>
      </c>
      <c r="F41" s="11"/>
      <c r="G41" s="11"/>
      <c r="H41" s="11"/>
      <c r="I41" s="11"/>
      <c r="J41" s="13"/>
      <c r="K41" s="13"/>
      <c r="L41" s="11"/>
      <c r="M41" s="11"/>
      <c r="N41" s="11">
        <v>150</v>
      </c>
      <c r="O41" s="11">
        <f>20*1.5/2</f>
        <v>15</v>
      </c>
      <c r="P41" s="11">
        <f t="shared" si="1"/>
        <v>2250</v>
      </c>
      <c r="Q41" s="12"/>
      <c r="R41" s="12"/>
      <c r="S41" s="12"/>
      <c r="T41" s="12"/>
      <c r="U41" s="14"/>
      <c r="V41" s="14"/>
      <c r="W41" s="12"/>
      <c r="X41" s="12"/>
      <c r="Y41" s="12">
        <v>150</v>
      </c>
      <c r="Z41" s="12">
        <f>20*1.5/3</f>
        <v>10</v>
      </c>
      <c r="AA41" s="12">
        <f t="shared" si="2"/>
        <v>1500</v>
      </c>
      <c r="AB41" s="13"/>
      <c r="AC41" s="13"/>
      <c r="AD41" s="13"/>
      <c r="AE41" s="13"/>
      <c r="AF41" s="13"/>
      <c r="AG41" s="13"/>
      <c r="AH41" s="13"/>
      <c r="AI41" s="13"/>
      <c r="AJ41" s="13">
        <v>150</v>
      </c>
      <c r="AK41" s="13">
        <f>20*2/3</f>
        <v>13.333333333333334</v>
      </c>
      <c r="AL41" s="11">
        <f t="shared" si="3"/>
        <v>2000</v>
      </c>
      <c r="AM41" s="14"/>
      <c r="AN41" s="14"/>
      <c r="AO41" s="14"/>
      <c r="AP41" s="14"/>
      <c r="AQ41" s="14"/>
      <c r="AR41" s="14"/>
      <c r="AS41" s="14"/>
      <c r="AT41" s="14"/>
      <c r="AU41" s="14">
        <v>150</v>
      </c>
      <c r="AV41" s="14">
        <f>20*2.5/3</f>
        <v>16.666666666666668</v>
      </c>
      <c r="AW41" s="12">
        <f t="shared" si="6"/>
        <v>2500</v>
      </c>
      <c r="AX41" s="13"/>
      <c r="AY41" s="13"/>
      <c r="AZ41" s="13"/>
      <c r="BA41" s="13"/>
      <c r="BB41" s="13"/>
      <c r="BC41" s="13"/>
      <c r="BD41" s="13"/>
      <c r="BE41" s="13"/>
      <c r="BF41" s="13">
        <v>150</v>
      </c>
      <c r="BG41" s="13">
        <f>20*3.5/3</f>
        <v>23.333333333333332</v>
      </c>
      <c r="BH41" s="11">
        <f t="shared" si="4"/>
        <v>3500</v>
      </c>
      <c r="BI41" s="15">
        <f t="shared" si="5"/>
        <v>9250</v>
      </c>
    </row>
    <row r="42" spans="1:61" hidden="1" x14ac:dyDescent="0.25">
      <c r="A42" s="20" t="s">
        <v>60</v>
      </c>
      <c r="B42" s="17">
        <f t="shared" si="0"/>
        <v>0</v>
      </c>
      <c r="C42" s="18" t="s">
        <v>31</v>
      </c>
      <c r="E42" s="12" t="s">
        <v>61</v>
      </c>
      <c r="F42" s="11"/>
      <c r="G42" s="11"/>
      <c r="H42" s="11"/>
      <c r="I42" s="11"/>
      <c r="J42" s="13"/>
      <c r="K42" s="13"/>
      <c r="L42" s="11"/>
      <c r="M42" s="11"/>
      <c r="N42" s="11"/>
      <c r="O42" s="11"/>
      <c r="P42" s="11">
        <f t="shared" si="1"/>
        <v>0</v>
      </c>
      <c r="Q42" s="12"/>
      <c r="R42" s="12"/>
      <c r="S42" s="12"/>
      <c r="T42" s="12"/>
      <c r="U42" s="14"/>
      <c r="V42" s="14"/>
      <c r="W42" s="12"/>
      <c r="X42" s="12"/>
      <c r="Y42" s="12"/>
      <c r="Z42" s="12"/>
      <c r="AA42" s="12">
        <f t="shared" si="2"/>
        <v>0</v>
      </c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1">
        <f t="shared" si="3"/>
        <v>0</v>
      </c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2">
        <f t="shared" si="6"/>
        <v>0</v>
      </c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1">
        <f t="shared" si="4"/>
        <v>0</v>
      </c>
      <c r="BI42" s="15">
        <f t="shared" si="5"/>
        <v>0</v>
      </c>
    </row>
    <row r="43" spans="1:61" hidden="1" x14ac:dyDescent="0.25">
      <c r="A43" s="20" t="s">
        <v>62</v>
      </c>
      <c r="B43" s="17">
        <f t="shared" si="0"/>
        <v>0</v>
      </c>
      <c r="C43" s="18" t="s">
        <v>31</v>
      </c>
      <c r="E43" s="12" t="s">
        <v>62</v>
      </c>
      <c r="F43" s="11"/>
      <c r="G43" s="11"/>
      <c r="H43" s="11"/>
      <c r="I43" s="11"/>
      <c r="J43" s="13"/>
      <c r="K43" s="13"/>
      <c r="L43" s="11"/>
      <c r="M43" s="11"/>
      <c r="N43" s="11"/>
      <c r="O43" s="11"/>
      <c r="P43" s="11">
        <f t="shared" si="1"/>
        <v>0</v>
      </c>
      <c r="Q43" s="12"/>
      <c r="R43" s="12"/>
      <c r="S43" s="12"/>
      <c r="T43" s="12"/>
      <c r="U43" s="14"/>
      <c r="V43" s="14"/>
      <c r="W43" s="12"/>
      <c r="X43" s="12"/>
      <c r="Y43" s="12"/>
      <c r="Z43" s="12"/>
      <c r="AA43" s="12">
        <f t="shared" si="2"/>
        <v>0</v>
      </c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1">
        <f t="shared" si="3"/>
        <v>0</v>
      </c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2">
        <f t="shared" si="6"/>
        <v>0</v>
      </c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1">
        <f t="shared" si="4"/>
        <v>0</v>
      </c>
      <c r="BI43" s="15">
        <f t="shared" si="5"/>
        <v>0</v>
      </c>
    </row>
    <row r="44" spans="1:61" x14ac:dyDescent="0.25">
      <c r="A44" s="20" t="s">
        <v>63</v>
      </c>
      <c r="B44" s="17">
        <f t="shared" si="0"/>
        <v>0</v>
      </c>
      <c r="C44" s="18" t="s">
        <v>28</v>
      </c>
      <c r="E44" s="12" t="s">
        <v>64</v>
      </c>
      <c r="F44" s="11"/>
      <c r="G44" s="11"/>
      <c r="H44" s="11"/>
      <c r="I44" s="11"/>
      <c r="J44" s="13"/>
      <c r="K44" s="13"/>
      <c r="L44" s="11"/>
      <c r="M44" s="11"/>
      <c r="N44" s="11">
        <v>200</v>
      </c>
      <c r="O44" s="11">
        <f>20*1.5/2</f>
        <v>15</v>
      </c>
      <c r="P44" s="11">
        <f t="shared" si="1"/>
        <v>3000</v>
      </c>
      <c r="Q44" s="12"/>
      <c r="R44" s="12"/>
      <c r="S44" s="12"/>
      <c r="T44" s="12"/>
      <c r="U44" s="14"/>
      <c r="V44" s="14"/>
      <c r="W44" s="12"/>
      <c r="X44" s="12"/>
      <c r="Y44" s="12">
        <v>200</v>
      </c>
      <c r="Z44" s="12">
        <f>20*1.5/3</f>
        <v>10</v>
      </c>
      <c r="AA44" s="12">
        <f t="shared" si="2"/>
        <v>2000</v>
      </c>
      <c r="AB44" s="13"/>
      <c r="AC44" s="13"/>
      <c r="AD44" s="13"/>
      <c r="AE44" s="13"/>
      <c r="AF44" s="13"/>
      <c r="AG44" s="13"/>
      <c r="AH44" s="13"/>
      <c r="AI44" s="13"/>
      <c r="AJ44" s="13">
        <v>200</v>
      </c>
      <c r="AK44" s="13">
        <f>20*2/3</f>
        <v>13.333333333333334</v>
      </c>
      <c r="AL44" s="11">
        <f t="shared" si="3"/>
        <v>2666.666666666667</v>
      </c>
      <c r="AM44" s="14"/>
      <c r="AN44" s="14"/>
      <c r="AO44" s="14"/>
      <c r="AP44" s="14"/>
      <c r="AQ44" s="14"/>
      <c r="AR44" s="14"/>
      <c r="AS44" s="14"/>
      <c r="AT44" s="14"/>
      <c r="AU44" s="14">
        <v>200</v>
      </c>
      <c r="AV44" s="14">
        <f>20*2.5/3</f>
        <v>16.666666666666668</v>
      </c>
      <c r="AW44" s="12">
        <f t="shared" si="6"/>
        <v>3333.3333333333335</v>
      </c>
      <c r="AX44" s="13"/>
      <c r="AY44" s="13"/>
      <c r="AZ44" s="13"/>
      <c r="BA44" s="13"/>
      <c r="BB44" s="13"/>
      <c r="BC44" s="13"/>
      <c r="BD44" s="13"/>
      <c r="BE44" s="13"/>
      <c r="BF44" s="13">
        <v>200</v>
      </c>
      <c r="BG44" s="13">
        <f>20*3.5/3</f>
        <v>23.333333333333332</v>
      </c>
      <c r="BH44" s="11">
        <f t="shared" si="4"/>
        <v>4666.6666666666661</v>
      </c>
      <c r="BI44" s="15">
        <f t="shared" si="5"/>
        <v>12333.333333333332</v>
      </c>
    </row>
    <row r="45" spans="1:61" x14ac:dyDescent="0.25">
      <c r="A45" s="16" t="s">
        <v>65</v>
      </c>
      <c r="B45" s="17">
        <f t="shared" si="0"/>
        <v>0</v>
      </c>
      <c r="C45" s="18" t="s">
        <v>31</v>
      </c>
      <c r="E45" s="19" t="s">
        <v>65</v>
      </c>
      <c r="F45" s="11"/>
      <c r="G45" s="11"/>
      <c r="H45" s="11"/>
      <c r="I45" s="11"/>
      <c r="J45" s="13"/>
      <c r="K45" s="13"/>
      <c r="L45" s="11"/>
      <c r="M45" s="11"/>
      <c r="N45" s="11">
        <v>60</v>
      </c>
      <c r="O45" s="11">
        <f>20*1/12</f>
        <v>1.6666666666666667</v>
      </c>
      <c r="P45" s="11">
        <f t="shared" si="1"/>
        <v>100</v>
      </c>
      <c r="Q45" s="12"/>
      <c r="R45" s="12"/>
      <c r="S45" s="12"/>
      <c r="T45" s="12"/>
      <c r="U45" s="14"/>
      <c r="V45" s="14"/>
      <c r="W45" s="12"/>
      <c r="X45" s="12"/>
      <c r="Y45" s="12">
        <v>60</v>
      </c>
      <c r="Z45" s="12">
        <f>20*1.5/12</f>
        <v>2.5</v>
      </c>
      <c r="AA45" s="12">
        <f t="shared" si="2"/>
        <v>150</v>
      </c>
      <c r="AB45" s="13"/>
      <c r="AC45" s="13"/>
      <c r="AD45" s="13"/>
      <c r="AE45" s="13"/>
      <c r="AF45" s="13"/>
      <c r="AG45" s="13"/>
      <c r="AH45" s="13"/>
      <c r="AI45" s="13"/>
      <c r="AJ45" s="13">
        <v>60</v>
      </c>
      <c r="AK45" s="13">
        <f>3.5*20/12</f>
        <v>5.833333333333333</v>
      </c>
      <c r="AL45" s="11">
        <f t="shared" si="3"/>
        <v>350</v>
      </c>
      <c r="AM45" s="14"/>
      <c r="AN45" s="14"/>
      <c r="AO45" s="14"/>
      <c r="AP45" s="14"/>
      <c r="AQ45" s="14"/>
      <c r="AR45" s="14"/>
      <c r="AS45" s="14"/>
      <c r="AT45" s="14"/>
      <c r="AU45" s="14">
        <v>60</v>
      </c>
      <c r="AV45" s="14">
        <f>3.5*20/12</f>
        <v>5.833333333333333</v>
      </c>
      <c r="AW45" s="12">
        <f t="shared" si="6"/>
        <v>350</v>
      </c>
      <c r="AX45" s="13"/>
      <c r="AY45" s="13"/>
      <c r="AZ45" s="13"/>
      <c r="BA45" s="13"/>
      <c r="BB45" s="13"/>
      <c r="BC45" s="13"/>
      <c r="BD45" s="13"/>
      <c r="BE45" s="13"/>
      <c r="BF45" s="13">
        <v>60</v>
      </c>
      <c r="BG45" s="13">
        <f>6.5*20/12</f>
        <v>10.833333333333334</v>
      </c>
      <c r="BH45" s="11">
        <f t="shared" si="4"/>
        <v>650</v>
      </c>
      <c r="BI45" s="15">
        <f t="shared" si="5"/>
        <v>1250</v>
      </c>
    </row>
    <row r="46" spans="1:61" x14ac:dyDescent="0.25">
      <c r="A46" s="20" t="s">
        <v>66</v>
      </c>
      <c r="B46" s="17">
        <f t="shared" si="0"/>
        <v>0</v>
      </c>
      <c r="C46" s="18" t="s">
        <v>31</v>
      </c>
      <c r="E46" s="12" t="s">
        <v>66</v>
      </c>
      <c r="F46" s="11"/>
      <c r="G46" s="11"/>
      <c r="H46" s="11"/>
      <c r="I46" s="11"/>
      <c r="J46" s="13"/>
      <c r="K46" s="13"/>
      <c r="L46" s="11"/>
      <c r="M46" s="11"/>
      <c r="N46" s="11">
        <v>60</v>
      </c>
      <c r="O46" s="11">
        <f>20*1/12</f>
        <v>1.6666666666666667</v>
      </c>
      <c r="P46" s="11">
        <f t="shared" si="1"/>
        <v>100</v>
      </c>
      <c r="Q46" s="12"/>
      <c r="R46" s="12"/>
      <c r="S46" s="12"/>
      <c r="T46" s="12"/>
      <c r="U46" s="14"/>
      <c r="V46" s="14"/>
      <c r="W46" s="12"/>
      <c r="X46" s="12"/>
      <c r="Y46" s="12">
        <v>60</v>
      </c>
      <c r="Z46" s="12">
        <f>20*1.5/12</f>
        <v>2.5</v>
      </c>
      <c r="AA46" s="12">
        <f t="shared" si="2"/>
        <v>150</v>
      </c>
      <c r="AB46" s="13"/>
      <c r="AC46" s="13"/>
      <c r="AD46" s="13"/>
      <c r="AE46" s="13"/>
      <c r="AF46" s="13"/>
      <c r="AG46" s="13"/>
      <c r="AH46" s="13"/>
      <c r="AI46" s="13"/>
      <c r="AJ46" s="13">
        <v>60</v>
      </c>
      <c r="AK46" s="13">
        <f>3.5*20/12</f>
        <v>5.833333333333333</v>
      </c>
      <c r="AL46" s="11">
        <f t="shared" si="3"/>
        <v>350</v>
      </c>
      <c r="AM46" s="14"/>
      <c r="AN46" s="14"/>
      <c r="AO46" s="14"/>
      <c r="AP46" s="14"/>
      <c r="AQ46" s="14"/>
      <c r="AR46" s="14"/>
      <c r="AS46" s="14"/>
      <c r="AT46" s="14"/>
      <c r="AU46" s="14">
        <v>60</v>
      </c>
      <c r="AV46" s="14">
        <f>3.5*20/12</f>
        <v>5.833333333333333</v>
      </c>
      <c r="AW46" s="12">
        <f t="shared" si="6"/>
        <v>350</v>
      </c>
      <c r="AX46" s="13"/>
      <c r="AY46" s="13"/>
      <c r="AZ46" s="13"/>
      <c r="BA46" s="13"/>
      <c r="BB46" s="13"/>
      <c r="BC46" s="13"/>
      <c r="BD46" s="13"/>
      <c r="BE46" s="13"/>
      <c r="BF46" s="13">
        <v>60</v>
      </c>
      <c r="BG46" s="13">
        <f>6.5*20/12</f>
        <v>10.833333333333334</v>
      </c>
      <c r="BH46" s="11">
        <f t="shared" si="4"/>
        <v>650</v>
      </c>
      <c r="BI46" s="15">
        <f t="shared" si="5"/>
        <v>1250</v>
      </c>
    </row>
    <row r="47" spans="1:61" x14ac:dyDescent="0.25">
      <c r="A47" s="20" t="s">
        <v>67</v>
      </c>
      <c r="B47" s="17">
        <f t="shared" si="0"/>
        <v>0</v>
      </c>
      <c r="C47" s="18" t="s">
        <v>31</v>
      </c>
      <c r="E47" s="12" t="s">
        <v>67</v>
      </c>
      <c r="F47" s="11"/>
      <c r="G47" s="11"/>
      <c r="H47" s="11"/>
      <c r="I47" s="11"/>
      <c r="J47" s="13"/>
      <c r="K47" s="13"/>
      <c r="L47" s="11"/>
      <c r="M47" s="11"/>
      <c r="N47" s="11">
        <v>26</v>
      </c>
      <c r="O47" s="11">
        <f>20*2.5/9</f>
        <v>5.5555555555555554</v>
      </c>
      <c r="P47" s="11">
        <f t="shared" si="1"/>
        <v>144.44444444444443</v>
      </c>
      <c r="Q47" s="12"/>
      <c r="R47" s="12"/>
      <c r="S47" s="12"/>
      <c r="T47" s="12"/>
      <c r="U47" s="14"/>
      <c r="V47" s="14"/>
      <c r="W47" s="12"/>
      <c r="X47" s="12"/>
      <c r="Y47" s="12">
        <v>26</v>
      </c>
      <c r="Z47" s="12">
        <f>20*2.5/9</f>
        <v>5.5555555555555554</v>
      </c>
      <c r="AA47" s="12">
        <f t="shared" si="2"/>
        <v>144.44444444444443</v>
      </c>
      <c r="AB47" s="13"/>
      <c r="AC47" s="13"/>
      <c r="AD47" s="13"/>
      <c r="AE47" s="13"/>
      <c r="AF47" s="13"/>
      <c r="AG47" s="13"/>
      <c r="AH47" s="13"/>
      <c r="AI47" s="13"/>
      <c r="AJ47" s="13">
        <v>26</v>
      </c>
      <c r="AK47" s="13">
        <f>20*2/9</f>
        <v>4.4444444444444446</v>
      </c>
      <c r="AL47" s="11">
        <f t="shared" si="3"/>
        <v>115.55555555555556</v>
      </c>
      <c r="AM47" s="14"/>
      <c r="AN47" s="14"/>
      <c r="AO47" s="14"/>
      <c r="AP47" s="14"/>
      <c r="AQ47" s="14"/>
      <c r="AR47" s="14"/>
      <c r="AS47" s="14"/>
      <c r="AT47" s="14"/>
      <c r="AU47" s="14">
        <v>26</v>
      </c>
      <c r="AV47" s="14">
        <f>20*3.5/9</f>
        <v>7.7777777777777777</v>
      </c>
      <c r="AW47" s="12">
        <f t="shared" si="6"/>
        <v>202.22222222222223</v>
      </c>
      <c r="AX47" s="13"/>
      <c r="AY47" s="13"/>
      <c r="AZ47" s="13"/>
      <c r="BA47" s="13"/>
      <c r="BB47" s="13"/>
      <c r="BC47" s="13"/>
      <c r="BD47" s="13"/>
      <c r="BE47" s="13"/>
      <c r="BF47" s="13">
        <v>26</v>
      </c>
      <c r="BG47" s="13">
        <f>20*7/9</f>
        <v>15.555555555555555</v>
      </c>
      <c r="BH47" s="11">
        <f t="shared" si="4"/>
        <v>404.44444444444446</v>
      </c>
      <c r="BI47" s="15">
        <f t="shared" si="5"/>
        <v>808.88888888888891</v>
      </c>
    </row>
    <row r="48" spans="1:61" x14ac:dyDescent="0.25">
      <c r="A48" s="20" t="s">
        <v>68</v>
      </c>
      <c r="B48" s="17">
        <f t="shared" si="0"/>
        <v>0</v>
      </c>
      <c r="C48" s="18" t="s">
        <v>31</v>
      </c>
      <c r="E48" s="12" t="s">
        <v>68</v>
      </c>
      <c r="F48" s="11"/>
      <c r="G48" s="11"/>
      <c r="H48" s="11"/>
      <c r="I48" s="11"/>
      <c r="J48" s="13"/>
      <c r="K48" s="13"/>
      <c r="L48" s="11"/>
      <c r="M48" s="11"/>
      <c r="N48" s="11">
        <v>29</v>
      </c>
      <c r="O48" s="11">
        <v>0</v>
      </c>
      <c r="P48" s="11">
        <f t="shared" si="1"/>
        <v>0</v>
      </c>
      <c r="Q48" s="12"/>
      <c r="R48" s="12"/>
      <c r="S48" s="12"/>
      <c r="T48" s="12"/>
      <c r="U48" s="14"/>
      <c r="V48" s="14"/>
      <c r="W48" s="12"/>
      <c r="X48" s="12"/>
      <c r="Y48" s="12">
        <v>29</v>
      </c>
      <c r="Z48" s="12">
        <v>0</v>
      </c>
      <c r="AA48" s="12">
        <f t="shared" si="2"/>
        <v>0</v>
      </c>
      <c r="AB48" s="13"/>
      <c r="AC48" s="13"/>
      <c r="AD48" s="13"/>
      <c r="AE48" s="13"/>
      <c r="AF48" s="13"/>
      <c r="AG48" s="13"/>
      <c r="AH48" s="13"/>
      <c r="AI48" s="13"/>
      <c r="AJ48" s="13">
        <v>29</v>
      </c>
      <c r="AK48" s="13">
        <f>20*0.5/2</f>
        <v>5</v>
      </c>
      <c r="AL48" s="11">
        <f t="shared" si="3"/>
        <v>145</v>
      </c>
      <c r="AM48" s="14"/>
      <c r="AN48" s="14"/>
      <c r="AO48" s="14"/>
      <c r="AP48" s="14"/>
      <c r="AQ48" s="14"/>
      <c r="AR48" s="14"/>
      <c r="AS48" s="14"/>
      <c r="AT48" s="14"/>
      <c r="AU48" s="14">
        <v>29</v>
      </c>
      <c r="AV48" s="14">
        <f>20*1/2</f>
        <v>10</v>
      </c>
      <c r="AW48" s="12">
        <f t="shared" si="6"/>
        <v>290</v>
      </c>
      <c r="AX48" s="13"/>
      <c r="AY48" s="13"/>
      <c r="AZ48" s="13"/>
      <c r="BA48" s="13"/>
      <c r="BB48" s="13"/>
      <c r="BC48" s="13"/>
      <c r="BD48" s="13"/>
      <c r="BE48" s="13"/>
      <c r="BF48" s="13">
        <v>29</v>
      </c>
      <c r="BG48" s="13">
        <f>20*2/2</f>
        <v>20</v>
      </c>
      <c r="BH48" s="11">
        <f t="shared" si="4"/>
        <v>580</v>
      </c>
      <c r="BI48" s="15">
        <f t="shared" si="5"/>
        <v>725</v>
      </c>
    </row>
    <row r="49" spans="1:61" hidden="1" x14ac:dyDescent="0.25">
      <c r="A49" s="20" t="s">
        <v>69</v>
      </c>
      <c r="B49" s="17">
        <f t="shared" si="0"/>
        <v>0</v>
      </c>
      <c r="C49" s="18" t="s">
        <v>31</v>
      </c>
      <c r="E49" s="12" t="s">
        <v>69</v>
      </c>
      <c r="F49" s="11"/>
      <c r="G49" s="11"/>
      <c r="H49" s="11"/>
      <c r="I49" s="11"/>
      <c r="J49" s="13"/>
      <c r="K49" s="13"/>
      <c r="L49" s="11"/>
      <c r="M49" s="11"/>
      <c r="N49" s="11"/>
      <c r="O49" s="11"/>
      <c r="P49" s="11">
        <f t="shared" si="1"/>
        <v>0</v>
      </c>
      <c r="Q49" s="12"/>
      <c r="R49" s="12"/>
      <c r="S49" s="12"/>
      <c r="T49" s="12"/>
      <c r="U49" s="14"/>
      <c r="V49" s="14"/>
      <c r="W49" s="12"/>
      <c r="X49" s="12"/>
      <c r="Y49" s="12"/>
      <c r="Z49" s="12"/>
      <c r="AA49" s="12">
        <f t="shared" si="2"/>
        <v>0</v>
      </c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1">
        <f t="shared" si="3"/>
        <v>0</v>
      </c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2">
        <f t="shared" si="6"/>
        <v>0</v>
      </c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1">
        <f t="shared" si="4"/>
        <v>0</v>
      </c>
      <c r="BI49" s="15">
        <f t="shared" si="5"/>
        <v>0</v>
      </c>
    </row>
    <row r="50" spans="1:61" x14ac:dyDescent="0.25">
      <c r="A50" s="16" t="s">
        <v>70</v>
      </c>
      <c r="B50" s="17">
        <f t="shared" si="0"/>
        <v>0</v>
      </c>
      <c r="C50" s="18" t="s">
        <v>31</v>
      </c>
      <c r="E50" s="19" t="s">
        <v>70</v>
      </c>
      <c r="F50" s="11"/>
      <c r="G50" s="11"/>
      <c r="H50" s="11"/>
      <c r="I50" s="11"/>
      <c r="J50" s="13"/>
      <c r="K50" s="13"/>
      <c r="L50" s="11"/>
      <c r="M50" s="11"/>
      <c r="N50" s="11">
        <v>30</v>
      </c>
      <c r="O50" s="11">
        <f>20*2.5/9</f>
        <v>5.5555555555555554</v>
      </c>
      <c r="P50" s="11">
        <f t="shared" si="1"/>
        <v>166.66666666666666</v>
      </c>
      <c r="Q50" s="12"/>
      <c r="R50" s="12"/>
      <c r="S50" s="12"/>
      <c r="T50" s="12"/>
      <c r="U50" s="14"/>
      <c r="V50" s="14"/>
      <c r="W50" s="12"/>
      <c r="X50" s="12"/>
      <c r="Y50" s="12">
        <v>30</v>
      </c>
      <c r="Z50" s="12">
        <f>20*2.5/9</f>
        <v>5.5555555555555554</v>
      </c>
      <c r="AA50" s="12">
        <f t="shared" si="2"/>
        <v>166.66666666666666</v>
      </c>
      <c r="AB50" s="13"/>
      <c r="AC50" s="13"/>
      <c r="AD50" s="13"/>
      <c r="AE50" s="13"/>
      <c r="AF50" s="13"/>
      <c r="AG50" s="13"/>
      <c r="AH50" s="13"/>
      <c r="AI50" s="13"/>
      <c r="AJ50" s="13">
        <v>30</v>
      </c>
      <c r="AK50" s="13">
        <f>20*2/9</f>
        <v>4.4444444444444446</v>
      </c>
      <c r="AL50" s="11">
        <f t="shared" si="3"/>
        <v>133.33333333333334</v>
      </c>
      <c r="AM50" s="14"/>
      <c r="AN50" s="14"/>
      <c r="AO50" s="14"/>
      <c r="AP50" s="14"/>
      <c r="AQ50" s="14"/>
      <c r="AR50" s="14"/>
      <c r="AS50" s="14"/>
      <c r="AT50" s="14"/>
      <c r="AU50" s="14">
        <v>30</v>
      </c>
      <c r="AV50" s="14">
        <f>20*3.5/9</f>
        <v>7.7777777777777777</v>
      </c>
      <c r="AW50" s="12">
        <f t="shared" si="6"/>
        <v>233.33333333333334</v>
      </c>
      <c r="AX50" s="13"/>
      <c r="AY50" s="13"/>
      <c r="AZ50" s="13"/>
      <c r="BA50" s="13"/>
      <c r="BB50" s="13"/>
      <c r="BC50" s="13"/>
      <c r="BD50" s="13"/>
      <c r="BE50" s="13"/>
      <c r="BF50" s="13">
        <v>30</v>
      </c>
      <c r="BG50" s="13">
        <f>20*7/9</f>
        <v>15.555555555555555</v>
      </c>
      <c r="BH50" s="11">
        <f t="shared" si="4"/>
        <v>466.66666666666669</v>
      </c>
      <c r="BI50" s="15">
        <f t="shared" si="5"/>
        <v>933.33333333333326</v>
      </c>
    </row>
    <row r="51" spans="1:61" hidden="1" x14ac:dyDescent="0.25">
      <c r="A51" s="20" t="s">
        <v>71</v>
      </c>
      <c r="B51" s="17">
        <f t="shared" si="0"/>
        <v>0</v>
      </c>
      <c r="C51" s="18" t="s">
        <v>31</v>
      </c>
      <c r="E51" s="12" t="s">
        <v>71</v>
      </c>
      <c r="F51" s="11"/>
      <c r="G51" s="11"/>
      <c r="H51" s="11"/>
      <c r="I51" s="11"/>
      <c r="J51" s="13"/>
      <c r="K51" s="13"/>
      <c r="L51" s="11"/>
      <c r="M51" s="11"/>
      <c r="N51" s="11"/>
      <c r="O51" s="11"/>
      <c r="P51" s="11">
        <f t="shared" si="1"/>
        <v>0</v>
      </c>
      <c r="Q51" s="12"/>
      <c r="R51" s="12"/>
      <c r="S51" s="12"/>
      <c r="T51" s="12"/>
      <c r="U51" s="14"/>
      <c r="V51" s="14"/>
      <c r="W51" s="12"/>
      <c r="X51" s="12"/>
      <c r="Y51" s="12"/>
      <c r="Z51" s="12"/>
      <c r="AA51" s="12">
        <f t="shared" si="2"/>
        <v>0</v>
      </c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1">
        <f t="shared" si="3"/>
        <v>0</v>
      </c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2">
        <f t="shared" si="6"/>
        <v>0</v>
      </c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1">
        <f t="shared" si="4"/>
        <v>0</v>
      </c>
      <c r="BI51" s="15">
        <f t="shared" si="5"/>
        <v>0</v>
      </c>
    </row>
    <row r="52" spans="1:61" x14ac:dyDescent="0.25">
      <c r="A52" s="20" t="s">
        <v>72</v>
      </c>
      <c r="B52" s="17">
        <f t="shared" si="0"/>
        <v>0</v>
      </c>
      <c r="C52" s="18" t="s">
        <v>31</v>
      </c>
      <c r="E52" s="12" t="s">
        <v>72</v>
      </c>
      <c r="F52" s="11"/>
      <c r="G52" s="11"/>
      <c r="H52" s="11"/>
      <c r="I52" s="11"/>
      <c r="J52" s="13"/>
      <c r="K52" s="13"/>
      <c r="L52" s="11"/>
      <c r="M52" s="11"/>
      <c r="N52" s="11">
        <v>64</v>
      </c>
      <c r="O52" s="11">
        <f>20*2.5/9</f>
        <v>5.5555555555555554</v>
      </c>
      <c r="P52" s="11">
        <f t="shared" si="1"/>
        <v>355.55555555555554</v>
      </c>
      <c r="Q52" s="12"/>
      <c r="R52" s="12"/>
      <c r="S52" s="12"/>
      <c r="T52" s="12"/>
      <c r="U52" s="14"/>
      <c r="V52" s="14"/>
      <c r="W52" s="12"/>
      <c r="X52" s="12"/>
      <c r="Y52" s="12">
        <v>64</v>
      </c>
      <c r="Z52" s="12">
        <f>20*2.5/9</f>
        <v>5.5555555555555554</v>
      </c>
      <c r="AA52" s="12">
        <f t="shared" si="2"/>
        <v>355.55555555555554</v>
      </c>
      <c r="AB52" s="13"/>
      <c r="AC52" s="13"/>
      <c r="AD52" s="13"/>
      <c r="AE52" s="13"/>
      <c r="AF52" s="13"/>
      <c r="AG52" s="13"/>
      <c r="AH52" s="13"/>
      <c r="AI52" s="13"/>
      <c r="AJ52" s="13">
        <v>64</v>
      </c>
      <c r="AK52" s="13">
        <f>20*2/9</f>
        <v>4.4444444444444446</v>
      </c>
      <c r="AL52" s="11">
        <f t="shared" si="3"/>
        <v>284.44444444444446</v>
      </c>
      <c r="AM52" s="14"/>
      <c r="AN52" s="14"/>
      <c r="AO52" s="14"/>
      <c r="AP52" s="14"/>
      <c r="AQ52" s="14"/>
      <c r="AR52" s="14"/>
      <c r="AS52" s="14"/>
      <c r="AT52" s="14"/>
      <c r="AU52" s="14">
        <v>64</v>
      </c>
      <c r="AV52" s="14">
        <f>20*3.5/9</f>
        <v>7.7777777777777777</v>
      </c>
      <c r="AW52" s="12">
        <f t="shared" si="6"/>
        <v>497.77777777777777</v>
      </c>
      <c r="AX52" s="13"/>
      <c r="AY52" s="13"/>
      <c r="AZ52" s="13"/>
      <c r="BA52" s="13"/>
      <c r="BB52" s="13"/>
      <c r="BC52" s="13"/>
      <c r="BD52" s="13"/>
      <c r="BE52" s="13"/>
      <c r="BF52" s="13">
        <v>64</v>
      </c>
      <c r="BG52" s="13">
        <f>20*7/9</f>
        <v>15.555555555555555</v>
      </c>
      <c r="BH52" s="11">
        <f t="shared" si="4"/>
        <v>995.55555555555554</v>
      </c>
      <c r="BI52" s="15">
        <f t="shared" si="5"/>
        <v>1991.1111111111113</v>
      </c>
    </row>
    <row r="53" spans="1:61" x14ac:dyDescent="0.25">
      <c r="A53" s="20" t="s">
        <v>73</v>
      </c>
      <c r="B53" s="17">
        <f t="shared" si="0"/>
        <v>0</v>
      </c>
      <c r="C53" s="18" t="s">
        <v>31</v>
      </c>
      <c r="E53" s="12" t="s">
        <v>73</v>
      </c>
      <c r="F53" s="11"/>
      <c r="G53" s="11"/>
      <c r="H53" s="11"/>
      <c r="I53" s="11"/>
      <c r="J53" s="13"/>
      <c r="K53" s="13"/>
      <c r="L53" s="11"/>
      <c r="M53" s="11"/>
      <c r="N53" s="11">
        <v>60</v>
      </c>
      <c r="O53" s="11">
        <f>20*1/6</f>
        <v>3.3333333333333335</v>
      </c>
      <c r="P53" s="11">
        <f t="shared" si="1"/>
        <v>200</v>
      </c>
      <c r="Q53" s="12"/>
      <c r="R53" s="12"/>
      <c r="S53" s="12"/>
      <c r="T53" s="12"/>
      <c r="U53" s="14"/>
      <c r="V53" s="14"/>
      <c r="W53" s="12"/>
      <c r="X53" s="12"/>
      <c r="Y53" s="12">
        <v>60</v>
      </c>
      <c r="Z53" s="12">
        <f>20*1.5/6</f>
        <v>5</v>
      </c>
      <c r="AA53" s="12">
        <f t="shared" si="2"/>
        <v>300</v>
      </c>
      <c r="AB53" s="13"/>
      <c r="AC53" s="13"/>
      <c r="AD53" s="13"/>
      <c r="AE53" s="13"/>
      <c r="AF53" s="13"/>
      <c r="AG53" s="13"/>
      <c r="AH53" s="13"/>
      <c r="AI53" s="13"/>
      <c r="AJ53" s="13">
        <v>60</v>
      </c>
      <c r="AK53" s="13">
        <f>3.5*20/6</f>
        <v>11.666666666666666</v>
      </c>
      <c r="AL53" s="11">
        <f t="shared" si="3"/>
        <v>700</v>
      </c>
      <c r="AM53" s="14"/>
      <c r="AN53" s="14"/>
      <c r="AO53" s="14"/>
      <c r="AP53" s="14"/>
      <c r="AQ53" s="14"/>
      <c r="AR53" s="14"/>
      <c r="AS53" s="14"/>
      <c r="AT53" s="14"/>
      <c r="AU53" s="14">
        <v>60</v>
      </c>
      <c r="AV53" s="14">
        <f t="shared" ref="AV53:AV54" si="7">3.5*20/6</f>
        <v>11.666666666666666</v>
      </c>
      <c r="AW53" s="12">
        <f t="shared" si="6"/>
        <v>700</v>
      </c>
      <c r="AX53" s="13"/>
      <c r="AY53" s="13"/>
      <c r="AZ53" s="13"/>
      <c r="BA53" s="13"/>
      <c r="BB53" s="13"/>
      <c r="BC53" s="13"/>
      <c r="BD53" s="13"/>
      <c r="BE53" s="13"/>
      <c r="BF53" s="13">
        <v>60</v>
      </c>
      <c r="BG53" s="13">
        <f t="shared" ref="BG53:BG54" si="8">6.5*20/6</f>
        <v>21.666666666666668</v>
      </c>
      <c r="BH53" s="11">
        <f t="shared" si="4"/>
        <v>1300</v>
      </c>
      <c r="BI53" s="15">
        <f t="shared" si="5"/>
        <v>2500</v>
      </c>
    </row>
    <row r="54" spans="1:61" x14ac:dyDescent="0.25">
      <c r="A54" s="20" t="s">
        <v>74</v>
      </c>
      <c r="B54" s="17">
        <f t="shared" si="0"/>
        <v>0</v>
      </c>
      <c r="C54" s="18" t="s">
        <v>31</v>
      </c>
      <c r="E54" s="12" t="s">
        <v>74</v>
      </c>
      <c r="F54" s="11"/>
      <c r="G54" s="11"/>
      <c r="H54" s="11"/>
      <c r="I54" s="11"/>
      <c r="J54" s="13"/>
      <c r="K54" s="13"/>
      <c r="L54" s="11"/>
      <c r="M54" s="11"/>
      <c r="N54" s="11">
        <v>60</v>
      </c>
      <c r="O54" s="11">
        <f>20*1/6</f>
        <v>3.3333333333333335</v>
      </c>
      <c r="P54" s="11">
        <f t="shared" si="1"/>
        <v>200</v>
      </c>
      <c r="Q54" s="12"/>
      <c r="R54" s="12"/>
      <c r="S54" s="12"/>
      <c r="T54" s="12"/>
      <c r="U54" s="14"/>
      <c r="V54" s="14"/>
      <c r="W54" s="12"/>
      <c r="X54" s="12"/>
      <c r="Y54" s="12">
        <v>60</v>
      </c>
      <c r="Z54" s="12">
        <f>20*1.5/6</f>
        <v>5</v>
      </c>
      <c r="AA54" s="12">
        <f t="shared" si="2"/>
        <v>300</v>
      </c>
      <c r="AB54" s="13"/>
      <c r="AC54" s="13"/>
      <c r="AD54" s="13"/>
      <c r="AE54" s="13"/>
      <c r="AF54" s="13"/>
      <c r="AG54" s="13"/>
      <c r="AH54" s="13"/>
      <c r="AI54" s="13"/>
      <c r="AJ54" s="13">
        <v>60</v>
      </c>
      <c r="AK54" s="13">
        <f>3.5*20/6</f>
        <v>11.666666666666666</v>
      </c>
      <c r="AL54" s="11">
        <f t="shared" si="3"/>
        <v>700</v>
      </c>
      <c r="AM54" s="14"/>
      <c r="AN54" s="14"/>
      <c r="AO54" s="14"/>
      <c r="AP54" s="14"/>
      <c r="AQ54" s="14"/>
      <c r="AR54" s="14"/>
      <c r="AS54" s="14"/>
      <c r="AT54" s="14"/>
      <c r="AU54" s="14">
        <v>60</v>
      </c>
      <c r="AV54" s="14">
        <f t="shared" si="7"/>
        <v>11.666666666666666</v>
      </c>
      <c r="AW54" s="12">
        <f t="shared" si="6"/>
        <v>700</v>
      </c>
      <c r="AX54" s="13"/>
      <c r="AY54" s="13"/>
      <c r="AZ54" s="13"/>
      <c r="BA54" s="13"/>
      <c r="BB54" s="13"/>
      <c r="BC54" s="13"/>
      <c r="BD54" s="13"/>
      <c r="BE54" s="13"/>
      <c r="BF54" s="13">
        <v>60</v>
      </c>
      <c r="BG54" s="13">
        <f t="shared" si="8"/>
        <v>21.666666666666668</v>
      </c>
      <c r="BH54" s="11">
        <f t="shared" si="4"/>
        <v>1300</v>
      </c>
      <c r="BI54" s="15">
        <f t="shared" si="5"/>
        <v>2500</v>
      </c>
    </row>
    <row r="55" spans="1:61" x14ac:dyDescent="0.25">
      <c r="A55" s="20" t="s">
        <v>75</v>
      </c>
      <c r="B55" s="17">
        <f t="shared" si="0"/>
        <v>0</v>
      </c>
      <c r="C55" s="18" t="s">
        <v>31</v>
      </c>
      <c r="E55" s="12" t="s">
        <v>76</v>
      </c>
      <c r="F55" s="11"/>
      <c r="G55" s="11"/>
      <c r="H55" s="11"/>
      <c r="I55" s="11"/>
      <c r="J55" s="13"/>
      <c r="K55" s="13"/>
      <c r="L55" s="11"/>
      <c r="M55" s="11"/>
      <c r="N55" s="11">
        <v>30</v>
      </c>
      <c r="O55" s="11">
        <v>0</v>
      </c>
      <c r="P55" s="11">
        <f t="shared" si="1"/>
        <v>0</v>
      </c>
      <c r="Q55" s="12"/>
      <c r="R55" s="12"/>
      <c r="S55" s="12"/>
      <c r="T55" s="12"/>
      <c r="U55" s="14"/>
      <c r="V55" s="14"/>
      <c r="W55" s="12"/>
      <c r="X55" s="12"/>
      <c r="Y55" s="12">
        <v>30</v>
      </c>
      <c r="Z55" s="12">
        <f>20*1.5/3</f>
        <v>10</v>
      </c>
      <c r="AA55" s="12">
        <f t="shared" si="2"/>
        <v>300</v>
      </c>
      <c r="AB55" s="13"/>
      <c r="AC55" s="13"/>
      <c r="AD55" s="13"/>
      <c r="AE55" s="13"/>
      <c r="AF55" s="13"/>
      <c r="AG55" s="13"/>
      <c r="AH55" s="13"/>
      <c r="AI55" s="13"/>
      <c r="AJ55" s="13">
        <v>30</v>
      </c>
      <c r="AK55" s="13">
        <f>20*2/3</f>
        <v>13.333333333333334</v>
      </c>
      <c r="AL55" s="11">
        <f t="shared" si="3"/>
        <v>400</v>
      </c>
      <c r="AM55" s="14"/>
      <c r="AN55" s="14"/>
      <c r="AO55" s="14"/>
      <c r="AP55" s="14"/>
      <c r="AQ55" s="14"/>
      <c r="AR55" s="14"/>
      <c r="AS55" s="14"/>
      <c r="AT55" s="14"/>
      <c r="AU55" s="14">
        <v>30</v>
      </c>
      <c r="AV55" s="14">
        <f>20*2.5/3</f>
        <v>16.666666666666668</v>
      </c>
      <c r="AW55" s="12">
        <f t="shared" si="6"/>
        <v>500.00000000000006</v>
      </c>
      <c r="AX55" s="13"/>
      <c r="AY55" s="13"/>
      <c r="AZ55" s="13"/>
      <c r="BA55" s="13"/>
      <c r="BB55" s="13"/>
      <c r="BC55" s="13"/>
      <c r="BD55" s="13"/>
      <c r="BE55" s="13"/>
      <c r="BF55" s="13">
        <v>30</v>
      </c>
      <c r="BG55" s="13">
        <f>20*3.5/3</f>
        <v>23.333333333333332</v>
      </c>
      <c r="BH55" s="11">
        <f t="shared" si="4"/>
        <v>700</v>
      </c>
      <c r="BI55" s="15">
        <f t="shared" si="5"/>
        <v>1400</v>
      </c>
    </row>
    <row r="56" spans="1:61" x14ac:dyDescent="0.25">
      <c r="A56" s="16" t="s">
        <v>77</v>
      </c>
      <c r="B56" s="17">
        <f t="shared" si="0"/>
        <v>0</v>
      </c>
      <c r="C56" s="18" t="s">
        <v>31</v>
      </c>
      <c r="E56" s="19" t="s">
        <v>77</v>
      </c>
      <c r="F56" s="11"/>
      <c r="G56" s="11"/>
      <c r="H56" s="11"/>
      <c r="I56" s="11"/>
      <c r="J56" s="13"/>
      <c r="K56" s="13"/>
      <c r="L56" s="11"/>
      <c r="M56" s="11"/>
      <c r="N56" s="11">
        <v>87</v>
      </c>
      <c r="O56" s="11">
        <f>20*2.5/9</f>
        <v>5.5555555555555554</v>
      </c>
      <c r="P56" s="11">
        <f t="shared" si="1"/>
        <v>483.33333333333331</v>
      </c>
      <c r="Q56" s="12"/>
      <c r="R56" s="12"/>
      <c r="S56" s="12"/>
      <c r="T56" s="12"/>
      <c r="U56" s="14"/>
      <c r="V56" s="14"/>
      <c r="W56" s="12"/>
      <c r="X56" s="12"/>
      <c r="Y56" s="12">
        <v>87</v>
      </c>
      <c r="Z56" s="12">
        <f>20*2.5/9</f>
        <v>5.5555555555555554</v>
      </c>
      <c r="AA56" s="12">
        <f t="shared" si="2"/>
        <v>483.33333333333331</v>
      </c>
      <c r="AB56" s="13"/>
      <c r="AC56" s="13"/>
      <c r="AD56" s="13"/>
      <c r="AE56" s="13"/>
      <c r="AF56" s="13"/>
      <c r="AG56" s="13"/>
      <c r="AH56" s="13"/>
      <c r="AI56" s="13"/>
      <c r="AJ56" s="13">
        <v>87</v>
      </c>
      <c r="AK56" s="13">
        <f>20*2/9</f>
        <v>4.4444444444444446</v>
      </c>
      <c r="AL56" s="11">
        <f t="shared" si="3"/>
        <v>386.66666666666669</v>
      </c>
      <c r="AM56" s="14"/>
      <c r="AN56" s="14"/>
      <c r="AO56" s="14"/>
      <c r="AP56" s="14"/>
      <c r="AQ56" s="14"/>
      <c r="AR56" s="14"/>
      <c r="AS56" s="14"/>
      <c r="AT56" s="14"/>
      <c r="AU56" s="14">
        <v>87</v>
      </c>
      <c r="AV56" s="14">
        <f>20*3.5/9</f>
        <v>7.7777777777777777</v>
      </c>
      <c r="AW56" s="12">
        <f t="shared" si="6"/>
        <v>676.66666666666663</v>
      </c>
      <c r="AX56" s="13"/>
      <c r="AY56" s="13"/>
      <c r="AZ56" s="13"/>
      <c r="BA56" s="13"/>
      <c r="BB56" s="13"/>
      <c r="BC56" s="13"/>
      <c r="BD56" s="13"/>
      <c r="BE56" s="13"/>
      <c r="BF56" s="13">
        <v>87</v>
      </c>
      <c r="BG56" s="13">
        <f>20*7/9</f>
        <v>15.555555555555555</v>
      </c>
      <c r="BH56" s="11">
        <f t="shared" si="4"/>
        <v>1353.3333333333333</v>
      </c>
      <c r="BI56" s="15">
        <f t="shared" si="5"/>
        <v>2706.666666666667</v>
      </c>
    </row>
    <row r="57" spans="1:61" x14ac:dyDescent="0.25">
      <c r="A57" s="16" t="s">
        <v>78</v>
      </c>
      <c r="B57" s="17">
        <f t="shared" si="0"/>
        <v>0</v>
      </c>
      <c r="C57" s="18" t="s">
        <v>31</v>
      </c>
      <c r="E57" s="19" t="s">
        <v>78</v>
      </c>
      <c r="F57" s="11"/>
      <c r="G57" s="11"/>
      <c r="H57" s="11"/>
      <c r="I57" s="11"/>
      <c r="J57" s="13"/>
      <c r="K57" s="13"/>
      <c r="L57" s="11"/>
      <c r="M57" s="11"/>
      <c r="N57" s="11">
        <v>113.5</v>
      </c>
      <c r="O57" s="11">
        <f>20*1.5/2</f>
        <v>15</v>
      </c>
      <c r="P57" s="11">
        <f t="shared" si="1"/>
        <v>1702.5</v>
      </c>
      <c r="Q57" s="12"/>
      <c r="R57" s="12"/>
      <c r="S57" s="12"/>
      <c r="T57" s="12"/>
      <c r="U57" s="14"/>
      <c r="V57" s="14"/>
      <c r="W57" s="12"/>
      <c r="X57" s="12"/>
      <c r="Y57" s="12">
        <v>113.5</v>
      </c>
      <c r="Z57" s="12">
        <f>20*1.5/2</f>
        <v>15</v>
      </c>
      <c r="AA57" s="12">
        <f t="shared" si="2"/>
        <v>1702.5</v>
      </c>
      <c r="AB57" s="13"/>
      <c r="AC57" s="13"/>
      <c r="AD57" s="13"/>
      <c r="AE57" s="13"/>
      <c r="AF57" s="13"/>
      <c r="AG57" s="13"/>
      <c r="AH57" s="13"/>
      <c r="AI57" s="13"/>
      <c r="AJ57" s="13">
        <v>113.5</v>
      </c>
      <c r="AK57" s="13">
        <f>20*1.5/2</f>
        <v>15</v>
      </c>
      <c r="AL57" s="11">
        <f t="shared" si="3"/>
        <v>1702.5</v>
      </c>
      <c r="AM57" s="14"/>
      <c r="AN57" s="14"/>
      <c r="AO57" s="14"/>
      <c r="AP57" s="14"/>
      <c r="AQ57" s="14"/>
      <c r="AR57" s="14"/>
      <c r="AS57" s="14"/>
      <c r="AT57" s="14"/>
      <c r="AU57" s="14">
        <v>113.5</v>
      </c>
      <c r="AV57" s="14">
        <f>20*2/2</f>
        <v>20</v>
      </c>
      <c r="AW57" s="12">
        <f t="shared" si="6"/>
        <v>2270</v>
      </c>
      <c r="AX57" s="13"/>
      <c r="AY57" s="13"/>
      <c r="AZ57" s="13"/>
      <c r="BA57" s="13"/>
      <c r="BB57" s="13"/>
      <c r="BC57" s="13"/>
      <c r="BD57" s="13"/>
      <c r="BE57" s="13"/>
      <c r="BF57" s="13">
        <v>113.5</v>
      </c>
      <c r="BG57" s="13">
        <f>20*5/2</f>
        <v>50</v>
      </c>
      <c r="BH57" s="11">
        <f t="shared" si="4"/>
        <v>5675</v>
      </c>
      <c r="BI57" s="15">
        <f t="shared" si="5"/>
        <v>10782.5</v>
      </c>
    </row>
    <row r="58" spans="1:61" ht="15.75" thickBot="1" x14ac:dyDescent="0.3">
      <c r="A58" s="21" t="s">
        <v>79</v>
      </c>
      <c r="B58" s="22">
        <f t="shared" si="0"/>
        <v>0</v>
      </c>
      <c r="C58" s="23" t="s">
        <v>31</v>
      </c>
      <c r="E58" s="19" t="s">
        <v>79</v>
      </c>
      <c r="F58" s="11"/>
      <c r="G58" s="11"/>
      <c r="H58" s="11"/>
      <c r="I58" s="11"/>
      <c r="J58" s="13"/>
      <c r="K58" s="13"/>
      <c r="L58" s="11"/>
      <c r="M58" s="11"/>
      <c r="N58" s="11">
        <v>70</v>
      </c>
      <c r="O58" s="11">
        <f>20*1/6</f>
        <v>3.3333333333333335</v>
      </c>
      <c r="P58" s="11">
        <f t="shared" si="1"/>
        <v>233.33333333333334</v>
      </c>
      <c r="Q58" s="12"/>
      <c r="R58" s="12"/>
      <c r="S58" s="12"/>
      <c r="T58" s="12"/>
      <c r="U58" s="14"/>
      <c r="V58" s="14"/>
      <c r="W58" s="12"/>
      <c r="X58" s="12"/>
      <c r="Y58" s="12">
        <v>70</v>
      </c>
      <c r="Z58" s="12">
        <f>20*1.5/6</f>
        <v>5</v>
      </c>
      <c r="AA58" s="12">
        <f t="shared" si="2"/>
        <v>350</v>
      </c>
      <c r="AB58" s="13"/>
      <c r="AC58" s="13"/>
      <c r="AD58" s="13"/>
      <c r="AE58" s="13"/>
      <c r="AF58" s="13"/>
      <c r="AG58" s="13"/>
      <c r="AH58" s="13"/>
      <c r="AI58" s="13"/>
      <c r="AJ58" s="13">
        <v>70</v>
      </c>
      <c r="AK58" s="13">
        <f>3.5*20/6</f>
        <v>11.666666666666666</v>
      </c>
      <c r="AL58" s="11">
        <f t="shared" si="3"/>
        <v>816.66666666666663</v>
      </c>
      <c r="AM58" s="14"/>
      <c r="AN58" s="14"/>
      <c r="AO58" s="14"/>
      <c r="AP58" s="14"/>
      <c r="AQ58" s="24"/>
      <c r="AR58" s="24"/>
      <c r="AS58" s="24"/>
      <c r="AT58" s="24"/>
      <c r="AU58" s="24">
        <v>70</v>
      </c>
      <c r="AV58" s="14">
        <f>3.5*20/6</f>
        <v>11.666666666666666</v>
      </c>
      <c r="AW58" s="25">
        <f t="shared" si="6"/>
        <v>816.66666666666663</v>
      </c>
      <c r="AX58" s="13"/>
      <c r="AY58" s="13"/>
      <c r="AZ58" s="13"/>
      <c r="BA58" s="13"/>
      <c r="BB58" s="13"/>
      <c r="BC58" s="13"/>
      <c r="BD58" s="13"/>
      <c r="BE58" s="13"/>
      <c r="BF58" s="13">
        <v>70</v>
      </c>
      <c r="BG58" s="13">
        <f>6.5*20/6</f>
        <v>21.666666666666668</v>
      </c>
      <c r="BH58" s="11">
        <f t="shared" si="4"/>
        <v>1516.6666666666667</v>
      </c>
      <c r="BI58" s="15">
        <f t="shared" si="5"/>
        <v>2916.666666666667</v>
      </c>
    </row>
    <row r="59" spans="1:61" x14ac:dyDescent="0.25">
      <c r="AM59" s="14"/>
      <c r="AN59" s="14"/>
      <c r="AO59" s="14"/>
      <c r="AP59" s="26"/>
      <c r="AQ59" s="27"/>
      <c r="AR59" s="27"/>
      <c r="AS59" s="27"/>
      <c r="AT59" s="27"/>
      <c r="AU59" s="27"/>
      <c r="AV59" s="27"/>
      <c r="AW59" s="28"/>
    </row>
    <row r="61" spans="1:61" x14ac:dyDescent="0.25">
      <c r="F61" s="31" t="s">
        <v>80</v>
      </c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3"/>
    </row>
    <row r="62" spans="1:61" ht="90" x14ac:dyDescent="0.25">
      <c r="F62" s="29" t="s">
        <v>27</v>
      </c>
      <c r="G62" s="29" t="s">
        <v>30</v>
      </c>
      <c r="H62" s="29" t="s">
        <v>32</v>
      </c>
      <c r="I62" s="29" t="s">
        <v>33</v>
      </c>
      <c r="J62" s="29" t="s">
        <v>34</v>
      </c>
      <c r="K62" s="29" t="s">
        <v>35</v>
      </c>
      <c r="L62" s="29" t="s">
        <v>36</v>
      </c>
      <c r="M62" s="29" t="s">
        <v>37</v>
      </c>
      <c r="N62" s="29" t="s">
        <v>38</v>
      </c>
      <c r="O62" s="29" t="s">
        <v>39</v>
      </c>
      <c r="P62" s="29" t="s">
        <v>40</v>
      </c>
      <c r="Q62" s="29" t="s">
        <v>41</v>
      </c>
      <c r="R62" s="29" t="s">
        <v>42</v>
      </c>
      <c r="S62" s="29" t="s">
        <v>43</v>
      </c>
      <c r="T62" s="29" t="s">
        <v>44</v>
      </c>
      <c r="U62" s="29" t="s">
        <v>45</v>
      </c>
      <c r="V62" s="29" t="s">
        <v>46</v>
      </c>
      <c r="W62" s="29" t="s">
        <v>47</v>
      </c>
      <c r="X62" s="29" t="s">
        <v>48</v>
      </c>
      <c r="Y62" s="29" t="s">
        <v>81</v>
      </c>
      <c r="Z62" s="29" t="s">
        <v>50</v>
      </c>
      <c r="AA62" s="29" t="s">
        <v>51</v>
      </c>
      <c r="AB62" s="29" t="s">
        <v>52</v>
      </c>
      <c r="AC62" s="29" t="s">
        <v>53</v>
      </c>
      <c r="AD62" s="29" t="s">
        <v>54</v>
      </c>
      <c r="AE62" s="29" t="s">
        <v>82</v>
      </c>
      <c r="AF62" s="29" t="s">
        <v>83</v>
      </c>
      <c r="AG62" s="29" t="s">
        <v>84</v>
      </c>
      <c r="AH62" s="29" t="s">
        <v>85</v>
      </c>
      <c r="AI62" s="29" t="s">
        <v>62</v>
      </c>
      <c r="AJ62" s="29" t="s">
        <v>86</v>
      </c>
      <c r="AK62" s="29" t="s">
        <v>87</v>
      </c>
      <c r="AL62" s="29" t="s">
        <v>66</v>
      </c>
      <c r="AM62" s="29" t="s">
        <v>67</v>
      </c>
      <c r="AN62" s="29" t="s">
        <v>68</v>
      </c>
      <c r="AO62" s="29" t="s">
        <v>69</v>
      </c>
      <c r="AP62" s="29" t="s">
        <v>70</v>
      </c>
      <c r="AQ62" s="29" t="s">
        <v>71</v>
      </c>
      <c r="AR62" s="29" t="s">
        <v>72</v>
      </c>
      <c r="AS62" s="29" t="s">
        <v>73</v>
      </c>
      <c r="AT62" s="29" t="s">
        <v>74</v>
      </c>
      <c r="AU62" s="29" t="s">
        <v>88</v>
      </c>
      <c r="AV62" s="29" t="s">
        <v>77</v>
      </c>
      <c r="AW62" s="29" t="s">
        <v>78</v>
      </c>
      <c r="AX62" s="29" t="s">
        <v>79</v>
      </c>
      <c r="AY62" s="30"/>
    </row>
    <row r="63" spans="1:61" x14ac:dyDescent="0.25">
      <c r="E63" s="12" t="s">
        <v>89</v>
      </c>
      <c r="F63" s="11">
        <f>+BI14</f>
        <v>1375</v>
      </c>
      <c r="G63" s="11">
        <f>+BI15</f>
        <v>0</v>
      </c>
      <c r="H63" s="11">
        <f>+BI16</f>
        <v>0</v>
      </c>
      <c r="I63" s="11">
        <f>+BI17</f>
        <v>746.66666666666652</v>
      </c>
      <c r="J63" s="11">
        <f>+BI18</f>
        <v>0</v>
      </c>
      <c r="K63" s="11">
        <f>+BI19</f>
        <v>0</v>
      </c>
      <c r="L63" s="11">
        <f>+BI20</f>
        <v>0</v>
      </c>
      <c r="M63" s="11">
        <f>+BI21</f>
        <v>0</v>
      </c>
      <c r="N63" s="11">
        <f>+BI22</f>
        <v>575</v>
      </c>
      <c r="O63" s="11">
        <f>+BI23</f>
        <v>0</v>
      </c>
      <c r="P63" s="11">
        <f>+BI24</f>
        <v>2500</v>
      </c>
      <c r="Q63" s="11">
        <f>+BI25</f>
        <v>840</v>
      </c>
      <c r="R63" s="11">
        <f>+BI26</f>
        <v>0</v>
      </c>
      <c r="S63" s="11">
        <f>+BI27</f>
        <v>0</v>
      </c>
      <c r="T63" s="11">
        <f>+BI28</f>
        <v>0</v>
      </c>
      <c r="U63" s="11">
        <f>+BI29</f>
        <v>0</v>
      </c>
      <c r="V63" s="11">
        <f>+BI30</f>
        <v>0</v>
      </c>
      <c r="W63" s="11">
        <f>+BI31</f>
        <v>0</v>
      </c>
      <c r="X63" s="11">
        <f>+BI32</f>
        <v>600</v>
      </c>
      <c r="Y63" s="11">
        <f>+BI33</f>
        <v>16102.5</v>
      </c>
      <c r="Z63" s="11">
        <f>+BI34</f>
        <v>653.33333333333326</v>
      </c>
      <c r="AA63" s="11">
        <f>+BI35</f>
        <v>0</v>
      </c>
      <c r="AB63" s="11">
        <f>+BI36</f>
        <v>777.77777777777783</v>
      </c>
      <c r="AC63" s="11">
        <f>+BI37</f>
        <v>0</v>
      </c>
      <c r="AD63" s="11">
        <f>+BI38</f>
        <v>746.66666666666652</v>
      </c>
      <c r="AE63" s="11">
        <f>+BI39</f>
        <v>0</v>
      </c>
      <c r="AF63" s="11">
        <f>+BI40</f>
        <v>41.666666666666671</v>
      </c>
      <c r="AG63" s="11">
        <f>+BI41</f>
        <v>9250</v>
      </c>
      <c r="AH63" s="11">
        <f>+BI42</f>
        <v>0</v>
      </c>
      <c r="AI63" s="11">
        <f>+BI43</f>
        <v>0</v>
      </c>
      <c r="AJ63" s="11">
        <f>+BI44</f>
        <v>12333.333333333332</v>
      </c>
      <c r="AK63" s="11">
        <f>+BI45</f>
        <v>1250</v>
      </c>
      <c r="AL63" s="11">
        <f>+BI46</f>
        <v>1250</v>
      </c>
      <c r="AM63" s="11">
        <f>+AX47</f>
        <v>0</v>
      </c>
      <c r="AN63" s="11">
        <f>+$BI48</f>
        <v>725</v>
      </c>
      <c r="AO63" s="11">
        <f>+$BI49</f>
        <v>0</v>
      </c>
      <c r="AP63" s="11">
        <f>+$BI50</f>
        <v>933.33333333333326</v>
      </c>
      <c r="AQ63" s="11">
        <f>+$BI51</f>
        <v>0</v>
      </c>
      <c r="AR63" s="11">
        <f>+$BI52</f>
        <v>1991.1111111111113</v>
      </c>
      <c r="AS63" s="11">
        <f>+$BI53</f>
        <v>2500</v>
      </c>
      <c r="AT63" s="11">
        <f>+$BI54</f>
        <v>2500</v>
      </c>
      <c r="AU63" s="11">
        <f>+$BI55</f>
        <v>1400</v>
      </c>
      <c r="AV63" s="11">
        <f>+$BI56</f>
        <v>2706.666666666667</v>
      </c>
      <c r="AW63" s="11">
        <f>+$BI57</f>
        <v>10782.5</v>
      </c>
      <c r="AX63" s="11">
        <f>+$BI58</f>
        <v>2916.666666666667</v>
      </c>
    </row>
    <row r="64" spans="1:61" x14ac:dyDescent="0.25">
      <c r="E64" s="12" t="s">
        <v>90</v>
      </c>
      <c r="F64" s="12">
        <f>+F63/1000</f>
        <v>1.375</v>
      </c>
      <c r="G64" s="12">
        <f t="shared" ref="G64:AX64" si="9">+G63/1000</f>
        <v>0</v>
      </c>
      <c r="H64" s="12">
        <f t="shared" si="9"/>
        <v>0</v>
      </c>
      <c r="I64" s="12">
        <f t="shared" si="9"/>
        <v>0.74666666666666648</v>
      </c>
      <c r="J64" s="12">
        <f t="shared" si="9"/>
        <v>0</v>
      </c>
      <c r="K64" s="12">
        <f t="shared" si="9"/>
        <v>0</v>
      </c>
      <c r="L64" s="12">
        <f t="shared" si="9"/>
        <v>0</v>
      </c>
      <c r="M64" s="12">
        <f t="shared" si="9"/>
        <v>0</v>
      </c>
      <c r="N64" s="12">
        <f t="shared" si="9"/>
        <v>0.57499999999999996</v>
      </c>
      <c r="O64" s="12">
        <f t="shared" si="9"/>
        <v>0</v>
      </c>
      <c r="P64" s="12">
        <f t="shared" si="9"/>
        <v>2.5</v>
      </c>
      <c r="Q64" s="12">
        <f t="shared" si="9"/>
        <v>0.84</v>
      </c>
      <c r="R64" s="12">
        <f t="shared" si="9"/>
        <v>0</v>
      </c>
      <c r="S64" s="12">
        <f t="shared" si="9"/>
        <v>0</v>
      </c>
      <c r="T64" s="12">
        <f t="shared" si="9"/>
        <v>0</v>
      </c>
      <c r="U64" s="12">
        <f t="shared" si="9"/>
        <v>0</v>
      </c>
      <c r="V64" s="12">
        <f t="shared" si="9"/>
        <v>0</v>
      </c>
      <c r="W64" s="12">
        <f t="shared" si="9"/>
        <v>0</v>
      </c>
      <c r="X64" s="12">
        <f t="shared" si="9"/>
        <v>0.6</v>
      </c>
      <c r="Y64" s="12">
        <f t="shared" si="9"/>
        <v>16.102499999999999</v>
      </c>
      <c r="Z64" s="12">
        <f t="shared" si="9"/>
        <v>0.65333333333333321</v>
      </c>
      <c r="AA64" s="12">
        <f t="shared" si="9"/>
        <v>0</v>
      </c>
      <c r="AB64" s="12">
        <f t="shared" si="9"/>
        <v>0.77777777777777779</v>
      </c>
      <c r="AC64" s="12">
        <f t="shared" si="9"/>
        <v>0</v>
      </c>
      <c r="AD64" s="12">
        <f t="shared" si="9"/>
        <v>0.74666666666666648</v>
      </c>
      <c r="AE64" s="12">
        <f t="shared" si="9"/>
        <v>0</v>
      </c>
      <c r="AF64" s="12">
        <f>+AF63</f>
        <v>41.666666666666671</v>
      </c>
      <c r="AG64" s="12">
        <f t="shared" si="9"/>
        <v>9.25</v>
      </c>
      <c r="AH64" s="12">
        <f t="shared" si="9"/>
        <v>0</v>
      </c>
      <c r="AI64" s="12">
        <f t="shared" si="9"/>
        <v>0</v>
      </c>
      <c r="AJ64" s="12">
        <f t="shared" si="9"/>
        <v>12.333333333333332</v>
      </c>
      <c r="AK64" s="12">
        <f t="shared" si="9"/>
        <v>1.25</v>
      </c>
      <c r="AL64" s="12">
        <f t="shared" si="9"/>
        <v>1.25</v>
      </c>
      <c r="AM64" s="12">
        <f t="shared" si="9"/>
        <v>0</v>
      </c>
      <c r="AN64" s="12">
        <f t="shared" si="9"/>
        <v>0.72499999999999998</v>
      </c>
      <c r="AO64" s="12">
        <f t="shared" si="9"/>
        <v>0</v>
      </c>
      <c r="AP64" s="12">
        <f t="shared" si="9"/>
        <v>0.93333333333333324</v>
      </c>
      <c r="AQ64" s="12">
        <f t="shared" si="9"/>
        <v>0</v>
      </c>
      <c r="AR64" s="12">
        <f t="shared" si="9"/>
        <v>1.9911111111111113</v>
      </c>
      <c r="AS64" s="12">
        <f t="shared" si="9"/>
        <v>2.5</v>
      </c>
      <c r="AT64" s="12">
        <f t="shared" si="9"/>
        <v>2.5</v>
      </c>
      <c r="AU64" s="12">
        <f t="shared" si="9"/>
        <v>1.4</v>
      </c>
      <c r="AV64" s="12">
        <f t="shared" si="9"/>
        <v>2.706666666666667</v>
      </c>
      <c r="AW64" s="12">
        <f t="shared" si="9"/>
        <v>10.782500000000001</v>
      </c>
      <c r="AX64" s="12">
        <f t="shared" si="9"/>
        <v>2.916666666666667</v>
      </c>
    </row>
  </sheetData>
  <mergeCells count="53">
    <mergeCell ref="B6:C6"/>
    <mergeCell ref="A1:C1"/>
    <mergeCell ref="A2:C2"/>
    <mergeCell ref="B3:C3"/>
    <mergeCell ref="B4:C4"/>
    <mergeCell ref="B5:C5"/>
    <mergeCell ref="BI9:BI13"/>
    <mergeCell ref="F10:P10"/>
    <mergeCell ref="Q10:AA10"/>
    <mergeCell ref="AB10:AL10"/>
    <mergeCell ref="AM10:AW10"/>
    <mergeCell ref="B7:C7"/>
    <mergeCell ref="A8:A13"/>
    <mergeCell ref="B8:B13"/>
    <mergeCell ref="C8:C13"/>
    <mergeCell ref="E8:AL9"/>
    <mergeCell ref="AX10:BH10"/>
    <mergeCell ref="F11:P11"/>
    <mergeCell ref="Q11:AA11"/>
    <mergeCell ref="AB11:AL11"/>
    <mergeCell ref="AM11:AW11"/>
    <mergeCell ref="AX11:BH11"/>
    <mergeCell ref="AA12:AA13"/>
    <mergeCell ref="F12:G12"/>
    <mergeCell ref="H12:I12"/>
    <mergeCell ref="J12:K12"/>
    <mergeCell ref="L12:M12"/>
    <mergeCell ref="N12:O12"/>
    <mergeCell ref="P12:P13"/>
    <mergeCell ref="BF12:BG12"/>
    <mergeCell ref="BH12:BH13"/>
    <mergeCell ref="AM12:AN12"/>
    <mergeCell ref="AO12:AP12"/>
    <mergeCell ref="AQ12:AR12"/>
    <mergeCell ref="AS12:AT12"/>
    <mergeCell ref="AU12:AV12"/>
    <mergeCell ref="AW12:AW13"/>
    <mergeCell ref="F61:AX61"/>
    <mergeCell ref="AX12:AY12"/>
    <mergeCell ref="AZ12:BA12"/>
    <mergeCell ref="BB12:BC12"/>
    <mergeCell ref="BD12:BE12"/>
    <mergeCell ref="AB12:AC12"/>
    <mergeCell ref="AD12:AE12"/>
    <mergeCell ref="AF12:AG12"/>
    <mergeCell ref="AH12:AI12"/>
    <mergeCell ref="AJ12:AK12"/>
    <mergeCell ref="AL12:AL13"/>
    <mergeCell ref="Q12:R12"/>
    <mergeCell ref="S12:T12"/>
    <mergeCell ref="U12:V12"/>
    <mergeCell ref="W12:X12"/>
    <mergeCell ref="Y12:Z12"/>
  </mergeCells>
  <printOptions horizontalCentered="1" verticalCentered="1"/>
  <pageMargins left="0.70866141732283472" right="0.70866141732283472" top="0.15748031496062992" bottom="0.15748031496062992" header="0" footer="0"/>
  <pageSetup scale="9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ATENC PROP INTERC (80%)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Navas Cadena</dc:creator>
  <cp:lastModifiedBy>Jose Maria Navas Cadena</cp:lastModifiedBy>
  <dcterms:created xsi:type="dcterms:W3CDTF">2020-01-31T19:59:51Z</dcterms:created>
  <dcterms:modified xsi:type="dcterms:W3CDTF">2020-02-03T15:45:15Z</dcterms:modified>
</cp:coreProperties>
</file>