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17156D11-1362-4A29-BC3D-7FCA415A0CA6}" xr6:coauthVersionLast="40" xr6:coauthVersionMax="40" xr10:uidLastSave="{00000000-0000-0000-0000-000000000000}"/>
  <bookViews>
    <workbookView xWindow="-120" yWindow="-120" windowWidth="24240" windowHeight="13140" xr2:uid="{BFE3EBD3-18EE-4E5A-9C4D-E0268303AE99}"/>
  </bookViews>
  <sheets>
    <sheet name="CENTRO TRANSIT-PREVENT-AT-E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63" i="1" l="1"/>
  <c r="AM63" i="1"/>
  <c r="AI63" i="1"/>
  <c r="AE63" i="1"/>
  <c r="AC63" i="1"/>
  <c r="Q63" i="1"/>
  <c r="AX62" i="1"/>
  <c r="AX63" i="1" s="1"/>
  <c r="AV62" i="1"/>
  <c r="AV63" i="1" s="1"/>
  <c r="AS62" i="1"/>
  <c r="AM62" i="1"/>
  <c r="AI62" i="1"/>
  <c r="AE62" i="1"/>
  <c r="AD62" i="1"/>
  <c r="AD63" i="1" s="1"/>
  <c r="AC62" i="1"/>
  <c r="V62" i="1"/>
  <c r="V63" i="1" s="1"/>
  <c r="Q62" i="1"/>
  <c r="L62" i="1"/>
  <c r="L63" i="1" s="1"/>
  <c r="ED57" i="1"/>
  <c r="DQ57" i="1"/>
  <c r="B57" i="1" s="1"/>
  <c r="DF57" i="1"/>
  <c r="CU57" i="1"/>
  <c r="CH57" i="1"/>
  <c r="BU57" i="1"/>
  <c r="BH57" i="1"/>
  <c r="AW57" i="1"/>
  <c r="AL57" i="1"/>
  <c r="AA57" i="1"/>
  <c r="P57" i="1"/>
  <c r="ED56" i="1"/>
  <c r="DZ56" i="1"/>
  <c r="DV56" i="1"/>
  <c r="DO56" i="1"/>
  <c r="DK56" i="1"/>
  <c r="DQ56" i="1" s="1"/>
  <c r="DD56" i="1"/>
  <c r="CZ56" i="1"/>
  <c r="DF56" i="1" s="1"/>
  <c r="B56" i="1" s="1"/>
  <c r="CQ56" i="1"/>
  <c r="CM56" i="1"/>
  <c r="CU56" i="1" s="1"/>
  <c r="CH56" i="1"/>
  <c r="CD56" i="1"/>
  <c r="BZ56" i="1"/>
  <c r="BQ56" i="1"/>
  <c r="BU56" i="1" s="1"/>
  <c r="BM56" i="1"/>
  <c r="BF56" i="1"/>
  <c r="BB56" i="1"/>
  <c r="BH56" i="1" s="1"/>
  <c r="AU56" i="1"/>
  <c r="AQ56" i="1"/>
  <c r="AW56" i="1" s="1"/>
  <c r="AL56" i="1"/>
  <c r="AJ56" i="1"/>
  <c r="AF56" i="1"/>
  <c r="Y56" i="1"/>
  <c r="AA56" i="1" s="1"/>
  <c r="U56" i="1"/>
  <c r="P56" i="1"/>
  <c r="J56" i="1"/>
  <c r="EA55" i="1"/>
  <c r="DZ55" i="1"/>
  <c r="ED55" i="1" s="1"/>
  <c r="DV55" i="1"/>
  <c r="DP55" i="1"/>
  <c r="DO55" i="1"/>
  <c r="DQ55" i="1" s="1"/>
  <c r="B55" i="1" s="1"/>
  <c r="DK55" i="1"/>
  <c r="DE55" i="1"/>
  <c r="DD55" i="1"/>
  <c r="DF55" i="1" s="1"/>
  <c r="CZ55" i="1"/>
  <c r="CR55" i="1"/>
  <c r="CQ55" i="1"/>
  <c r="CU55" i="1" s="1"/>
  <c r="CM55" i="1"/>
  <c r="CE55" i="1"/>
  <c r="CD55" i="1"/>
  <c r="CH55" i="1" s="1"/>
  <c r="BZ55" i="1"/>
  <c r="BR55" i="1"/>
  <c r="BQ55" i="1"/>
  <c r="BU55" i="1" s="1"/>
  <c r="BM55" i="1"/>
  <c r="BG55" i="1"/>
  <c r="BF55" i="1"/>
  <c r="BH55" i="1" s="1"/>
  <c r="BB55" i="1"/>
  <c r="AV55" i="1"/>
  <c r="AU55" i="1"/>
  <c r="AW55" i="1" s="1"/>
  <c r="AQ55" i="1"/>
  <c r="AK55" i="1"/>
  <c r="AJ55" i="1"/>
  <c r="AL55" i="1" s="1"/>
  <c r="AF55" i="1"/>
  <c r="Y55" i="1"/>
  <c r="U55" i="1"/>
  <c r="AA55" i="1" s="1"/>
  <c r="N55" i="1"/>
  <c r="P55" i="1" s="1"/>
  <c r="J55" i="1"/>
  <c r="ED54" i="1"/>
  <c r="EE54" i="1" s="1"/>
  <c r="AU62" i="1" s="1"/>
  <c r="AU63" i="1" s="1"/>
  <c r="DQ54" i="1"/>
  <c r="DF54" i="1"/>
  <c r="B54" i="1" s="1"/>
  <c r="CU54" i="1"/>
  <c r="CH54" i="1"/>
  <c r="BU54" i="1"/>
  <c r="BH54" i="1"/>
  <c r="AW54" i="1"/>
  <c r="AL54" i="1"/>
  <c r="AA54" i="1"/>
  <c r="P54" i="1"/>
  <c r="EA53" i="1"/>
  <c r="DZ53" i="1"/>
  <c r="DW53" i="1"/>
  <c r="DV53" i="1"/>
  <c r="ED53" i="1" s="1"/>
  <c r="DP53" i="1"/>
  <c r="DO53" i="1"/>
  <c r="DL53" i="1"/>
  <c r="DK53" i="1"/>
  <c r="DQ53" i="1" s="1"/>
  <c r="DE53" i="1"/>
  <c r="DD53" i="1"/>
  <c r="DA53" i="1"/>
  <c r="CZ53" i="1"/>
  <c r="CR53" i="1"/>
  <c r="CQ53" i="1"/>
  <c r="CN53" i="1"/>
  <c r="CM53" i="1"/>
  <c r="CU53" i="1" s="1"/>
  <c r="CE53" i="1"/>
  <c r="CD53" i="1"/>
  <c r="CA53" i="1"/>
  <c r="BZ53" i="1"/>
  <c r="BR53" i="1"/>
  <c r="BQ53" i="1"/>
  <c r="BN53" i="1"/>
  <c r="BM53" i="1"/>
  <c r="BU53" i="1" s="1"/>
  <c r="BG53" i="1"/>
  <c r="BF53" i="1"/>
  <c r="BC53" i="1"/>
  <c r="BB53" i="1"/>
  <c r="BH53" i="1" s="1"/>
  <c r="AV53" i="1"/>
  <c r="AU53" i="1"/>
  <c r="AR53" i="1"/>
  <c r="AQ53" i="1"/>
  <c r="AW53" i="1" s="1"/>
  <c r="AK53" i="1"/>
  <c r="AJ53" i="1"/>
  <c r="AG53" i="1"/>
  <c r="AF53" i="1"/>
  <c r="AL53" i="1" s="1"/>
  <c r="AA53" i="1"/>
  <c r="P53" i="1"/>
  <c r="ED52" i="1"/>
  <c r="DQ52" i="1"/>
  <c r="B52" i="1" s="1"/>
  <c r="DF52" i="1"/>
  <c r="CU52" i="1"/>
  <c r="CH52" i="1"/>
  <c r="BU52" i="1"/>
  <c r="BH52" i="1"/>
  <c r="AW52" i="1"/>
  <c r="AL52" i="1"/>
  <c r="AA52" i="1"/>
  <c r="P52" i="1"/>
  <c r="ED51" i="1"/>
  <c r="EA51" i="1"/>
  <c r="DW51" i="1"/>
  <c r="DP51" i="1"/>
  <c r="DL51" i="1"/>
  <c r="DQ51" i="1" s="1"/>
  <c r="DE51" i="1"/>
  <c r="DA51" i="1"/>
  <c r="DF51" i="1" s="1"/>
  <c r="CR51" i="1"/>
  <c r="CU51" i="1" s="1"/>
  <c r="CN51" i="1"/>
  <c r="CH51" i="1"/>
  <c r="CE51" i="1"/>
  <c r="CA51" i="1"/>
  <c r="BR51" i="1"/>
  <c r="BN51" i="1"/>
  <c r="BG51" i="1"/>
  <c r="BC51" i="1"/>
  <c r="BH51" i="1" s="1"/>
  <c r="AV51" i="1"/>
  <c r="AW51" i="1" s="1"/>
  <c r="AR51" i="1"/>
  <c r="AL51" i="1"/>
  <c r="AK51" i="1"/>
  <c r="AG51" i="1"/>
  <c r="AA51" i="1"/>
  <c r="P51" i="1"/>
  <c r="ED50" i="1"/>
  <c r="DQ50" i="1"/>
  <c r="DF50" i="1"/>
  <c r="CU50" i="1"/>
  <c r="CH50" i="1"/>
  <c r="BU50" i="1"/>
  <c r="BH50" i="1"/>
  <c r="AW50" i="1"/>
  <c r="AL50" i="1"/>
  <c r="AA50" i="1"/>
  <c r="P50" i="1"/>
  <c r="ED49" i="1"/>
  <c r="DY49" i="1"/>
  <c r="DQ49" i="1"/>
  <c r="DF49" i="1"/>
  <c r="CU49" i="1"/>
  <c r="CP49" i="1"/>
  <c r="CH49" i="1"/>
  <c r="CC49" i="1"/>
  <c r="BU49" i="1"/>
  <c r="BP49" i="1"/>
  <c r="BH49" i="1"/>
  <c r="BE49" i="1"/>
  <c r="AW49" i="1"/>
  <c r="AL49" i="1"/>
  <c r="AA49" i="1"/>
  <c r="P49" i="1"/>
  <c r="B49" i="1"/>
  <c r="ED48" i="1"/>
  <c r="DQ48" i="1"/>
  <c r="DF48" i="1"/>
  <c r="B48" i="1" s="1"/>
  <c r="CU48" i="1"/>
  <c r="CH48" i="1"/>
  <c r="BU48" i="1"/>
  <c r="BH48" i="1"/>
  <c r="AW48" i="1"/>
  <c r="AL48" i="1"/>
  <c r="AA48" i="1"/>
  <c r="P48" i="1"/>
  <c r="ED47" i="1"/>
  <c r="DQ47" i="1"/>
  <c r="DF47" i="1"/>
  <c r="CU47" i="1"/>
  <c r="CH47" i="1"/>
  <c r="BU47" i="1"/>
  <c r="BH47" i="1"/>
  <c r="AW47" i="1"/>
  <c r="AL47" i="1"/>
  <c r="AA47" i="1"/>
  <c r="P47" i="1"/>
  <c r="ED46" i="1"/>
  <c r="DQ46" i="1"/>
  <c r="B46" i="1" s="1"/>
  <c r="DF46" i="1"/>
  <c r="CU46" i="1"/>
  <c r="CH46" i="1"/>
  <c r="BU46" i="1"/>
  <c r="BH46" i="1"/>
  <c r="AW46" i="1"/>
  <c r="AL46" i="1"/>
  <c r="AA46" i="1"/>
  <c r="P46" i="1"/>
  <c r="ED45" i="1"/>
  <c r="DQ45" i="1"/>
  <c r="DF45" i="1"/>
  <c r="B45" i="1" s="1"/>
  <c r="CU45" i="1"/>
  <c r="CH45" i="1"/>
  <c r="BU45" i="1"/>
  <c r="BH45" i="1"/>
  <c r="AW45" i="1"/>
  <c r="AL45" i="1"/>
  <c r="AA45" i="1"/>
  <c r="P45" i="1"/>
  <c r="DV44" i="1"/>
  <c r="ED44" i="1" s="1"/>
  <c r="EE44" i="1" s="1"/>
  <c r="AK62" i="1" s="1"/>
  <c r="AK63" i="1" s="1"/>
  <c r="DP44" i="1"/>
  <c r="DK44" i="1"/>
  <c r="DQ44" i="1" s="1"/>
  <c r="DE44" i="1"/>
  <c r="CZ44" i="1"/>
  <c r="DF44" i="1" s="1"/>
  <c r="CM44" i="1"/>
  <c r="CU44" i="1" s="1"/>
  <c r="BZ44" i="1"/>
  <c r="CH44" i="1" s="1"/>
  <c r="BM44" i="1"/>
  <c r="BU44" i="1" s="1"/>
  <c r="BB44" i="1"/>
  <c r="BH44" i="1" s="1"/>
  <c r="AQ44" i="1"/>
  <c r="AW44" i="1" s="1"/>
  <c r="AF44" i="1"/>
  <c r="AL44" i="1" s="1"/>
  <c r="AA44" i="1"/>
  <c r="P44" i="1"/>
  <c r="DU43" i="1"/>
  <c r="ED43" i="1" s="1"/>
  <c r="EE43" i="1" s="1"/>
  <c r="AJ62" i="1" s="1"/>
  <c r="AJ63" i="1" s="1"/>
  <c r="DN43" i="1"/>
  <c r="DQ43" i="1" s="1"/>
  <c r="DC43" i="1"/>
  <c r="DF43" i="1" s="1"/>
  <c r="CL43" i="1"/>
  <c r="CU43" i="1" s="1"/>
  <c r="BY43" i="1"/>
  <c r="CH43" i="1" s="1"/>
  <c r="BL43" i="1"/>
  <c r="BU43" i="1" s="1"/>
  <c r="BA43" i="1"/>
  <c r="BH43" i="1" s="1"/>
  <c r="AW43" i="1"/>
  <c r="AL43" i="1"/>
  <c r="AE43" i="1"/>
  <c r="AA43" i="1"/>
  <c r="P43" i="1"/>
  <c r="B43" i="1"/>
  <c r="ED42" i="1"/>
  <c r="DQ42" i="1"/>
  <c r="DF42" i="1"/>
  <c r="CU42" i="1"/>
  <c r="B42" i="1" s="1"/>
  <c r="CH42" i="1"/>
  <c r="BU42" i="1"/>
  <c r="BH42" i="1"/>
  <c r="AW42" i="1"/>
  <c r="AL42" i="1"/>
  <c r="AA42" i="1"/>
  <c r="P42" i="1"/>
  <c r="ED41" i="1"/>
  <c r="DQ41" i="1"/>
  <c r="DF41" i="1"/>
  <c r="B41" i="1" s="1"/>
  <c r="CU41" i="1"/>
  <c r="CH41" i="1"/>
  <c r="BU41" i="1"/>
  <c r="BH41" i="1"/>
  <c r="AW41" i="1"/>
  <c r="AL41" i="1"/>
  <c r="AA41" i="1"/>
  <c r="P41" i="1"/>
  <c r="ED40" i="1"/>
  <c r="DQ40" i="1"/>
  <c r="DN40" i="1"/>
  <c r="DF40" i="1"/>
  <c r="DC40" i="1"/>
  <c r="CU40" i="1"/>
  <c r="CH40" i="1"/>
  <c r="BU40" i="1"/>
  <c r="BH40" i="1"/>
  <c r="AW40" i="1"/>
  <c r="AL40" i="1"/>
  <c r="AA40" i="1"/>
  <c r="P40" i="1"/>
  <c r="B40" i="1"/>
  <c r="EA39" i="1"/>
  <c r="DW39" i="1"/>
  <c r="ED39" i="1" s="1"/>
  <c r="DP39" i="1"/>
  <c r="DL39" i="1"/>
  <c r="DQ39" i="1" s="1"/>
  <c r="DF39" i="1"/>
  <c r="DE39" i="1"/>
  <c r="DA39" i="1"/>
  <c r="CR39" i="1"/>
  <c r="CU39" i="1" s="1"/>
  <c r="CN39" i="1"/>
  <c r="CE39" i="1"/>
  <c r="CA39" i="1"/>
  <c r="CH39" i="1" s="1"/>
  <c r="BR39" i="1"/>
  <c r="BN39" i="1"/>
  <c r="BU39" i="1" s="1"/>
  <c r="BH39" i="1"/>
  <c r="BG39" i="1"/>
  <c r="BC39" i="1"/>
  <c r="AV39" i="1"/>
  <c r="AW39" i="1" s="1"/>
  <c r="AR39" i="1"/>
  <c r="AK39" i="1"/>
  <c r="AG39" i="1"/>
  <c r="AL39" i="1" s="1"/>
  <c r="AA39" i="1"/>
  <c r="P39" i="1"/>
  <c r="ED38" i="1"/>
  <c r="DQ38" i="1"/>
  <c r="DF38" i="1"/>
  <c r="CU38" i="1"/>
  <c r="CH38" i="1"/>
  <c r="BU38" i="1"/>
  <c r="BH38" i="1"/>
  <c r="AW38" i="1"/>
  <c r="AL38" i="1"/>
  <c r="AA38" i="1"/>
  <c r="P38" i="1"/>
  <c r="ED37" i="1"/>
  <c r="DQ37" i="1"/>
  <c r="DF37" i="1"/>
  <c r="CU37" i="1"/>
  <c r="CH37" i="1"/>
  <c r="BU37" i="1"/>
  <c r="BH37" i="1"/>
  <c r="AW37" i="1"/>
  <c r="AL37" i="1"/>
  <c r="AA37" i="1"/>
  <c r="P37" i="1"/>
  <c r="ED36" i="1"/>
  <c r="DQ36" i="1"/>
  <c r="DF36" i="1"/>
  <c r="B36" i="1" s="1"/>
  <c r="CU36" i="1"/>
  <c r="CH36" i="1"/>
  <c r="BU36" i="1"/>
  <c r="BH36" i="1"/>
  <c r="AW36" i="1"/>
  <c r="AL36" i="1"/>
  <c r="AA36" i="1"/>
  <c r="P36" i="1"/>
  <c r="ED35" i="1"/>
  <c r="DQ35" i="1"/>
  <c r="DF35" i="1"/>
  <c r="CU35" i="1"/>
  <c r="EE35" i="1" s="1"/>
  <c r="AB62" i="1" s="1"/>
  <c r="AB63" i="1" s="1"/>
  <c r="CH35" i="1"/>
  <c r="BU35" i="1"/>
  <c r="BH35" i="1"/>
  <c r="AW35" i="1"/>
  <c r="AL35" i="1"/>
  <c r="AA35" i="1"/>
  <c r="P35" i="1"/>
  <c r="B35" i="1"/>
  <c r="ED34" i="1"/>
  <c r="DQ34" i="1"/>
  <c r="DF34" i="1"/>
  <c r="B34" i="1" s="1"/>
  <c r="CU34" i="1"/>
  <c r="CH34" i="1"/>
  <c r="BU34" i="1"/>
  <c r="BH34" i="1"/>
  <c r="AW34" i="1"/>
  <c r="AL34" i="1"/>
  <c r="AA34" i="1"/>
  <c r="P34" i="1"/>
  <c r="DY33" i="1"/>
  <c r="ED33" i="1" s="1"/>
  <c r="DQ33" i="1"/>
  <c r="DF33" i="1"/>
  <c r="CP33" i="1"/>
  <c r="CU33" i="1" s="1"/>
  <c r="B33" i="1" s="1"/>
  <c r="CC33" i="1"/>
  <c r="CH33" i="1" s="1"/>
  <c r="BP33" i="1"/>
  <c r="BU33" i="1" s="1"/>
  <c r="BE33" i="1"/>
  <c r="BH33" i="1" s="1"/>
  <c r="AW33" i="1"/>
  <c r="AL33" i="1"/>
  <c r="AA33" i="1"/>
  <c r="P33" i="1"/>
  <c r="EC32" i="1"/>
  <c r="EB32" i="1"/>
  <c r="DZ32" i="1"/>
  <c r="DV32" i="1"/>
  <c r="DT32" i="1"/>
  <c r="ED32" i="1" s="1"/>
  <c r="DR32" i="1"/>
  <c r="DO32" i="1"/>
  <c r="DM32" i="1"/>
  <c r="DK32" i="1"/>
  <c r="DI32" i="1"/>
  <c r="DQ32" i="1" s="1"/>
  <c r="DG32" i="1"/>
  <c r="DD32" i="1"/>
  <c r="DB32" i="1"/>
  <c r="CZ32" i="1"/>
  <c r="CX32" i="1"/>
  <c r="DF32" i="1" s="1"/>
  <c r="CV32" i="1"/>
  <c r="CT32" i="1"/>
  <c r="CS32" i="1"/>
  <c r="CQ32" i="1"/>
  <c r="CM32" i="1"/>
  <c r="CU32" i="1" s="1"/>
  <c r="CK32" i="1"/>
  <c r="CI32" i="1"/>
  <c r="CG32" i="1"/>
  <c r="CF32" i="1"/>
  <c r="CD32" i="1"/>
  <c r="BZ32" i="1"/>
  <c r="BX32" i="1"/>
  <c r="BV32" i="1"/>
  <c r="CH32" i="1" s="1"/>
  <c r="BT32" i="1"/>
  <c r="BS32" i="1"/>
  <c r="BQ32" i="1"/>
  <c r="BM32" i="1"/>
  <c r="BK32" i="1"/>
  <c r="BI32" i="1"/>
  <c r="BU32" i="1" s="1"/>
  <c r="BB32" i="1"/>
  <c r="AZ32" i="1"/>
  <c r="AX32" i="1"/>
  <c r="BH32" i="1" s="1"/>
  <c r="AU32" i="1"/>
  <c r="AQ32" i="1"/>
  <c r="AO32" i="1"/>
  <c r="AM32" i="1"/>
  <c r="AJ32" i="1"/>
  <c r="AF32" i="1"/>
  <c r="AE32" i="1"/>
  <c r="AD32" i="1"/>
  <c r="AB32" i="1"/>
  <c r="AA32" i="1"/>
  <c r="P32" i="1"/>
  <c r="ED31" i="1"/>
  <c r="DQ31" i="1"/>
  <c r="DF31" i="1"/>
  <c r="B31" i="1" s="1"/>
  <c r="CU31" i="1"/>
  <c r="CH31" i="1"/>
  <c r="BU31" i="1"/>
  <c r="BH31" i="1"/>
  <c r="AW31" i="1"/>
  <c r="AL31" i="1"/>
  <c r="Y31" i="1"/>
  <c r="W31" i="1"/>
  <c r="U31" i="1"/>
  <c r="S31" i="1"/>
  <c r="Q31" i="1"/>
  <c r="AA31" i="1" s="1"/>
  <c r="N31" i="1"/>
  <c r="L31" i="1"/>
  <c r="J31" i="1"/>
  <c r="H31" i="1"/>
  <c r="F31" i="1"/>
  <c r="P31" i="1" s="1"/>
  <c r="ED30" i="1"/>
  <c r="DQ30" i="1"/>
  <c r="DF30" i="1"/>
  <c r="CU30" i="1"/>
  <c r="CH30" i="1"/>
  <c r="BU30" i="1"/>
  <c r="BH30" i="1"/>
  <c r="AW30" i="1"/>
  <c r="AL30" i="1"/>
  <c r="AA30" i="1"/>
  <c r="P30" i="1"/>
  <c r="ED29" i="1"/>
  <c r="DQ29" i="1"/>
  <c r="B29" i="1" s="1"/>
  <c r="DF29" i="1"/>
  <c r="CU29" i="1"/>
  <c r="CH29" i="1"/>
  <c r="BU29" i="1"/>
  <c r="BH29" i="1"/>
  <c r="AW29" i="1"/>
  <c r="AL29" i="1"/>
  <c r="AA29" i="1"/>
  <c r="P29" i="1"/>
  <c r="ED28" i="1"/>
  <c r="DQ28" i="1"/>
  <c r="DF28" i="1"/>
  <c r="CU28" i="1"/>
  <c r="CH28" i="1"/>
  <c r="BU28" i="1"/>
  <c r="BH28" i="1"/>
  <c r="AW28" i="1"/>
  <c r="AL28" i="1"/>
  <c r="AA28" i="1"/>
  <c r="P28" i="1"/>
  <c r="ED27" i="1"/>
  <c r="DQ27" i="1"/>
  <c r="DF27" i="1"/>
  <c r="CU27" i="1"/>
  <c r="EE27" i="1" s="1"/>
  <c r="T62" i="1" s="1"/>
  <c r="T63" i="1" s="1"/>
  <c r="CH27" i="1"/>
  <c r="BU27" i="1"/>
  <c r="BH27" i="1"/>
  <c r="AW27" i="1"/>
  <c r="AL27" i="1"/>
  <c r="AA27" i="1"/>
  <c r="P27" i="1"/>
  <c r="B27" i="1"/>
  <c r="ED26" i="1"/>
  <c r="DQ26" i="1"/>
  <c r="DF26" i="1"/>
  <c r="CU26" i="1"/>
  <c r="CH26" i="1"/>
  <c r="BU26" i="1"/>
  <c r="BH26" i="1"/>
  <c r="AW26" i="1"/>
  <c r="AL26" i="1"/>
  <c r="AA26" i="1"/>
  <c r="P26" i="1"/>
  <c r="DU25" i="1"/>
  <c r="DS25" i="1"/>
  <c r="ED25" i="1" s="1"/>
  <c r="B25" i="1" s="1"/>
  <c r="DQ25" i="1"/>
  <c r="DF25" i="1"/>
  <c r="CU25" i="1"/>
  <c r="CL25" i="1"/>
  <c r="CJ25" i="1"/>
  <c r="BY25" i="1"/>
  <c r="BW25" i="1"/>
  <c r="BL25" i="1"/>
  <c r="BJ25" i="1"/>
  <c r="BU25" i="1" s="1"/>
  <c r="BH25" i="1"/>
  <c r="BA25" i="1"/>
  <c r="AY25" i="1"/>
  <c r="AW25" i="1"/>
  <c r="AP25" i="1"/>
  <c r="AN25" i="1"/>
  <c r="AE25" i="1"/>
  <c r="AC25" i="1"/>
  <c r="AA25" i="1"/>
  <c r="P25" i="1"/>
  <c r="ED24" i="1"/>
  <c r="DQ24" i="1"/>
  <c r="DF24" i="1"/>
  <c r="CU24" i="1"/>
  <c r="CH24" i="1"/>
  <c r="BU24" i="1"/>
  <c r="BH24" i="1"/>
  <c r="AW24" i="1"/>
  <c r="AL24" i="1"/>
  <c r="AA24" i="1"/>
  <c r="P24" i="1"/>
  <c r="B24" i="1"/>
  <c r="EA23" i="1"/>
  <c r="DW23" i="1"/>
  <c r="ED23" i="1" s="1"/>
  <c r="DQ23" i="1"/>
  <c r="DP23" i="1"/>
  <c r="DL23" i="1"/>
  <c r="DF23" i="1"/>
  <c r="DE23" i="1"/>
  <c r="DA23" i="1"/>
  <c r="CR23" i="1"/>
  <c r="CN23" i="1"/>
  <c r="CU23" i="1" s="1"/>
  <c r="B23" i="1" s="1"/>
  <c r="CE23" i="1"/>
  <c r="CA23" i="1"/>
  <c r="CH23" i="1" s="1"/>
  <c r="BU23" i="1"/>
  <c r="BR23" i="1"/>
  <c r="BN23" i="1"/>
  <c r="BH23" i="1"/>
  <c r="BG23" i="1"/>
  <c r="BC23" i="1"/>
  <c r="AV23" i="1"/>
  <c r="AR23" i="1"/>
  <c r="AW23" i="1" s="1"/>
  <c r="AK23" i="1"/>
  <c r="AG23" i="1"/>
  <c r="AL23" i="1" s="1"/>
  <c r="AA23" i="1"/>
  <c r="P23" i="1"/>
  <c r="ED22" i="1"/>
  <c r="DQ22" i="1"/>
  <c r="DF22" i="1"/>
  <c r="CU22" i="1"/>
  <c r="EE22" i="1" s="1"/>
  <c r="O62" i="1" s="1"/>
  <c r="O63" i="1" s="1"/>
  <c r="CH22" i="1"/>
  <c r="BU22" i="1"/>
  <c r="BH22" i="1"/>
  <c r="AW22" i="1"/>
  <c r="AL22" i="1"/>
  <c r="AA22" i="1"/>
  <c r="P22" i="1"/>
  <c r="B22" i="1"/>
  <c r="ED21" i="1"/>
  <c r="DQ21" i="1"/>
  <c r="DF21" i="1"/>
  <c r="CU21" i="1"/>
  <c r="CH21" i="1"/>
  <c r="BU21" i="1"/>
  <c r="BH21" i="1"/>
  <c r="AW21" i="1"/>
  <c r="AL21" i="1"/>
  <c r="AA21" i="1"/>
  <c r="P21" i="1"/>
  <c r="ED20" i="1"/>
  <c r="DQ20" i="1"/>
  <c r="DF20" i="1"/>
  <c r="CU20" i="1"/>
  <c r="CH20" i="1"/>
  <c r="BU20" i="1"/>
  <c r="BH20" i="1"/>
  <c r="AW20" i="1"/>
  <c r="AL20" i="1"/>
  <c r="AA20" i="1"/>
  <c r="P20" i="1"/>
  <c r="ED19" i="1"/>
  <c r="DQ19" i="1"/>
  <c r="DF19" i="1"/>
  <c r="B19" i="1" s="1"/>
  <c r="CU19" i="1"/>
  <c r="CH19" i="1"/>
  <c r="BU19" i="1"/>
  <c r="BH19" i="1"/>
  <c r="AW19" i="1"/>
  <c r="AL19" i="1"/>
  <c r="AA19" i="1"/>
  <c r="P19" i="1"/>
  <c r="ED18" i="1"/>
  <c r="DQ18" i="1"/>
  <c r="DF18" i="1"/>
  <c r="B18" i="1" s="1"/>
  <c r="CU18" i="1"/>
  <c r="CH18" i="1"/>
  <c r="BU18" i="1"/>
  <c r="BH18" i="1"/>
  <c r="AW18" i="1"/>
  <c r="AL18" i="1"/>
  <c r="AA18" i="1"/>
  <c r="P18" i="1"/>
  <c r="ED17" i="1"/>
  <c r="EA17" i="1"/>
  <c r="DW17" i="1"/>
  <c r="DQ17" i="1"/>
  <c r="DP17" i="1"/>
  <c r="DL17" i="1"/>
  <c r="DE17" i="1"/>
  <c r="DA17" i="1"/>
  <c r="DF17" i="1" s="1"/>
  <c r="CR17" i="1"/>
  <c r="CN17" i="1"/>
  <c r="CU17" i="1" s="1"/>
  <c r="B17" i="1" s="1"/>
  <c r="CH17" i="1"/>
  <c r="CA17" i="1"/>
  <c r="BN17" i="1"/>
  <c r="BU17" i="1" s="1"/>
  <c r="BH17" i="1"/>
  <c r="BC17" i="1"/>
  <c r="AV17" i="1"/>
  <c r="AR17" i="1"/>
  <c r="AK17" i="1"/>
  <c r="AG17" i="1"/>
  <c r="AL17" i="1" s="1"/>
  <c r="AA17" i="1"/>
  <c r="P17" i="1"/>
  <c r="ED16" i="1"/>
  <c r="EA16" i="1"/>
  <c r="DW16" i="1"/>
  <c r="DQ16" i="1"/>
  <c r="EE16" i="1" s="1"/>
  <c r="I62" i="1" s="1"/>
  <c r="I63" i="1" s="1"/>
  <c r="DP16" i="1"/>
  <c r="DL16" i="1"/>
  <c r="DE16" i="1"/>
  <c r="DA16" i="1"/>
  <c r="DF16" i="1" s="1"/>
  <c r="CR16" i="1"/>
  <c r="CN16" i="1"/>
  <c r="CU16" i="1" s="1"/>
  <c r="CH16" i="1"/>
  <c r="CE16" i="1"/>
  <c r="CA16" i="1"/>
  <c r="BU16" i="1"/>
  <c r="BR16" i="1"/>
  <c r="BN16" i="1"/>
  <c r="BG16" i="1"/>
  <c r="BC16" i="1"/>
  <c r="BH16" i="1" s="1"/>
  <c r="AV16" i="1"/>
  <c r="AR16" i="1"/>
  <c r="AW16" i="1" s="1"/>
  <c r="AL16" i="1"/>
  <c r="AK16" i="1"/>
  <c r="AG16" i="1"/>
  <c r="AA16" i="1"/>
  <c r="P16" i="1"/>
  <c r="ED15" i="1"/>
  <c r="EA15" i="1"/>
  <c r="DW15" i="1"/>
  <c r="DP15" i="1"/>
  <c r="DL15" i="1"/>
  <c r="DQ15" i="1" s="1"/>
  <c r="DE15" i="1"/>
  <c r="DA15" i="1"/>
  <c r="DF15" i="1" s="1"/>
  <c r="B15" i="1" s="1"/>
  <c r="CU15" i="1"/>
  <c r="CR15" i="1"/>
  <c r="CN15" i="1"/>
  <c r="CH15" i="1"/>
  <c r="CE15" i="1"/>
  <c r="CA15" i="1"/>
  <c r="BR15" i="1"/>
  <c r="BN15" i="1"/>
  <c r="BU15" i="1" s="1"/>
  <c r="BG15" i="1"/>
  <c r="BC15" i="1"/>
  <c r="BH15" i="1" s="1"/>
  <c r="AW15" i="1"/>
  <c r="AV15" i="1"/>
  <c r="AR15" i="1"/>
  <c r="AL15" i="1"/>
  <c r="AK15" i="1"/>
  <c r="AG15" i="1"/>
  <c r="AA15" i="1"/>
  <c r="P15" i="1"/>
  <c r="ED14" i="1"/>
  <c r="DQ14" i="1"/>
  <c r="DF14" i="1"/>
  <c r="B14" i="1" s="1"/>
  <c r="CU14" i="1"/>
  <c r="CH14" i="1"/>
  <c r="BU14" i="1"/>
  <c r="BH14" i="1"/>
  <c r="AW14" i="1"/>
  <c r="AL14" i="1"/>
  <c r="AA14" i="1"/>
  <c r="P14" i="1"/>
  <c r="ED13" i="1"/>
  <c r="DQ13" i="1"/>
  <c r="DF13" i="1"/>
  <c r="CU13" i="1"/>
  <c r="CH13" i="1"/>
  <c r="BU13" i="1"/>
  <c r="BH13" i="1"/>
  <c r="AW13" i="1"/>
  <c r="AL13" i="1"/>
  <c r="AA13" i="1"/>
  <c r="P13" i="1"/>
  <c r="B32" i="1" l="1"/>
  <c r="EE13" i="1"/>
  <c r="F62" i="1" s="1"/>
  <c r="F63" i="1" s="1"/>
  <c r="AW17" i="1"/>
  <c r="EE17" i="1" s="1"/>
  <c r="J62" i="1" s="1"/>
  <c r="J63" i="1" s="1"/>
  <c r="EE18" i="1"/>
  <c r="K62" i="1" s="1"/>
  <c r="K63" i="1" s="1"/>
  <c r="B20" i="1"/>
  <c r="CH25" i="1"/>
  <c r="EE30" i="1"/>
  <c r="W62" i="1" s="1"/>
  <c r="W63" i="1" s="1"/>
  <c r="B30" i="1"/>
  <c r="EE31" i="1"/>
  <c r="X62" i="1" s="1"/>
  <c r="X63" i="1" s="1"/>
  <c r="AL32" i="1"/>
  <c r="EE32" i="1" s="1"/>
  <c r="Y62" i="1" s="1"/>
  <c r="Y63" i="1" s="1"/>
  <c r="AW32" i="1"/>
  <c r="EE39" i="1"/>
  <c r="AF62" i="1" s="1"/>
  <c r="AF63" i="1" s="1"/>
  <c r="B44" i="1"/>
  <c r="BU51" i="1"/>
  <c r="EE51" i="1" s="1"/>
  <c r="AR62" i="1" s="1"/>
  <c r="AR63" i="1" s="1"/>
  <c r="CH53" i="1"/>
  <c r="EE53" i="1" s="1"/>
  <c r="AT62" i="1" s="1"/>
  <c r="AT63" i="1" s="1"/>
  <c r="B53" i="1"/>
  <c r="DF53" i="1"/>
  <c r="EE25" i="1"/>
  <c r="R62" i="1" s="1"/>
  <c r="R63" i="1" s="1"/>
  <c r="EE15" i="1"/>
  <c r="H62" i="1" s="1"/>
  <c r="H63" i="1" s="1"/>
  <c r="B16" i="1"/>
  <c r="EE20" i="1"/>
  <c r="M62" i="1" s="1"/>
  <c r="M63" i="1" s="1"/>
  <c r="EE23" i="1"/>
  <c r="P62" i="1" s="1"/>
  <c r="P63" i="1" s="1"/>
  <c r="EE26" i="1"/>
  <c r="S62" i="1" s="1"/>
  <c r="S63" i="1" s="1"/>
  <c r="B26" i="1"/>
  <c r="B28" i="1"/>
  <c r="EE34" i="1"/>
  <c r="AA62" i="1" s="1"/>
  <c r="AA63" i="1" s="1"/>
  <c r="B38" i="1"/>
  <c r="EE45" i="1"/>
  <c r="AL62" i="1" s="1"/>
  <c r="AL63" i="1" s="1"/>
  <c r="EE50" i="1"/>
  <c r="AQ62" i="1" s="1"/>
  <c r="AQ63" i="1" s="1"/>
  <c r="B50" i="1"/>
  <c r="EE56" i="1"/>
  <c r="AW62" i="1" s="1"/>
  <c r="AW63" i="1" s="1"/>
  <c r="EE21" i="1"/>
  <c r="N62" i="1" s="1"/>
  <c r="N63" i="1" s="1"/>
  <c r="B21" i="1"/>
  <c r="EE28" i="1"/>
  <c r="U62" i="1" s="1"/>
  <c r="U63" i="1" s="1"/>
  <c r="EE49" i="1"/>
  <c r="AP62" i="1" s="1"/>
  <c r="AP63" i="1" s="1"/>
  <c r="B13" i="1"/>
  <c r="EE14" i="1"/>
  <c r="G62" i="1" s="1"/>
  <c r="G63" i="1" s="1"/>
  <c r="AL25" i="1"/>
  <c r="EE33" i="1"/>
  <c r="Z62" i="1" s="1"/>
  <c r="Z63" i="1" s="1"/>
  <c r="B37" i="1"/>
  <c r="B39" i="1"/>
  <c r="EE40" i="1"/>
  <c r="AG62" i="1" s="1"/>
  <c r="AG63" i="1" s="1"/>
  <c r="EE41" i="1"/>
  <c r="AH62" i="1" s="1"/>
  <c r="AH63" i="1" s="1"/>
  <c r="EE47" i="1"/>
  <c r="AN62" i="1" s="1"/>
  <c r="AN63" i="1" s="1"/>
  <c r="B47" i="1"/>
  <c r="EE48" i="1"/>
  <c r="AO62" i="1" s="1"/>
  <c r="AO63" i="1" s="1"/>
  <c r="B51" i="1"/>
  <c r="EE55" i="1"/>
</calcChain>
</file>

<file path=xl/sharedStrings.xml><?xml version="1.0" encoding="utf-8"?>
<sst xmlns="http://schemas.openxmlformats.org/spreadsheetml/2006/main" count="396" uniqueCount="98">
  <si>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CENTRO TRANSITORIO PREVENTIVO O ATENCION ESPECIALIZADA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</si>
  <si>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</si>
  <si>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</si>
  <si>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</si>
  <si>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</si>
  <si>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</si>
  <si>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</si>
  <si>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</si>
  <si>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</si>
  <si>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SRPA- CENTROS TRANSITORIO-INTERNAMIENTO PREVENTIVO-CENTRO DE ATENCIÓN ESPECIALIZADA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</si>
  <si>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</si>
  <si>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</si>
  <si>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</si>
  <si>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</si>
  <si>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</si>
  <si>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</si>
  <si>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4 años a 6 años y 11 meses</t>
  </si>
  <si>
    <t>7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</si>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</sst>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4" borderId="21" xfId="0" applyFill="1" applyBorder="1"/>
    <xf numFmtId="0" fontId="0" fillId="0" borderId="32" xfId="0" applyBorder="1"/>
    <xf numFmtId="9" fontId="12" fillId="0" borderId="0" xfId="1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D784-B736-4968-9A43-6D8C88D3A2A1}">
  <sheetPr>
    <pageSetUpPr fitToPage="1"/>
  </sheetPr>
  <dimension ref="A1:EF63"/>
  <sheetViews>
    <sheetView tabSelected="1" view="pageBreakPreview" zoomScale="60" zoomScaleNormal="100" workbookViewId="0">
      <selection activeCell="EI8" sqref="EI8"/>
    </sheetView>
  </sheetViews>
  <sheetFormatPr baseColWidth="10" defaultRowHeight="15" x14ac:dyDescent="0.25"/>
  <cols>
    <col min="1" max="1" width="66" customWidth="1"/>
    <col min="2" max="2" width="17" customWidth="1"/>
    <col min="3" max="3" width="13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</cols>
  <sheetData>
    <row r="1" spans="1:135" ht="79.5" customHeight="1" thickBot="1" x14ac:dyDescent="0.35">
      <c r="A1" s="1" t="s">
        <v>0</v>
      </c>
      <c r="B1" s="2"/>
      <c r="C1" s="3"/>
    </row>
    <row r="2" spans="1:135" ht="191.25" customHeight="1" thickBot="1" x14ac:dyDescent="0.3">
      <c r="A2" s="4" t="s">
        <v>1</v>
      </c>
      <c r="B2" s="5"/>
      <c r="C2" s="6"/>
    </row>
    <row r="3" spans="1:135" ht="15" customHeight="1" x14ac:dyDescent="0.25">
      <c r="A3" s="7" t="s">
        <v>2</v>
      </c>
      <c r="B3" s="8">
        <v>0</v>
      </c>
      <c r="C3" s="9"/>
    </row>
    <row r="4" spans="1:135" ht="15" customHeight="1" x14ac:dyDescent="0.25">
      <c r="A4" s="7" t="s">
        <v>3</v>
      </c>
      <c r="B4" s="8">
        <v>0</v>
      </c>
      <c r="C4" s="9"/>
    </row>
    <row r="5" spans="1:135" x14ac:dyDescent="0.25">
      <c r="A5" s="7" t="s">
        <v>4</v>
      </c>
      <c r="B5" s="8">
        <v>0</v>
      </c>
      <c r="C5" s="9"/>
    </row>
    <row r="6" spans="1:135" ht="15" customHeight="1" thickBot="1" x14ac:dyDescent="0.3">
      <c r="A6" s="7" t="s">
        <v>5</v>
      </c>
      <c r="B6" s="10">
        <v>0</v>
      </c>
      <c r="C6" s="11"/>
    </row>
    <row r="7" spans="1:135" ht="24.75" customHeight="1" x14ac:dyDescent="0.25">
      <c r="A7" s="12" t="s">
        <v>6</v>
      </c>
      <c r="B7" s="13" t="s">
        <v>7</v>
      </c>
      <c r="C7" s="14" t="s">
        <v>8</v>
      </c>
      <c r="E7" s="15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 t="s">
        <v>10</v>
      </c>
      <c r="EC7" s="15"/>
      <c r="ED7" s="16">
        <v>1</v>
      </c>
      <c r="EE7" s="17" t="s">
        <v>11</v>
      </c>
    </row>
    <row r="8" spans="1:135" x14ac:dyDescent="0.25">
      <c r="A8" s="18"/>
      <c r="B8" s="19"/>
      <c r="C8" s="2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6"/>
      <c r="EE8" s="17"/>
    </row>
    <row r="9" spans="1:135" ht="15.75" x14ac:dyDescent="0.25">
      <c r="A9" s="18"/>
      <c r="B9" s="19"/>
      <c r="C9" s="20"/>
      <c r="E9" s="21" t="s">
        <v>12</v>
      </c>
      <c r="F9" s="22" t="s">
        <v>13</v>
      </c>
      <c r="G9" s="23"/>
      <c r="H9" s="23"/>
      <c r="I9" s="23"/>
      <c r="J9" s="23"/>
      <c r="K9" s="23"/>
      <c r="L9" s="23"/>
      <c r="M9" s="23"/>
      <c r="N9" s="23"/>
      <c r="O9" s="23"/>
      <c r="P9" s="24"/>
      <c r="Q9" s="25" t="s">
        <v>14</v>
      </c>
      <c r="R9" s="26"/>
      <c r="S9" s="26"/>
      <c r="T9" s="26"/>
      <c r="U9" s="26"/>
      <c r="V9" s="26"/>
      <c r="W9" s="26"/>
      <c r="X9" s="26"/>
      <c r="Y9" s="26"/>
      <c r="Z9" s="26"/>
      <c r="AA9" s="27"/>
      <c r="AB9" s="28" t="s">
        <v>15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8" t="s">
        <v>16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 t="s">
        <v>17</v>
      </c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8" t="s">
        <v>18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8" t="s">
        <v>19</v>
      </c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8" t="s">
        <v>20</v>
      </c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 t="s">
        <v>21</v>
      </c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 t="s">
        <v>22</v>
      </c>
      <c r="DH9" s="29"/>
      <c r="DI9" s="29"/>
      <c r="DJ9" s="29"/>
      <c r="DK9" s="29"/>
      <c r="DL9" s="29"/>
      <c r="DM9" s="29"/>
      <c r="DN9" s="29"/>
      <c r="DO9" s="29"/>
      <c r="DP9" s="29"/>
      <c r="DQ9" s="30"/>
      <c r="DR9" s="28" t="s">
        <v>23</v>
      </c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17"/>
    </row>
    <row r="10" spans="1:135" ht="31.5" x14ac:dyDescent="0.25">
      <c r="A10" s="18"/>
      <c r="B10" s="19"/>
      <c r="C10" s="20"/>
      <c r="E10" s="31" t="s">
        <v>24</v>
      </c>
      <c r="F10" s="32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2">
        <v>0</v>
      </c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2"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5">
        <v>0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>
        <v>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>
        <v>0</v>
      </c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2">
        <v>0</v>
      </c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4"/>
      <c r="CI10" s="32">
        <v>1</v>
      </c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5">
        <v>1</v>
      </c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2">
        <v>1</v>
      </c>
      <c r="DH10" s="33"/>
      <c r="DI10" s="33"/>
      <c r="DJ10" s="33"/>
      <c r="DK10" s="33"/>
      <c r="DL10" s="33"/>
      <c r="DM10" s="33"/>
      <c r="DN10" s="33"/>
      <c r="DO10" s="33"/>
      <c r="DP10" s="33"/>
      <c r="DQ10" s="34"/>
      <c r="DR10" s="32">
        <v>1</v>
      </c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4"/>
      <c r="EE10" s="17"/>
    </row>
    <row r="11" spans="1:135" ht="15.75" customHeight="1" x14ac:dyDescent="0.25">
      <c r="A11" s="18"/>
      <c r="B11" s="19"/>
      <c r="C11" s="20"/>
      <c r="E11" s="36" t="s">
        <v>25</v>
      </c>
      <c r="F11" s="37" t="s">
        <v>26</v>
      </c>
      <c r="G11" s="37"/>
      <c r="H11" s="37" t="s">
        <v>27</v>
      </c>
      <c r="I11" s="37"/>
      <c r="J11" s="37" t="s">
        <v>28</v>
      </c>
      <c r="K11" s="37"/>
      <c r="L11" s="37" t="s">
        <v>29</v>
      </c>
      <c r="M11" s="37"/>
      <c r="N11" s="37" t="s">
        <v>30</v>
      </c>
      <c r="O11" s="37"/>
      <c r="P11" s="38" t="s">
        <v>31</v>
      </c>
      <c r="Q11" s="37" t="s">
        <v>26</v>
      </c>
      <c r="R11" s="37"/>
      <c r="S11" s="37" t="s">
        <v>27</v>
      </c>
      <c r="T11" s="37"/>
      <c r="U11" s="37" t="s">
        <v>28</v>
      </c>
      <c r="V11" s="37"/>
      <c r="W11" s="37" t="s">
        <v>29</v>
      </c>
      <c r="X11" s="37"/>
      <c r="Y11" s="37" t="s">
        <v>30</v>
      </c>
      <c r="Z11" s="37"/>
      <c r="AA11" s="37" t="s">
        <v>31</v>
      </c>
      <c r="AB11" s="37" t="s">
        <v>26</v>
      </c>
      <c r="AC11" s="37"/>
      <c r="AD11" s="37" t="s">
        <v>27</v>
      </c>
      <c r="AE11" s="37"/>
      <c r="AF11" s="37" t="s">
        <v>28</v>
      </c>
      <c r="AG11" s="37"/>
      <c r="AH11" s="37" t="s">
        <v>29</v>
      </c>
      <c r="AI11" s="37"/>
      <c r="AJ11" s="37" t="s">
        <v>30</v>
      </c>
      <c r="AK11" s="37"/>
      <c r="AL11" s="38" t="s">
        <v>31</v>
      </c>
      <c r="AM11" s="37" t="s">
        <v>26</v>
      </c>
      <c r="AN11" s="37"/>
      <c r="AO11" s="37" t="s">
        <v>27</v>
      </c>
      <c r="AP11" s="37"/>
      <c r="AQ11" s="37" t="s">
        <v>28</v>
      </c>
      <c r="AR11" s="37"/>
      <c r="AS11" s="37" t="s">
        <v>29</v>
      </c>
      <c r="AT11" s="37"/>
      <c r="AU11" s="37" t="s">
        <v>30</v>
      </c>
      <c r="AV11" s="37"/>
      <c r="AW11" s="38" t="s">
        <v>31</v>
      </c>
      <c r="AX11" s="37" t="s">
        <v>26</v>
      </c>
      <c r="AY11" s="37"/>
      <c r="AZ11" s="37" t="s">
        <v>27</v>
      </c>
      <c r="BA11" s="37"/>
      <c r="BB11" s="37" t="s">
        <v>28</v>
      </c>
      <c r="BC11" s="37"/>
      <c r="BD11" s="37" t="s">
        <v>29</v>
      </c>
      <c r="BE11" s="37"/>
      <c r="BF11" s="37" t="s">
        <v>30</v>
      </c>
      <c r="BG11" s="37"/>
      <c r="BH11" s="38" t="s">
        <v>31</v>
      </c>
      <c r="BI11" s="37" t="s">
        <v>26</v>
      </c>
      <c r="BJ11" s="37"/>
      <c r="BK11" s="37" t="s">
        <v>27</v>
      </c>
      <c r="BL11" s="37"/>
      <c r="BM11" s="37" t="s">
        <v>28</v>
      </c>
      <c r="BN11" s="37"/>
      <c r="BO11" s="37" t="s">
        <v>29</v>
      </c>
      <c r="BP11" s="37"/>
      <c r="BQ11" s="37" t="s">
        <v>30</v>
      </c>
      <c r="BR11" s="37"/>
      <c r="BS11" s="39" t="s">
        <v>32</v>
      </c>
      <c r="BT11" s="40"/>
      <c r="BU11" s="38" t="s">
        <v>31</v>
      </c>
      <c r="BV11" s="37" t="s">
        <v>26</v>
      </c>
      <c r="BW11" s="37"/>
      <c r="BX11" s="37" t="s">
        <v>27</v>
      </c>
      <c r="BY11" s="37"/>
      <c r="BZ11" s="37" t="s">
        <v>28</v>
      </c>
      <c r="CA11" s="37"/>
      <c r="CB11" s="37" t="s">
        <v>29</v>
      </c>
      <c r="CC11" s="37"/>
      <c r="CD11" s="37" t="s">
        <v>30</v>
      </c>
      <c r="CE11" s="37"/>
      <c r="CF11" s="37" t="s">
        <v>32</v>
      </c>
      <c r="CG11" s="37"/>
      <c r="CH11" s="38" t="s">
        <v>31</v>
      </c>
      <c r="CI11" s="37" t="s">
        <v>26</v>
      </c>
      <c r="CJ11" s="37"/>
      <c r="CK11" s="37" t="s">
        <v>27</v>
      </c>
      <c r="CL11" s="37"/>
      <c r="CM11" s="37" t="s">
        <v>28</v>
      </c>
      <c r="CN11" s="37"/>
      <c r="CO11" s="37" t="s">
        <v>29</v>
      </c>
      <c r="CP11" s="37"/>
      <c r="CQ11" s="37" t="s">
        <v>30</v>
      </c>
      <c r="CR11" s="37"/>
      <c r="CS11" s="37" t="s">
        <v>32</v>
      </c>
      <c r="CT11" s="37"/>
      <c r="CU11" s="38" t="s">
        <v>31</v>
      </c>
      <c r="CV11" s="37" t="s">
        <v>26</v>
      </c>
      <c r="CW11" s="37"/>
      <c r="CX11" s="37" t="s">
        <v>27</v>
      </c>
      <c r="CY11" s="37"/>
      <c r="CZ11" s="37" t="s">
        <v>28</v>
      </c>
      <c r="DA11" s="37"/>
      <c r="DB11" s="37" t="s">
        <v>29</v>
      </c>
      <c r="DC11" s="37"/>
      <c r="DD11" s="37" t="s">
        <v>30</v>
      </c>
      <c r="DE11" s="37"/>
      <c r="DF11" s="38" t="s">
        <v>31</v>
      </c>
      <c r="DG11" s="37" t="s">
        <v>26</v>
      </c>
      <c r="DH11" s="37"/>
      <c r="DI11" s="37" t="s">
        <v>27</v>
      </c>
      <c r="DJ11" s="37"/>
      <c r="DK11" s="37" t="s">
        <v>28</v>
      </c>
      <c r="DL11" s="37"/>
      <c r="DM11" s="37" t="s">
        <v>29</v>
      </c>
      <c r="DN11" s="37"/>
      <c r="DO11" s="37" t="s">
        <v>30</v>
      </c>
      <c r="DP11" s="37"/>
      <c r="DQ11" s="38" t="s">
        <v>31</v>
      </c>
      <c r="DR11" s="25" t="s">
        <v>26</v>
      </c>
      <c r="DS11" s="27"/>
      <c r="DT11" s="25" t="s">
        <v>27</v>
      </c>
      <c r="DU11" s="27"/>
      <c r="DV11" s="25" t="s">
        <v>28</v>
      </c>
      <c r="DW11" s="27"/>
      <c r="DX11" s="25" t="s">
        <v>29</v>
      </c>
      <c r="DY11" s="27"/>
      <c r="DZ11" s="25" t="s">
        <v>30</v>
      </c>
      <c r="EA11" s="27"/>
      <c r="EB11" s="25" t="s">
        <v>32</v>
      </c>
      <c r="EC11" s="27"/>
      <c r="ED11" s="38" t="s">
        <v>31</v>
      </c>
      <c r="EE11" s="17"/>
    </row>
    <row r="12" spans="1:135" ht="16.5" thickBot="1" x14ac:dyDescent="0.3">
      <c r="A12" s="41"/>
      <c r="B12" s="42"/>
      <c r="C12" s="43"/>
      <c r="E12" s="36"/>
      <c r="F12" s="36" t="s">
        <v>33</v>
      </c>
      <c r="G12" s="36" t="s">
        <v>34</v>
      </c>
      <c r="H12" s="36" t="s">
        <v>33</v>
      </c>
      <c r="I12" s="36" t="s">
        <v>34</v>
      </c>
      <c r="J12" s="36" t="s">
        <v>33</v>
      </c>
      <c r="K12" s="36" t="s">
        <v>34</v>
      </c>
      <c r="L12" s="36" t="s">
        <v>33</v>
      </c>
      <c r="M12" s="36" t="s">
        <v>34</v>
      </c>
      <c r="N12" s="36" t="s">
        <v>33</v>
      </c>
      <c r="O12" s="36" t="s">
        <v>34</v>
      </c>
      <c r="P12" s="44"/>
      <c r="Q12" s="36" t="s">
        <v>33</v>
      </c>
      <c r="R12" s="36" t="s">
        <v>34</v>
      </c>
      <c r="S12" s="36" t="s">
        <v>33</v>
      </c>
      <c r="T12" s="36" t="s">
        <v>34</v>
      </c>
      <c r="U12" s="36" t="s">
        <v>33</v>
      </c>
      <c r="V12" s="36" t="s">
        <v>34</v>
      </c>
      <c r="W12" s="36" t="s">
        <v>33</v>
      </c>
      <c r="X12" s="36" t="s">
        <v>34</v>
      </c>
      <c r="Y12" s="36" t="s">
        <v>33</v>
      </c>
      <c r="Z12" s="36" t="s">
        <v>34</v>
      </c>
      <c r="AA12" s="37"/>
      <c r="AB12" s="36" t="s">
        <v>33</v>
      </c>
      <c r="AC12" s="36" t="s">
        <v>34</v>
      </c>
      <c r="AD12" s="36" t="s">
        <v>33</v>
      </c>
      <c r="AE12" s="36" t="s">
        <v>34</v>
      </c>
      <c r="AF12" s="36" t="s">
        <v>33</v>
      </c>
      <c r="AG12" s="36" t="s">
        <v>34</v>
      </c>
      <c r="AH12" s="36" t="s">
        <v>33</v>
      </c>
      <c r="AI12" s="36" t="s">
        <v>34</v>
      </c>
      <c r="AJ12" s="36" t="s">
        <v>33</v>
      </c>
      <c r="AK12" s="36" t="s">
        <v>34</v>
      </c>
      <c r="AL12" s="44"/>
      <c r="AM12" s="36" t="s">
        <v>33</v>
      </c>
      <c r="AN12" s="36" t="s">
        <v>34</v>
      </c>
      <c r="AO12" s="36" t="s">
        <v>33</v>
      </c>
      <c r="AP12" s="36" t="s">
        <v>34</v>
      </c>
      <c r="AQ12" s="36" t="s">
        <v>33</v>
      </c>
      <c r="AR12" s="36" t="s">
        <v>34</v>
      </c>
      <c r="AS12" s="36" t="s">
        <v>33</v>
      </c>
      <c r="AT12" s="36" t="s">
        <v>34</v>
      </c>
      <c r="AU12" s="36" t="s">
        <v>33</v>
      </c>
      <c r="AV12" s="36" t="s">
        <v>34</v>
      </c>
      <c r="AW12" s="44"/>
      <c r="AX12" s="36" t="s">
        <v>33</v>
      </c>
      <c r="AY12" s="36" t="s">
        <v>34</v>
      </c>
      <c r="AZ12" s="36" t="s">
        <v>33</v>
      </c>
      <c r="BA12" s="36" t="s">
        <v>34</v>
      </c>
      <c r="BB12" s="36" t="s">
        <v>33</v>
      </c>
      <c r="BC12" s="36" t="s">
        <v>34</v>
      </c>
      <c r="BD12" s="36" t="s">
        <v>33</v>
      </c>
      <c r="BE12" s="36" t="s">
        <v>34</v>
      </c>
      <c r="BF12" s="36" t="s">
        <v>33</v>
      </c>
      <c r="BG12" s="36" t="s">
        <v>34</v>
      </c>
      <c r="BH12" s="44"/>
      <c r="BI12" s="36" t="s">
        <v>33</v>
      </c>
      <c r="BJ12" s="36" t="s">
        <v>34</v>
      </c>
      <c r="BK12" s="36" t="s">
        <v>33</v>
      </c>
      <c r="BL12" s="36" t="s">
        <v>34</v>
      </c>
      <c r="BM12" s="36" t="s">
        <v>33</v>
      </c>
      <c r="BN12" s="36" t="s">
        <v>34</v>
      </c>
      <c r="BO12" s="36" t="s">
        <v>33</v>
      </c>
      <c r="BP12" s="36" t="s">
        <v>34</v>
      </c>
      <c r="BQ12" s="36" t="s">
        <v>33</v>
      </c>
      <c r="BR12" s="36" t="s">
        <v>34</v>
      </c>
      <c r="BS12" s="36" t="s">
        <v>33</v>
      </c>
      <c r="BT12" s="36" t="s">
        <v>34</v>
      </c>
      <c r="BU12" s="44"/>
      <c r="BV12" s="36" t="s">
        <v>33</v>
      </c>
      <c r="BW12" s="36" t="s">
        <v>34</v>
      </c>
      <c r="BX12" s="36" t="s">
        <v>33</v>
      </c>
      <c r="BY12" s="36" t="s">
        <v>34</v>
      </c>
      <c r="BZ12" s="36" t="s">
        <v>33</v>
      </c>
      <c r="CA12" s="36" t="s">
        <v>34</v>
      </c>
      <c r="CB12" s="36" t="s">
        <v>33</v>
      </c>
      <c r="CC12" s="36" t="s">
        <v>34</v>
      </c>
      <c r="CD12" s="36" t="s">
        <v>33</v>
      </c>
      <c r="CE12" s="36" t="s">
        <v>34</v>
      </c>
      <c r="CF12" s="36" t="s">
        <v>33</v>
      </c>
      <c r="CG12" s="36" t="s">
        <v>34</v>
      </c>
      <c r="CH12" s="44"/>
      <c r="CI12" s="36" t="s">
        <v>33</v>
      </c>
      <c r="CJ12" s="36" t="s">
        <v>34</v>
      </c>
      <c r="CK12" s="36" t="s">
        <v>33</v>
      </c>
      <c r="CL12" s="36" t="s">
        <v>34</v>
      </c>
      <c r="CM12" s="36" t="s">
        <v>33</v>
      </c>
      <c r="CN12" s="36" t="s">
        <v>34</v>
      </c>
      <c r="CO12" s="36" t="s">
        <v>33</v>
      </c>
      <c r="CP12" s="36" t="s">
        <v>34</v>
      </c>
      <c r="CQ12" s="36" t="s">
        <v>33</v>
      </c>
      <c r="CR12" s="36" t="s">
        <v>34</v>
      </c>
      <c r="CS12" s="36" t="s">
        <v>33</v>
      </c>
      <c r="CT12" s="36" t="s">
        <v>34</v>
      </c>
      <c r="CU12" s="44"/>
      <c r="CV12" s="36" t="s">
        <v>33</v>
      </c>
      <c r="CW12" s="36" t="s">
        <v>34</v>
      </c>
      <c r="CX12" s="36" t="s">
        <v>33</v>
      </c>
      <c r="CY12" s="36" t="s">
        <v>34</v>
      </c>
      <c r="CZ12" s="36" t="s">
        <v>33</v>
      </c>
      <c r="DA12" s="36" t="s">
        <v>34</v>
      </c>
      <c r="DB12" s="36" t="s">
        <v>33</v>
      </c>
      <c r="DC12" s="36" t="s">
        <v>34</v>
      </c>
      <c r="DD12" s="36" t="s">
        <v>33</v>
      </c>
      <c r="DE12" s="36" t="s">
        <v>34</v>
      </c>
      <c r="DF12" s="44"/>
      <c r="DG12" s="36" t="s">
        <v>33</v>
      </c>
      <c r="DH12" s="36" t="s">
        <v>34</v>
      </c>
      <c r="DI12" s="36" t="s">
        <v>33</v>
      </c>
      <c r="DJ12" s="36" t="s">
        <v>34</v>
      </c>
      <c r="DK12" s="36" t="s">
        <v>33</v>
      </c>
      <c r="DL12" s="36" t="s">
        <v>34</v>
      </c>
      <c r="DM12" s="36" t="s">
        <v>33</v>
      </c>
      <c r="DN12" s="36" t="s">
        <v>34</v>
      </c>
      <c r="DO12" s="36" t="s">
        <v>33</v>
      </c>
      <c r="DP12" s="36" t="s">
        <v>34</v>
      </c>
      <c r="DQ12" s="44"/>
      <c r="DR12" s="36" t="s">
        <v>33</v>
      </c>
      <c r="DS12" s="36" t="s">
        <v>34</v>
      </c>
      <c r="DT12" s="36" t="s">
        <v>33</v>
      </c>
      <c r="DU12" s="36" t="s">
        <v>34</v>
      </c>
      <c r="DV12" s="36" t="s">
        <v>33</v>
      </c>
      <c r="DW12" s="36" t="s">
        <v>34</v>
      </c>
      <c r="DX12" s="36" t="s">
        <v>33</v>
      </c>
      <c r="DY12" s="36" t="s">
        <v>34</v>
      </c>
      <c r="DZ12" s="36" t="s">
        <v>33</v>
      </c>
      <c r="EA12" s="36" t="s">
        <v>34</v>
      </c>
      <c r="EB12" s="36" t="s">
        <v>33</v>
      </c>
      <c r="EC12" s="36" t="s">
        <v>34</v>
      </c>
      <c r="ED12" s="44"/>
      <c r="EE12" s="45"/>
    </row>
    <row r="13" spans="1:135" x14ac:dyDescent="0.25">
      <c r="A13" s="46" t="s">
        <v>35</v>
      </c>
      <c r="B13" s="47">
        <f>ROUNDUP((B$3*CU13+B$4*DF13+B$5*DQ13+B$6*ED13)/1000,1)</f>
        <v>0</v>
      </c>
      <c r="C13" s="48" t="s">
        <v>36</v>
      </c>
      <c r="E13" s="49" t="s">
        <v>35</v>
      </c>
      <c r="F13" s="50">
        <v>2</v>
      </c>
      <c r="G13" s="50">
        <v>30</v>
      </c>
      <c r="H13" s="50"/>
      <c r="I13" s="50"/>
      <c r="J13" s="51">
        <v>4</v>
      </c>
      <c r="K13" s="51">
        <v>30</v>
      </c>
      <c r="L13" s="50"/>
      <c r="M13" s="50"/>
      <c r="N13" s="51">
        <v>4</v>
      </c>
      <c r="O13" s="51">
        <v>30</v>
      </c>
      <c r="P13" s="50">
        <f t="shared" ref="P13:P57" si="0">(+F13*G13+H13*I13+J13*K13+L13*M13+N13*O13)*F$10</f>
        <v>0</v>
      </c>
      <c r="Q13" s="52">
        <v>2</v>
      </c>
      <c r="R13" s="52">
        <v>30</v>
      </c>
      <c r="S13" s="52"/>
      <c r="T13" s="52"/>
      <c r="U13" s="53">
        <v>5</v>
      </c>
      <c r="V13" s="53">
        <v>30</v>
      </c>
      <c r="W13" s="52"/>
      <c r="X13" s="52"/>
      <c r="Y13" s="52">
        <v>5</v>
      </c>
      <c r="Z13" s="52">
        <v>30</v>
      </c>
      <c r="AA13" s="52">
        <f t="shared" ref="AA13:AA57" si="1">(+Q13*R13+S13*T13+U13*V13+W13*X13+Y13*Z13)*Q$10</f>
        <v>0</v>
      </c>
      <c r="AB13" s="51">
        <v>4</v>
      </c>
      <c r="AC13" s="51">
        <v>30</v>
      </c>
      <c r="AD13" s="51"/>
      <c r="AE13" s="51"/>
      <c r="AF13" s="51">
        <v>8</v>
      </c>
      <c r="AG13" s="51">
        <v>30</v>
      </c>
      <c r="AH13" s="51"/>
      <c r="AI13" s="51"/>
      <c r="AJ13" s="51">
        <v>8</v>
      </c>
      <c r="AK13" s="51">
        <v>30</v>
      </c>
      <c r="AL13" s="50">
        <f t="shared" ref="AL13:AL57" si="2">(+AB13*AC13+AD13*AE13+AF13*AG13+AH13*AI13+AJ13*AK13)*AB$10</f>
        <v>0</v>
      </c>
      <c r="AM13" s="52">
        <v>4</v>
      </c>
      <c r="AN13" s="52">
        <v>30</v>
      </c>
      <c r="AO13" s="52"/>
      <c r="AP13" s="52"/>
      <c r="AQ13" s="52">
        <v>12</v>
      </c>
      <c r="AR13" s="52">
        <v>30</v>
      </c>
      <c r="AS13" s="52"/>
      <c r="AT13" s="52"/>
      <c r="AU13" s="52">
        <v>11</v>
      </c>
      <c r="AV13" s="52">
        <v>30</v>
      </c>
      <c r="AW13" s="52">
        <f t="shared" ref="AW13:AW57" si="3">(+AM13*AN13+AO13*AP13+AQ13*AR13+AS13*AT13+AU13*AV13)*AM$10</f>
        <v>0</v>
      </c>
      <c r="AX13" s="50">
        <v>5</v>
      </c>
      <c r="AY13" s="50">
        <v>30</v>
      </c>
      <c r="AZ13" s="50"/>
      <c r="BA13" s="50"/>
      <c r="BB13" s="50">
        <v>12</v>
      </c>
      <c r="BC13" s="50">
        <v>30</v>
      </c>
      <c r="BD13" s="50"/>
      <c r="BE13" s="50"/>
      <c r="BF13" s="50">
        <v>12</v>
      </c>
      <c r="BG13" s="50">
        <v>30</v>
      </c>
      <c r="BH13" s="50">
        <f>(+AX13*AY13+AZ13*BA13+BB13*BC13+BD13*BE13+BF13*BG13)*AX$10</f>
        <v>0</v>
      </c>
      <c r="BI13" s="52">
        <v>5</v>
      </c>
      <c r="BJ13" s="52">
        <v>30</v>
      </c>
      <c r="BK13" s="52"/>
      <c r="BL13" s="52"/>
      <c r="BM13" s="54">
        <v>14</v>
      </c>
      <c r="BN13" s="54">
        <v>30</v>
      </c>
      <c r="BO13" s="52"/>
      <c r="BP13" s="52"/>
      <c r="BQ13" s="54">
        <v>13</v>
      </c>
      <c r="BR13" s="54">
        <v>30</v>
      </c>
      <c r="BS13" s="52"/>
      <c r="BT13" s="52"/>
      <c r="BU13" s="52">
        <f t="shared" ref="BU13:BU57" si="4">(BI13*BJ13+BK13*BL13+BM13*BN13+BO13*BP13+BQ13*BR13+BS13*BT13)*BI$10</f>
        <v>0</v>
      </c>
      <c r="BV13" s="50">
        <v>5</v>
      </c>
      <c r="BW13" s="50">
        <v>30</v>
      </c>
      <c r="BX13" s="50"/>
      <c r="BY13" s="50"/>
      <c r="BZ13" s="50">
        <v>16</v>
      </c>
      <c r="CA13" s="50">
        <v>30</v>
      </c>
      <c r="CB13" s="50"/>
      <c r="CC13" s="50"/>
      <c r="CD13" s="50">
        <v>14</v>
      </c>
      <c r="CE13" s="50">
        <v>30</v>
      </c>
      <c r="CF13" s="50"/>
      <c r="CG13" s="50"/>
      <c r="CH13" s="50">
        <f t="shared" ref="CH13:CH57" si="5">(BV13*BW13+BX13*BY13+BZ13*CA13+CB13*CC13+CD13*CE13+CF13*CG13)*BV$10</f>
        <v>0</v>
      </c>
      <c r="CI13" s="54">
        <v>6</v>
      </c>
      <c r="CJ13" s="54">
        <v>30</v>
      </c>
      <c r="CK13" s="54"/>
      <c r="CL13" s="54"/>
      <c r="CM13" s="54">
        <v>19</v>
      </c>
      <c r="CN13" s="54">
        <v>30</v>
      </c>
      <c r="CO13" s="54"/>
      <c r="CP13" s="54"/>
      <c r="CQ13" s="54">
        <v>18</v>
      </c>
      <c r="CR13" s="54">
        <v>30</v>
      </c>
      <c r="CS13" s="54"/>
      <c r="CT13" s="54"/>
      <c r="CU13" s="52">
        <f t="shared" ref="CU13:CU57" si="6">(CI13*CJ13+CK13*CL13+CM13*CN13+CO13*CP13+CQ13*CR13+CS13*CT13)*CI$10</f>
        <v>1290</v>
      </c>
      <c r="CV13" s="50"/>
      <c r="CW13" s="50"/>
      <c r="CX13" s="50"/>
      <c r="CY13" s="50"/>
      <c r="CZ13" s="50">
        <v>12</v>
      </c>
      <c r="DA13" s="50">
        <v>30</v>
      </c>
      <c r="DB13" s="50"/>
      <c r="DC13" s="50"/>
      <c r="DD13" s="50">
        <v>12</v>
      </c>
      <c r="DE13" s="50">
        <v>30</v>
      </c>
      <c r="DF13" s="50">
        <f t="shared" ref="DF13:DF57" si="7">(+CV13*CW13+CX13*CY13+CZ13*DA13+DB13*DC13+DD13*DE13)*CV$10</f>
        <v>720</v>
      </c>
      <c r="DG13" s="54"/>
      <c r="DH13" s="54"/>
      <c r="DI13" s="54"/>
      <c r="DJ13" s="54"/>
      <c r="DK13" s="54">
        <v>10</v>
      </c>
      <c r="DL13" s="54">
        <v>30</v>
      </c>
      <c r="DM13" s="54"/>
      <c r="DN13" s="54"/>
      <c r="DO13" s="54">
        <v>10</v>
      </c>
      <c r="DP13" s="54">
        <v>30</v>
      </c>
      <c r="DQ13" s="54">
        <f t="shared" ref="DQ13:DQ57" si="8">(+DG13*DH13+DI13*DJ13+DK13*DL13+DM13*DN13+DO13*DP13)*DG$10</f>
        <v>600</v>
      </c>
      <c r="DR13" s="50">
        <v>7</v>
      </c>
      <c r="DS13" s="50">
        <v>30</v>
      </c>
      <c r="DT13" s="50"/>
      <c r="DU13" s="50"/>
      <c r="DV13" s="50">
        <v>18</v>
      </c>
      <c r="DW13" s="50">
        <v>30</v>
      </c>
      <c r="DX13" s="50"/>
      <c r="DY13" s="50"/>
      <c r="DZ13" s="50">
        <v>19</v>
      </c>
      <c r="EA13" s="50">
        <v>30</v>
      </c>
      <c r="EB13" s="50"/>
      <c r="EC13" s="50"/>
      <c r="ED13" s="50">
        <f t="shared" ref="ED13:ED57" si="9">(DR13*DS13+DT13*DU13+DV13*DW13+DX13*DY13+DZ13*EA13+EB13*EC13)*DR$10</f>
        <v>1320</v>
      </c>
      <c r="EE13" s="55">
        <f t="shared" ref="EE13:EE18" si="10">(+ED13+DQ13+DF13+CU13+CH13+AL13+AW13+BH13+BU13+AA13+P13)*ED$7</f>
        <v>3930</v>
      </c>
    </row>
    <row r="14" spans="1:135" ht="16.5" hidden="1" customHeight="1" x14ac:dyDescent="0.25">
      <c r="A14" s="56" t="s">
        <v>37</v>
      </c>
      <c r="B14" s="57">
        <f t="shared" ref="B14:B57" si="11">ROUNDUP((B$3*CU14+B$4*DF14+B$5*DQ14+B$6*ED14)/1000,1)</f>
        <v>0</v>
      </c>
      <c r="C14" s="58" t="s">
        <v>38</v>
      </c>
      <c r="E14" s="59" t="s">
        <v>37</v>
      </c>
      <c r="F14" s="50"/>
      <c r="G14" s="50"/>
      <c r="H14" s="50"/>
      <c r="I14" s="50"/>
      <c r="J14" s="51"/>
      <c r="K14" s="51"/>
      <c r="L14" s="50"/>
      <c r="M14" s="50"/>
      <c r="N14" s="50"/>
      <c r="O14" s="50"/>
      <c r="P14" s="50">
        <f t="shared" si="0"/>
        <v>0</v>
      </c>
      <c r="Q14" s="52"/>
      <c r="R14" s="52"/>
      <c r="S14" s="52"/>
      <c r="T14" s="52"/>
      <c r="U14" s="53"/>
      <c r="V14" s="53"/>
      <c r="W14" s="52"/>
      <c r="X14" s="52"/>
      <c r="Y14" s="52"/>
      <c r="Z14" s="52"/>
      <c r="AA14" s="52">
        <f t="shared" si="1"/>
        <v>0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>
        <f t="shared" si="2"/>
        <v>0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f t="shared" si="3"/>
        <v>0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>
        <f t="shared" ref="BH14:BH57" si="12">(+AX14*AY14+AZ14*BA14+BB14*BC14+BD14*BE14+BF14*BG14)*AX$10</f>
        <v>0</v>
      </c>
      <c r="BI14" s="52"/>
      <c r="BJ14" s="52"/>
      <c r="BK14" s="52"/>
      <c r="BL14" s="52"/>
      <c r="BM14" s="54"/>
      <c r="BN14" s="54"/>
      <c r="BO14" s="52"/>
      <c r="BP14" s="52"/>
      <c r="BQ14" s="54"/>
      <c r="BR14" s="54"/>
      <c r="BS14" s="52"/>
      <c r="BT14" s="52"/>
      <c r="BU14" s="52">
        <f t="shared" si="4"/>
        <v>0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>
        <f t="shared" si="5"/>
        <v>0</v>
      </c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2">
        <f t="shared" si="6"/>
        <v>0</v>
      </c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>
        <f t="shared" si="7"/>
        <v>0</v>
      </c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2">
        <f t="shared" si="8"/>
        <v>0</v>
      </c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>
        <f t="shared" si="9"/>
        <v>0</v>
      </c>
      <c r="EE14" s="55">
        <f t="shared" si="10"/>
        <v>0</v>
      </c>
    </row>
    <row r="15" spans="1:135" x14ac:dyDescent="0.25">
      <c r="A15" s="56" t="s">
        <v>39</v>
      </c>
      <c r="B15" s="57">
        <f t="shared" si="11"/>
        <v>0</v>
      </c>
      <c r="C15" s="58" t="s">
        <v>38</v>
      </c>
      <c r="E15" s="59" t="s">
        <v>39</v>
      </c>
      <c r="F15" s="50"/>
      <c r="G15" s="50"/>
      <c r="H15" s="50"/>
      <c r="I15" s="50"/>
      <c r="J15" s="51"/>
      <c r="K15" s="51"/>
      <c r="L15" s="50"/>
      <c r="M15" s="50"/>
      <c r="N15" s="50"/>
      <c r="O15" s="50"/>
      <c r="P15" s="50">
        <f t="shared" si="0"/>
        <v>0</v>
      </c>
      <c r="Q15" s="52">
        <v>10</v>
      </c>
      <c r="R15" s="52">
        <v>10</v>
      </c>
      <c r="S15" s="52"/>
      <c r="T15" s="52"/>
      <c r="U15" s="53">
        <v>15</v>
      </c>
      <c r="V15" s="53">
        <v>10</v>
      </c>
      <c r="W15" s="52"/>
      <c r="X15" s="52"/>
      <c r="Y15" s="52">
        <v>15</v>
      </c>
      <c r="Z15" s="52">
        <v>10</v>
      </c>
      <c r="AA15" s="52">
        <f t="shared" si="1"/>
        <v>0</v>
      </c>
      <c r="AB15" s="51">
        <v>25</v>
      </c>
      <c r="AC15" s="51">
        <v>10</v>
      </c>
      <c r="AD15" s="51"/>
      <c r="AE15" s="51"/>
      <c r="AF15" s="51">
        <v>20</v>
      </c>
      <c r="AG15" s="51">
        <f>2/7*30</f>
        <v>8.5714285714285712</v>
      </c>
      <c r="AH15" s="51"/>
      <c r="AI15" s="51"/>
      <c r="AJ15" s="51">
        <v>20</v>
      </c>
      <c r="AK15" s="51">
        <f>2/7*30</f>
        <v>8.5714285714285712</v>
      </c>
      <c r="AL15" s="50">
        <f t="shared" si="2"/>
        <v>0</v>
      </c>
      <c r="AM15" s="52">
        <v>40</v>
      </c>
      <c r="AN15" s="52">
        <v>10</v>
      </c>
      <c r="AO15" s="52"/>
      <c r="AP15" s="52"/>
      <c r="AQ15" s="52">
        <v>35</v>
      </c>
      <c r="AR15" s="52">
        <f>2/7*30</f>
        <v>8.5714285714285712</v>
      </c>
      <c r="AS15" s="52"/>
      <c r="AT15" s="52"/>
      <c r="AU15" s="52">
        <v>35</v>
      </c>
      <c r="AV15" s="52">
        <f>2/7*30</f>
        <v>8.5714285714285712</v>
      </c>
      <c r="AW15" s="52">
        <f t="shared" si="3"/>
        <v>0</v>
      </c>
      <c r="AX15" s="50">
        <v>50</v>
      </c>
      <c r="AY15" s="50">
        <v>10</v>
      </c>
      <c r="AZ15" s="50"/>
      <c r="BA15" s="50"/>
      <c r="BB15" s="50">
        <v>40</v>
      </c>
      <c r="BC15" s="50">
        <f>2/7*30</f>
        <v>8.5714285714285712</v>
      </c>
      <c r="BD15" s="50"/>
      <c r="BE15" s="50"/>
      <c r="BF15" s="50">
        <v>40</v>
      </c>
      <c r="BG15" s="50">
        <f>2/7*30</f>
        <v>8.5714285714285712</v>
      </c>
      <c r="BH15" s="50">
        <f t="shared" si="12"/>
        <v>0</v>
      </c>
      <c r="BI15" s="52">
        <v>50</v>
      </c>
      <c r="BJ15" s="52">
        <v>10</v>
      </c>
      <c r="BK15" s="52"/>
      <c r="BL15" s="52"/>
      <c r="BM15" s="54">
        <v>40</v>
      </c>
      <c r="BN15" s="54">
        <f>2/7*30</f>
        <v>8.5714285714285712</v>
      </c>
      <c r="BO15" s="52"/>
      <c r="BP15" s="52"/>
      <c r="BQ15" s="54">
        <v>40</v>
      </c>
      <c r="BR15" s="54">
        <f>2/7*30</f>
        <v>8.5714285714285712</v>
      </c>
      <c r="BS15" s="52"/>
      <c r="BT15" s="52"/>
      <c r="BU15" s="52">
        <f t="shared" si="4"/>
        <v>0</v>
      </c>
      <c r="BV15" s="50">
        <v>50</v>
      </c>
      <c r="BW15" s="50">
        <v>10</v>
      </c>
      <c r="BX15" s="50"/>
      <c r="BY15" s="50"/>
      <c r="BZ15" s="50">
        <v>40</v>
      </c>
      <c r="CA15" s="50">
        <f>2/7*30</f>
        <v>8.5714285714285712</v>
      </c>
      <c r="CB15" s="50"/>
      <c r="CC15" s="50"/>
      <c r="CD15" s="50">
        <v>40</v>
      </c>
      <c r="CE15" s="50">
        <f>2/7*30</f>
        <v>8.5714285714285712</v>
      </c>
      <c r="CF15" s="50"/>
      <c r="CG15" s="50"/>
      <c r="CH15" s="50">
        <f t="shared" si="5"/>
        <v>0</v>
      </c>
      <c r="CI15" s="54">
        <v>50</v>
      </c>
      <c r="CJ15" s="54">
        <v>10</v>
      </c>
      <c r="CK15" s="54"/>
      <c r="CL15" s="54"/>
      <c r="CM15" s="54">
        <v>50</v>
      </c>
      <c r="CN15" s="54">
        <f>2/7*30</f>
        <v>8.5714285714285712</v>
      </c>
      <c r="CO15" s="54"/>
      <c r="CP15" s="54"/>
      <c r="CQ15" s="54">
        <v>50</v>
      </c>
      <c r="CR15" s="54">
        <f>2/7*30</f>
        <v>8.5714285714285712</v>
      </c>
      <c r="CS15" s="54"/>
      <c r="CT15" s="54"/>
      <c r="CU15" s="52">
        <f t="shared" si="6"/>
        <v>1357.1428571428571</v>
      </c>
      <c r="CV15" s="50">
        <v>70</v>
      </c>
      <c r="CW15" s="50">
        <v>10</v>
      </c>
      <c r="CX15" s="50"/>
      <c r="CY15" s="50"/>
      <c r="CZ15" s="50">
        <v>60</v>
      </c>
      <c r="DA15" s="50">
        <f>2/7*30</f>
        <v>8.5714285714285712</v>
      </c>
      <c r="DB15" s="50"/>
      <c r="DC15" s="50"/>
      <c r="DD15" s="50">
        <v>50</v>
      </c>
      <c r="DE15" s="50">
        <f>2/7*30</f>
        <v>8.5714285714285712</v>
      </c>
      <c r="DF15" s="50">
        <f t="shared" si="7"/>
        <v>1642.8571428571427</v>
      </c>
      <c r="DG15" s="54">
        <v>30</v>
      </c>
      <c r="DH15" s="54">
        <v>10</v>
      </c>
      <c r="DI15" s="54"/>
      <c r="DJ15" s="54"/>
      <c r="DK15" s="54">
        <v>50</v>
      </c>
      <c r="DL15" s="54">
        <f>2/7*30</f>
        <v>8.5714285714285712</v>
      </c>
      <c r="DM15" s="54"/>
      <c r="DN15" s="54"/>
      <c r="DO15" s="54">
        <v>50</v>
      </c>
      <c r="DP15" s="54">
        <f>2/7*30</f>
        <v>8.5714285714285712</v>
      </c>
      <c r="DQ15" s="52">
        <f t="shared" si="8"/>
        <v>1157.1428571428571</v>
      </c>
      <c r="DR15" s="50">
        <v>70</v>
      </c>
      <c r="DS15" s="50">
        <v>10</v>
      </c>
      <c r="DT15" s="50"/>
      <c r="DU15" s="50"/>
      <c r="DV15" s="50">
        <v>50</v>
      </c>
      <c r="DW15" s="50">
        <f>2/7*30</f>
        <v>8.5714285714285712</v>
      </c>
      <c r="DX15" s="50"/>
      <c r="DY15" s="50"/>
      <c r="DZ15" s="50">
        <v>50</v>
      </c>
      <c r="EA15" s="50">
        <f>2/7*30</f>
        <v>8.5714285714285712</v>
      </c>
      <c r="EB15" s="50"/>
      <c r="EC15" s="50"/>
      <c r="ED15" s="50">
        <f t="shared" si="9"/>
        <v>1557.1428571428569</v>
      </c>
      <c r="EE15" s="55">
        <f t="shared" si="10"/>
        <v>5714.2857142857138</v>
      </c>
    </row>
    <row r="16" spans="1:135" x14ac:dyDescent="0.25">
      <c r="A16" s="60" t="s">
        <v>40</v>
      </c>
      <c r="B16" s="57">
        <f t="shared" si="11"/>
        <v>0</v>
      </c>
      <c r="C16" s="58" t="s">
        <v>38</v>
      </c>
      <c r="E16" s="52" t="s">
        <v>40</v>
      </c>
      <c r="F16" s="50"/>
      <c r="G16" s="50"/>
      <c r="H16" s="50"/>
      <c r="I16" s="50"/>
      <c r="J16" s="51"/>
      <c r="K16" s="51"/>
      <c r="L16" s="50"/>
      <c r="M16" s="50"/>
      <c r="N16" s="50"/>
      <c r="O16" s="50"/>
      <c r="P16" s="50">
        <f t="shared" si="0"/>
        <v>0</v>
      </c>
      <c r="Q16" s="52"/>
      <c r="R16" s="52"/>
      <c r="S16" s="52"/>
      <c r="T16" s="52"/>
      <c r="U16" s="53"/>
      <c r="V16" s="53"/>
      <c r="W16" s="52"/>
      <c r="X16" s="52"/>
      <c r="Y16" s="52">
        <v>8</v>
      </c>
      <c r="Z16" s="52">
        <v>25</v>
      </c>
      <c r="AA16" s="52">
        <f t="shared" si="1"/>
        <v>0</v>
      </c>
      <c r="AB16" s="51"/>
      <c r="AC16" s="51"/>
      <c r="AD16" s="51"/>
      <c r="AE16" s="51"/>
      <c r="AF16" s="51">
        <v>10</v>
      </c>
      <c r="AG16" s="51">
        <f>6/7*30</f>
        <v>25.714285714285712</v>
      </c>
      <c r="AH16" s="51"/>
      <c r="AI16" s="51"/>
      <c r="AJ16" s="51">
        <v>15</v>
      </c>
      <c r="AK16" s="51">
        <f>6/7*30</f>
        <v>25.714285714285712</v>
      </c>
      <c r="AL16" s="50">
        <f t="shared" si="2"/>
        <v>0</v>
      </c>
      <c r="AM16" s="52"/>
      <c r="AN16" s="52"/>
      <c r="AO16" s="52"/>
      <c r="AP16" s="52"/>
      <c r="AQ16" s="52">
        <v>23</v>
      </c>
      <c r="AR16" s="52">
        <f>6/7*30</f>
        <v>25.714285714285712</v>
      </c>
      <c r="AS16" s="52"/>
      <c r="AT16" s="52"/>
      <c r="AU16" s="52">
        <v>30</v>
      </c>
      <c r="AV16" s="52">
        <f>6/7*30</f>
        <v>25.714285714285712</v>
      </c>
      <c r="AW16" s="52">
        <f t="shared" si="3"/>
        <v>0</v>
      </c>
      <c r="AX16" s="50"/>
      <c r="AY16" s="50"/>
      <c r="AZ16" s="50"/>
      <c r="BA16" s="50"/>
      <c r="BB16" s="50">
        <v>25</v>
      </c>
      <c r="BC16" s="50">
        <f>6/7*30</f>
        <v>25.714285714285712</v>
      </c>
      <c r="BD16" s="50"/>
      <c r="BE16" s="50"/>
      <c r="BF16" s="50">
        <v>35</v>
      </c>
      <c r="BG16" s="50">
        <f>6/7*30</f>
        <v>25.714285714285712</v>
      </c>
      <c r="BH16" s="50">
        <f t="shared" si="12"/>
        <v>0</v>
      </c>
      <c r="BI16" s="52"/>
      <c r="BJ16" s="52"/>
      <c r="BK16" s="52"/>
      <c r="BL16" s="52"/>
      <c r="BM16" s="54">
        <v>25</v>
      </c>
      <c r="BN16" s="54">
        <f>6/7*30</f>
        <v>25.714285714285712</v>
      </c>
      <c r="BO16" s="52"/>
      <c r="BP16" s="52"/>
      <c r="BQ16" s="54">
        <v>35</v>
      </c>
      <c r="BR16" s="54">
        <f>6/7*30</f>
        <v>25.714285714285712</v>
      </c>
      <c r="BS16" s="52"/>
      <c r="BT16" s="52"/>
      <c r="BU16" s="52">
        <f t="shared" si="4"/>
        <v>0</v>
      </c>
      <c r="BV16" s="50"/>
      <c r="BW16" s="50"/>
      <c r="BX16" s="50"/>
      <c r="BY16" s="50"/>
      <c r="BZ16" s="50">
        <v>25</v>
      </c>
      <c r="CA16" s="50">
        <f>6/7*30</f>
        <v>25.714285714285712</v>
      </c>
      <c r="CB16" s="50"/>
      <c r="CC16" s="50"/>
      <c r="CD16" s="50">
        <v>35</v>
      </c>
      <c r="CE16" s="50">
        <f>6/7*30</f>
        <v>25.714285714285712</v>
      </c>
      <c r="CF16" s="50"/>
      <c r="CG16" s="50"/>
      <c r="CH16" s="50">
        <f t="shared" si="5"/>
        <v>0</v>
      </c>
      <c r="CI16" s="54"/>
      <c r="CJ16" s="54"/>
      <c r="CK16" s="54"/>
      <c r="CL16" s="54"/>
      <c r="CM16" s="54">
        <v>29</v>
      </c>
      <c r="CN16" s="54">
        <f>6/7*30</f>
        <v>25.714285714285712</v>
      </c>
      <c r="CO16" s="54"/>
      <c r="CP16" s="54"/>
      <c r="CQ16" s="54">
        <v>40</v>
      </c>
      <c r="CR16" s="54">
        <f>6/7*30</f>
        <v>25.714285714285712</v>
      </c>
      <c r="CS16" s="54"/>
      <c r="CT16" s="54"/>
      <c r="CU16" s="52">
        <f t="shared" si="6"/>
        <v>1774.2857142857142</v>
      </c>
      <c r="CV16" s="50"/>
      <c r="CW16" s="50"/>
      <c r="CX16" s="50"/>
      <c r="CY16" s="50"/>
      <c r="CZ16" s="50">
        <v>50</v>
      </c>
      <c r="DA16" s="50">
        <f>6/7*30</f>
        <v>25.714285714285712</v>
      </c>
      <c r="DB16" s="50"/>
      <c r="DC16" s="50"/>
      <c r="DD16" s="50">
        <v>50</v>
      </c>
      <c r="DE16" s="50">
        <f>6/7*30</f>
        <v>25.714285714285712</v>
      </c>
      <c r="DF16" s="50">
        <f t="shared" si="7"/>
        <v>2571.4285714285711</v>
      </c>
      <c r="DG16" s="54"/>
      <c r="DH16" s="54"/>
      <c r="DI16" s="54"/>
      <c r="DJ16" s="54"/>
      <c r="DK16" s="54">
        <v>30</v>
      </c>
      <c r="DL16" s="54">
        <f>6/7*30</f>
        <v>25.714285714285712</v>
      </c>
      <c r="DM16" s="54"/>
      <c r="DN16" s="54"/>
      <c r="DO16" s="54">
        <v>50</v>
      </c>
      <c r="DP16" s="54">
        <f>6/7*30</f>
        <v>25.714285714285712</v>
      </c>
      <c r="DQ16" s="52">
        <f t="shared" si="8"/>
        <v>2057.1428571428569</v>
      </c>
      <c r="DR16" s="50"/>
      <c r="DS16" s="50"/>
      <c r="DT16" s="50"/>
      <c r="DU16" s="50"/>
      <c r="DV16" s="50">
        <v>29</v>
      </c>
      <c r="DW16" s="50">
        <f>6/7*30</f>
        <v>25.714285714285712</v>
      </c>
      <c r="DX16" s="50"/>
      <c r="DY16" s="50"/>
      <c r="DZ16" s="50">
        <v>40</v>
      </c>
      <c r="EA16" s="50">
        <f>6/7*30</f>
        <v>25.714285714285712</v>
      </c>
      <c r="EB16" s="50"/>
      <c r="EC16" s="50"/>
      <c r="ED16" s="50">
        <f t="shared" si="9"/>
        <v>1774.2857142857142</v>
      </c>
      <c r="EE16" s="55">
        <f t="shared" si="10"/>
        <v>8177.1428571428569</v>
      </c>
    </row>
    <row r="17" spans="1:135" ht="15" customHeight="1" x14ac:dyDescent="0.25">
      <c r="A17" s="60" t="s">
        <v>41</v>
      </c>
      <c r="B17" s="57">
        <f t="shared" si="11"/>
        <v>0</v>
      </c>
      <c r="C17" s="58" t="s">
        <v>38</v>
      </c>
      <c r="E17" s="52" t="s">
        <v>41</v>
      </c>
      <c r="F17" s="50"/>
      <c r="G17" s="50"/>
      <c r="H17" s="50"/>
      <c r="I17" s="50"/>
      <c r="J17" s="51"/>
      <c r="K17" s="51"/>
      <c r="L17" s="50"/>
      <c r="M17" s="50"/>
      <c r="N17" s="50"/>
      <c r="O17" s="50"/>
      <c r="P17" s="50">
        <f t="shared" si="0"/>
        <v>0</v>
      </c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>
        <f t="shared" si="1"/>
        <v>0</v>
      </c>
      <c r="AB17" s="51"/>
      <c r="AC17" s="51"/>
      <c r="AD17" s="51"/>
      <c r="AE17" s="51"/>
      <c r="AF17" s="51">
        <v>50</v>
      </c>
      <c r="AG17" s="51">
        <f>0.5/7*30</f>
        <v>2.1428571428571428</v>
      </c>
      <c r="AH17" s="51"/>
      <c r="AI17" s="51"/>
      <c r="AJ17" s="51">
        <v>50</v>
      </c>
      <c r="AK17" s="51">
        <f>0.5/7*30</f>
        <v>2.1428571428571428</v>
      </c>
      <c r="AL17" s="50">
        <f t="shared" si="2"/>
        <v>0</v>
      </c>
      <c r="AM17" s="52"/>
      <c r="AN17" s="52"/>
      <c r="AO17" s="52"/>
      <c r="AP17" s="52"/>
      <c r="AQ17" s="52">
        <v>55</v>
      </c>
      <c r="AR17" s="52">
        <f>0.5/7*30</f>
        <v>2.1428571428571428</v>
      </c>
      <c r="AS17" s="52"/>
      <c r="AT17" s="52"/>
      <c r="AU17" s="52">
        <v>55</v>
      </c>
      <c r="AV17" s="52">
        <f>0.5/7*30</f>
        <v>2.1428571428571428</v>
      </c>
      <c r="AW17" s="52">
        <f t="shared" si="3"/>
        <v>0</v>
      </c>
      <c r="AX17" s="50"/>
      <c r="AY17" s="50"/>
      <c r="AZ17" s="50"/>
      <c r="BA17" s="50"/>
      <c r="BB17" s="50">
        <v>70</v>
      </c>
      <c r="BC17" s="50">
        <f>0.5/7*30</f>
        <v>2.1428571428571428</v>
      </c>
      <c r="BD17" s="50"/>
      <c r="BE17" s="50"/>
      <c r="BF17" s="50"/>
      <c r="BG17" s="50"/>
      <c r="BH17" s="50">
        <f t="shared" si="12"/>
        <v>0</v>
      </c>
      <c r="BI17" s="52"/>
      <c r="BJ17" s="52"/>
      <c r="BK17" s="52"/>
      <c r="BL17" s="52"/>
      <c r="BM17" s="54">
        <v>90</v>
      </c>
      <c r="BN17" s="54">
        <f>0.5/7*30</f>
        <v>2.1428571428571428</v>
      </c>
      <c r="BO17" s="52"/>
      <c r="BP17" s="52"/>
      <c r="BQ17" s="54"/>
      <c r="BR17" s="54"/>
      <c r="BS17" s="52"/>
      <c r="BT17" s="52"/>
      <c r="BU17" s="52">
        <f t="shared" si="4"/>
        <v>0</v>
      </c>
      <c r="BV17" s="50"/>
      <c r="BW17" s="50"/>
      <c r="BX17" s="50"/>
      <c r="BY17" s="50"/>
      <c r="BZ17" s="50">
        <v>90</v>
      </c>
      <c r="CA17" s="50">
        <f>0.5/7*30</f>
        <v>2.1428571428571428</v>
      </c>
      <c r="CB17" s="50"/>
      <c r="CC17" s="50"/>
      <c r="CD17" s="50"/>
      <c r="CE17" s="50"/>
      <c r="CF17" s="50"/>
      <c r="CG17" s="50"/>
      <c r="CH17" s="50">
        <f t="shared" si="5"/>
        <v>0</v>
      </c>
      <c r="CI17" s="54"/>
      <c r="CJ17" s="54"/>
      <c r="CK17" s="54"/>
      <c r="CL17" s="54"/>
      <c r="CM17" s="54">
        <v>100</v>
      </c>
      <c r="CN17" s="54">
        <f>0.5/7*30</f>
        <v>2.1428571428571428</v>
      </c>
      <c r="CO17" s="54"/>
      <c r="CP17" s="54"/>
      <c r="CQ17" s="54">
        <v>100</v>
      </c>
      <c r="CR17" s="54">
        <f>0.5/7*30</f>
        <v>2.1428571428571428</v>
      </c>
      <c r="CS17" s="54"/>
      <c r="CT17" s="54"/>
      <c r="CU17" s="52">
        <f t="shared" si="6"/>
        <v>428.57142857142856</v>
      </c>
      <c r="CV17" s="50"/>
      <c r="CW17" s="50"/>
      <c r="CX17" s="50"/>
      <c r="CY17" s="50"/>
      <c r="CZ17" s="50">
        <v>90</v>
      </c>
      <c r="DA17" s="50">
        <f>0.5/7*30</f>
        <v>2.1428571428571428</v>
      </c>
      <c r="DB17" s="50"/>
      <c r="DC17" s="50"/>
      <c r="DD17" s="50">
        <v>90</v>
      </c>
      <c r="DE17" s="50">
        <f>0.5/7*30</f>
        <v>2.1428571428571428</v>
      </c>
      <c r="DF17" s="50">
        <f t="shared" si="7"/>
        <v>385.71428571428572</v>
      </c>
      <c r="DG17" s="54"/>
      <c r="DH17" s="54"/>
      <c r="DI17" s="54"/>
      <c r="DJ17" s="54"/>
      <c r="DK17" s="54">
        <v>70</v>
      </c>
      <c r="DL17" s="54">
        <f>0.5/7*30</f>
        <v>2.1428571428571428</v>
      </c>
      <c r="DM17" s="54"/>
      <c r="DN17" s="54"/>
      <c r="DO17" s="54">
        <v>70</v>
      </c>
      <c r="DP17" s="54">
        <f>0.5/7*30</f>
        <v>2.1428571428571428</v>
      </c>
      <c r="DQ17" s="54">
        <f t="shared" si="8"/>
        <v>300</v>
      </c>
      <c r="DR17" s="50"/>
      <c r="DS17" s="50"/>
      <c r="DT17" s="50"/>
      <c r="DU17" s="50"/>
      <c r="DV17" s="50">
        <v>110</v>
      </c>
      <c r="DW17" s="50">
        <f>0.5/7*30</f>
        <v>2.1428571428571428</v>
      </c>
      <c r="DX17" s="50"/>
      <c r="DY17" s="50"/>
      <c r="DZ17" s="50">
        <v>110</v>
      </c>
      <c r="EA17" s="50">
        <f>0.5/7*30</f>
        <v>2.1428571428571428</v>
      </c>
      <c r="EB17" s="50"/>
      <c r="EC17" s="50"/>
      <c r="ED17" s="50">
        <f t="shared" si="9"/>
        <v>471.42857142857139</v>
      </c>
      <c r="EE17" s="55">
        <f t="shared" si="10"/>
        <v>1585.7142857142858</v>
      </c>
    </row>
    <row r="18" spans="1:135" hidden="1" x14ac:dyDescent="0.25">
      <c r="A18" s="56" t="s">
        <v>42</v>
      </c>
      <c r="B18" s="57">
        <f t="shared" si="11"/>
        <v>0</v>
      </c>
      <c r="C18" s="58" t="s">
        <v>38</v>
      </c>
      <c r="E18" s="59" t="s">
        <v>42</v>
      </c>
      <c r="F18" s="50"/>
      <c r="G18" s="50"/>
      <c r="H18" s="50"/>
      <c r="I18" s="50"/>
      <c r="J18" s="51"/>
      <c r="K18" s="51"/>
      <c r="L18" s="50"/>
      <c r="M18" s="50"/>
      <c r="N18" s="50"/>
      <c r="O18" s="50"/>
      <c r="P18" s="50">
        <f t="shared" si="0"/>
        <v>0</v>
      </c>
      <c r="Q18" s="52"/>
      <c r="R18" s="52"/>
      <c r="S18" s="52"/>
      <c r="T18" s="52"/>
      <c r="U18" s="53"/>
      <c r="V18" s="53"/>
      <c r="W18" s="52"/>
      <c r="X18" s="52"/>
      <c r="Y18" s="52"/>
      <c r="Z18" s="52"/>
      <c r="AA18" s="52">
        <f t="shared" si="1"/>
        <v>0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0">
        <f t="shared" si="2"/>
        <v>0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f t="shared" si="3"/>
        <v>0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>
        <f t="shared" si="12"/>
        <v>0</v>
      </c>
      <c r="BI18" s="52"/>
      <c r="BJ18" s="52"/>
      <c r="BK18" s="52"/>
      <c r="BL18" s="52"/>
      <c r="BM18" s="54"/>
      <c r="BN18" s="54"/>
      <c r="BO18" s="52"/>
      <c r="BP18" s="52"/>
      <c r="BQ18" s="54"/>
      <c r="BR18" s="54"/>
      <c r="BS18" s="52"/>
      <c r="BT18" s="52"/>
      <c r="BU18" s="52">
        <f t="shared" si="4"/>
        <v>0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>
        <f t="shared" si="5"/>
        <v>0</v>
      </c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2">
        <f t="shared" si="6"/>
        <v>0</v>
      </c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>
        <f t="shared" si="7"/>
        <v>0</v>
      </c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>
        <f t="shared" si="8"/>
        <v>0</v>
      </c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>
        <f t="shared" si="9"/>
        <v>0</v>
      </c>
      <c r="EE18" s="55">
        <f t="shared" si="10"/>
        <v>0</v>
      </c>
    </row>
    <row r="19" spans="1:135" hidden="1" x14ac:dyDescent="0.25">
      <c r="A19" s="60" t="s">
        <v>43</v>
      </c>
      <c r="B19" s="57">
        <f t="shared" si="11"/>
        <v>0</v>
      </c>
      <c r="C19" s="58" t="s">
        <v>38</v>
      </c>
      <c r="E19" s="52" t="s">
        <v>43</v>
      </c>
      <c r="F19" s="50"/>
      <c r="G19" s="50"/>
      <c r="H19" s="50"/>
      <c r="I19" s="50"/>
      <c r="J19" s="51"/>
      <c r="K19" s="51"/>
      <c r="L19" s="50"/>
      <c r="M19" s="50"/>
      <c r="N19" s="50"/>
      <c r="O19" s="50"/>
      <c r="P19" s="50">
        <f t="shared" si="0"/>
        <v>0</v>
      </c>
      <c r="Q19" s="52"/>
      <c r="R19" s="52"/>
      <c r="S19" s="52"/>
      <c r="T19" s="52"/>
      <c r="U19" s="53"/>
      <c r="V19" s="53"/>
      <c r="W19" s="52"/>
      <c r="X19" s="52"/>
      <c r="Y19" s="52"/>
      <c r="Z19" s="52"/>
      <c r="AA19" s="52">
        <f t="shared" si="1"/>
        <v>0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0">
        <f t="shared" si="2"/>
        <v>0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>
        <f t="shared" si="3"/>
        <v>0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>
        <f t="shared" si="12"/>
        <v>0</v>
      </c>
      <c r="BI19" s="52"/>
      <c r="BJ19" s="52"/>
      <c r="BK19" s="52"/>
      <c r="BL19" s="52"/>
      <c r="BM19" s="54"/>
      <c r="BN19" s="54"/>
      <c r="BO19" s="52"/>
      <c r="BP19" s="52"/>
      <c r="BQ19" s="54"/>
      <c r="BR19" s="54"/>
      <c r="BS19" s="52"/>
      <c r="BT19" s="52"/>
      <c r="BU19" s="52">
        <f t="shared" si="4"/>
        <v>0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>
        <f t="shared" si="5"/>
        <v>0</v>
      </c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2">
        <f t="shared" si="6"/>
        <v>0</v>
      </c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>
        <f t="shared" si="7"/>
        <v>0</v>
      </c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>
        <f t="shared" si="8"/>
        <v>0</v>
      </c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>
        <f t="shared" si="9"/>
        <v>0</v>
      </c>
      <c r="EE19" s="55"/>
    </row>
    <row r="20" spans="1:135" hidden="1" x14ac:dyDescent="0.25">
      <c r="A20" s="60" t="s">
        <v>44</v>
      </c>
      <c r="B20" s="57">
        <f t="shared" si="11"/>
        <v>0</v>
      </c>
      <c r="C20" s="58" t="s">
        <v>38</v>
      </c>
      <c r="E20" s="52" t="s">
        <v>44</v>
      </c>
      <c r="F20" s="50"/>
      <c r="G20" s="50"/>
      <c r="H20" s="50"/>
      <c r="I20" s="50"/>
      <c r="J20" s="51"/>
      <c r="K20" s="51"/>
      <c r="L20" s="50"/>
      <c r="M20" s="50"/>
      <c r="N20" s="50"/>
      <c r="O20" s="50"/>
      <c r="P20" s="50">
        <f t="shared" si="0"/>
        <v>0</v>
      </c>
      <c r="Q20" s="52"/>
      <c r="R20" s="52"/>
      <c r="S20" s="52"/>
      <c r="T20" s="52"/>
      <c r="U20" s="53"/>
      <c r="V20" s="53"/>
      <c r="W20" s="52"/>
      <c r="X20" s="52"/>
      <c r="Y20" s="52"/>
      <c r="Z20" s="52"/>
      <c r="AA20" s="52">
        <f t="shared" si="1"/>
        <v>0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0">
        <f t="shared" si="2"/>
        <v>0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>
        <f t="shared" si="3"/>
        <v>0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>
        <f t="shared" si="12"/>
        <v>0</v>
      </c>
      <c r="BI20" s="52"/>
      <c r="BJ20" s="52"/>
      <c r="BK20" s="52"/>
      <c r="BL20" s="52"/>
      <c r="BM20" s="54"/>
      <c r="BN20" s="54"/>
      <c r="BO20" s="52"/>
      <c r="BP20" s="52"/>
      <c r="BQ20" s="54"/>
      <c r="BR20" s="54"/>
      <c r="BS20" s="52"/>
      <c r="BT20" s="52"/>
      <c r="BU20" s="52">
        <f t="shared" si="4"/>
        <v>0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>
        <f t="shared" si="5"/>
        <v>0</v>
      </c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2">
        <f t="shared" si="6"/>
        <v>0</v>
      </c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>
        <f t="shared" si="7"/>
        <v>0</v>
      </c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>
        <f t="shared" si="8"/>
        <v>0</v>
      </c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>
        <f t="shared" si="9"/>
        <v>0</v>
      </c>
      <c r="EE20" s="55">
        <f>(+ED20+DQ20+DF20+CU20+CH20+AL20+AW20+BH20+BU20+AA20+P20)*ED$7</f>
        <v>0</v>
      </c>
    </row>
    <row r="21" spans="1:135" ht="15" customHeight="1" x14ac:dyDescent="0.25">
      <c r="A21" s="56" t="s">
        <v>45</v>
      </c>
      <c r="B21" s="57">
        <f t="shared" si="11"/>
        <v>0</v>
      </c>
      <c r="C21" s="58" t="s">
        <v>38</v>
      </c>
      <c r="E21" s="59" t="s">
        <v>45</v>
      </c>
      <c r="F21" s="50"/>
      <c r="G21" s="50"/>
      <c r="H21" s="50"/>
      <c r="I21" s="50"/>
      <c r="J21" s="51"/>
      <c r="K21" s="51"/>
      <c r="L21" s="50"/>
      <c r="M21" s="50"/>
      <c r="N21" s="50"/>
      <c r="O21" s="50"/>
      <c r="P21" s="50">
        <f t="shared" si="0"/>
        <v>0</v>
      </c>
      <c r="Q21" s="52"/>
      <c r="R21" s="52"/>
      <c r="S21" s="52"/>
      <c r="T21" s="52"/>
      <c r="U21" s="53"/>
      <c r="V21" s="53"/>
      <c r="W21" s="52"/>
      <c r="X21" s="52"/>
      <c r="Y21" s="52"/>
      <c r="Z21" s="52"/>
      <c r="AA21" s="52">
        <f t="shared" si="1"/>
        <v>0</v>
      </c>
      <c r="AB21" s="51">
        <v>10</v>
      </c>
      <c r="AC21" s="51">
        <v>20</v>
      </c>
      <c r="AD21" s="51">
        <v>10</v>
      </c>
      <c r="AE21" s="51">
        <v>20</v>
      </c>
      <c r="AF21" s="51">
        <v>10</v>
      </c>
      <c r="AG21" s="51">
        <v>30</v>
      </c>
      <c r="AH21" s="51"/>
      <c r="AI21" s="51"/>
      <c r="AJ21" s="51">
        <v>10</v>
      </c>
      <c r="AK21" s="51">
        <v>20</v>
      </c>
      <c r="AL21" s="50">
        <f t="shared" si="2"/>
        <v>0</v>
      </c>
      <c r="AM21" s="52">
        <v>12</v>
      </c>
      <c r="AN21" s="52">
        <v>20</v>
      </c>
      <c r="AO21" s="52">
        <v>12</v>
      </c>
      <c r="AP21" s="52">
        <v>20</v>
      </c>
      <c r="AQ21" s="52">
        <v>12</v>
      </c>
      <c r="AR21" s="52">
        <v>30</v>
      </c>
      <c r="AS21" s="52"/>
      <c r="AT21" s="52"/>
      <c r="AU21" s="52">
        <v>12</v>
      </c>
      <c r="AV21" s="52">
        <v>20</v>
      </c>
      <c r="AW21" s="52">
        <f t="shared" si="3"/>
        <v>0</v>
      </c>
      <c r="AX21" s="50">
        <v>13</v>
      </c>
      <c r="AY21" s="50">
        <v>20</v>
      </c>
      <c r="AZ21" s="50">
        <v>13</v>
      </c>
      <c r="BA21" s="50">
        <v>30</v>
      </c>
      <c r="BB21" s="50">
        <v>13</v>
      </c>
      <c r="BC21" s="50">
        <v>30</v>
      </c>
      <c r="BD21" s="50"/>
      <c r="BE21" s="50"/>
      <c r="BF21" s="50">
        <v>13</v>
      </c>
      <c r="BG21" s="50">
        <v>20</v>
      </c>
      <c r="BH21" s="50">
        <f t="shared" si="12"/>
        <v>0</v>
      </c>
      <c r="BI21" s="52">
        <v>15</v>
      </c>
      <c r="BJ21" s="52">
        <v>20</v>
      </c>
      <c r="BK21" s="52">
        <v>15</v>
      </c>
      <c r="BL21" s="52">
        <v>30</v>
      </c>
      <c r="BM21" s="54">
        <v>15</v>
      </c>
      <c r="BN21" s="54">
        <v>30</v>
      </c>
      <c r="BO21" s="52"/>
      <c r="BP21" s="52"/>
      <c r="BQ21" s="54">
        <v>15</v>
      </c>
      <c r="BR21" s="54">
        <v>20</v>
      </c>
      <c r="BS21" s="52">
        <v>13</v>
      </c>
      <c r="BT21" s="52">
        <v>20</v>
      </c>
      <c r="BU21" s="52">
        <f t="shared" si="4"/>
        <v>0</v>
      </c>
      <c r="BV21" s="50">
        <v>16</v>
      </c>
      <c r="BW21" s="50">
        <v>20</v>
      </c>
      <c r="BX21" s="50">
        <v>16</v>
      </c>
      <c r="BY21" s="50">
        <v>30</v>
      </c>
      <c r="BZ21" s="50">
        <v>16</v>
      </c>
      <c r="CA21" s="50">
        <v>30</v>
      </c>
      <c r="CB21" s="50"/>
      <c r="CC21" s="50"/>
      <c r="CD21" s="50">
        <v>16</v>
      </c>
      <c r="CE21" s="50">
        <v>20</v>
      </c>
      <c r="CF21" s="50">
        <v>13</v>
      </c>
      <c r="CG21" s="50">
        <v>20</v>
      </c>
      <c r="CH21" s="50">
        <f t="shared" si="5"/>
        <v>0</v>
      </c>
      <c r="CI21" s="54">
        <v>16</v>
      </c>
      <c r="CJ21" s="54">
        <v>20</v>
      </c>
      <c r="CK21" s="54">
        <v>16</v>
      </c>
      <c r="CL21" s="54">
        <v>30</v>
      </c>
      <c r="CM21" s="54">
        <v>16</v>
      </c>
      <c r="CN21" s="54">
        <v>30</v>
      </c>
      <c r="CO21" s="54"/>
      <c r="CP21" s="54"/>
      <c r="CQ21" s="54">
        <v>16</v>
      </c>
      <c r="CR21" s="54">
        <v>20</v>
      </c>
      <c r="CS21" s="54">
        <v>13</v>
      </c>
      <c r="CT21" s="54">
        <v>20</v>
      </c>
      <c r="CU21" s="52">
        <f t="shared" si="6"/>
        <v>1860</v>
      </c>
      <c r="CV21" s="50">
        <v>10</v>
      </c>
      <c r="CW21" s="50">
        <v>10</v>
      </c>
      <c r="CX21" s="50">
        <v>7</v>
      </c>
      <c r="CY21" s="50">
        <v>30</v>
      </c>
      <c r="CZ21" s="50">
        <v>7</v>
      </c>
      <c r="DA21" s="50">
        <v>30</v>
      </c>
      <c r="DB21" s="50">
        <v>7</v>
      </c>
      <c r="DC21" s="50">
        <v>30</v>
      </c>
      <c r="DD21" s="50">
        <v>7</v>
      </c>
      <c r="DE21" s="50">
        <v>30</v>
      </c>
      <c r="DF21" s="50">
        <f t="shared" si="7"/>
        <v>940</v>
      </c>
      <c r="DG21" s="54">
        <v>10</v>
      </c>
      <c r="DH21" s="54">
        <v>10</v>
      </c>
      <c r="DI21" s="54">
        <v>7</v>
      </c>
      <c r="DJ21" s="54">
        <v>30</v>
      </c>
      <c r="DK21" s="54">
        <v>7</v>
      </c>
      <c r="DL21" s="54">
        <v>30</v>
      </c>
      <c r="DM21" s="54">
        <v>7</v>
      </c>
      <c r="DN21" s="54">
        <v>30</v>
      </c>
      <c r="DO21" s="54">
        <v>7</v>
      </c>
      <c r="DP21" s="54">
        <v>30</v>
      </c>
      <c r="DQ21" s="54">
        <f t="shared" si="8"/>
        <v>940</v>
      </c>
      <c r="DR21" s="50">
        <v>17</v>
      </c>
      <c r="DS21" s="50">
        <v>20</v>
      </c>
      <c r="DT21" s="50">
        <v>17</v>
      </c>
      <c r="DU21" s="50">
        <v>30</v>
      </c>
      <c r="DV21" s="50">
        <v>17</v>
      </c>
      <c r="DW21" s="50">
        <v>30</v>
      </c>
      <c r="DX21" s="50"/>
      <c r="DY21" s="50"/>
      <c r="DZ21" s="50">
        <v>17</v>
      </c>
      <c r="EA21" s="50">
        <v>20</v>
      </c>
      <c r="EB21" s="50">
        <v>16</v>
      </c>
      <c r="EC21" s="50">
        <v>20</v>
      </c>
      <c r="ED21" s="50">
        <f t="shared" si="9"/>
        <v>2020</v>
      </c>
      <c r="EE21" s="55">
        <f>(+ED21+DQ21+DF21+CU21+CH21+AL21+AW21+BH21+BU21+AA21+P21)*ED$7</f>
        <v>5760</v>
      </c>
    </row>
    <row r="22" spans="1:135" x14ac:dyDescent="0.25">
      <c r="A22" s="56" t="s">
        <v>46</v>
      </c>
      <c r="B22" s="57">
        <f t="shared" si="11"/>
        <v>0</v>
      </c>
      <c r="C22" s="58" t="s">
        <v>38</v>
      </c>
      <c r="E22" s="59" t="s">
        <v>46</v>
      </c>
      <c r="F22" s="50"/>
      <c r="G22" s="50"/>
      <c r="H22" s="50"/>
      <c r="I22" s="50"/>
      <c r="J22" s="51"/>
      <c r="K22" s="51"/>
      <c r="L22" s="50"/>
      <c r="M22" s="50"/>
      <c r="N22" s="50"/>
      <c r="O22" s="50"/>
      <c r="P22" s="50">
        <f t="shared" si="0"/>
        <v>0</v>
      </c>
      <c r="Q22" s="52"/>
      <c r="R22" s="52"/>
      <c r="S22" s="52"/>
      <c r="T22" s="52"/>
      <c r="U22" s="53"/>
      <c r="V22" s="53"/>
      <c r="W22" s="52"/>
      <c r="X22" s="52"/>
      <c r="Y22" s="52"/>
      <c r="Z22" s="52"/>
      <c r="AA22" s="52">
        <f t="shared" si="1"/>
        <v>0</v>
      </c>
      <c r="AB22" s="51"/>
      <c r="AC22" s="51"/>
      <c r="AD22" s="51"/>
      <c r="AE22" s="51"/>
      <c r="AF22" s="51"/>
      <c r="AG22" s="51"/>
      <c r="AH22" s="51">
        <v>15</v>
      </c>
      <c r="AI22" s="51">
        <v>5</v>
      </c>
      <c r="AJ22" s="51"/>
      <c r="AK22" s="51"/>
      <c r="AL22" s="50">
        <f t="shared" si="2"/>
        <v>0</v>
      </c>
      <c r="AM22" s="52"/>
      <c r="AN22" s="52"/>
      <c r="AO22" s="52"/>
      <c r="AP22" s="52"/>
      <c r="AQ22" s="52"/>
      <c r="AR22" s="52"/>
      <c r="AS22" s="52">
        <v>20</v>
      </c>
      <c r="AT22" s="52">
        <v>5</v>
      </c>
      <c r="AU22" s="52"/>
      <c r="AV22" s="52"/>
      <c r="AW22" s="52">
        <f t="shared" si="3"/>
        <v>0</v>
      </c>
      <c r="AX22" s="50"/>
      <c r="AY22" s="50"/>
      <c r="AZ22" s="50"/>
      <c r="BA22" s="50"/>
      <c r="BB22" s="50"/>
      <c r="BC22" s="50"/>
      <c r="BD22" s="50">
        <v>18</v>
      </c>
      <c r="BE22" s="50">
        <v>20</v>
      </c>
      <c r="BF22" s="50"/>
      <c r="BG22" s="50"/>
      <c r="BH22" s="50">
        <f t="shared" si="12"/>
        <v>0</v>
      </c>
      <c r="BI22" s="52"/>
      <c r="BJ22" s="52"/>
      <c r="BK22" s="52"/>
      <c r="BL22" s="52"/>
      <c r="BM22" s="54"/>
      <c r="BN22" s="54"/>
      <c r="BO22" s="52">
        <v>20</v>
      </c>
      <c r="BP22" s="52">
        <v>5</v>
      </c>
      <c r="BQ22" s="54"/>
      <c r="BR22" s="54"/>
      <c r="BS22" s="52"/>
      <c r="BT22" s="52"/>
      <c r="BU22" s="52">
        <f t="shared" si="4"/>
        <v>0</v>
      </c>
      <c r="BV22" s="50"/>
      <c r="BW22" s="50"/>
      <c r="BX22" s="50"/>
      <c r="BY22" s="50"/>
      <c r="BZ22" s="50"/>
      <c r="CA22" s="50"/>
      <c r="CB22" s="50">
        <v>20</v>
      </c>
      <c r="CC22" s="50">
        <v>5</v>
      </c>
      <c r="CD22" s="50"/>
      <c r="CE22" s="50"/>
      <c r="CF22" s="50"/>
      <c r="CG22" s="50"/>
      <c r="CH22" s="50">
        <f t="shared" si="5"/>
        <v>0</v>
      </c>
      <c r="CI22" s="54"/>
      <c r="CJ22" s="54"/>
      <c r="CK22" s="54"/>
      <c r="CL22" s="54"/>
      <c r="CM22" s="54"/>
      <c r="CN22" s="54"/>
      <c r="CO22" s="54">
        <v>20</v>
      </c>
      <c r="CP22" s="54">
        <v>5</v>
      </c>
      <c r="CQ22" s="54"/>
      <c r="CR22" s="54"/>
      <c r="CS22" s="54"/>
      <c r="CT22" s="54"/>
      <c r="CU22" s="52">
        <f t="shared" si="6"/>
        <v>100</v>
      </c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>
        <f t="shared" si="7"/>
        <v>0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>
        <f t="shared" si="8"/>
        <v>0</v>
      </c>
      <c r="DR22" s="50"/>
      <c r="DS22" s="50"/>
      <c r="DT22" s="50"/>
      <c r="DU22" s="50"/>
      <c r="DV22" s="50"/>
      <c r="DW22" s="50"/>
      <c r="DX22" s="50">
        <v>20</v>
      </c>
      <c r="DY22" s="50">
        <v>5</v>
      </c>
      <c r="DZ22" s="50"/>
      <c r="EA22" s="50"/>
      <c r="EB22" s="50"/>
      <c r="EC22" s="50"/>
      <c r="ED22" s="50">
        <f t="shared" si="9"/>
        <v>100</v>
      </c>
      <c r="EE22" s="55">
        <f>(+ED22+DQ22+DF22+CU22+CH22+AL22+AW22+BH22+BU22+AA22+P22)*ED$7</f>
        <v>200</v>
      </c>
    </row>
    <row r="23" spans="1:135" x14ac:dyDescent="0.25">
      <c r="A23" s="56" t="s">
        <v>47</v>
      </c>
      <c r="B23" s="57">
        <f t="shared" si="11"/>
        <v>0</v>
      </c>
      <c r="C23" s="58" t="s">
        <v>38</v>
      </c>
      <c r="E23" s="59" t="s">
        <v>47</v>
      </c>
      <c r="F23" s="50"/>
      <c r="G23" s="50"/>
      <c r="H23" s="50"/>
      <c r="I23" s="50"/>
      <c r="J23" s="51">
        <v>30</v>
      </c>
      <c r="K23" s="51">
        <v>10</v>
      </c>
      <c r="L23" s="50"/>
      <c r="M23" s="50"/>
      <c r="N23" s="51">
        <v>30</v>
      </c>
      <c r="O23" s="51">
        <v>20</v>
      </c>
      <c r="P23" s="50">
        <f t="shared" si="0"/>
        <v>0</v>
      </c>
      <c r="Q23" s="52">
        <v>15</v>
      </c>
      <c r="R23" s="52">
        <v>12</v>
      </c>
      <c r="S23" s="52"/>
      <c r="T23" s="52"/>
      <c r="U23" s="53">
        <v>35</v>
      </c>
      <c r="V23" s="53">
        <v>12</v>
      </c>
      <c r="W23" s="52"/>
      <c r="X23" s="52"/>
      <c r="Y23" s="52">
        <v>30</v>
      </c>
      <c r="Z23" s="52">
        <v>10</v>
      </c>
      <c r="AA23" s="52">
        <f t="shared" si="1"/>
        <v>0</v>
      </c>
      <c r="AB23" s="51"/>
      <c r="AC23" s="51"/>
      <c r="AD23" s="51"/>
      <c r="AE23" s="51"/>
      <c r="AF23" s="51">
        <v>40</v>
      </c>
      <c r="AG23" s="51">
        <f>3/7*30</f>
        <v>12.857142857142856</v>
      </c>
      <c r="AH23" s="51"/>
      <c r="AI23" s="51"/>
      <c r="AJ23" s="51">
        <v>40</v>
      </c>
      <c r="AK23" s="51">
        <f>3/7*30</f>
        <v>12.857142857142856</v>
      </c>
      <c r="AL23" s="50">
        <f t="shared" si="2"/>
        <v>0</v>
      </c>
      <c r="AM23" s="52"/>
      <c r="AN23" s="52"/>
      <c r="AO23" s="52"/>
      <c r="AP23" s="52"/>
      <c r="AQ23" s="52">
        <v>55</v>
      </c>
      <c r="AR23" s="52">
        <f>3/7*30</f>
        <v>12.857142857142856</v>
      </c>
      <c r="AS23" s="52"/>
      <c r="AT23" s="52"/>
      <c r="AU23" s="52">
        <v>55</v>
      </c>
      <c r="AV23" s="52">
        <f>3/7*30</f>
        <v>12.857142857142856</v>
      </c>
      <c r="AW23" s="52">
        <f t="shared" si="3"/>
        <v>0</v>
      </c>
      <c r="AX23" s="50"/>
      <c r="AY23" s="50"/>
      <c r="AZ23" s="50"/>
      <c r="BA23" s="50"/>
      <c r="BB23" s="50">
        <v>70</v>
      </c>
      <c r="BC23" s="50">
        <f>3/7*30</f>
        <v>12.857142857142856</v>
      </c>
      <c r="BD23" s="50"/>
      <c r="BE23" s="50"/>
      <c r="BF23" s="50">
        <v>70</v>
      </c>
      <c r="BG23" s="50">
        <f>3/7*30</f>
        <v>12.857142857142856</v>
      </c>
      <c r="BH23" s="50">
        <f t="shared" si="12"/>
        <v>0</v>
      </c>
      <c r="BI23" s="52"/>
      <c r="BJ23" s="52"/>
      <c r="BK23" s="52"/>
      <c r="BL23" s="52"/>
      <c r="BM23" s="54">
        <v>90</v>
      </c>
      <c r="BN23" s="54">
        <f>3/7*30</f>
        <v>12.857142857142856</v>
      </c>
      <c r="BO23" s="52"/>
      <c r="BP23" s="52"/>
      <c r="BQ23" s="54">
        <v>90</v>
      </c>
      <c r="BR23" s="54">
        <f>3/7*30</f>
        <v>12.857142857142856</v>
      </c>
      <c r="BS23" s="52"/>
      <c r="BT23" s="52"/>
      <c r="BU23" s="52">
        <f t="shared" si="4"/>
        <v>0</v>
      </c>
      <c r="BV23" s="50"/>
      <c r="BW23" s="50"/>
      <c r="BX23" s="50"/>
      <c r="BY23" s="50"/>
      <c r="BZ23" s="50">
        <v>90</v>
      </c>
      <c r="CA23" s="50">
        <f>3/7*30</f>
        <v>12.857142857142856</v>
      </c>
      <c r="CB23" s="50"/>
      <c r="CC23" s="50"/>
      <c r="CD23" s="50">
        <v>90</v>
      </c>
      <c r="CE23" s="50">
        <f>3/7*30</f>
        <v>12.857142857142856</v>
      </c>
      <c r="CF23" s="50"/>
      <c r="CG23" s="50"/>
      <c r="CH23" s="50">
        <f t="shared" si="5"/>
        <v>0</v>
      </c>
      <c r="CI23" s="54"/>
      <c r="CJ23" s="54"/>
      <c r="CK23" s="54"/>
      <c r="CL23" s="54"/>
      <c r="CM23" s="54">
        <v>100</v>
      </c>
      <c r="CN23" s="54">
        <f>3/7*30</f>
        <v>12.857142857142856</v>
      </c>
      <c r="CO23" s="54"/>
      <c r="CP23" s="54"/>
      <c r="CQ23" s="54">
        <v>100</v>
      </c>
      <c r="CR23" s="54">
        <f>3/7*30</f>
        <v>12.857142857142856</v>
      </c>
      <c r="CS23" s="54"/>
      <c r="CT23" s="54"/>
      <c r="CU23" s="52">
        <f t="shared" si="6"/>
        <v>2571.4285714285711</v>
      </c>
      <c r="CV23" s="50"/>
      <c r="CW23" s="50"/>
      <c r="CX23" s="50"/>
      <c r="CY23" s="50"/>
      <c r="CZ23" s="50">
        <v>90</v>
      </c>
      <c r="DA23" s="50">
        <f>3/7*30</f>
        <v>12.857142857142856</v>
      </c>
      <c r="DB23" s="50"/>
      <c r="DC23" s="50"/>
      <c r="DD23" s="50">
        <v>90</v>
      </c>
      <c r="DE23" s="50">
        <f>3/7*30</f>
        <v>12.857142857142856</v>
      </c>
      <c r="DF23" s="50">
        <f t="shared" si="7"/>
        <v>2314.2857142857142</v>
      </c>
      <c r="DG23" s="54"/>
      <c r="DH23" s="54"/>
      <c r="DI23" s="54"/>
      <c r="DJ23" s="54"/>
      <c r="DK23" s="54">
        <v>70</v>
      </c>
      <c r="DL23" s="54">
        <f>3/7*30</f>
        <v>12.857142857142856</v>
      </c>
      <c r="DM23" s="54"/>
      <c r="DN23" s="54"/>
      <c r="DO23" s="54">
        <v>70</v>
      </c>
      <c r="DP23" s="54">
        <f>3/7*30</f>
        <v>12.857142857142856</v>
      </c>
      <c r="DQ23" s="54">
        <f t="shared" si="8"/>
        <v>1799.9999999999998</v>
      </c>
      <c r="DR23" s="50"/>
      <c r="DS23" s="50"/>
      <c r="DT23" s="50"/>
      <c r="DU23" s="50"/>
      <c r="DV23" s="50">
        <v>110</v>
      </c>
      <c r="DW23" s="50">
        <f>3/7*30</f>
        <v>12.857142857142856</v>
      </c>
      <c r="DX23" s="50"/>
      <c r="DY23" s="50"/>
      <c r="DZ23" s="50">
        <v>110</v>
      </c>
      <c r="EA23" s="50">
        <f>3/7*30</f>
        <v>12.857142857142856</v>
      </c>
      <c r="EB23" s="50"/>
      <c r="EC23" s="50"/>
      <c r="ED23" s="50">
        <f t="shared" si="9"/>
        <v>2828.5714285714284</v>
      </c>
      <c r="EE23" s="55">
        <f>(+ED23+DQ23+DF23+CU23+CH23+AL23+AW23+BH23+BU23+AA23+P23)*ED$7</f>
        <v>9514.2857142857138</v>
      </c>
    </row>
    <row r="24" spans="1:135" hidden="1" x14ac:dyDescent="0.25">
      <c r="A24" s="60" t="s">
        <v>48</v>
      </c>
      <c r="B24" s="57">
        <f t="shared" si="11"/>
        <v>0</v>
      </c>
      <c r="C24" s="58" t="s">
        <v>38</v>
      </c>
      <c r="E24" s="52" t="s">
        <v>48</v>
      </c>
      <c r="F24" s="50"/>
      <c r="G24" s="50"/>
      <c r="H24" s="50"/>
      <c r="I24" s="50"/>
      <c r="J24" s="51"/>
      <c r="K24" s="51"/>
      <c r="L24" s="50"/>
      <c r="M24" s="50"/>
      <c r="N24" s="50"/>
      <c r="O24" s="50"/>
      <c r="P24" s="50">
        <f t="shared" si="0"/>
        <v>0</v>
      </c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>
        <f t="shared" si="1"/>
        <v>0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0">
        <f t="shared" si="2"/>
        <v>0</v>
      </c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>
        <f t="shared" si="3"/>
        <v>0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>
        <f t="shared" si="12"/>
        <v>0</v>
      </c>
      <c r="BI24" s="52"/>
      <c r="BJ24" s="52"/>
      <c r="BK24" s="52"/>
      <c r="BL24" s="52"/>
      <c r="BM24" s="54"/>
      <c r="BN24" s="54"/>
      <c r="BO24" s="52"/>
      <c r="BP24" s="52"/>
      <c r="BQ24" s="54"/>
      <c r="BR24" s="54"/>
      <c r="BS24" s="52"/>
      <c r="BT24" s="52"/>
      <c r="BU24" s="52">
        <f t="shared" si="4"/>
        <v>0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>
        <f t="shared" si="5"/>
        <v>0</v>
      </c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2">
        <f t="shared" si="6"/>
        <v>0</v>
      </c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>
        <f t="shared" si="7"/>
        <v>0</v>
      </c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>
        <f t="shared" si="8"/>
        <v>0</v>
      </c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>
        <f t="shared" si="9"/>
        <v>0</v>
      </c>
      <c r="EE24" s="55"/>
    </row>
    <row r="25" spans="1:135" x14ac:dyDescent="0.25">
      <c r="A25" s="56" t="s">
        <v>49</v>
      </c>
      <c r="B25" s="57">
        <f t="shared" si="11"/>
        <v>0</v>
      </c>
      <c r="C25" s="58" t="s">
        <v>38</v>
      </c>
      <c r="E25" s="59" t="s">
        <v>49</v>
      </c>
      <c r="F25" s="50"/>
      <c r="G25" s="50"/>
      <c r="H25" s="50">
        <v>5</v>
      </c>
      <c r="I25" s="50">
        <v>30</v>
      </c>
      <c r="J25" s="51"/>
      <c r="K25" s="51"/>
      <c r="L25" s="50"/>
      <c r="M25" s="50"/>
      <c r="N25" s="50"/>
      <c r="O25" s="50"/>
      <c r="P25" s="50">
        <f t="shared" si="0"/>
        <v>0</v>
      </c>
      <c r="Q25" s="52"/>
      <c r="R25" s="52"/>
      <c r="S25" s="52">
        <v>7</v>
      </c>
      <c r="T25" s="52">
        <v>30</v>
      </c>
      <c r="U25" s="53"/>
      <c r="V25" s="53"/>
      <c r="W25" s="52"/>
      <c r="X25" s="52"/>
      <c r="Y25" s="52"/>
      <c r="Z25" s="52"/>
      <c r="AA25" s="52">
        <f t="shared" si="1"/>
        <v>0</v>
      </c>
      <c r="AB25" s="51">
        <v>10</v>
      </c>
      <c r="AC25" s="51">
        <f>3/7*30</f>
        <v>12.857142857142856</v>
      </c>
      <c r="AD25" s="51">
        <v>10</v>
      </c>
      <c r="AE25" s="51">
        <f>3/7*30</f>
        <v>12.857142857142856</v>
      </c>
      <c r="AF25" s="51"/>
      <c r="AG25" s="51"/>
      <c r="AH25" s="51"/>
      <c r="AI25" s="51"/>
      <c r="AJ25" s="51"/>
      <c r="AK25" s="51"/>
      <c r="AL25" s="50">
        <f t="shared" si="2"/>
        <v>0</v>
      </c>
      <c r="AM25" s="52">
        <v>12</v>
      </c>
      <c r="AN25" s="52">
        <f>3/7*30</f>
        <v>12.857142857142856</v>
      </c>
      <c r="AO25" s="52">
        <v>11</v>
      </c>
      <c r="AP25" s="52">
        <f>3/7*30</f>
        <v>12.857142857142856</v>
      </c>
      <c r="AQ25" s="52"/>
      <c r="AR25" s="52"/>
      <c r="AS25" s="52"/>
      <c r="AT25" s="52"/>
      <c r="AU25" s="52"/>
      <c r="AV25" s="52"/>
      <c r="AW25" s="52">
        <f t="shared" si="3"/>
        <v>0</v>
      </c>
      <c r="AX25" s="50">
        <v>12</v>
      </c>
      <c r="AY25" s="50">
        <f>3/7*30</f>
        <v>12.857142857142856</v>
      </c>
      <c r="AZ25" s="50">
        <v>11</v>
      </c>
      <c r="BA25" s="50">
        <f>3/7*30</f>
        <v>12.857142857142856</v>
      </c>
      <c r="BB25" s="50"/>
      <c r="BC25" s="50"/>
      <c r="BD25" s="50"/>
      <c r="BE25" s="50"/>
      <c r="BF25" s="50"/>
      <c r="BG25" s="50"/>
      <c r="BH25" s="50">
        <f t="shared" si="12"/>
        <v>0</v>
      </c>
      <c r="BI25" s="52">
        <v>13.2</v>
      </c>
      <c r="BJ25" s="52">
        <f>3/7*30</f>
        <v>12.857142857142856</v>
      </c>
      <c r="BK25" s="52">
        <v>13.2</v>
      </c>
      <c r="BL25" s="52">
        <f>3/7*30</f>
        <v>12.857142857142856</v>
      </c>
      <c r="BM25" s="54"/>
      <c r="BN25" s="54"/>
      <c r="BO25" s="52"/>
      <c r="BP25" s="52"/>
      <c r="BQ25" s="54"/>
      <c r="BR25" s="54"/>
      <c r="BS25" s="52"/>
      <c r="BT25" s="52"/>
      <c r="BU25" s="52">
        <f t="shared" si="4"/>
        <v>0</v>
      </c>
      <c r="BV25" s="50">
        <v>14</v>
      </c>
      <c r="BW25" s="50">
        <f>3/7*30</f>
        <v>12.857142857142856</v>
      </c>
      <c r="BX25" s="50">
        <v>14</v>
      </c>
      <c r="BY25" s="50">
        <f>3/7*30</f>
        <v>12.857142857142856</v>
      </c>
      <c r="BZ25" s="50"/>
      <c r="CA25" s="50"/>
      <c r="CB25" s="50"/>
      <c r="CC25" s="50"/>
      <c r="CD25" s="50"/>
      <c r="CE25" s="50"/>
      <c r="CF25" s="50"/>
      <c r="CG25" s="50"/>
      <c r="CH25" s="50">
        <f t="shared" si="5"/>
        <v>0</v>
      </c>
      <c r="CI25" s="54">
        <v>14</v>
      </c>
      <c r="CJ25" s="54">
        <f>3/7*30</f>
        <v>12.857142857142856</v>
      </c>
      <c r="CK25" s="54">
        <v>14</v>
      </c>
      <c r="CL25" s="54">
        <f>3/7*30</f>
        <v>12.857142857142856</v>
      </c>
      <c r="CM25" s="54"/>
      <c r="CN25" s="54"/>
      <c r="CO25" s="54"/>
      <c r="CP25" s="54"/>
      <c r="CQ25" s="54"/>
      <c r="CR25" s="54"/>
      <c r="CS25" s="54"/>
      <c r="CT25" s="54"/>
      <c r="CU25" s="52">
        <f t="shared" si="6"/>
        <v>359.99999999999994</v>
      </c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>
        <f t="shared" si="7"/>
        <v>0</v>
      </c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>
        <f t="shared" si="8"/>
        <v>0</v>
      </c>
      <c r="DR25" s="50">
        <v>15.6</v>
      </c>
      <c r="DS25" s="50">
        <f>3/7*30</f>
        <v>12.857142857142856</v>
      </c>
      <c r="DT25" s="50">
        <v>15.6</v>
      </c>
      <c r="DU25" s="50">
        <f>3/7*30</f>
        <v>12.857142857142856</v>
      </c>
      <c r="DV25" s="50"/>
      <c r="DW25" s="50"/>
      <c r="DX25" s="50"/>
      <c r="DY25" s="50"/>
      <c r="DZ25" s="50"/>
      <c r="EA25" s="50"/>
      <c r="EB25" s="50"/>
      <c r="EC25" s="50"/>
      <c r="ED25" s="50">
        <f t="shared" si="9"/>
        <v>401.14285714285711</v>
      </c>
      <c r="EE25" s="55">
        <f>(+ED25+DQ25+DF25+CU25+CH25+AL25+AW25+BH25+BU25+AA25+P25)*ED$7</f>
        <v>761.14285714285711</v>
      </c>
    </row>
    <row r="26" spans="1:135" x14ac:dyDescent="0.25">
      <c r="A26" s="60" t="s">
        <v>50</v>
      </c>
      <c r="B26" s="57">
        <f t="shared" si="11"/>
        <v>0</v>
      </c>
      <c r="C26" s="58" t="s">
        <v>38</v>
      </c>
      <c r="E26" s="52" t="s">
        <v>50</v>
      </c>
      <c r="F26" s="50"/>
      <c r="G26" s="50"/>
      <c r="H26" s="50"/>
      <c r="I26" s="50"/>
      <c r="J26" s="51">
        <v>6</v>
      </c>
      <c r="K26" s="51">
        <v>30</v>
      </c>
      <c r="L26" s="50"/>
      <c r="M26" s="50"/>
      <c r="N26" s="51">
        <v>6</v>
      </c>
      <c r="O26" s="51">
        <v>30</v>
      </c>
      <c r="P26" s="50">
        <f t="shared" si="0"/>
        <v>0</v>
      </c>
      <c r="Q26" s="52"/>
      <c r="R26" s="52"/>
      <c r="S26" s="52"/>
      <c r="T26" s="52"/>
      <c r="U26" s="53">
        <v>4</v>
      </c>
      <c r="V26" s="53">
        <v>30</v>
      </c>
      <c r="W26" s="52"/>
      <c r="X26" s="52"/>
      <c r="Y26" s="52">
        <v>4</v>
      </c>
      <c r="Z26" s="52">
        <v>30</v>
      </c>
      <c r="AA26" s="52">
        <f t="shared" si="1"/>
        <v>0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0">
        <f t="shared" si="2"/>
        <v>0</v>
      </c>
      <c r="AM26" s="52"/>
      <c r="AN26" s="52"/>
      <c r="AO26" s="52"/>
      <c r="AP26" s="52"/>
      <c r="AQ26" s="52">
        <v>6</v>
      </c>
      <c r="AR26" s="52">
        <v>30</v>
      </c>
      <c r="AS26" s="52"/>
      <c r="AT26" s="52"/>
      <c r="AU26" s="52"/>
      <c r="AV26" s="52"/>
      <c r="AW26" s="52">
        <f t="shared" si="3"/>
        <v>0</v>
      </c>
      <c r="AX26" s="50"/>
      <c r="AY26" s="50"/>
      <c r="AZ26" s="50"/>
      <c r="BA26" s="50"/>
      <c r="BB26" s="50">
        <v>9</v>
      </c>
      <c r="BC26" s="50">
        <v>30</v>
      </c>
      <c r="BD26" s="50"/>
      <c r="BE26" s="50"/>
      <c r="BF26" s="50"/>
      <c r="BG26" s="50"/>
      <c r="BH26" s="50">
        <f t="shared" si="12"/>
        <v>0</v>
      </c>
      <c r="BI26" s="52"/>
      <c r="BJ26" s="52"/>
      <c r="BK26" s="52"/>
      <c r="BL26" s="52"/>
      <c r="BM26" s="54">
        <v>9</v>
      </c>
      <c r="BN26" s="54">
        <v>30</v>
      </c>
      <c r="BO26" s="52"/>
      <c r="BP26" s="52"/>
      <c r="BQ26" s="54"/>
      <c r="BR26" s="54"/>
      <c r="BS26" s="52"/>
      <c r="BT26" s="52"/>
      <c r="BU26" s="52">
        <f t="shared" si="4"/>
        <v>0</v>
      </c>
      <c r="BV26" s="50"/>
      <c r="BW26" s="50"/>
      <c r="BX26" s="50"/>
      <c r="BY26" s="50"/>
      <c r="BZ26" s="50">
        <v>9</v>
      </c>
      <c r="CA26" s="50">
        <v>30</v>
      </c>
      <c r="CB26" s="50"/>
      <c r="CC26" s="50"/>
      <c r="CD26" s="50"/>
      <c r="CE26" s="50"/>
      <c r="CF26" s="50"/>
      <c r="CG26" s="50"/>
      <c r="CH26" s="50">
        <f t="shared" si="5"/>
        <v>0</v>
      </c>
      <c r="CI26" s="54"/>
      <c r="CJ26" s="54"/>
      <c r="CK26" s="54"/>
      <c r="CL26" s="54"/>
      <c r="CM26" s="54">
        <v>9</v>
      </c>
      <c r="CN26" s="54">
        <v>30</v>
      </c>
      <c r="CO26" s="54"/>
      <c r="CP26" s="54"/>
      <c r="CQ26" s="54"/>
      <c r="CR26" s="54"/>
      <c r="CS26" s="54"/>
      <c r="CT26" s="54"/>
      <c r="CU26" s="52">
        <f t="shared" si="6"/>
        <v>270</v>
      </c>
      <c r="CV26" s="50"/>
      <c r="CW26" s="50"/>
      <c r="CX26" s="50"/>
      <c r="CY26" s="50"/>
      <c r="CZ26" s="50">
        <v>15</v>
      </c>
      <c r="DA26" s="50">
        <v>30</v>
      </c>
      <c r="DB26" s="50"/>
      <c r="DC26" s="50"/>
      <c r="DD26" s="50"/>
      <c r="DE26" s="50"/>
      <c r="DF26" s="50">
        <f t="shared" si="7"/>
        <v>450</v>
      </c>
      <c r="DG26" s="54"/>
      <c r="DH26" s="54"/>
      <c r="DI26" s="54"/>
      <c r="DJ26" s="54"/>
      <c r="DK26" s="54">
        <v>10</v>
      </c>
      <c r="DL26" s="54">
        <v>30</v>
      </c>
      <c r="DM26" s="54"/>
      <c r="DN26" s="54"/>
      <c r="DO26" s="54"/>
      <c r="DP26" s="54"/>
      <c r="DQ26" s="54">
        <f t="shared" si="8"/>
        <v>300</v>
      </c>
      <c r="DR26" s="50"/>
      <c r="DS26" s="50"/>
      <c r="DT26" s="50"/>
      <c r="DU26" s="50"/>
      <c r="DV26" s="50">
        <v>9</v>
      </c>
      <c r="DW26" s="50">
        <v>30</v>
      </c>
      <c r="DX26" s="50"/>
      <c r="DY26" s="50"/>
      <c r="DZ26" s="50"/>
      <c r="EA26" s="50"/>
      <c r="EB26" s="50"/>
      <c r="EC26" s="50"/>
      <c r="ED26" s="50">
        <f t="shared" si="9"/>
        <v>270</v>
      </c>
      <c r="EE26" s="55">
        <f>(+ED26+DQ26+DF26+CU26+CH26+AL26+AW26+BH26+BU26+AA26+P26)*ED$7</f>
        <v>1290</v>
      </c>
    </row>
    <row r="27" spans="1:135" x14ac:dyDescent="0.25">
      <c r="A27" s="56" t="s">
        <v>51</v>
      </c>
      <c r="B27" s="57">
        <f t="shared" si="11"/>
        <v>0</v>
      </c>
      <c r="C27" s="58" t="s">
        <v>38</v>
      </c>
      <c r="E27" s="59" t="s">
        <v>51</v>
      </c>
      <c r="F27" s="50"/>
      <c r="G27" s="50"/>
      <c r="H27" s="50"/>
      <c r="I27" s="50"/>
      <c r="J27" s="51"/>
      <c r="K27" s="51"/>
      <c r="L27" s="50"/>
      <c r="M27" s="50"/>
      <c r="N27" s="50"/>
      <c r="O27" s="50"/>
      <c r="P27" s="50">
        <f t="shared" si="0"/>
        <v>0</v>
      </c>
      <c r="Q27" s="52"/>
      <c r="R27" s="52"/>
      <c r="S27" s="52"/>
      <c r="T27" s="52"/>
      <c r="U27" s="53"/>
      <c r="V27" s="53"/>
      <c r="W27" s="52"/>
      <c r="X27" s="52"/>
      <c r="Y27" s="52"/>
      <c r="Z27" s="52"/>
      <c r="AA27" s="52">
        <f t="shared" si="1"/>
        <v>0</v>
      </c>
      <c r="AB27" s="51">
        <v>9</v>
      </c>
      <c r="AC27" s="51">
        <v>4</v>
      </c>
      <c r="AD27" s="51"/>
      <c r="AE27" s="51"/>
      <c r="AF27" s="51"/>
      <c r="AG27" s="51"/>
      <c r="AH27" s="51"/>
      <c r="AI27" s="51"/>
      <c r="AJ27" s="51"/>
      <c r="AK27" s="51"/>
      <c r="AL27" s="50">
        <f t="shared" si="2"/>
        <v>0</v>
      </c>
      <c r="AM27" s="52">
        <v>11</v>
      </c>
      <c r="AN27" s="52">
        <v>4</v>
      </c>
      <c r="AO27" s="52"/>
      <c r="AP27" s="52"/>
      <c r="AQ27" s="52"/>
      <c r="AR27" s="52"/>
      <c r="AS27" s="52"/>
      <c r="AT27" s="52"/>
      <c r="AU27" s="52"/>
      <c r="AV27" s="52"/>
      <c r="AW27" s="52">
        <f t="shared" si="3"/>
        <v>0</v>
      </c>
      <c r="AX27" s="50">
        <v>12</v>
      </c>
      <c r="AY27" s="50">
        <v>4</v>
      </c>
      <c r="AZ27" s="50"/>
      <c r="BA27" s="50"/>
      <c r="BB27" s="50"/>
      <c r="BC27" s="50"/>
      <c r="BD27" s="50">
        <v>20</v>
      </c>
      <c r="BE27" s="50">
        <v>5</v>
      </c>
      <c r="BF27" s="50"/>
      <c r="BG27" s="50"/>
      <c r="BH27" s="50">
        <f t="shared" si="12"/>
        <v>0</v>
      </c>
      <c r="BI27" s="52">
        <v>13</v>
      </c>
      <c r="BJ27" s="52">
        <v>4</v>
      </c>
      <c r="BK27" s="52"/>
      <c r="BL27" s="52"/>
      <c r="BM27" s="54"/>
      <c r="BN27" s="54"/>
      <c r="BO27" s="52"/>
      <c r="BP27" s="52"/>
      <c r="BQ27" s="54"/>
      <c r="BR27" s="54"/>
      <c r="BS27" s="52"/>
      <c r="BT27" s="52"/>
      <c r="BU27" s="52">
        <f t="shared" si="4"/>
        <v>0</v>
      </c>
      <c r="BV27" s="50">
        <v>14</v>
      </c>
      <c r="BW27" s="50">
        <v>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>
        <f t="shared" si="5"/>
        <v>0</v>
      </c>
      <c r="CI27" s="54">
        <v>14</v>
      </c>
      <c r="CJ27" s="54">
        <v>4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2">
        <f t="shared" si="6"/>
        <v>56</v>
      </c>
      <c r="CV27" s="50">
        <v>20</v>
      </c>
      <c r="CW27" s="50">
        <v>10</v>
      </c>
      <c r="CX27" s="50"/>
      <c r="CY27" s="50"/>
      <c r="CZ27" s="50"/>
      <c r="DA27" s="50"/>
      <c r="DB27" s="50"/>
      <c r="DC27" s="50"/>
      <c r="DD27" s="50"/>
      <c r="DE27" s="50"/>
      <c r="DF27" s="50">
        <f t="shared" si="7"/>
        <v>200</v>
      </c>
      <c r="DG27" s="54">
        <v>20</v>
      </c>
      <c r="DH27" s="54">
        <v>10</v>
      </c>
      <c r="DI27" s="54"/>
      <c r="DJ27" s="54"/>
      <c r="DK27" s="54"/>
      <c r="DL27" s="54"/>
      <c r="DM27" s="54"/>
      <c r="DN27" s="54"/>
      <c r="DO27" s="54"/>
      <c r="DP27" s="54"/>
      <c r="DQ27" s="54">
        <f t="shared" si="8"/>
        <v>200</v>
      </c>
      <c r="DR27" s="50">
        <v>16</v>
      </c>
      <c r="DS27" s="50">
        <v>4</v>
      </c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>
        <f t="shared" si="9"/>
        <v>64</v>
      </c>
      <c r="EE27" s="55">
        <f>(+ED27+DQ27+DF27+CU27+CH27+AL27+AW27+BH27+BU27+AA27+P27)*ED$7</f>
        <v>520</v>
      </c>
    </row>
    <row r="28" spans="1:135" hidden="1" x14ac:dyDescent="0.25">
      <c r="A28" s="60" t="s">
        <v>52</v>
      </c>
      <c r="B28" s="57">
        <f t="shared" si="11"/>
        <v>0</v>
      </c>
      <c r="C28" s="58" t="s">
        <v>38</v>
      </c>
      <c r="E28" s="52" t="s">
        <v>52</v>
      </c>
      <c r="F28" s="50"/>
      <c r="G28" s="50"/>
      <c r="H28" s="50"/>
      <c r="I28" s="50"/>
      <c r="J28" s="51"/>
      <c r="K28" s="51"/>
      <c r="L28" s="50"/>
      <c r="M28" s="50"/>
      <c r="N28" s="50"/>
      <c r="O28" s="50"/>
      <c r="P28" s="50">
        <f t="shared" si="0"/>
        <v>0</v>
      </c>
      <c r="Q28" s="52"/>
      <c r="R28" s="52"/>
      <c r="S28" s="52"/>
      <c r="T28" s="52"/>
      <c r="U28" s="53"/>
      <c r="V28" s="53"/>
      <c r="W28" s="52"/>
      <c r="X28" s="52"/>
      <c r="Y28" s="52"/>
      <c r="Z28" s="52"/>
      <c r="AA28" s="52">
        <f t="shared" si="1"/>
        <v>0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0">
        <f t="shared" si="2"/>
        <v>0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>
        <f t="shared" si="3"/>
        <v>0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>
        <f t="shared" si="12"/>
        <v>0</v>
      </c>
      <c r="BI28" s="52"/>
      <c r="BJ28" s="52"/>
      <c r="BK28" s="52"/>
      <c r="BL28" s="52"/>
      <c r="BM28" s="54"/>
      <c r="BN28" s="54"/>
      <c r="BO28" s="52"/>
      <c r="BP28" s="52"/>
      <c r="BQ28" s="54"/>
      <c r="BR28" s="54"/>
      <c r="BS28" s="52"/>
      <c r="BT28" s="52"/>
      <c r="BU28" s="52">
        <f t="shared" si="4"/>
        <v>0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>
        <f t="shared" si="5"/>
        <v>0</v>
      </c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2">
        <f t="shared" si="6"/>
        <v>0</v>
      </c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>
        <f t="shared" si="7"/>
        <v>0</v>
      </c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>
        <f t="shared" si="8"/>
        <v>0</v>
      </c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>
        <f t="shared" si="9"/>
        <v>0</v>
      </c>
      <c r="EE28" s="55">
        <f>(+ED28+DQ28+DF28+CU28+CH28+AL28+AW28+BH28+BU28+AA28+P28)*ED$7</f>
        <v>0</v>
      </c>
    </row>
    <row r="29" spans="1:135" hidden="1" x14ac:dyDescent="0.25">
      <c r="A29" s="60" t="s">
        <v>53</v>
      </c>
      <c r="B29" s="57">
        <f t="shared" si="11"/>
        <v>0</v>
      </c>
      <c r="C29" s="58" t="s">
        <v>38</v>
      </c>
      <c r="E29" s="52" t="s">
        <v>54</v>
      </c>
      <c r="F29" s="50"/>
      <c r="G29" s="50"/>
      <c r="H29" s="50"/>
      <c r="I29" s="50"/>
      <c r="J29" s="51"/>
      <c r="K29" s="51"/>
      <c r="L29" s="50"/>
      <c r="M29" s="50"/>
      <c r="N29" s="50"/>
      <c r="O29" s="50"/>
      <c r="P29" s="50">
        <f t="shared" si="0"/>
        <v>0</v>
      </c>
      <c r="Q29" s="52"/>
      <c r="R29" s="52"/>
      <c r="S29" s="52"/>
      <c r="T29" s="52"/>
      <c r="U29" s="53"/>
      <c r="V29" s="53"/>
      <c r="W29" s="52"/>
      <c r="X29" s="52"/>
      <c r="Y29" s="52"/>
      <c r="Z29" s="52"/>
      <c r="AA29" s="52">
        <f t="shared" si="1"/>
        <v>0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0">
        <f t="shared" si="2"/>
        <v>0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>
        <f t="shared" si="3"/>
        <v>0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>
        <f t="shared" si="12"/>
        <v>0</v>
      </c>
      <c r="BI29" s="52"/>
      <c r="BJ29" s="52"/>
      <c r="BK29" s="52"/>
      <c r="BL29" s="52"/>
      <c r="BM29" s="54"/>
      <c r="BN29" s="54"/>
      <c r="BO29" s="52"/>
      <c r="BP29" s="52"/>
      <c r="BQ29" s="54"/>
      <c r="BR29" s="54"/>
      <c r="BS29" s="52"/>
      <c r="BT29" s="52"/>
      <c r="BU29" s="52">
        <f t="shared" si="4"/>
        <v>0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>
        <f t="shared" si="5"/>
        <v>0</v>
      </c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2">
        <f t="shared" si="6"/>
        <v>0</v>
      </c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>
        <f t="shared" si="7"/>
        <v>0</v>
      </c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>
        <f t="shared" si="8"/>
        <v>0</v>
      </c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>
        <f t="shared" si="9"/>
        <v>0</v>
      </c>
      <c r="EE29" s="55"/>
    </row>
    <row r="30" spans="1:135" hidden="1" x14ac:dyDescent="0.25">
      <c r="A30" s="56" t="s">
        <v>55</v>
      </c>
      <c r="B30" s="57">
        <f t="shared" si="11"/>
        <v>0</v>
      </c>
      <c r="C30" s="58" t="s">
        <v>38</v>
      </c>
      <c r="E30" s="59" t="s">
        <v>55</v>
      </c>
      <c r="F30" s="50"/>
      <c r="G30" s="50"/>
      <c r="H30" s="50"/>
      <c r="I30" s="50"/>
      <c r="J30" s="51"/>
      <c r="K30" s="51"/>
      <c r="L30" s="50"/>
      <c r="M30" s="50"/>
      <c r="N30" s="50"/>
      <c r="O30" s="50"/>
      <c r="P30" s="50">
        <f t="shared" si="0"/>
        <v>0</v>
      </c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>
        <f t="shared" si="1"/>
        <v>0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0">
        <f t="shared" si="2"/>
        <v>0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f t="shared" si="3"/>
        <v>0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>
        <f t="shared" si="12"/>
        <v>0</v>
      </c>
      <c r="BI30" s="52"/>
      <c r="BJ30" s="52"/>
      <c r="BK30" s="52"/>
      <c r="BL30" s="52"/>
      <c r="BM30" s="54"/>
      <c r="BN30" s="54"/>
      <c r="BO30" s="52"/>
      <c r="BP30" s="52"/>
      <c r="BQ30" s="54"/>
      <c r="BR30" s="54"/>
      <c r="BS30" s="52"/>
      <c r="BT30" s="52"/>
      <c r="BU30" s="52">
        <f t="shared" si="4"/>
        <v>0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>
        <f t="shared" si="5"/>
        <v>0</v>
      </c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2">
        <f t="shared" si="6"/>
        <v>0</v>
      </c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>
        <f t="shared" si="7"/>
        <v>0</v>
      </c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>
        <f t="shared" si="8"/>
        <v>0</v>
      </c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>
        <f t="shared" si="9"/>
        <v>0</v>
      </c>
      <c r="EE30" s="55">
        <f t="shared" ref="EE30:EE35" si="13">(+ED30+DQ30+DF30+CU30+CH30+AL30+AW30+BH30+BU30+AA30+P30)*ED$7</f>
        <v>0</v>
      </c>
    </row>
    <row r="31" spans="1:135" hidden="1" x14ac:dyDescent="0.25">
      <c r="A31" s="56" t="s">
        <v>56</v>
      </c>
      <c r="B31" s="57">
        <f t="shared" si="11"/>
        <v>0</v>
      </c>
      <c r="C31" s="58" t="s">
        <v>38</v>
      </c>
      <c r="E31" s="59" t="s">
        <v>57</v>
      </c>
      <c r="F31" s="50">
        <f>(59+120)/2</f>
        <v>89.5</v>
      </c>
      <c r="G31" s="50">
        <v>30</v>
      </c>
      <c r="H31" s="50">
        <f>+(42+89)/2</f>
        <v>65.5</v>
      </c>
      <c r="I31" s="50">
        <v>30</v>
      </c>
      <c r="J31" s="51">
        <f>+(59+120)/2</f>
        <v>89.5</v>
      </c>
      <c r="K31" s="51">
        <v>30</v>
      </c>
      <c r="L31" s="50">
        <f>+(42+89)/2</f>
        <v>65.5</v>
      </c>
      <c r="M31" s="50">
        <v>30</v>
      </c>
      <c r="N31" s="51">
        <f>+(59+120)/2</f>
        <v>89.5</v>
      </c>
      <c r="O31" s="51">
        <v>30</v>
      </c>
      <c r="P31" s="50">
        <f t="shared" si="0"/>
        <v>0</v>
      </c>
      <c r="Q31" s="52">
        <f>+(59+120)/2</f>
        <v>89.5</v>
      </c>
      <c r="R31" s="52">
        <v>30</v>
      </c>
      <c r="S31" s="52">
        <f>+(42+89)/2</f>
        <v>65.5</v>
      </c>
      <c r="T31" s="52">
        <v>30</v>
      </c>
      <c r="U31" s="53">
        <f>+(59+120)/2</f>
        <v>89.5</v>
      </c>
      <c r="V31" s="53">
        <v>30</v>
      </c>
      <c r="W31" s="52">
        <f>+(42+89)/2</f>
        <v>65.5</v>
      </c>
      <c r="X31" s="52">
        <v>30</v>
      </c>
      <c r="Y31" s="52">
        <f>+(59+120)/2</f>
        <v>89.5</v>
      </c>
      <c r="Z31" s="52">
        <v>30</v>
      </c>
      <c r="AA31" s="52">
        <f t="shared" si="1"/>
        <v>0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0">
        <f t="shared" si="2"/>
        <v>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>
        <f t="shared" si="3"/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>
        <f t="shared" si="12"/>
        <v>0</v>
      </c>
      <c r="BI31" s="52"/>
      <c r="BJ31" s="52"/>
      <c r="BK31" s="52"/>
      <c r="BL31" s="52"/>
      <c r="BM31" s="54"/>
      <c r="BN31" s="54"/>
      <c r="BO31" s="52"/>
      <c r="BP31" s="52"/>
      <c r="BQ31" s="54"/>
      <c r="BR31" s="54"/>
      <c r="BS31" s="52"/>
      <c r="BT31" s="52"/>
      <c r="BU31" s="52">
        <f t="shared" si="4"/>
        <v>0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f t="shared" si="5"/>
        <v>0</v>
      </c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2">
        <f t="shared" si="6"/>
        <v>0</v>
      </c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>
        <f t="shared" si="7"/>
        <v>0</v>
      </c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>
        <f t="shared" si="8"/>
        <v>0</v>
      </c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>
        <f t="shared" si="9"/>
        <v>0</v>
      </c>
      <c r="EE31" s="55">
        <f t="shared" si="13"/>
        <v>0</v>
      </c>
    </row>
    <row r="32" spans="1:135" x14ac:dyDescent="0.25">
      <c r="A32" s="60" t="s">
        <v>58</v>
      </c>
      <c r="B32" s="57">
        <f t="shared" si="11"/>
        <v>0</v>
      </c>
      <c r="C32" s="58" t="s">
        <v>38</v>
      </c>
      <c r="E32" s="52" t="s">
        <v>59</v>
      </c>
      <c r="F32" s="50"/>
      <c r="G32" s="50"/>
      <c r="H32" s="50"/>
      <c r="I32" s="50"/>
      <c r="J32" s="51"/>
      <c r="K32" s="51"/>
      <c r="L32" s="50"/>
      <c r="M32" s="50"/>
      <c r="N32" s="50"/>
      <c r="O32" s="50"/>
      <c r="P32" s="50">
        <f t="shared" si="0"/>
        <v>0</v>
      </c>
      <c r="Q32" s="52"/>
      <c r="R32" s="52"/>
      <c r="S32" s="52"/>
      <c r="T32" s="52"/>
      <c r="U32" s="53"/>
      <c r="V32" s="53"/>
      <c r="W32" s="52"/>
      <c r="X32" s="52"/>
      <c r="Y32" s="52"/>
      <c r="Z32" s="52"/>
      <c r="AA32" s="52">
        <f t="shared" si="1"/>
        <v>0</v>
      </c>
      <c r="AB32" s="51">
        <f>+(73+155)/2</f>
        <v>114</v>
      </c>
      <c r="AC32" s="51">
        <v>30</v>
      </c>
      <c r="AD32" s="51">
        <f>+(73+155)/2</f>
        <v>114</v>
      </c>
      <c r="AE32" s="51">
        <f>3/7*30</f>
        <v>12.857142857142856</v>
      </c>
      <c r="AF32" s="51">
        <f>+(29+62)/2</f>
        <v>45.5</v>
      </c>
      <c r="AG32" s="51">
        <v>30</v>
      </c>
      <c r="AH32" s="51"/>
      <c r="AI32" s="51"/>
      <c r="AJ32" s="51">
        <f>+(29+62)/2</f>
        <v>45.5</v>
      </c>
      <c r="AK32" s="51">
        <v>30</v>
      </c>
      <c r="AL32" s="50">
        <f t="shared" si="2"/>
        <v>0</v>
      </c>
      <c r="AM32" s="52">
        <f>+(84+177)/2</f>
        <v>130.5</v>
      </c>
      <c r="AN32" s="52">
        <v>30</v>
      </c>
      <c r="AO32" s="52">
        <f>+(73+155)/2</f>
        <v>114</v>
      </c>
      <c r="AP32" s="52">
        <v>30</v>
      </c>
      <c r="AQ32" s="61">
        <f>+(36+75)/2</f>
        <v>55.5</v>
      </c>
      <c r="AR32" s="54">
        <v>30</v>
      </c>
      <c r="AS32" s="52"/>
      <c r="AT32" s="52"/>
      <c r="AU32" s="52">
        <f>+(36+75)/2</f>
        <v>55.5</v>
      </c>
      <c r="AV32" s="52">
        <v>30</v>
      </c>
      <c r="AW32" s="52">
        <f t="shared" si="3"/>
        <v>0</v>
      </c>
      <c r="AX32" s="50">
        <f>+(105+222)/2</f>
        <v>163.5</v>
      </c>
      <c r="AY32" s="50">
        <v>30</v>
      </c>
      <c r="AZ32" s="50">
        <f>+(84+177)/2</f>
        <v>130.5</v>
      </c>
      <c r="BA32" s="50">
        <v>30</v>
      </c>
      <c r="BB32" s="50">
        <f>+(38+82)/2</f>
        <v>60</v>
      </c>
      <c r="BC32" s="50">
        <v>30</v>
      </c>
      <c r="BD32" s="50"/>
      <c r="BE32" s="50"/>
      <c r="BF32" s="50"/>
      <c r="BG32" s="50"/>
      <c r="BH32" s="50">
        <f t="shared" si="12"/>
        <v>0</v>
      </c>
      <c r="BI32" s="52">
        <f>+(105+222)/2</f>
        <v>163.5</v>
      </c>
      <c r="BJ32" s="52">
        <v>30</v>
      </c>
      <c r="BK32" s="52">
        <f>+(84+177)/2</f>
        <v>130.5</v>
      </c>
      <c r="BL32" s="52">
        <v>30</v>
      </c>
      <c r="BM32" s="54">
        <f>+(43+91)/2</f>
        <v>67</v>
      </c>
      <c r="BN32" s="54">
        <v>30</v>
      </c>
      <c r="BO32" s="52"/>
      <c r="BP32" s="52"/>
      <c r="BQ32" s="54">
        <f>+(43+91)/2</f>
        <v>67</v>
      </c>
      <c r="BR32" s="54">
        <v>30</v>
      </c>
      <c r="BS32" s="52">
        <f>+(43+91)/2</f>
        <v>67</v>
      </c>
      <c r="BT32" s="52">
        <f>4/7*30</f>
        <v>17.142857142857142</v>
      </c>
      <c r="BU32" s="52">
        <f t="shared" si="4"/>
        <v>0</v>
      </c>
      <c r="BV32" s="50">
        <f>+(105+222)/2</f>
        <v>163.5</v>
      </c>
      <c r="BW32" s="50">
        <v>30</v>
      </c>
      <c r="BX32" s="50">
        <f>+(84+177)/2</f>
        <v>130.5</v>
      </c>
      <c r="BY32" s="50">
        <v>30</v>
      </c>
      <c r="BZ32" s="50">
        <f>+(47+100)/2</f>
        <v>73.5</v>
      </c>
      <c r="CA32" s="50">
        <v>30</v>
      </c>
      <c r="CB32" s="50"/>
      <c r="CC32" s="50"/>
      <c r="CD32" s="50">
        <f>+(47+100)/2</f>
        <v>73.5</v>
      </c>
      <c r="CE32" s="50">
        <v>30</v>
      </c>
      <c r="CF32" s="50">
        <f>+(47+100)/2</f>
        <v>73.5</v>
      </c>
      <c r="CG32" s="50">
        <f>4/7*30</f>
        <v>17.142857142857142</v>
      </c>
      <c r="CH32" s="50">
        <f t="shared" si="5"/>
        <v>0</v>
      </c>
      <c r="CI32" s="54">
        <f>+(126+266)/2</f>
        <v>196</v>
      </c>
      <c r="CJ32" s="54">
        <v>30</v>
      </c>
      <c r="CK32" s="54">
        <f>+(105+222)/2</f>
        <v>163.5</v>
      </c>
      <c r="CL32" s="54">
        <v>30</v>
      </c>
      <c r="CM32" s="54">
        <f>+(47+100)/2</f>
        <v>73.5</v>
      </c>
      <c r="CN32" s="54">
        <v>30</v>
      </c>
      <c r="CO32" s="54"/>
      <c r="CP32" s="54"/>
      <c r="CQ32" s="54">
        <f>+(47+100)/2</f>
        <v>73.5</v>
      </c>
      <c r="CR32" s="54">
        <v>30</v>
      </c>
      <c r="CS32" s="54">
        <f>+(47+100)/2</f>
        <v>73.5</v>
      </c>
      <c r="CT32" s="54">
        <f>4/7*30</f>
        <v>17.142857142857142</v>
      </c>
      <c r="CU32" s="52">
        <f t="shared" si="6"/>
        <v>16455</v>
      </c>
      <c r="CV32" s="50">
        <f>+(100+63+123+145+100+120+87.5)/7</f>
        <v>105.5</v>
      </c>
      <c r="CW32" s="50">
        <v>30</v>
      </c>
      <c r="CX32" s="50">
        <f>+(100+123+145+100+120+87.5)/6</f>
        <v>112.58333333333333</v>
      </c>
      <c r="CY32" s="50">
        <v>30</v>
      </c>
      <c r="CZ32" s="50">
        <f>+(80+100)/2</f>
        <v>90</v>
      </c>
      <c r="DA32" s="50">
        <v>30</v>
      </c>
      <c r="DB32" s="50">
        <f>+(100+123+145+100+120+87.5)/6</f>
        <v>112.58333333333333</v>
      </c>
      <c r="DC32" s="50">
        <v>30</v>
      </c>
      <c r="DD32" s="50">
        <f>+(80+100)/2</f>
        <v>90</v>
      </c>
      <c r="DE32" s="50">
        <v>30</v>
      </c>
      <c r="DF32" s="50">
        <f t="shared" si="7"/>
        <v>15320</v>
      </c>
      <c r="DG32" s="54">
        <f>+(100+63+123+145+100+120+87.5)/7</f>
        <v>105.5</v>
      </c>
      <c r="DH32" s="54">
        <v>30</v>
      </c>
      <c r="DI32" s="54">
        <f>+(100+92+109+80+120+75)/6</f>
        <v>96</v>
      </c>
      <c r="DJ32" s="54">
        <v>30</v>
      </c>
      <c r="DK32" s="54">
        <f>+(80+100)/2</f>
        <v>90</v>
      </c>
      <c r="DL32" s="54">
        <v>30</v>
      </c>
      <c r="DM32" s="54">
        <f>+(100+92+109+80+120+75)/6</f>
        <v>96</v>
      </c>
      <c r="DN32" s="54">
        <v>30</v>
      </c>
      <c r="DO32" s="54">
        <f>+(80+100)/2</f>
        <v>90</v>
      </c>
      <c r="DP32" s="54">
        <v>30</v>
      </c>
      <c r="DQ32" s="54">
        <f t="shared" si="8"/>
        <v>14325</v>
      </c>
      <c r="DR32" s="50">
        <f>+(126+266)/2</f>
        <v>196</v>
      </c>
      <c r="DS32" s="50">
        <v>30</v>
      </c>
      <c r="DT32" s="50">
        <f>+(105+222)/2</f>
        <v>163.5</v>
      </c>
      <c r="DU32" s="50">
        <v>30</v>
      </c>
      <c r="DV32" s="50">
        <f>+(51+109)/2</f>
        <v>80</v>
      </c>
      <c r="DW32" s="50">
        <v>30</v>
      </c>
      <c r="DX32" s="50"/>
      <c r="DY32" s="50"/>
      <c r="DZ32" s="50">
        <f>+(51+109)/2</f>
        <v>80</v>
      </c>
      <c r="EA32" s="50">
        <v>30</v>
      </c>
      <c r="EB32" s="50">
        <f>+(51+109)/2</f>
        <v>80</v>
      </c>
      <c r="EC32" s="50">
        <f>4/7*30</f>
        <v>17.142857142857142</v>
      </c>
      <c r="ED32" s="50">
        <f t="shared" si="9"/>
        <v>16956.428571428572</v>
      </c>
      <c r="EE32" s="55">
        <f t="shared" si="13"/>
        <v>63056.428571428572</v>
      </c>
    </row>
    <row r="33" spans="1:135" x14ac:dyDescent="0.25">
      <c r="A33" s="60" t="s">
        <v>60</v>
      </c>
      <c r="B33" s="57">
        <f t="shared" si="11"/>
        <v>0</v>
      </c>
      <c r="C33" s="58" t="s">
        <v>38</v>
      </c>
      <c r="E33" s="52" t="s">
        <v>60</v>
      </c>
      <c r="F33" s="50"/>
      <c r="G33" s="50"/>
      <c r="H33" s="50"/>
      <c r="I33" s="50"/>
      <c r="J33" s="51"/>
      <c r="K33" s="51"/>
      <c r="L33" s="50"/>
      <c r="M33" s="50"/>
      <c r="N33" s="50"/>
      <c r="O33" s="50"/>
      <c r="P33" s="50">
        <f t="shared" si="0"/>
        <v>0</v>
      </c>
      <c r="Q33" s="52">
        <v>14</v>
      </c>
      <c r="R33" s="52">
        <v>10</v>
      </c>
      <c r="S33" s="52"/>
      <c r="T33" s="52"/>
      <c r="U33" s="53"/>
      <c r="V33" s="53"/>
      <c r="W33" s="52"/>
      <c r="X33" s="52"/>
      <c r="Y33" s="52"/>
      <c r="Z33" s="52"/>
      <c r="AA33" s="52">
        <f t="shared" si="1"/>
        <v>0</v>
      </c>
      <c r="AB33" s="51"/>
      <c r="AC33" s="51"/>
      <c r="AD33" s="51">
        <v>7</v>
      </c>
      <c r="AE33" s="51">
        <v>10</v>
      </c>
      <c r="AF33" s="51"/>
      <c r="AG33" s="51"/>
      <c r="AH33" s="51">
        <v>7</v>
      </c>
      <c r="AI33" s="51">
        <v>20</v>
      </c>
      <c r="AJ33" s="51"/>
      <c r="AK33" s="51"/>
      <c r="AL33" s="50">
        <f t="shared" si="2"/>
        <v>0</v>
      </c>
      <c r="AM33" s="52"/>
      <c r="AN33" s="52"/>
      <c r="AO33" s="52">
        <v>14</v>
      </c>
      <c r="AP33" s="52">
        <v>10</v>
      </c>
      <c r="AQ33" s="52"/>
      <c r="AR33" s="52"/>
      <c r="AS33" s="52">
        <v>14</v>
      </c>
      <c r="AT33" s="52">
        <v>20</v>
      </c>
      <c r="AU33" s="52"/>
      <c r="AV33" s="52"/>
      <c r="AW33" s="52">
        <f t="shared" si="3"/>
        <v>0</v>
      </c>
      <c r="AX33" s="50"/>
      <c r="AY33" s="50"/>
      <c r="AZ33" s="50">
        <v>14</v>
      </c>
      <c r="BA33" s="50">
        <v>10</v>
      </c>
      <c r="BB33" s="50"/>
      <c r="BC33" s="50"/>
      <c r="BD33" s="50">
        <v>14</v>
      </c>
      <c r="BE33" s="50">
        <f>3/7*30</f>
        <v>12.857142857142856</v>
      </c>
      <c r="BF33" s="50"/>
      <c r="BG33" s="50"/>
      <c r="BH33" s="50">
        <f t="shared" si="12"/>
        <v>0</v>
      </c>
      <c r="BI33" s="52"/>
      <c r="BJ33" s="52"/>
      <c r="BK33" s="52">
        <v>14</v>
      </c>
      <c r="BL33" s="52">
        <v>10</v>
      </c>
      <c r="BM33" s="54"/>
      <c r="BN33" s="54"/>
      <c r="BO33" s="52">
        <v>14</v>
      </c>
      <c r="BP33" s="52">
        <f>3/7*30</f>
        <v>12.857142857142856</v>
      </c>
      <c r="BQ33" s="54"/>
      <c r="BR33" s="54"/>
      <c r="BS33" s="52">
        <v>14</v>
      </c>
      <c r="BT33" s="52">
        <v>10</v>
      </c>
      <c r="BU33" s="52">
        <f t="shared" si="4"/>
        <v>0</v>
      </c>
      <c r="BV33" s="50"/>
      <c r="BW33" s="50"/>
      <c r="BX33" s="50">
        <v>14</v>
      </c>
      <c r="BY33" s="50">
        <v>10</v>
      </c>
      <c r="BZ33" s="50"/>
      <c r="CA33" s="50"/>
      <c r="CB33" s="50">
        <v>14</v>
      </c>
      <c r="CC33" s="50">
        <f>3/7*30</f>
        <v>12.857142857142856</v>
      </c>
      <c r="CD33" s="50"/>
      <c r="CE33" s="50"/>
      <c r="CF33" s="50">
        <v>14</v>
      </c>
      <c r="CG33" s="50">
        <v>10</v>
      </c>
      <c r="CH33" s="50">
        <f t="shared" si="5"/>
        <v>0</v>
      </c>
      <c r="CI33" s="54"/>
      <c r="CJ33" s="54"/>
      <c r="CK33" s="54">
        <v>21</v>
      </c>
      <c r="CL33" s="54">
        <v>10</v>
      </c>
      <c r="CM33" s="54"/>
      <c r="CN33" s="54"/>
      <c r="CO33" s="54">
        <v>21</v>
      </c>
      <c r="CP33" s="54">
        <f>3/7*30</f>
        <v>12.857142857142856</v>
      </c>
      <c r="CQ33" s="54"/>
      <c r="CR33" s="54"/>
      <c r="CS33" s="54">
        <v>14</v>
      </c>
      <c r="CT33" s="54">
        <v>10</v>
      </c>
      <c r="CU33" s="52">
        <f t="shared" si="6"/>
        <v>620</v>
      </c>
      <c r="CV33" s="50"/>
      <c r="CW33" s="50"/>
      <c r="CX33" s="50">
        <v>21</v>
      </c>
      <c r="CY33" s="50">
        <v>10</v>
      </c>
      <c r="CZ33" s="50"/>
      <c r="DA33" s="50"/>
      <c r="DB33" s="50">
        <v>21</v>
      </c>
      <c r="DC33" s="50">
        <v>10</v>
      </c>
      <c r="DD33" s="50"/>
      <c r="DE33" s="50"/>
      <c r="DF33" s="50">
        <f t="shared" si="7"/>
        <v>420</v>
      </c>
      <c r="DG33" s="54"/>
      <c r="DH33" s="54"/>
      <c r="DI33" s="54">
        <v>21</v>
      </c>
      <c r="DJ33" s="54">
        <v>10</v>
      </c>
      <c r="DK33" s="54"/>
      <c r="DL33" s="54"/>
      <c r="DM33" s="54">
        <v>21</v>
      </c>
      <c r="DN33" s="54">
        <v>10</v>
      </c>
      <c r="DO33" s="54"/>
      <c r="DP33" s="54"/>
      <c r="DQ33" s="54">
        <f t="shared" si="8"/>
        <v>420</v>
      </c>
      <c r="DR33" s="50"/>
      <c r="DS33" s="50"/>
      <c r="DT33" s="50">
        <v>21</v>
      </c>
      <c r="DU33" s="50">
        <v>10</v>
      </c>
      <c r="DV33" s="50"/>
      <c r="DW33" s="50"/>
      <c r="DX33" s="50">
        <v>21</v>
      </c>
      <c r="DY33" s="50">
        <f>3/7*30</f>
        <v>12.857142857142856</v>
      </c>
      <c r="DZ33" s="50"/>
      <c r="EA33" s="50"/>
      <c r="EB33" s="50">
        <v>21</v>
      </c>
      <c r="EC33" s="50">
        <v>10</v>
      </c>
      <c r="ED33" s="50">
        <f t="shared" si="9"/>
        <v>690</v>
      </c>
      <c r="EE33" s="55">
        <f t="shared" si="13"/>
        <v>2150</v>
      </c>
    </row>
    <row r="34" spans="1:135" x14ac:dyDescent="0.25">
      <c r="A34" s="60" t="s">
        <v>61</v>
      </c>
      <c r="B34" s="57">
        <f t="shared" si="11"/>
        <v>0</v>
      </c>
      <c r="C34" s="58" t="s">
        <v>38</v>
      </c>
      <c r="E34" s="52" t="s">
        <v>61</v>
      </c>
      <c r="F34" s="50"/>
      <c r="G34" s="50"/>
      <c r="H34" s="50"/>
      <c r="I34" s="50"/>
      <c r="J34" s="51"/>
      <c r="K34" s="51"/>
      <c r="L34" s="50"/>
      <c r="M34" s="50"/>
      <c r="N34" s="50"/>
      <c r="O34" s="50"/>
      <c r="P34" s="50">
        <f t="shared" si="0"/>
        <v>0</v>
      </c>
      <c r="Q34" s="52"/>
      <c r="R34" s="52"/>
      <c r="S34" s="52"/>
      <c r="T34" s="52"/>
      <c r="U34" s="53"/>
      <c r="V34" s="53"/>
      <c r="W34" s="52"/>
      <c r="X34" s="52"/>
      <c r="Y34" s="52"/>
      <c r="Z34" s="52"/>
      <c r="AA34" s="52">
        <f t="shared" si="1"/>
        <v>0</v>
      </c>
      <c r="AB34" s="51"/>
      <c r="AC34" s="51"/>
      <c r="AD34" s="51"/>
      <c r="AE34" s="51"/>
      <c r="AF34" s="51"/>
      <c r="AG34" s="51"/>
      <c r="AH34" s="51">
        <v>9</v>
      </c>
      <c r="AI34" s="51">
        <v>20</v>
      </c>
      <c r="AJ34" s="51"/>
      <c r="AK34" s="51"/>
      <c r="AL34" s="50">
        <f t="shared" si="2"/>
        <v>0</v>
      </c>
      <c r="AM34" s="52"/>
      <c r="AN34" s="52"/>
      <c r="AO34" s="52"/>
      <c r="AP34" s="52"/>
      <c r="AQ34" s="52"/>
      <c r="AR34" s="52"/>
      <c r="AS34" s="52">
        <v>9</v>
      </c>
      <c r="AT34" s="52">
        <v>20</v>
      </c>
      <c r="AU34" s="52"/>
      <c r="AV34" s="52"/>
      <c r="AW34" s="52">
        <f t="shared" si="3"/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>
        <f t="shared" si="12"/>
        <v>0</v>
      </c>
      <c r="BI34" s="52"/>
      <c r="BJ34" s="52"/>
      <c r="BK34" s="52"/>
      <c r="BL34" s="52"/>
      <c r="BM34" s="54"/>
      <c r="BN34" s="54"/>
      <c r="BO34" s="52">
        <v>18</v>
      </c>
      <c r="BP34" s="52">
        <v>20</v>
      </c>
      <c r="BQ34" s="54"/>
      <c r="BR34" s="54"/>
      <c r="BS34" s="52"/>
      <c r="BT34" s="52"/>
      <c r="BU34" s="52">
        <f t="shared" si="4"/>
        <v>0</v>
      </c>
      <c r="BV34" s="50"/>
      <c r="BW34" s="50"/>
      <c r="BX34" s="50"/>
      <c r="BY34" s="50"/>
      <c r="BZ34" s="50"/>
      <c r="CA34" s="50"/>
      <c r="CB34" s="50">
        <v>18</v>
      </c>
      <c r="CC34" s="50">
        <v>20</v>
      </c>
      <c r="CD34" s="50"/>
      <c r="CE34" s="50"/>
      <c r="CF34" s="50"/>
      <c r="CG34" s="50"/>
      <c r="CH34" s="50">
        <f t="shared" si="5"/>
        <v>0</v>
      </c>
      <c r="CI34" s="54"/>
      <c r="CJ34" s="54"/>
      <c r="CK34" s="54"/>
      <c r="CL34" s="54"/>
      <c r="CM34" s="54"/>
      <c r="CN34" s="54"/>
      <c r="CO34" s="54">
        <v>18</v>
      </c>
      <c r="CP34" s="54">
        <v>20</v>
      </c>
      <c r="CQ34" s="54"/>
      <c r="CR34" s="54"/>
      <c r="CS34" s="54"/>
      <c r="CT34" s="54"/>
      <c r="CU34" s="52">
        <f t="shared" si="6"/>
        <v>360</v>
      </c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>
        <f t="shared" si="7"/>
        <v>0</v>
      </c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>
        <f t="shared" si="8"/>
        <v>0</v>
      </c>
      <c r="DR34" s="50"/>
      <c r="DS34" s="50"/>
      <c r="DT34" s="50"/>
      <c r="DU34" s="50"/>
      <c r="DV34" s="50"/>
      <c r="DW34" s="50"/>
      <c r="DX34" s="50">
        <v>18</v>
      </c>
      <c r="DY34" s="50">
        <v>20</v>
      </c>
      <c r="DZ34" s="50"/>
      <c r="EA34" s="50"/>
      <c r="EB34" s="50"/>
      <c r="EC34" s="50"/>
      <c r="ED34" s="50">
        <f t="shared" si="9"/>
        <v>360</v>
      </c>
      <c r="EE34" s="55">
        <f t="shared" si="13"/>
        <v>720</v>
      </c>
    </row>
    <row r="35" spans="1:135" hidden="1" x14ac:dyDescent="0.25">
      <c r="A35" s="60" t="s">
        <v>62</v>
      </c>
      <c r="B35" s="57">
        <f t="shared" si="11"/>
        <v>0</v>
      </c>
      <c r="C35" s="58" t="s">
        <v>38</v>
      </c>
      <c r="E35" s="52" t="s">
        <v>63</v>
      </c>
      <c r="F35" s="50"/>
      <c r="G35" s="50"/>
      <c r="H35" s="50"/>
      <c r="I35" s="50"/>
      <c r="J35" s="51"/>
      <c r="K35" s="51"/>
      <c r="L35" s="50"/>
      <c r="M35" s="50"/>
      <c r="N35" s="50"/>
      <c r="O35" s="50"/>
      <c r="P35" s="50">
        <f t="shared" si="0"/>
        <v>0</v>
      </c>
      <c r="Q35" s="52"/>
      <c r="R35" s="52"/>
      <c r="S35" s="52"/>
      <c r="T35" s="52"/>
      <c r="U35" s="53">
        <v>8</v>
      </c>
      <c r="V35" s="53">
        <v>5</v>
      </c>
      <c r="W35" s="52"/>
      <c r="X35" s="52"/>
      <c r="Y35" s="52"/>
      <c r="Z35" s="52"/>
      <c r="AA35" s="52">
        <f t="shared" si="1"/>
        <v>0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0">
        <f t="shared" si="2"/>
        <v>0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>
        <f t="shared" si="3"/>
        <v>0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>
        <f t="shared" si="12"/>
        <v>0</v>
      </c>
      <c r="BI35" s="52"/>
      <c r="BJ35" s="52"/>
      <c r="BK35" s="52"/>
      <c r="BL35" s="52"/>
      <c r="BM35" s="54"/>
      <c r="BN35" s="54"/>
      <c r="BO35" s="52"/>
      <c r="BP35" s="52"/>
      <c r="BQ35" s="54"/>
      <c r="BR35" s="54"/>
      <c r="BS35" s="52"/>
      <c r="BT35" s="52"/>
      <c r="BU35" s="52">
        <f t="shared" si="4"/>
        <v>0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>
        <f t="shared" si="5"/>
        <v>0</v>
      </c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2">
        <f t="shared" si="6"/>
        <v>0</v>
      </c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>
        <f t="shared" si="7"/>
        <v>0</v>
      </c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>
        <f t="shared" si="8"/>
        <v>0</v>
      </c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>
        <f t="shared" si="9"/>
        <v>0</v>
      </c>
      <c r="EE35" s="55">
        <f t="shared" si="13"/>
        <v>0</v>
      </c>
    </row>
    <row r="36" spans="1:135" hidden="1" x14ac:dyDescent="0.25">
      <c r="A36" s="60" t="s">
        <v>64</v>
      </c>
      <c r="B36" s="57">
        <f t="shared" si="11"/>
        <v>0</v>
      </c>
      <c r="C36" s="58" t="s">
        <v>38</v>
      </c>
      <c r="E36" s="52" t="s">
        <v>64</v>
      </c>
      <c r="F36" s="50"/>
      <c r="G36" s="50"/>
      <c r="H36" s="50"/>
      <c r="I36" s="50"/>
      <c r="J36" s="51"/>
      <c r="K36" s="51"/>
      <c r="L36" s="50"/>
      <c r="M36" s="50"/>
      <c r="N36" s="50"/>
      <c r="O36" s="50"/>
      <c r="P36" s="50">
        <f t="shared" si="0"/>
        <v>0</v>
      </c>
      <c r="Q36" s="52"/>
      <c r="R36" s="52"/>
      <c r="S36" s="52"/>
      <c r="T36" s="52"/>
      <c r="U36" s="53"/>
      <c r="V36" s="53"/>
      <c r="W36" s="52"/>
      <c r="X36" s="52"/>
      <c r="Y36" s="52"/>
      <c r="Z36" s="52"/>
      <c r="AA36" s="52">
        <f t="shared" si="1"/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0">
        <f t="shared" si="2"/>
        <v>0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>
        <f t="shared" si="3"/>
        <v>0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>
        <f t="shared" si="12"/>
        <v>0</v>
      </c>
      <c r="BI36" s="52"/>
      <c r="BJ36" s="52"/>
      <c r="BK36" s="52"/>
      <c r="BL36" s="52"/>
      <c r="BM36" s="54"/>
      <c r="BN36" s="54"/>
      <c r="BO36" s="52"/>
      <c r="BP36" s="52"/>
      <c r="BQ36" s="54"/>
      <c r="BR36" s="54"/>
      <c r="BS36" s="52"/>
      <c r="BT36" s="52"/>
      <c r="BU36" s="52">
        <f t="shared" si="4"/>
        <v>0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>
        <f t="shared" si="5"/>
        <v>0</v>
      </c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2">
        <f t="shared" si="6"/>
        <v>0</v>
      </c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>
        <f t="shared" si="7"/>
        <v>0</v>
      </c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>
        <f t="shared" si="8"/>
        <v>0</v>
      </c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>
        <f t="shared" si="9"/>
        <v>0</v>
      </c>
      <c r="EE36" s="55"/>
    </row>
    <row r="37" spans="1:135" hidden="1" x14ac:dyDescent="0.25">
      <c r="A37" s="60" t="s">
        <v>65</v>
      </c>
      <c r="B37" s="57">
        <f t="shared" si="11"/>
        <v>0</v>
      </c>
      <c r="C37" s="58" t="s">
        <v>38</v>
      </c>
      <c r="E37" s="52" t="s">
        <v>65</v>
      </c>
      <c r="F37" s="50"/>
      <c r="G37" s="50"/>
      <c r="H37" s="50"/>
      <c r="I37" s="50"/>
      <c r="J37" s="51"/>
      <c r="K37" s="51"/>
      <c r="L37" s="50"/>
      <c r="M37" s="50"/>
      <c r="N37" s="50"/>
      <c r="O37" s="50"/>
      <c r="P37" s="50">
        <f t="shared" si="0"/>
        <v>0</v>
      </c>
      <c r="Q37" s="52"/>
      <c r="R37" s="52"/>
      <c r="S37" s="52"/>
      <c r="T37" s="52"/>
      <c r="U37" s="53"/>
      <c r="V37" s="53"/>
      <c r="W37" s="52"/>
      <c r="X37" s="52"/>
      <c r="Y37" s="52"/>
      <c r="Z37" s="52"/>
      <c r="AA37" s="52">
        <f t="shared" si="1"/>
        <v>0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0">
        <f t="shared" si="2"/>
        <v>0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>
        <f t="shared" si="3"/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>
        <f t="shared" si="12"/>
        <v>0</v>
      </c>
      <c r="BI37" s="52"/>
      <c r="BJ37" s="52"/>
      <c r="BK37" s="52"/>
      <c r="BL37" s="52"/>
      <c r="BM37" s="54"/>
      <c r="BN37" s="54"/>
      <c r="BO37" s="52"/>
      <c r="BP37" s="52"/>
      <c r="BQ37" s="54"/>
      <c r="BR37" s="54"/>
      <c r="BS37" s="52"/>
      <c r="BT37" s="52"/>
      <c r="BU37" s="52">
        <f t="shared" si="4"/>
        <v>0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>
        <f t="shared" si="5"/>
        <v>0</v>
      </c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2">
        <f t="shared" si="6"/>
        <v>0</v>
      </c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f t="shared" si="7"/>
        <v>0</v>
      </c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>
        <f t="shared" si="8"/>
        <v>0</v>
      </c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>
        <f t="shared" si="9"/>
        <v>0</v>
      </c>
      <c r="EE37" s="55"/>
    </row>
    <row r="38" spans="1:135" hidden="1" x14ac:dyDescent="0.25">
      <c r="A38" s="56" t="s">
        <v>66</v>
      </c>
      <c r="B38" s="57">
        <f t="shared" si="11"/>
        <v>0</v>
      </c>
      <c r="C38" s="58" t="s">
        <v>38</v>
      </c>
      <c r="E38" s="52" t="s">
        <v>66</v>
      </c>
      <c r="F38" s="50"/>
      <c r="G38" s="50"/>
      <c r="H38" s="50"/>
      <c r="I38" s="50"/>
      <c r="J38" s="51"/>
      <c r="K38" s="51"/>
      <c r="L38" s="50"/>
      <c r="M38" s="50"/>
      <c r="N38" s="50"/>
      <c r="O38" s="50"/>
      <c r="P38" s="50">
        <f t="shared" si="0"/>
        <v>0</v>
      </c>
      <c r="Q38" s="52"/>
      <c r="R38" s="52"/>
      <c r="S38" s="52"/>
      <c r="T38" s="52"/>
      <c r="U38" s="53"/>
      <c r="V38" s="53"/>
      <c r="W38" s="52"/>
      <c r="X38" s="52"/>
      <c r="Y38" s="52"/>
      <c r="Z38" s="52"/>
      <c r="AA38" s="52">
        <f t="shared" si="1"/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0">
        <f t="shared" si="2"/>
        <v>0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f t="shared" si="3"/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>
        <f t="shared" si="12"/>
        <v>0</v>
      </c>
      <c r="BI38" s="52"/>
      <c r="BJ38" s="52"/>
      <c r="BK38" s="52"/>
      <c r="BL38" s="52"/>
      <c r="BM38" s="54"/>
      <c r="BN38" s="54"/>
      <c r="BO38" s="52"/>
      <c r="BP38" s="52"/>
      <c r="BQ38" s="54"/>
      <c r="BR38" s="54"/>
      <c r="BS38" s="52"/>
      <c r="BT38" s="52"/>
      <c r="BU38" s="52">
        <f t="shared" si="4"/>
        <v>0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>
        <f t="shared" si="5"/>
        <v>0</v>
      </c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2">
        <f t="shared" si="6"/>
        <v>0</v>
      </c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f t="shared" si="7"/>
        <v>0</v>
      </c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>
        <f t="shared" si="8"/>
        <v>0</v>
      </c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>
        <f t="shared" si="9"/>
        <v>0</v>
      </c>
      <c r="EE38" s="55"/>
    </row>
    <row r="39" spans="1:135" x14ac:dyDescent="0.25">
      <c r="A39" s="56" t="s">
        <v>67</v>
      </c>
      <c r="B39" s="57">
        <f>ROUNDUP((B$3*CU39+B$4*DF39+B$5*DQ39+B$6*ED39),0)</f>
        <v>0</v>
      </c>
      <c r="C39" s="58" t="s">
        <v>68</v>
      </c>
      <c r="E39" s="59" t="s">
        <v>69</v>
      </c>
      <c r="F39" s="50"/>
      <c r="G39" s="50"/>
      <c r="H39" s="50"/>
      <c r="I39" s="50"/>
      <c r="J39" s="51"/>
      <c r="K39" s="51"/>
      <c r="L39" s="50"/>
      <c r="M39" s="50"/>
      <c r="N39" s="50"/>
      <c r="O39" s="50"/>
      <c r="P39" s="50">
        <f t="shared" si="0"/>
        <v>0</v>
      </c>
      <c r="Q39" s="52">
        <v>1</v>
      </c>
      <c r="R39" s="52">
        <v>6</v>
      </c>
      <c r="S39" s="52"/>
      <c r="T39" s="52"/>
      <c r="U39" s="53">
        <v>1</v>
      </c>
      <c r="V39" s="53">
        <v>6</v>
      </c>
      <c r="W39" s="52"/>
      <c r="X39" s="52"/>
      <c r="Y39" s="52"/>
      <c r="Z39" s="52"/>
      <c r="AA39" s="52">
        <f t="shared" si="1"/>
        <v>0</v>
      </c>
      <c r="AB39" s="51">
        <v>1</v>
      </c>
      <c r="AC39" s="51">
        <v>20</v>
      </c>
      <c r="AD39" s="51"/>
      <c r="AE39" s="51"/>
      <c r="AF39" s="51">
        <v>1</v>
      </c>
      <c r="AG39" s="51">
        <f>1/7*30</f>
        <v>4.2857142857142856</v>
      </c>
      <c r="AH39" s="51"/>
      <c r="AI39" s="51"/>
      <c r="AJ39" s="51">
        <v>1</v>
      </c>
      <c r="AK39" s="51">
        <f>1/7*30</f>
        <v>4.2857142857142856</v>
      </c>
      <c r="AL39" s="50">
        <f t="shared" si="2"/>
        <v>0</v>
      </c>
      <c r="AM39" s="52">
        <v>1</v>
      </c>
      <c r="AN39" s="52">
        <v>20</v>
      </c>
      <c r="AO39" s="52"/>
      <c r="AP39" s="52"/>
      <c r="AQ39" s="52">
        <v>1</v>
      </c>
      <c r="AR39" s="52">
        <f>1/7*30</f>
        <v>4.2857142857142856</v>
      </c>
      <c r="AS39" s="52"/>
      <c r="AT39" s="52"/>
      <c r="AU39" s="52">
        <v>1</v>
      </c>
      <c r="AV39" s="52">
        <f>1/7*30</f>
        <v>4.2857142857142856</v>
      </c>
      <c r="AW39" s="52">
        <f t="shared" si="3"/>
        <v>0</v>
      </c>
      <c r="AX39" s="50">
        <v>1</v>
      </c>
      <c r="AY39" s="50">
        <v>20</v>
      </c>
      <c r="AZ39" s="50"/>
      <c r="BA39" s="50"/>
      <c r="BB39" s="50">
        <v>1</v>
      </c>
      <c r="BC39" s="50">
        <f>1/7*30</f>
        <v>4.2857142857142856</v>
      </c>
      <c r="BD39" s="50"/>
      <c r="BE39" s="50"/>
      <c r="BF39" s="50">
        <v>1</v>
      </c>
      <c r="BG39" s="50">
        <f>1/7*30</f>
        <v>4.2857142857142856</v>
      </c>
      <c r="BH39" s="50">
        <f t="shared" si="12"/>
        <v>0</v>
      </c>
      <c r="BI39" s="52">
        <v>1</v>
      </c>
      <c r="BJ39" s="52">
        <v>20</v>
      </c>
      <c r="BK39" s="52"/>
      <c r="BL39" s="52"/>
      <c r="BM39" s="54">
        <v>1</v>
      </c>
      <c r="BN39" s="54">
        <f>1/7*30</f>
        <v>4.2857142857142856</v>
      </c>
      <c r="BO39" s="52"/>
      <c r="BP39" s="52"/>
      <c r="BQ39" s="54">
        <v>1</v>
      </c>
      <c r="BR39" s="54">
        <f>1/7*30</f>
        <v>4.2857142857142856</v>
      </c>
      <c r="BS39" s="52"/>
      <c r="BT39" s="52"/>
      <c r="BU39" s="52">
        <f t="shared" si="4"/>
        <v>0</v>
      </c>
      <c r="BV39" s="50">
        <v>1</v>
      </c>
      <c r="BW39" s="50">
        <v>20</v>
      </c>
      <c r="BX39" s="50"/>
      <c r="BY39" s="50"/>
      <c r="BZ39" s="50">
        <v>1</v>
      </c>
      <c r="CA39" s="50">
        <f>1/7*30</f>
        <v>4.2857142857142856</v>
      </c>
      <c r="CB39" s="50"/>
      <c r="CC39" s="50"/>
      <c r="CD39" s="50">
        <v>1</v>
      </c>
      <c r="CE39" s="50">
        <f>1/7*30</f>
        <v>4.2857142857142856</v>
      </c>
      <c r="CF39" s="50"/>
      <c r="CG39" s="50"/>
      <c r="CH39" s="50">
        <f t="shared" si="5"/>
        <v>0</v>
      </c>
      <c r="CI39" s="54">
        <v>1</v>
      </c>
      <c r="CJ39" s="54">
        <v>20</v>
      </c>
      <c r="CK39" s="54"/>
      <c r="CL39" s="54"/>
      <c r="CM39" s="54">
        <v>1</v>
      </c>
      <c r="CN39" s="54">
        <f>1/7*30</f>
        <v>4.2857142857142856</v>
      </c>
      <c r="CO39" s="54"/>
      <c r="CP39" s="54"/>
      <c r="CQ39" s="54">
        <v>1</v>
      </c>
      <c r="CR39" s="54">
        <f>1/7*30</f>
        <v>4.2857142857142856</v>
      </c>
      <c r="CS39" s="54"/>
      <c r="CT39" s="54"/>
      <c r="CU39" s="52">
        <f t="shared" si="6"/>
        <v>28.571428571428569</v>
      </c>
      <c r="CV39" s="50">
        <v>1</v>
      </c>
      <c r="CW39" s="50">
        <v>20</v>
      </c>
      <c r="CX39" s="50"/>
      <c r="CY39" s="50"/>
      <c r="CZ39" s="50">
        <v>1</v>
      </c>
      <c r="DA39" s="50">
        <f>1/7*30</f>
        <v>4.2857142857142856</v>
      </c>
      <c r="DB39" s="50"/>
      <c r="DC39" s="50"/>
      <c r="DD39" s="50">
        <v>1</v>
      </c>
      <c r="DE39" s="50">
        <f>1/7*30</f>
        <v>4.2857142857142856</v>
      </c>
      <c r="DF39" s="50">
        <f t="shared" si="7"/>
        <v>28.571428571428569</v>
      </c>
      <c r="DG39" s="54">
        <v>1</v>
      </c>
      <c r="DH39" s="54">
        <v>20</v>
      </c>
      <c r="DI39" s="54"/>
      <c r="DJ39" s="54"/>
      <c r="DK39" s="54">
        <v>1</v>
      </c>
      <c r="DL39" s="54">
        <f>1/7*30</f>
        <v>4.2857142857142856</v>
      </c>
      <c r="DM39" s="54"/>
      <c r="DN39" s="54"/>
      <c r="DO39" s="54">
        <v>1</v>
      </c>
      <c r="DP39" s="54">
        <f>1/7*30</f>
        <v>4.2857142857142856</v>
      </c>
      <c r="DQ39" s="54">
        <f t="shared" si="8"/>
        <v>28.571428571428569</v>
      </c>
      <c r="DR39" s="50">
        <v>1</v>
      </c>
      <c r="DS39" s="50">
        <v>20</v>
      </c>
      <c r="DT39" s="50"/>
      <c r="DU39" s="50"/>
      <c r="DV39" s="50">
        <v>1</v>
      </c>
      <c r="DW39" s="50">
        <f>1/7*30</f>
        <v>4.2857142857142856</v>
      </c>
      <c r="DX39" s="50"/>
      <c r="DY39" s="50"/>
      <c r="DZ39" s="50">
        <v>1</v>
      </c>
      <c r="EA39" s="50">
        <f>1/7*30</f>
        <v>4.2857142857142856</v>
      </c>
      <c r="EB39" s="50"/>
      <c r="EC39" s="50"/>
      <c r="ED39" s="50">
        <f t="shared" si="9"/>
        <v>28.571428571428569</v>
      </c>
      <c r="EE39" s="55">
        <f>(+ED39+DQ39+DF39+CU39+CH39+AL39+AW39+BH39+BU39+AA39+P39)*ED$7</f>
        <v>114.28571428571428</v>
      </c>
    </row>
    <row r="40" spans="1:135" x14ac:dyDescent="0.25">
      <c r="A40" s="56" t="s">
        <v>70</v>
      </c>
      <c r="B40" s="57">
        <f t="shared" si="11"/>
        <v>0</v>
      </c>
      <c r="C40" s="58" t="s">
        <v>36</v>
      </c>
      <c r="E40" s="59" t="s">
        <v>71</v>
      </c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0">
        <f t="shared" si="0"/>
        <v>0</v>
      </c>
      <c r="Q40" s="52"/>
      <c r="R40" s="52"/>
      <c r="S40" s="52"/>
      <c r="T40" s="52"/>
      <c r="U40" s="53"/>
      <c r="V40" s="53"/>
      <c r="W40" s="52"/>
      <c r="X40" s="52"/>
      <c r="Y40" s="52"/>
      <c r="Z40" s="52"/>
      <c r="AA40" s="52">
        <f t="shared" si="1"/>
        <v>0</v>
      </c>
      <c r="AB40" s="51"/>
      <c r="AC40" s="51"/>
      <c r="AD40" s="51"/>
      <c r="AE40" s="51"/>
      <c r="AF40" s="51"/>
      <c r="AG40" s="51"/>
      <c r="AH40" s="51">
        <v>100</v>
      </c>
      <c r="AI40" s="51">
        <v>20</v>
      </c>
      <c r="AJ40" s="51"/>
      <c r="AK40" s="51"/>
      <c r="AL40" s="50">
        <f t="shared" si="2"/>
        <v>0</v>
      </c>
      <c r="AM40" s="52"/>
      <c r="AN40" s="52"/>
      <c r="AO40" s="52"/>
      <c r="AP40" s="52"/>
      <c r="AQ40" s="52"/>
      <c r="AR40" s="52"/>
      <c r="AS40" s="52">
        <v>100</v>
      </c>
      <c r="AT40" s="52">
        <v>20</v>
      </c>
      <c r="AU40" s="52"/>
      <c r="AV40" s="52"/>
      <c r="AW40" s="52">
        <f t="shared" si="3"/>
        <v>0</v>
      </c>
      <c r="AX40" s="50"/>
      <c r="AY40" s="50"/>
      <c r="AZ40" s="50"/>
      <c r="BA40" s="50"/>
      <c r="BB40" s="50"/>
      <c r="BC40" s="50"/>
      <c r="BD40" s="50">
        <v>150</v>
      </c>
      <c r="BE40" s="50">
        <v>20</v>
      </c>
      <c r="BF40" s="50"/>
      <c r="BG40" s="50"/>
      <c r="BH40" s="50">
        <f t="shared" si="12"/>
        <v>0</v>
      </c>
      <c r="BI40" s="52"/>
      <c r="BJ40" s="52"/>
      <c r="BK40" s="52"/>
      <c r="BL40" s="52"/>
      <c r="BM40" s="54"/>
      <c r="BN40" s="54"/>
      <c r="BO40" s="52">
        <v>150</v>
      </c>
      <c r="BP40" s="52">
        <v>20</v>
      </c>
      <c r="BQ40" s="54"/>
      <c r="BR40" s="54"/>
      <c r="BS40" s="52">
        <v>150</v>
      </c>
      <c r="BT40" s="52">
        <v>10</v>
      </c>
      <c r="BU40" s="52">
        <f t="shared" si="4"/>
        <v>0</v>
      </c>
      <c r="BV40" s="50"/>
      <c r="BW40" s="50"/>
      <c r="BX40" s="50"/>
      <c r="BY40" s="50"/>
      <c r="BZ40" s="50"/>
      <c r="CA40" s="50"/>
      <c r="CB40" s="50">
        <v>200</v>
      </c>
      <c r="CC40" s="50">
        <v>20</v>
      </c>
      <c r="CD40" s="50"/>
      <c r="CE40" s="50"/>
      <c r="CF40" s="50">
        <v>200</v>
      </c>
      <c r="CG40" s="50">
        <v>10</v>
      </c>
      <c r="CH40" s="50">
        <f t="shared" si="5"/>
        <v>0</v>
      </c>
      <c r="CI40" s="54"/>
      <c r="CJ40" s="54"/>
      <c r="CK40" s="54"/>
      <c r="CL40" s="54"/>
      <c r="CM40" s="54"/>
      <c r="CN40" s="54"/>
      <c r="CO40" s="54">
        <v>200</v>
      </c>
      <c r="CP40" s="54">
        <v>20</v>
      </c>
      <c r="CQ40" s="54"/>
      <c r="CR40" s="54"/>
      <c r="CS40" s="54">
        <v>200</v>
      </c>
      <c r="CT40" s="54">
        <v>10</v>
      </c>
      <c r="CU40" s="52">
        <f t="shared" si="6"/>
        <v>6000</v>
      </c>
      <c r="CV40" s="50"/>
      <c r="CW40" s="50"/>
      <c r="CX40" s="50"/>
      <c r="CY40" s="50"/>
      <c r="CZ40" s="50"/>
      <c r="DA40" s="50"/>
      <c r="DB40" s="50">
        <v>200</v>
      </c>
      <c r="DC40" s="50">
        <f>2/7*30</f>
        <v>8.5714285714285712</v>
      </c>
      <c r="DD40" s="50"/>
      <c r="DE40" s="50"/>
      <c r="DF40" s="50">
        <f t="shared" si="7"/>
        <v>1714.2857142857142</v>
      </c>
      <c r="DG40" s="54"/>
      <c r="DH40" s="54"/>
      <c r="DI40" s="54"/>
      <c r="DJ40" s="54"/>
      <c r="DK40" s="54"/>
      <c r="DL40" s="54"/>
      <c r="DM40" s="54">
        <v>200</v>
      </c>
      <c r="DN40" s="54">
        <f>2/7*30</f>
        <v>8.5714285714285712</v>
      </c>
      <c r="DO40" s="54"/>
      <c r="DP40" s="54"/>
      <c r="DQ40" s="54">
        <f t="shared" si="8"/>
        <v>1714.2857142857142</v>
      </c>
      <c r="DR40" s="50"/>
      <c r="DS40" s="50"/>
      <c r="DT40" s="50"/>
      <c r="DU40" s="50"/>
      <c r="DV40" s="50"/>
      <c r="DW40" s="50"/>
      <c r="DX40" s="50">
        <v>240</v>
      </c>
      <c r="DY40" s="50">
        <v>20</v>
      </c>
      <c r="DZ40" s="50"/>
      <c r="EA40" s="50"/>
      <c r="EB40" s="50">
        <v>200</v>
      </c>
      <c r="EC40" s="50">
        <v>10</v>
      </c>
      <c r="ED40" s="50">
        <f t="shared" si="9"/>
        <v>6800</v>
      </c>
      <c r="EE40" s="55">
        <f>(+ED40+DQ40+DF40+CU40+CH40+AL40+AW40+BH40+BU40+AA40+P40)*ED$7</f>
        <v>16228.571428571428</v>
      </c>
    </row>
    <row r="41" spans="1:135" hidden="1" x14ac:dyDescent="0.25">
      <c r="A41" s="60" t="s">
        <v>72</v>
      </c>
      <c r="B41" s="57">
        <f t="shared" si="11"/>
        <v>0</v>
      </c>
      <c r="C41" s="58" t="s">
        <v>38</v>
      </c>
      <c r="E41" s="52" t="s">
        <v>73</v>
      </c>
      <c r="F41" s="50">
        <v>17</v>
      </c>
      <c r="G41" s="50">
        <v>30</v>
      </c>
      <c r="H41" s="50">
        <v>13</v>
      </c>
      <c r="I41" s="50">
        <v>30</v>
      </c>
      <c r="J41" s="51">
        <v>13</v>
      </c>
      <c r="K41" s="51">
        <v>30</v>
      </c>
      <c r="L41" s="50">
        <v>13</v>
      </c>
      <c r="M41" s="50">
        <v>30</v>
      </c>
      <c r="N41" s="51">
        <v>13</v>
      </c>
      <c r="O41" s="51">
        <v>30</v>
      </c>
      <c r="P41" s="50">
        <f t="shared" si="0"/>
        <v>0</v>
      </c>
      <c r="Q41" s="52">
        <v>17</v>
      </c>
      <c r="R41" s="52">
        <v>30</v>
      </c>
      <c r="S41" s="52">
        <v>13</v>
      </c>
      <c r="T41" s="52">
        <v>30</v>
      </c>
      <c r="U41" s="53">
        <v>17</v>
      </c>
      <c r="V41" s="53">
        <v>30</v>
      </c>
      <c r="W41" s="52">
        <v>13</v>
      </c>
      <c r="X41" s="52">
        <v>30</v>
      </c>
      <c r="Y41" s="52">
        <v>13</v>
      </c>
      <c r="Z41" s="52">
        <v>30</v>
      </c>
      <c r="AA41" s="52">
        <f t="shared" si="1"/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0">
        <f t="shared" si="2"/>
        <v>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f t="shared" si="3"/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>
        <f t="shared" si="12"/>
        <v>0</v>
      </c>
      <c r="BI41" s="52"/>
      <c r="BJ41" s="52"/>
      <c r="BK41" s="52"/>
      <c r="BL41" s="52"/>
      <c r="BM41" s="54"/>
      <c r="BN41" s="54"/>
      <c r="BO41" s="52"/>
      <c r="BP41" s="52"/>
      <c r="BQ41" s="54"/>
      <c r="BR41" s="54"/>
      <c r="BS41" s="52"/>
      <c r="BT41" s="52"/>
      <c r="BU41" s="52">
        <f t="shared" si="4"/>
        <v>0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>
        <f t="shared" si="5"/>
        <v>0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2">
        <f t="shared" si="6"/>
        <v>0</v>
      </c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>
        <f t="shared" si="7"/>
        <v>0</v>
      </c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>
        <f t="shared" si="8"/>
        <v>0</v>
      </c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>
        <f t="shared" si="9"/>
        <v>0</v>
      </c>
      <c r="EE41" s="55">
        <f>(+ED41+DQ41+DF41+CU41+CH41+AL41+AW41+BH41+BU41+AA41+P41)*ED$7</f>
        <v>0</v>
      </c>
    </row>
    <row r="42" spans="1:135" hidden="1" x14ac:dyDescent="0.25">
      <c r="A42" s="60" t="s">
        <v>74</v>
      </c>
      <c r="B42" s="57">
        <f t="shared" si="11"/>
        <v>0</v>
      </c>
      <c r="C42" s="58" t="s">
        <v>38</v>
      </c>
      <c r="E42" s="52" t="s">
        <v>74</v>
      </c>
      <c r="F42" s="50"/>
      <c r="G42" s="50"/>
      <c r="H42" s="50"/>
      <c r="I42" s="50"/>
      <c r="J42" s="51"/>
      <c r="K42" s="51"/>
      <c r="L42" s="50"/>
      <c r="M42" s="50"/>
      <c r="N42" s="50"/>
      <c r="O42" s="50"/>
      <c r="P42" s="50">
        <f t="shared" si="0"/>
        <v>0</v>
      </c>
      <c r="Q42" s="52"/>
      <c r="R42" s="52"/>
      <c r="S42" s="52"/>
      <c r="T42" s="52"/>
      <c r="U42" s="53"/>
      <c r="V42" s="53"/>
      <c r="W42" s="52"/>
      <c r="X42" s="52"/>
      <c r="Y42" s="52"/>
      <c r="Z42" s="52"/>
      <c r="AA42" s="52">
        <f t="shared" si="1"/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0">
        <f t="shared" si="2"/>
        <v>0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f t="shared" si="3"/>
        <v>0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>
        <f t="shared" si="12"/>
        <v>0</v>
      </c>
      <c r="BI42" s="52"/>
      <c r="BJ42" s="52"/>
      <c r="BK42" s="52"/>
      <c r="BL42" s="52"/>
      <c r="BM42" s="54"/>
      <c r="BN42" s="54"/>
      <c r="BO42" s="52"/>
      <c r="BP42" s="52"/>
      <c r="BQ42" s="54"/>
      <c r="BR42" s="54"/>
      <c r="BS42" s="52"/>
      <c r="BT42" s="52"/>
      <c r="BU42" s="52">
        <f t="shared" si="4"/>
        <v>0</v>
      </c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>
        <f t="shared" si="5"/>
        <v>0</v>
      </c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2">
        <f t="shared" si="6"/>
        <v>0</v>
      </c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>
        <f t="shared" si="7"/>
        <v>0</v>
      </c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>
        <f t="shared" si="8"/>
        <v>0</v>
      </c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>
        <f t="shared" si="9"/>
        <v>0</v>
      </c>
      <c r="EE42" s="55"/>
    </row>
    <row r="43" spans="1:135" x14ac:dyDescent="0.25">
      <c r="A43" s="60" t="s">
        <v>75</v>
      </c>
      <c r="B43" s="57">
        <f t="shared" si="11"/>
        <v>0</v>
      </c>
      <c r="C43" s="58" t="s">
        <v>36</v>
      </c>
      <c r="E43" s="52" t="s">
        <v>76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>
        <f t="shared" si="0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>
        <f t="shared" si="1"/>
        <v>0</v>
      </c>
      <c r="AB43" s="51">
        <v>9.6999999999999993</v>
      </c>
      <c r="AC43" s="51">
        <v>30</v>
      </c>
      <c r="AD43" s="51">
        <v>9.6999999999999993</v>
      </c>
      <c r="AE43" s="51">
        <f>4/7*30</f>
        <v>17.142857142857142</v>
      </c>
      <c r="AF43" s="51"/>
      <c r="AG43" s="51"/>
      <c r="AH43" s="51"/>
      <c r="AI43" s="51"/>
      <c r="AJ43" s="51"/>
      <c r="AK43" s="51"/>
      <c r="AL43" s="50">
        <f t="shared" si="2"/>
        <v>0</v>
      </c>
      <c r="AM43" s="52">
        <v>11.7</v>
      </c>
      <c r="AN43" s="52">
        <v>30</v>
      </c>
      <c r="AO43" s="52">
        <v>11.7</v>
      </c>
      <c r="AP43" s="52">
        <v>30</v>
      </c>
      <c r="AQ43" s="52"/>
      <c r="AR43" s="52"/>
      <c r="AS43" s="52"/>
      <c r="AT43" s="52"/>
      <c r="AU43" s="52"/>
      <c r="AV43" s="52"/>
      <c r="AW43" s="52">
        <f t="shared" si="3"/>
        <v>0</v>
      </c>
      <c r="AX43" s="50">
        <v>13</v>
      </c>
      <c r="AY43" s="50">
        <v>30</v>
      </c>
      <c r="AZ43" s="50">
        <v>13</v>
      </c>
      <c r="BA43" s="50">
        <f>4/7*30</f>
        <v>17.142857142857142</v>
      </c>
      <c r="BB43" s="50"/>
      <c r="BC43" s="50"/>
      <c r="BD43" s="50"/>
      <c r="BE43" s="50"/>
      <c r="BF43" s="50"/>
      <c r="BG43" s="50"/>
      <c r="BH43" s="50">
        <f t="shared" si="12"/>
        <v>0</v>
      </c>
      <c r="BI43" s="52">
        <v>14.3</v>
      </c>
      <c r="BJ43" s="52">
        <v>30</v>
      </c>
      <c r="BK43" s="52">
        <v>14.3</v>
      </c>
      <c r="BL43" s="52">
        <f>4/7*30</f>
        <v>17.142857142857142</v>
      </c>
      <c r="BM43" s="54"/>
      <c r="BN43" s="54"/>
      <c r="BO43" s="52"/>
      <c r="BP43" s="52"/>
      <c r="BQ43" s="54"/>
      <c r="BR43" s="54"/>
      <c r="BS43" s="52">
        <v>14.3</v>
      </c>
      <c r="BT43" s="52">
        <v>20</v>
      </c>
      <c r="BU43" s="52">
        <f t="shared" si="4"/>
        <v>0</v>
      </c>
      <c r="BV43" s="50">
        <v>15.6</v>
      </c>
      <c r="BW43" s="50">
        <v>30</v>
      </c>
      <c r="BX43" s="50">
        <v>15.6</v>
      </c>
      <c r="BY43" s="50">
        <f>4/7*30</f>
        <v>17.142857142857142</v>
      </c>
      <c r="BZ43" s="50"/>
      <c r="CA43" s="50"/>
      <c r="CB43" s="50"/>
      <c r="CC43" s="50"/>
      <c r="CD43" s="50"/>
      <c r="CE43" s="50"/>
      <c r="CF43" s="50">
        <v>15.6</v>
      </c>
      <c r="CG43" s="50">
        <v>20</v>
      </c>
      <c r="CH43" s="50">
        <f t="shared" si="5"/>
        <v>0</v>
      </c>
      <c r="CI43" s="54">
        <v>15.6</v>
      </c>
      <c r="CJ43" s="54">
        <v>30</v>
      </c>
      <c r="CK43" s="54">
        <v>15.6</v>
      </c>
      <c r="CL43" s="54">
        <f>4/7*30</f>
        <v>17.142857142857142</v>
      </c>
      <c r="CM43" s="54"/>
      <c r="CN43" s="54"/>
      <c r="CO43" s="54"/>
      <c r="CP43" s="54"/>
      <c r="CQ43" s="54"/>
      <c r="CR43" s="54"/>
      <c r="CS43" s="54">
        <v>15.6</v>
      </c>
      <c r="CT43" s="54">
        <v>20</v>
      </c>
      <c r="CU43" s="52">
        <f t="shared" si="6"/>
        <v>1047.4285714285713</v>
      </c>
      <c r="CV43" s="50">
        <v>23.4</v>
      </c>
      <c r="CW43" s="50">
        <v>30</v>
      </c>
      <c r="CX43" s="50"/>
      <c r="CY43" s="50"/>
      <c r="CZ43" s="50"/>
      <c r="DA43" s="50"/>
      <c r="DB43" s="50">
        <v>26</v>
      </c>
      <c r="DC43" s="50">
        <f>5/7*30</f>
        <v>21.428571428571431</v>
      </c>
      <c r="DD43" s="50"/>
      <c r="DE43" s="50"/>
      <c r="DF43" s="50">
        <f t="shared" si="7"/>
        <v>1259.1428571428573</v>
      </c>
      <c r="DG43" s="54">
        <v>23.4</v>
      </c>
      <c r="DH43" s="54">
        <v>30</v>
      </c>
      <c r="DI43" s="54"/>
      <c r="DJ43" s="54"/>
      <c r="DK43" s="54"/>
      <c r="DL43" s="54"/>
      <c r="DM43" s="54">
        <v>26</v>
      </c>
      <c r="DN43" s="54">
        <f>5/7*30</f>
        <v>21.428571428571431</v>
      </c>
      <c r="DO43" s="54"/>
      <c r="DP43" s="54"/>
      <c r="DQ43" s="54">
        <f t="shared" si="8"/>
        <v>1259.1428571428573</v>
      </c>
      <c r="DR43" s="50">
        <v>17</v>
      </c>
      <c r="DS43" s="50">
        <v>30</v>
      </c>
      <c r="DT43" s="50">
        <v>17</v>
      </c>
      <c r="DU43" s="50">
        <f>4/7*30</f>
        <v>17.142857142857142</v>
      </c>
      <c r="DV43" s="50"/>
      <c r="DW43" s="50"/>
      <c r="DX43" s="50"/>
      <c r="DY43" s="50"/>
      <c r="DZ43" s="50"/>
      <c r="EA43" s="50"/>
      <c r="EB43" s="50">
        <v>17</v>
      </c>
      <c r="EC43" s="50">
        <v>20</v>
      </c>
      <c r="ED43" s="50">
        <f t="shared" si="9"/>
        <v>1141.4285714285716</v>
      </c>
      <c r="EE43" s="55">
        <f>(+ED43+DQ43+DF43+CU43+CH43+AL43+AW43+BH43+BU43+AA43+P43)*ED$7</f>
        <v>4707.1428571428578</v>
      </c>
    </row>
    <row r="44" spans="1:135" x14ac:dyDescent="0.25">
      <c r="A44" s="56" t="s">
        <v>77</v>
      </c>
      <c r="B44" s="57">
        <f t="shared" si="11"/>
        <v>0</v>
      </c>
      <c r="C44" s="58" t="s">
        <v>38</v>
      </c>
      <c r="E44" s="59" t="s">
        <v>78</v>
      </c>
      <c r="F44" s="50"/>
      <c r="G44" s="50"/>
      <c r="H44" s="50"/>
      <c r="I44" s="50"/>
      <c r="J44" s="51"/>
      <c r="K44" s="51"/>
      <c r="L44" s="50"/>
      <c r="M44" s="50"/>
      <c r="N44" s="50"/>
      <c r="O44" s="50"/>
      <c r="P44" s="50">
        <f t="shared" si="0"/>
        <v>0</v>
      </c>
      <c r="Q44" s="52"/>
      <c r="R44" s="52"/>
      <c r="S44" s="52"/>
      <c r="T44" s="52"/>
      <c r="U44" s="53"/>
      <c r="V44" s="53"/>
      <c r="W44" s="52"/>
      <c r="X44" s="52"/>
      <c r="Y44" s="52"/>
      <c r="Z44" s="52"/>
      <c r="AA44" s="52">
        <f t="shared" si="1"/>
        <v>0</v>
      </c>
      <c r="AB44" s="51"/>
      <c r="AC44" s="51"/>
      <c r="AD44" s="51"/>
      <c r="AE44" s="51"/>
      <c r="AF44" s="51">
        <f>2+10*2/(7*30)</f>
        <v>2.0952380952380953</v>
      </c>
      <c r="AG44" s="51">
        <v>30</v>
      </c>
      <c r="AH44" s="51"/>
      <c r="AI44" s="51"/>
      <c r="AJ44" s="51"/>
      <c r="AK44" s="51"/>
      <c r="AL44" s="50">
        <f t="shared" si="2"/>
        <v>0</v>
      </c>
      <c r="AM44" s="52"/>
      <c r="AN44" s="52"/>
      <c r="AO44" s="52"/>
      <c r="AP44" s="52"/>
      <c r="AQ44" s="52">
        <f>2+15*2/7</f>
        <v>6.2857142857142856</v>
      </c>
      <c r="AR44" s="52">
        <v>30</v>
      </c>
      <c r="AS44" s="52"/>
      <c r="AT44" s="52"/>
      <c r="AU44" s="52"/>
      <c r="AV44" s="52"/>
      <c r="AW44" s="52">
        <f t="shared" si="3"/>
        <v>0</v>
      </c>
      <c r="AX44" s="50"/>
      <c r="AY44" s="50"/>
      <c r="AZ44" s="50"/>
      <c r="BA44" s="50"/>
      <c r="BB44" s="50">
        <f>2+15*2/7</f>
        <v>6.2857142857142856</v>
      </c>
      <c r="BC44" s="50">
        <v>30</v>
      </c>
      <c r="BD44" s="50"/>
      <c r="BE44" s="50"/>
      <c r="BF44" s="50"/>
      <c r="BG44" s="50"/>
      <c r="BH44" s="50">
        <f t="shared" si="12"/>
        <v>0</v>
      </c>
      <c r="BI44" s="52"/>
      <c r="BJ44" s="52"/>
      <c r="BK44" s="52"/>
      <c r="BL44" s="52"/>
      <c r="BM44" s="54">
        <f>2+15*2/7</f>
        <v>6.2857142857142856</v>
      </c>
      <c r="BN44" s="54">
        <v>30</v>
      </c>
      <c r="BO44" s="52"/>
      <c r="BP44" s="52"/>
      <c r="BQ44" s="54"/>
      <c r="BR44" s="54"/>
      <c r="BS44" s="52"/>
      <c r="BT44" s="52"/>
      <c r="BU44" s="52">
        <f t="shared" si="4"/>
        <v>0</v>
      </c>
      <c r="BV44" s="50"/>
      <c r="BW44" s="50"/>
      <c r="BX44" s="50"/>
      <c r="BY44" s="50"/>
      <c r="BZ44" s="50">
        <f>2+15*2/7</f>
        <v>6.2857142857142856</v>
      </c>
      <c r="CA44" s="50">
        <v>30</v>
      </c>
      <c r="CB44" s="50"/>
      <c r="CC44" s="50"/>
      <c r="CD44" s="50"/>
      <c r="CE44" s="50"/>
      <c r="CF44" s="50"/>
      <c r="CG44" s="50"/>
      <c r="CH44" s="50">
        <f t="shared" si="5"/>
        <v>0</v>
      </c>
      <c r="CI44" s="54"/>
      <c r="CJ44" s="54"/>
      <c r="CK44" s="54"/>
      <c r="CL44" s="54"/>
      <c r="CM44" s="54">
        <f>2+15*2/7</f>
        <v>6.2857142857142856</v>
      </c>
      <c r="CN44" s="54">
        <v>30</v>
      </c>
      <c r="CO44" s="54"/>
      <c r="CP44" s="54"/>
      <c r="CQ44" s="54"/>
      <c r="CR44" s="54"/>
      <c r="CS44" s="54"/>
      <c r="CT44" s="54"/>
      <c r="CU44" s="52">
        <f t="shared" si="6"/>
        <v>188.57142857142856</v>
      </c>
      <c r="CV44" s="50"/>
      <c r="CW44" s="50"/>
      <c r="CX44" s="50"/>
      <c r="CY44" s="50"/>
      <c r="CZ44" s="50">
        <f>2+30*2/7</f>
        <v>10.571428571428571</v>
      </c>
      <c r="DA44" s="50">
        <v>30</v>
      </c>
      <c r="DB44" s="50"/>
      <c r="DC44" s="50"/>
      <c r="DD44" s="50">
        <v>30</v>
      </c>
      <c r="DE44" s="50">
        <f>2/7*30</f>
        <v>8.5714285714285712</v>
      </c>
      <c r="DF44" s="50">
        <f t="shared" si="7"/>
        <v>574.28571428571422</v>
      </c>
      <c r="DG44" s="54"/>
      <c r="DH44" s="54"/>
      <c r="DI44" s="54"/>
      <c r="DJ44" s="54"/>
      <c r="DK44" s="54">
        <f>2+30*2/7</f>
        <v>10.571428571428571</v>
      </c>
      <c r="DL44" s="54">
        <v>30</v>
      </c>
      <c r="DM44" s="54"/>
      <c r="DN44" s="54"/>
      <c r="DO44" s="54">
        <v>30</v>
      </c>
      <c r="DP44" s="54">
        <f>2/7*30</f>
        <v>8.5714285714285712</v>
      </c>
      <c r="DQ44" s="54">
        <f t="shared" si="8"/>
        <v>574.28571428571422</v>
      </c>
      <c r="DR44" s="50"/>
      <c r="DS44" s="50"/>
      <c r="DT44" s="50"/>
      <c r="DU44" s="50"/>
      <c r="DV44" s="50">
        <f>2+20*2/7</f>
        <v>7.7142857142857144</v>
      </c>
      <c r="DW44" s="50">
        <v>30</v>
      </c>
      <c r="DX44" s="50"/>
      <c r="DY44" s="50"/>
      <c r="DZ44" s="50"/>
      <c r="EA44" s="50"/>
      <c r="EB44" s="50"/>
      <c r="EC44" s="50"/>
      <c r="ED44" s="50">
        <f t="shared" si="9"/>
        <v>231.42857142857144</v>
      </c>
      <c r="EE44" s="55">
        <f>(+ED44+DQ44+DF44+CU44+CH44+AL44+AW44+BH44+BU44+AA44+P44)*ED$7</f>
        <v>1568.5714285714284</v>
      </c>
    </row>
    <row r="45" spans="1:135" hidden="1" x14ac:dyDescent="0.25">
      <c r="A45" s="60" t="s">
        <v>79</v>
      </c>
      <c r="B45" s="57">
        <f t="shared" si="11"/>
        <v>0</v>
      </c>
      <c r="C45" s="58" t="s">
        <v>38</v>
      </c>
      <c r="E45" s="52" t="s">
        <v>79</v>
      </c>
      <c r="F45" s="50"/>
      <c r="G45" s="50"/>
      <c r="H45" s="50"/>
      <c r="I45" s="50"/>
      <c r="J45" s="51"/>
      <c r="K45" s="51"/>
      <c r="L45" s="50"/>
      <c r="M45" s="50"/>
      <c r="N45" s="50"/>
      <c r="O45" s="50"/>
      <c r="P45" s="50">
        <f t="shared" si="0"/>
        <v>0</v>
      </c>
      <c r="Q45" s="52"/>
      <c r="R45" s="52"/>
      <c r="S45" s="52"/>
      <c r="T45" s="52"/>
      <c r="U45" s="53"/>
      <c r="V45" s="53"/>
      <c r="W45" s="52"/>
      <c r="X45" s="52"/>
      <c r="Y45" s="52"/>
      <c r="Z45" s="52"/>
      <c r="AA45" s="52">
        <f t="shared" si="1"/>
        <v>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>
        <f t="shared" si="2"/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>
        <f t="shared" si="3"/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>
        <f t="shared" si="12"/>
        <v>0</v>
      </c>
      <c r="BI45" s="52"/>
      <c r="BJ45" s="52"/>
      <c r="BK45" s="52"/>
      <c r="BL45" s="52"/>
      <c r="BM45" s="54"/>
      <c r="BN45" s="54"/>
      <c r="BO45" s="52"/>
      <c r="BP45" s="52"/>
      <c r="BQ45" s="54"/>
      <c r="BR45" s="54"/>
      <c r="BS45" s="52"/>
      <c r="BT45" s="52"/>
      <c r="BU45" s="52">
        <f t="shared" si="4"/>
        <v>0</v>
      </c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>
        <f t="shared" si="5"/>
        <v>0</v>
      </c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2">
        <f t="shared" si="6"/>
        <v>0</v>
      </c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>
        <f t="shared" si="7"/>
        <v>0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>
        <f t="shared" si="8"/>
        <v>0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>
        <f t="shared" si="9"/>
        <v>0</v>
      </c>
      <c r="EE45" s="55">
        <f>(+ED45+DQ45+DF45+CU45+CH45+AL45+AW45+BH45+BU45+AA45+P45)*ED$7</f>
        <v>0</v>
      </c>
    </row>
    <row r="46" spans="1:135" hidden="1" x14ac:dyDescent="0.25">
      <c r="A46" s="60" t="s">
        <v>80</v>
      </c>
      <c r="B46" s="57">
        <f t="shared" si="11"/>
        <v>0</v>
      </c>
      <c r="C46" s="58" t="s">
        <v>38</v>
      </c>
      <c r="E46" s="52" t="s">
        <v>80</v>
      </c>
      <c r="F46" s="50"/>
      <c r="G46" s="50"/>
      <c r="H46" s="50"/>
      <c r="I46" s="50"/>
      <c r="J46" s="51"/>
      <c r="K46" s="51"/>
      <c r="L46" s="50"/>
      <c r="M46" s="50"/>
      <c r="N46" s="50"/>
      <c r="O46" s="50"/>
      <c r="P46" s="50">
        <f t="shared" si="0"/>
        <v>0</v>
      </c>
      <c r="Q46" s="52"/>
      <c r="R46" s="52"/>
      <c r="S46" s="52"/>
      <c r="T46" s="52"/>
      <c r="U46" s="53"/>
      <c r="V46" s="53"/>
      <c r="W46" s="52"/>
      <c r="X46" s="52"/>
      <c r="Y46" s="52"/>
      <c r="Z46" s="52"/>
      <c r="AA46" s="52">
        <f t="shared" si="1"/>
        <v>0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0">
        <f t="shared" si="2"/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f t="shared" si="3"/>
        <v>0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>
        <f t="shared" si="12"/>
        <v>0</v>
      </c>
      <c r="BI46" s="52"/>
      <c r="BJ46" s="52"/>
      <c r="BK46" s="52"/>
      <c r="BL46" s="52"/>
      <c r="BM46" s="54"/>
      <c r="BN46" s="54"/>
      <c r="BO46" s="52"/>
      <c r="BP46" s="52"/>
      <c r="BQ46" s="54"/>
      <c r="BR46" s="54"/>
      <c r="BS46" s="52"/>
      <c r="BT46" s="52"/>
      <c r="BU46" s="52">
        <f t="shared" si="4"/>
        <v>0</v>
      </c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>
        <f t="shared" si="5"/>
        <v>0</v>
      </c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2">
        <f t="shared" si="6"/>
        <v>0</v>
      </c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>
        <f t="shared" si="7"/>
        <v>0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>
        <f t="shared" si="8"/>
        <v>0</v>
      </c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>
        <f t="shared" si="9"/>
        <v>0</v>
      </c>
      <c r="EE46" s="55"/>
    </row>
    <row r="47" spans="1:135" x14ac:dyDescent="0.25">
      <c r="A47" s="60" t="s">
        <v>81</v>
      </c>
      <c r="B47" s="57">
        <f t="shared" si="11"/>
        <v>0</v>
      </c>
      <c r="C47" s="58" t="s">
        <v>38</v>
      </c>
      <c r="E47" s="52" t="s">
        <v>81</v>
      </c>
      <c r="F47" s="50"/>
      <c r="G47" s="50"/>
      <c r="H47" s="50"/>
      <c r="I47" s="50"/>
      <c r="J47" s="51"/>
      <c r="K47" s="51"/>
      <c r="L47" s="50"/>
      <c r="M47" s="50"/>
      <c r="N47" s="50"/>
      <c r="O47" s="50"/>
      <c r="P47" s="50">
        <f t="shared" si="0"/>
        <v>0</v>
      </c>
      <c r="Q47" s="52"/>
      <c r="R47" s="52"/>
      <c r="S47" s="52"/>
      <c r="T47" s="52"/>
      <c r="U47" s="53"/>
      <c r="V47" s="53"/>
      <c r="W47" s="52"/>
      <c r="X47" s="52"/>
      <c r="Y47" s="52"/>
      <c r="Z47" s="52"/>
      <c r="AA47" s="52">
        <f t="shared" si="1"/>
        <v>0</v>
      </c>
      <c r="AB47" s="51">
        <v>11</v>
      </c>
      <c r="AC47" s="51">
        <v>6</v>
      </c>
      <c r="AD47" s="51">
        <v>11</v>
      </c>
      <c r="AE47" s="51">
        <v>10</v>
      </c>
      <c r="AF47" s="51">
        <v>11</v>
      </c>
      <c r="AG47" s="51">
        <v>0</v>
      </c>
      <c r="AH47" s="51"/>
      <c r="AI47" s="51"/>
      <c r="AJ47" s="51">
        <v>11</v>
      </c>
      <c r="AK47" s="51">
        <v>10</v>
      </c>
      <c r="AL47" s="50">
        <f t="shared" si="2"/>
        <v>0</v>
      </c>
      <c r="AM47" s="52">
        <v>13</v>
      </c>
      <c r="AN47" s="52">
        <v>6</v>
      </c>
      <c r="AO47" s="52">
        <v>13</v>
      </c>
      <c r="AP47" s="52">
        <v>10</v>
      </c>
      <c r="AQ47" s="52">
        <v>13</v>
      </c>
      <c r="AR47" s="52">
        <v>0</v>
      </c>
      <c r="AS47" s="52"/>
      <c r="AT47" s="52"/>
      <c r="AU47" s="52">
        <v>13</v>
      </c>
      <c r="AV47" s="52">
        <v>10</v>
      </c>
      <c r="AW47" s="52">
        <f t="shared" si="3"/>
        <v>0</v>
      </c>
      <c r="AX47" s="50">
        <v>14</v>
      </c>
      <c r="AY47" s="50">
        <v>6</v>
      </c>
      <c r="AZ47" s="50"/>
      <c r="BA47" s="50"/>
      <c r="BB47" s="50">
        <v>14</v>
      </c>
      <c r="BC47" s="50">
        <v>0</v>
      </c>
      <c r="BD47" s="50"/>
      <c r="BE47" s="50"/>
      <c r="BF47" s="50">
        <v>14</v>
      </c>
      <c r="BG47" s="50">
        <v>10</v>
      </c>
      <c r="BH47" s="50">
        <f t="shared" si="12"/>
        <v>0</v>
      </c>
      <c r="BI47" s="52">
        <v>16</v>
      </c>
      <c r="BJ47" s="52">
        <v>6</v>
      </c>
      <c r="BK47" s="52">
        <v>16</v>
      </c>
      <c r="BL47" s="52">
        <v>0</v>
      </c>
      <c r="BM47" s="54">
        <v>16</v>
      </c>
      <c r="BN47" s="54">
        <v>0</v>
      </c>
      <c r="BO47" s="52"/>
      <c r="BP47" s="52"/>
      <c r="BQ47" s="54">
        <v>16</v>
      </c>
      <c r="BR47" s="54">
        <v>10</v>
      </c>
      <c r="BS47" s="52">
        <v>14</v>
      </c>
      <c r="BT47" s="52">
        <v>10</v>
      </c>
      <c r="BU47" s="52">
        <f t="shared" si="4"/>
        <v>0</v>
      </c>
      <c r="BV47" s="50">
        <v>17</v>
      </c>
      <c r="BW47" s="50">
        <v>6</v>
      </c>
      <c r="BX47" s="50">
        <v>17</v>
      </c>
      <c r="BY47" s="50">
        <v>0</v>
      </c>
      <c r="BZ47" s="50">
        <v>17</v>
      </c>
      <c r="CA47" s="50">
        <v>0</v>
      </c>
      <c r="CB47" s="50"/>
      <c r="CC47" s="50"/>
      <c r="CD47" s="50">
        <v>17</v>
      </c>
      <c r="CE47" s="50">
        <v>10</v>
      </c>
      <c r="CF47" s="50">
        <v>14</v>
      </c>
      <c r="CG47" s="50">
        <v>10</v>
      </c>
      <c r="CH47" s="50">
        <f t="shared" si="5"/>
        <v>0</v>
      </c>
      <c r="CI47" s="54">
        <v>17</v>
      </c>
      <c r="CJ47" s="54">
        <v>6</v>
      </c>
      <c r="CK47" s="54">
        <v>17</v>
      </c>
      <c r="CL47" s="54">
        <v>0</v>
      </c>
      <c r="CM47" s="54">
        <v>17</v>
      </c>
      <c r="CN47" s="54">
        <v>0</v>
      </c>
      <c r="CO47" s="54"/>
      <c r="CP47" s="54"/>
      <c r="CQ47" s="54">
        <v>17</v>
      </c>
      <c r="CR47" s="54">
        <v>10</v>
      </c>
      <c r="CS47" s="54">
        <v>14</v>
      </c>
      <c r="CT47" s="54">
        <v>10</v>
      </c>
      <c r="CU47" s="52">
        <f t="shared" si="6"/>
        <v>412</v>
      </c>
      <c r="CV47" s="50">
        <v>35</v>
      </c>
      <c r="CW47" s="50">
        <v>10</v>
      </c>
      <c r="CX47" s="50"/>
      <c r="CY47" s="50"/>
      <c r="CZ47" s="50"/>
      <c r="DA47" s="50"/>
      <c r="DB47" s="50"/>
      <c r="DC47" s="50"/>
      <c r="DD47" s="50"/>
      <c r="DE47" s="50"/>
      <c r="DF47" s="50">
        <f t="shared" si="7"/>
        <v>350</v>
      </c>
      <c r="DG47" s="54">
        <v>35</v>
      </c>
      <c r="DH47" s="54">
        <v>10</v>
      </c>
      <c r="DI47" s="54"/>
      <c r="DJ47" s="54"/>
      <c r="DK47" s="54"/>
      <c r="DL47" s="54"/>
      <c r="DM47" s="54"/>
      <c r="DN47" s="54"/>
      <c r="DO47" s="54"/>
      <c r="DP47" s="54"/>
      <c r="DQ47" s="54">
        <f t="shared" si="8"/>
        <v>350</v>
      </c>
      <c r="DR47" s="50">
        <v>19</v>
      </c>
      <c r="DS47" s="50">
        <v>6</v>
      </c>
      <c r="DT47" s="50">
        <v>19</v>
      </c>
      <c r="DU47" s="50">
        <v>0</v>
      </c>
      <c r="DV47" s="50">
        <v>19</v>
      </c>
      <c r="DW47" s="50">
        <v>0</v>
      </c>
      <c r="DX47" s="50"/>
      <c r="DY47" s="50"/>
      <c r="DZ47" s="50">
        <v>16</v>
      </c>
      <c r="EA47" s="50">
        <v>10</v>
      </c>
      <c r="EB47" s="50">
        <v>17</v>
      </c>
      <c r="EC47" s="50">
        <v>10</v>
      </c>
      <c r="ED47" s="50">
        <f t="shared" si="9"/>
        <v>444</v>
      </c>
      <c r="EE47" s="55">
        <f>(+ED47+DQ47+DF47+CU47+CH47+AL47+AW47+BH47+BU47+AA47+P47)*ED$7</f>
        <v>1556</v>
      </c>
    </row>
    <row r="48" spans="1:135" x14ac:dyDescent="0.25">
      <c r="A48" s="60" t="s">
        <v>82</v>
      </c>
      <c r="B48" s="57">
        <f t="shared" si="11"/>
        <v>0</v>
      </c>
      <c r="C48" s="58" t="s">
        <v>38</v>
      </c>
      <c r="E48" s="52" t="s">
        <v>82</v>
      </c>
      <c r="F48" s="50"/>
      <c r="G48" s="50"/>
      <c r="H48" s="50"/>
      <c r="I48" s="50"/>
      <c r="J48" s="51"/>
      <c r="K48" s="51"/>
      <c r="L48" s="50"/>
      <c r="M48" s="50"/>
      <c r="N48" s="50"/>
      <c r="O48" s="50"/>
      <c r="P48" s="50">
        <f t="shared" si="0"/>
        <v>0</v>
      </c>
      <c r="Q48" s="52"/>
      <c r="R48" s="52"/>
      <c r="S48" s="52"/>
      <c r="T48" s="52"/>
      <c r="U48" s="53"/>
      <c r="V48" s="53"/>
      <c r="W48" s="52"/>
      <c r="X48" s="52"/>
      <c r="Y48" s="52"/>
      <c r="Z48" s="52"/>
      <c r="AA48" s="52">
        <f t="shared" si="1"/>
        <v>0</v>
      </c>
      <c r="AB48" s="51"/>
      <c r="AC48" s="51"/>
      <c r="AD48" s="51"/>
      <c r="AE48" s="51"/>
      <c r="AF48" s="51"/>
      <c r="AG48" s="51"/>
      <c r="AH48" s="51">
        <v>15</v>
      </c>
      <c r="AI48" s="51">
        <v>5</v>
      </c>
      <c r="AJ48" s="51"/>
      <c r="AK48" s="51"/>
      <c r="AL48" s="50">
        <f t="shared" si="2"/>
        <v>0</v>
      </c>
      <c r="AM48" s="52"/>
      <c r="AN48" s="52"/>
      <c r="AO48" s="52"/>
      <c r="AP48" s="52"/>
      <c r="AQ48" s="52"/>
      <c r="AR48" s="52"/>
      <c r="AS48" s="52">
        <v>20</v>
      </c>
      <c r="AT48" s="52">
        <v>5</v>
      </c>
      <c r="AU48" s="52"/>
      <c r="AV48" s="52"/>
      <c r="AW48" s="52">
        <f t="shared" si="3"/>
        <v>0</v>
      </c>
      <c r="AX48" s="50"/>
      <c r="AY48" s="50"/>
      <c r="AZ48" s="50"/>
      <c r="BA48" s="50"/>
      <c r="BB48" s="50"/>
      <c r="BC48" s="50"/>
      <c r="BD48" s="50">
        <v>20</v>
      </c>
      <c r="BE48" s="50">
        <v>5</v>
      </c>
      <c r="BF48" s="50"/>
      <c r="BG48" s="50"/>
      <c r="BH48" s="50">
        <f t="shared" si="12"/>
        <v>0</v>
      </c>
      <c r="BI48" s="52"/>
      <c r="BJ48" s="52"/>
      <c r="BK48" s="52"/>
      <c r="BL48" s="52"/>
      <c r="BM48" s="54"/>
      <c r="BN48" s="54"/>
      <c r="BO48" s="52">
        <v>20</v>
      </c>
      <c r="BP48" s="52">
        <v>5</v>
      </c>
      <c r="BQ48" s="54"/>
      <c r="BR48" s="54"/>
      <c r="BS48" s="52"/>
      <c r="BT48" s="52"/>
      <c r="BU48" s="52">
        <f t="shared" si="4"/>
        <v>0</v>
      </c>
      <c r="BV48" s="50"/>
      <c r="BW48" s="50"/>
      <c r="BX48" s="50"/>
      <c r="BY48" s="50"/>
      <c r="BZ48" s="50"/>
      <c r="CA48" s="50"/>
      <c r="CB48" s="50">
        <v>20</v>
      </c>
      <c r="CC48" s="50">
        <v>5</v>
      </c>
      <c r="CD48" s="50"/>
      <c r="CE48" s="50"/>
      <c r="CF48" s="50"/>
      <c r="CG48" s="50"/>
      <c r="CH48" s="50">
        <f t="shared" si="5"/>
        <v>0</v>
      </c>
      <c r="CI48" s="54"/>
      <c r="CJ48" s="54"/>
      <c r="CK48" s="54"/>
      <c r="CL48" s="54"/>
      <c r="CM48" s="54"/>
      <c r="CN48" s="54"/>
      <c r="CO48" s="54">
        <v>20</v>
      </c>
      <c r="CP48" s="54">
        <v>5</v>
      </c>
      <c r="CQ48" s="54"/>
      <c r="CR48" s="54"/>
      <c r="CS48" s="54"/>
      <c r="CT48" s="54"/>
      <c r="CU48" s="52">
        <f t="shared" si="6"/>
        <v>100</v>
      </c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>
        <f t="shared" si="7"/>
        <v>0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>
        <f t="shared" si="8"/>
        <v>0</v>
      </c>
      <c r="DR48" s="50"/>
      <c r="DS48" s="50"/>
      <c r="DT48" s="50"/>
      <c r="DU48" s="50"/>
      <c r="DV48" s="50"/>
      <c r="DW48" s="50"/>
      <c r="DX48" s="50">
        <v>20</v>
      </c>
      <c r="DY48" s="50">
        <v>5</v>
      </c>
      <c r="DZ48" s="50"/>
      <c r="EA48" s="50"/>
      <c r="EB48" s="50"/>
      <c r="EC48" s="50"/>
      <c r="ED48" s="50">
        <f t="shared" si="9"/>
        <v>100</v>
      </c>
      <c r="EE48" s="55">
        <f>(+ED48+DQ48+DF48+CU48+CH48+AL48+AW48+BH48+BU48+AA48+P48)*ED$7</f>
        <v>200</v>
      </c>
    </row>
    <row r="49" spans="1:136" x14ac:dyDescent="0.25">
      <c r="A49" s="56" t="s">
        <v>83</v>
      </c>
      <c r="B49" s="57">
        <f t="shared" si="11"/>
        <v>0</v>
      </c>
      <c r="C49" s="58" t="s">
        <v>38</v>
      </c>
      <c r="E49" s="59" t="s">
        <v>83</v>
      </c>
      <c r="F49" s="50"/>
      <c r="G49" s="50"/>
      <c r="H49" s="50"/>
      <c r="I49" s="50"/>
      <c r="J49" s="51"/>
      <c r="K49" s="51"/>
      <c r="L49" s="50"/>
      <c r="M49" s="50"/>
      <c r="N49" s="50"/>
      <c r="O49" s="50"/>
      <c r="P49" s="50">
        <f t="shared" si="0"/>
        <v>0</v>
      </c>
      <c r="Q49" s="52">
        <v>10</v>
      </c>
      <c r="R49" s="52">
        <v>10</v>
      </c>
      <c r="S49" s="52"/>
      <c r="T49" s="52"/>
      <c r="U49" s="53"/>
      <c r="V49" s="53"/>
      <c r="W49" s="52"/>
      <c r="X49" s="52"/>
      <c r="Y49" s="52"/>
      <c r="Z49" s="52"/>
      <c r="AA49" s="52">
        <f t="shared" si="1"/>
        <v>0</v>
      </c>
      <c r="AB49" s="51">
        <v>25</v>
      </c>
      <c r="AC49" s="51">
        <v>20</v>
      </c>
      <c r="AD49" s="51">
        <v>10</v>
      </c>
      <c r="AE49" s="51">
        <v>20</v>
      </c>
      <c r="AF49" s="51"/>
      <c r="AG49" s="51"/>
      <c r="AH49" s="51">
        <v>10</v>
      </c>
      <c r="AI49" s="51">
        <v>10</v>
      </c>
      <c r="AJ49" s="51"/>
      <c r="AK49" s="51"/>
      <c r="AL49" s="50">
        <f t="shared" si="2"/>
        <v>0</v>
      </c>
      <c r="AM49" s="52">
        <v>40</v>
      </c>
      <c r="AN49" s="52">
        <v>20</v>
      </c>
      <c r="AO49" s="52">
        <v>20</v>
      </c>
      <c r="AP49" s="52">
        <v>20</v>
      </c>
      <c r="AQ49" s="52"/>
      <c r="AR49" s="52"/>
      <c r="AS49" s="52">
        <v>20</v>
      </c>
      <c r="AT49" s="52">
        <v>10</v>
      </c>
      <c r="AU49" s="52"/>
      <c r="AV49" s="52"/>
      <c r="AW49" s="52">
        <f t="shared" si="3"/>
        <v>0</v>
      </c>
      <c r="AX49" s="50">
        <v>50</v>
      </c>
      <c r="AY49" s="50">
        <v>20</v>
      </c>
      <c r="AZ49" s="50">
        <v>50</v>
      </c>
      <c r="BA49" s="50">
        <v>20</v>
      </c>
      <c r="BB49" s="50"/>
      <c r="BC49" s="50"/>
      <c r="BD49" s="50">
        <v>20</v>
      </c>
      <c r="BE49" s="50">
        <f>2/7*30</f>
        <v>8.5714285714285712</v>
      </c>
      <c r="BF49" s="50"/>
      <c r="BG49" s="50"/>
      <c r="BH49" s="50">
        <f t="shared" si="12"/>
        <v>0</v>
      </c>
      <c r="BI49" s="52">
        <v>50</v>
      </c>
      <c r="BJ49" s="52">
        <v>20</v>
      </c>
      <c r="BK49" s="52">
        <v>50</v>
      </c>
      <c r="BL49" s="52">
        <v>20</v>
      </c>
      <c r="BM49" s="54"/>
      <c r="BN49" s="54"/>
      <c r="BO49" s="52">
        <v>20</v>
      </c>
      <c r="BP49" s="52">
        <f>2/7*30</f>
        <v>8.5714285714285712</v>
      </c>
      <c r="BQ49" s="54"/>
      <c r="BR49" s="54"/>
      <c r="BS49" s="52">
        <v>30</v>
      </c>
      <c r="BT49" s="52">
        <v>20</v>
      </c>
      <c r="BU49" s="52">
        <f t="shared" si="4"/>
        <v>0</v>
      </c>
      <c r="BV49" s="50">
        <v>50</v>
      </c>
      <c r="BW49" s="50">
        <v>20</v>
      </c>
      <c r="BX49" s="50">
        <v>50</v>
      </c>
      <c r="BY49" s="50">
        <v>20</v>
      </c>
      <c r="BZ49" s="50"/>
      <c r="CA49" s="50"/>
      <c r="CB49" s="50">
        <v>20</v>
      </c>
      <c r="CC49" s="50">
        <f>2/7*30</f>
        <v>8.5714285714285712</v>
      </c>
      <c r="CD49" s="50"/>
      <c r="CE49" s="50"/>
      <c r="CF49" s="50">
        <v>30</v>
      </c>
      <c r="CG49" s="50">
        <v>20</v>
      </c>
      <c r="CH49" s="50">
        <f t="shared" si="5"/>
        <v>0</v>
      </c>
      <c r="CI49" s="54">
        <v>70</v>
      </c>
      <c r="CJ49" s="54">
        <v>20</v>
      </c>
      <c r="CK49" s="54">
        <v>50</v>
      </c>
      <c r="CL49" s="54">
        <v>20</v>
      </c>
      <c r="CM49" s="54"/>
      <c r="CN49" s="54"/>
      <c r="CO49" s="54">
        <v>50</v>
      </c>
      <c r="CP49" s="54">
        <f>2/7*30</f>
        <v>8.5714285714285712</v>
      </c>
      <c r="CQ49" s="54"/>
      <c r="CR49" s="54"/>
      <c r="CS49" s="54">
        <v>30</v>
      </c>
      <c r="CT49" s="54">
        <v>20</v>
      </c>
      <c r="CU49" s="52">
        <f t="shared" si="6"/>
        <v>3428.5714285714284</v>
      </c>
      <c r="CV49" s="50">
        <v>70</v>
      </c>
      <c r="CW49" s="50">
        <v>20</v>
      </c>
      <c r="CX49" s="50">
        <v>60</v>
      </c>
      <c r="CY49" s="50">
        <v>20</v>
      </c>
      <c r="CZ49" s="50"/>
      <c r="DA49" s="50"/>
      <c r="DB49" s="50">
        <v>60</v>
      </c>
      <c r="DC49" s="50">
        <v>20</v>
      </c>
      <c r="DD49" s="50"/>
      <c r="DE49" s="50"/>
      <c r="DF49" s="50">
        <f t="shared" si="7"/>
        <v>3800</v>
      </c>
      <c r="DG49" s="54">
        <v>30</v>
      </c>
      <c r="DH49" s="54">
        <v>20</v>
      </c>
      <c r="DI49" s="54">
        <v>30</v>
      </c>
      <c r="DJ49" s="54">
        <v>20</v>
      </c>
      <c r="DK49" s="54"/>
      <c r="DL49" s="54"/>
      <c r="DM49" s="54">
        <v>30</v>
      </c>
      <c r="DN49" s="54">
        <v>20</v>
      </c>
      <c r="DO49" s="54"/>
      <c r="DP49" s="54"/>
      <c r="DQ49" s="54">
        <f t="shared" si="8"/>
        <v>1800</v>
      </c>
      <c r="DR49" s="50">
        <v>70</v>
      </c>
      <c r="DS49" s="50">
        <v>20</v>
      </c>
      <c r="DT49" s="50">
        <v>60</v>
      </c>
      <c r="DU49" s="50">
        <v>20</v>
      </c>
      <c r="DV49" s="50"/>
      <c r="DW49" s="50"/>
      <c r="DX49" s="50">
        <v>50</v>
      </c>
      <c r="DY49" s="50">
        <f>2/7*30</f>
        <v>8.5714285714285712</v>
      </c>
      <c r="DZ49" s="50"/>
      <c r="EA49" s="50"/>
      <c r="EB49" s="50">
        <v>50</v>
      </c>
      <c r="EC49" s="50">
        <v>20</v>
      </c>
      <c r="ED49" s="50">
        <f t="shared" si="9"/>
        <v>4028.5714285714284</v>
      </c>
      <c r="EE49" s="55">
        <f>(+ED49+DQ49+DF49+CU49+CH49+AL49+AW49+BH49+BU49+AA49+P49)*ED$7</f>
        <v>13057.142857142855</v>
      </c>
    </row>
    <row r="50" spans="1:136" hidden="1" x14ac:dyDescent="0.25">
      <c r="A50" s="60" t="s">
        <v>84</v>
      </c>
      <c r="B50" s="57">
        <f t="shared" si="11"/>
        <v>0</v>
      </c>
      <c r="C50" s="58" t="s">
        <v>38</v>
      </c>
      <c r="E50" s="52" t="s">
        <v>84</v>
      </c>
      <c r="F50" s="50"/>
      <c r="G50" s="50"/>
      <c r="H50" s="50"/>
      <c r="I50" s="50"/>
      <c r="J50" s="51"/>
      <c r="K50" s="51"/>
      <c r="L50" s="50"/>
      <c r="M50" s="50"/>
      <c r="N50" s="50"/>
      <c r="O50" s="50"/>
      <c r="P50" s="50">
        <f t="shared" si="0"/>
        <v>0</v>
      </c>
      <c r="Q50" s="52"/>
      <c r="R50" s="52"/>
      <c r="S50" s="52"/>
      <c r="T50" s="52"/>
      <c r="U50" s="53"/>
      <c r="V50" s="53"/>
      <c r="W50" s="52"/>
      <c r="X50" s="52"/>
      <c r="Y50" s="52"/>
      <c r="Z50" s="52"/>
      <c r="AA50" s="52">
        <f t="shared" si="1"/>
        <v>0</v>
      </c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0">
        <f t="shared" si="2"/>
        <v>0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f t="shared" si="3"/>
        <v>0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>
        <f t="shared" si="12"/>
        <v>0</v>
      </c>
      <c r="BI50" s="52"/>
      <c r="BJ50" s="52"/>
      <c r="BK50" s="52"/>
      <c r="BL50" s="52"/>
      <c r="BM50" s="54"/>
      <c r="BN50" s="54"/>
      <c r="BO50" s="52"/>
      <c r="BP50" s="52"/>
      <c r="BQ50" s="54"/>
      <c r="BR50" s="54"/>
      <c r="BS50" s="52"/>
      <c r="BT50" s="52"/>
      <c r="BU50" s="52">
        <f t="shared" si="4"/>
        <v>0</v>
      </c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>
        <f t="shared" si="5"/>
        <v>0</v>
      </c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2">
        <f t="shared" si="6"/>
        <v>0</v>
      </c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>
        <f t="shared" si="7"/>
        <v>0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>
        <f t="shared" si="8"/>
        <v>0</v>
      </c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>
        <f t="shared" si="9"/>
        <v>0</v>
      </c>
      <c r="EE50" s="55">
        <f>(+ED50+DQ50+DF50+CU50+CH50+AL50+AW50+BH50+BU50+AA50+P50)*ED$7</f>
        <v>0</v>
      </c>
    </row>
    <row r="51" spans="1:136" x14ac:dyDescent="0.25">
      <c r="A51" s="60" t="s">
        <v>85</v>
      </c>
      <c r="B51" s="57">
        <f t="shared" si="11"/>
        <v>0</v>
      </c>
      <c r="C51" s="58" t="s">
        <v>38</v>
      </c>
      <c r="E51" s="52" t="s">
        <v>85</v>
      </c>
      <c r="F51" s="50"/>
      <c r="G51" s="50"/>
      <c r="H51" s="50"/>
      <c r="I51" s="50"/>
      <c r="J51" s="51"/>
      <c r="K51" s="51"/>
      <c r="L51" s="50"/>
      <c r="M51" s="50"/>
      <c r="N51" s="50"/>
      <c r="O51" s="50"/>
      <c r="P51" s="50">
        <f t="shared" si="0"/>
        <v>0</v>
      </c>
      <c r="Q51" s="52"/>
      <c r="R51" s="52"/>
      <c r="S51" s="52"/>
      <c r="T51" s="52"/>
      <c r="U51" s="53">
        <v>8</v>
      </c>
      <c r="V51" s="53">
        <v>25</v>
      </c>
      <c r="W51" s="52"/>
      <c r="X51" s="52"/>
      <c r="Y51" s="52">
        <v>8</v>
      </c>
      <c r="Z51" s="52">
        <v>5</v>
      </c>
      <c r="AA51" s="52">
        <f t="shared" si="1"/>
        <v>0</v>
      </c>
      <c r="AB51" s="51"/>
      <c r="AC51" s="51"/>
      <c r="AD51" s="51"/>
      <c r="AE51" s="51"/>
      <c r="AF51" s="51">
        <v>15</v>
      </c>
      <c r="AG51" s="51">
        <f>1/7*30</f>
        <v>4.2857142857142856</v>
      </c>
      <c r="AH51" s="51"/>
      <c r="AI51" s="51"/>
      <c r="AJ51" s="51">
        <v>15</v>
      </c>
      <c r="AK51" s="51">
        <f>1/7*30</f>
        <v>4.2857142857142856</v>
      </c>
      <c r="AL51" s="50">
        <f t="shared" si="2"/>
        <v>0</v>
      </c>
      <c r="AM51" s="52"/>
      <c r="AN51" s="52"/>
      <c r="AO51" s="52"/>
      <c r="AP51" s="52"/>
      <c r="AQ51" s="52">
        <v>25</v>
      </c>
      <c r="AR51" s="52">
        <f>1/7*30</f>
        <v>4.2857142857142856</v>
      </c>
      <c r="AS51" s="52"/>
      <c r="AT51" s="52"/>
      <c r="AU51" s="52">
        <v>25</v>
      </c>
      <c r="AV51" s="52">
        <f>1/7*30</f>
        <v>4.2857142857142856</v>
      </c>
      <c r="AW51" s="52">
        <f t="shared" si="3"/>
        <v>0</v>
      </c>
      <c r="AX51" s="50"/>
      <c r="AY51" s="50"/>
      <c r="AZ51" s="50"/>
      <c r="BA51" s="50"/>
      <c r="BB51" s="50">
        <v>30</v>
      </c>
      <c r="BC51" s="50">
        <f>1/7*30</f>
        <v>4.2857142857142856</v>
      </c>
      <c r="BD51" s="50"/>
      <c r="BE51" s="50"/>
      <c r="BF51" s="50">
        <v>30</v>
      </c>
      <c r="BG51" s="50">
        <f>1/7*30</f>
        <v>4.2857142857142856</v>
      </c>
      <c r="BH51" s="50">
        <f t="shared" si="12"/>
        <v>0</v>
      </c>
      <c r="BI51" s="52"/>
      <c r="BJ51" s="52"/>
      <c r="BK51" s="52"/>
      <c r="BL51" s="52"/>
      <c r="BM51" s="54">
        <v>30</v>
      </c>
      <c r="BN51" s="54">
        <f>1/7*30</f>
        <v>4.2857142857142856</v>
      </c>
      <c r="BO51" s="52"/>
      <c r="BP51" s="52"/>
      <c r="BQ51" s="54">
        <v>30</v>
      </c>
      <c r="BR51" s="54">
        <f>1/7*30</f>
        <v>4.2857142857142856</v>
      </c>
      <c r="BS51" s="52"/>
      <c r="BT51" s="52"/>
      <c r="BU51" s="52">
        <f t="shared" si="4"/>
        <v>0</v>
      </c>
      <c r="BV51" s="50"/>
      <c r="BW51" s="50"/>
      <c r="BX51" s="50"/>
      <c r="BY51" s="50"/>
      <c r="BZ51" s="50">
        <v>30</v>
      </c>
      <c r="CA51" s="50">
        <f>1/7*30</f>
        <v>4.2857142857142856</v>
      </c>
      <c r="CB51" s="50"/>
      <c r="CC51" s="50"/>
      <c r="CD51" s="50">
        <v>30</v>
      </c>
      <c r="CE51" s="50">
        <f>1/7*30</f>
        <v>4.2857142857142856</v>
      </c>
      <c r="CF51" s="50"/>
      <c r="CG51" s="50"/>
      <c r="CH51" s="50">
        <f t="shared" si="5"/>
        <v>0</v>
      </c>
      <c r="CI51" s="54"/>
      <c r="CJ51" s="54"/>
      <c r="CK51" s="54"/>
      <c r="CL51" s="54"/>
      <c r="CM51" s="54">
        <v>40</v>
      </c>
      <c r="CN51" s="54">
        <f>1/7*30</f>
        <v>4.2857142857142856</v>
      </c>
      <c r="CO51" s="54"/>
      <c r="CP51" s="54"/>
      <c r="CQ51" s="54">
        <v>40</v>
      </c>
      <c r="CR51" s="54">
        <f>1/7*30</f>
        <v>4.2857142857142856</v>
      </c>
      <c r="CS51" s="54"/>
      <c r="CT51" s="54"/>
      <c r="CU51" s="52">
        <f t="shared" si="6"/>
        <v>342.85714285714283</v>
      </c>
      <c r="CV51" s="50"/>
      <c r="CW51" s="50"/>
      <c r="CX51" s="50"/>
      <c r="CY51" s="50"/>
      <c r="CZ51" s="50">
        <v>50</v>
      </c>
      <c r="DA51" s="50">
        <f>1/7*30</f>
        <v>4.2857142857142856</v>
      </c>
      <c r="DB51" s="50"/>
      <c r="DC51" s="50"/>
      <c r="DD51" s="50">
        <v>50</v>
      </c>
      <c r="DE51" s="50">
        <f>1/7*30</f>
        <v>4.2857142857142856</v>
      </c>
      <c r="DF51" s="50">
        <f t="shared" si="7"/>
        <v>428.57142857142856</v>
      </c>
      <c r="DG51" s="54"/>
      <c r="DH51" s="54"/>
      <c r="DI51" s="54"/>
      <c r="DJ51" s="54"/>
      <c r="DK51" s="54">
        <v>30</v>
      </c>
      <c r="DL51" s="54">
        <f>1/7*30</f>
        <v>4.2857142857142856</v>
      </c>
      <c r="DM51" s="54"/>
      <c r="DN51" s="54"/>
      <c r="DO51" s="54">
        <v>50</v>
      </c>
      <c r="DP51" s="54">
        <f>1/7*30</f>
        <v>4.2857142857142856</v>
      </c>
      <c r="DQ51" s="54">
        <f t="shared" si="8"/>
        <v>342.85714285714283</v>
      </c>
      <c r="DR51" s="50"/>
      <c r="DS51" s="50"/>
      <c r="DT51" s="50"/>
      <c r="DU51" s="50"/>
      <c r="DV51" s="50">
        <v>40</v>
      </c>
      <c r="DW51" s="50">
        <f>1/7*30</f>
        <v>4.2857142857142856</v>
      </c>
      <c r="DX51" s="50"/>
      <c r="DY51" s="50"/>
      <c r="DZ51" s="50">
        <v>40</v>
      </c>
      <c r="EA51" s="50">
        <f>1/7*30</f>
        <v>4.2857142857142856</v>
      </c>
      <c r="EB51" s="50"/>
      <c r="EC51" s="50"/>
      <c r="ED51" s="50">
        <f t="shared" si="9"/>
        <v>342.85714285714283</v>
      </c>
      <c r="EE51" s="55">
        <f>(+ED51+DQ51+DF51+CU51+CH51+AL51+AW51+BH51+BU51+AA51+P51)*ED$7</f>
        <v>1457.1428571428571</v>
      </c>
    </row>
    <row r="52" spans="1:136" hidden="1" x14ac:dyDescent="0.25">
      <c r="A52" s="60" t="s">
        <v>86</v>
      </c>
      <c r="B52" s="57">
        <f t="shared" si="11"/>
        <v>0</v>
      </c>
      <c r="C52" s="58" t="s">
        <v>38</v>
      </c>
      <c r="E52" s="52" t="s">
        <v>86</v>
      </c>
      <c r="F52" s="50"/>
      <c r="G52" s="50"/>
      <c r="H52" s="50"/>
      <c r="I52" s="50"/>
      <c r="J52" s="51"/>
      <c r="K52" s="51"/>
      <c r="L52" s="50"/>
      <c r="M52" s="50"/>
      <c r="N52" s="50"/>
      <c r="O52" s="50"/>
      <c r="P52" s="50">
        <f t="shared" si="0"/>
        <v>0</v>
      </c>
      <c r="Q52" s="52"/>
      <c r="R52" s="52"/>
      <c r="S52" s="52"/>
      <c r="T52" s="52"/>
      <c r="U52" s="53"/>
      <c r="V52" s="53"/>
      <c r="W52" s="52"/>
      <c r="X52" s="52"/>
      <c r="Y52" s="52"/>
      <c r="Z52" s="52"/>
      <c r="AA52" s="52">
        <f t="shared" si="1"/>
        <v>0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0">
        <f t="shared" si="2"/>
        <v>0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>
        <f t="shared" si="3"/>
        <v>0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>
        <f t="shared" si="12"/>
        <v>0</v>
      </c>
      <c r="BI52" s="52"/>
      <c r="BJ52" s="52"/>
      <c r="BK52" s="52"/>
      <c r="BL52" s="52"/>
      <c r="BM52" s="54"/>
      <c r="BN52" s="54"/>
      <c r="BO52" s="52"/>
      <c r="BP52" s="52"/>
      <c r="BQ52" s="54"/>
      <c r="BR52" s="54"/>
      <c r="BS52" s="52"/>
      <c r="BT52" s="52"/>
      <c r="BU52" s="52">
        <f t="shared" si="4"/>
        <v>0</v>
      </c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>
        <f t="shared" si="5"/>
        <v>0</v>
      </c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2">
        <f t="shared" si="6"/>
        <v>0</v>
      </c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>
        <f t="shared" si="7"/>
        <v>0</v>
      </c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>
        <f t="shared" si="8"/>
        <v>0</v>
      </c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>
        <f t="shared" si="9"/>
        <v>0</v>
      </c>
      <c r="EE52" s="55"/>
    </row>
    <row r="53" spans="1:136" x14ac:dyDescent="0.25">
      <c r="A53" s="60" t="s">
        <v>87</v>
      </c>
      <c r="B53" s="57">
        <f t="shared" si="11"/>
        <v>0</v>
      </c>
      <c r="C53" s="58" t="s">
        <v>38</v>
      </c>
      <c r="E53" s="52" t="s">
        <v>87</v>
      </c>
      <c r="F53" s="50"/>
      <c r="G53" s="50"/>
      <c r="H53" s="50"/>
      <c r="I53" s="50"/>
      <c r="J53" s="51">
        <v>40</v>
      </c>
      <c r="K53" s="51">
        <v>20</v>
      </c>
      <c r="L53" s="50"/>
      <c r="M53" s="50"/>
      <c r="N53" s="51">
        <v>40</v>
      </c>
      <c r="O53" s="51">
        <v>10</v>
      </c>
      <c r="P53" s="50">
        <f t="shared" si="0"/>
        <v>0</v>
      </c>
      <c r="Q53" s="52">
        <v>17</v>
      </c>
      <c r="R53" s="52">
        <v>12</v>
      </c>
      <c r="S53" s="52"/>
      <c r="T53" s="52"/>
      <c r="U53" s="53">
        <v>47</v>
      </c>
      <c r="V53" s="53">
        <v>12</v>
      </c>
      <c r="W53" s="52"/>
      <c r="X53" s="52"/>
      <c r="Y53" s="52">
        <v>40</v>
      </c>
      <c r="Z53" s="52">
        <v>20</v>
      </c>
      <c r="AA53" s="52">
        <f t="shared" si="1"/>
        <v>0</v>
      </c>
      <c r="AB53" s="51"/>
      <c r="AC53" s="51"/>
      <c r="AD53" s="51"/>
      <c r="AE53" s="51"/>
      <c r="AF53" s="51">
        <f>+(54+57+60)/3</f>
        <v>57</v>
      </c>
      <c r="AG53" s="51">
        <f>2.5/7*30</f>
        <v>10.714285714285715</v>
      </c>
      <c r="AH53" s="51"/>
      <c r="AI53" s="51"/>
      <c r="AJ53" s="51">
        <f>+(54+57+60)/3</f>
        <v>57</v>
      </c>
      <c r="AK53" s="51">
        <f>2.5/7*30</f>
        <v>10.714285714285715</v>
      </c>
      <c r="AL53" s="50">
        <f t="shared" si="2"/>
        <v>0</v>
      </c>
      <c r="AM53" s="52"/>
      <c r="AN53" s="52"/>
      <c r="AO53" s="52"/>
      <c r="AP53" s="52"/>
      <c r="AQ53" s="52">
        <f>+(75+79+82)/3</f>
        <v>78.666666666666671</v>
      </c>
      <c r="AR53" s="52">
        <f>2.5/7*30</f>
        <v>10.714285714285715</v>
      </c>
      <c r="AS53" s="52"/>
      <c r="AT53" s="52"/>
      <c r="AU53" s="52">
        <f>+(75+79+82)/3</f>
        <v>78.666666666666671</v>
      </c>
      <c r="AV53" s="52">
        <f>2.5/7*30</f>
        <v>10.714285714285715</v>
      </c>
      <c r="AW53" s="52">
        <f t="shared" si="3"/>
        <v>0</v>
      </c>
      <c r="AX53" s="50"/>
      <c r="AY53" s="50"/>
      <c r="AZ53" s="50"/>
      <c r="BA53" s="50"/>
      <c r="BB53" s="50">
        <f>+(95+100+105)/3</f>
        <v>100</v>
      </c>
      <c r="BC53" s="50">
        <f>2.5/7*30</f>
        <v>10.714285714285715</v>
      </c>
      <c r="BD53" s="50"/>
      <c r="BE53" s="50"/>
      <c r="BF53" s="50">
        <f>+(95+100+105)/3</f>
        <v>100</v>
      </c>
      <c r="BG53" s="50">
        <f>3/7*30</f>
        <v>12.857142857142856</v>
      </c>
      <c r="BH53" s="50">
        <f t="shared" si="12"/>
        <v>0</v>
      </c>
      <c r="BI53" s="52"/>
      <c r="BJ53" s="52"/>
      <c r="BK53" s="52"/>
      <c r="BL53" s="52"/>
      <c r="BM53" s="54">
        <f>+(122+129+135)/3</f>
        <v>128.66666666666666</v>
      </c>
      <c r="BN53" s="54">
        <f>2.5/7*30</f>
        <v>10.714285714285715</v>
      </c>
      <c r="BO53" s="52"/>
      <c r="BP53" s="52"/>
      <c r="BQ53" s="54">
        <f>+(122+129+135)/3</f>
        <v>128.66666666666666</v>
      </c>
      <c r="BR53" s="54">
        <f>3/7*30</f>
        <v>12.857142857142856</v>
      </c>
      <c r="BS53" s="52"/>
      <c r="BT53" s="52"/>
      <c r="BU53" s="52">
        <f t="shared" si="4"/>
        <v>0</v>
      </c>
      <c r="BV53" s="50"/>
      <c r="BW53" s="50"/>
      <c r="BX53" s="50"/>
      <c r="BY53" s="50"/>
      <c r="BZ53" s="50">
        <f>+(122+129+135)/3</f>
        <v>128.66666666666666</v>
      </c>
      <c r="CA53" s="50">
        <f>2.5/7*30</f>
        <v>10.714285714285715</v>
      </c>
      <c r="CB53" s="50"/>
      <c r="CC53" s="50"/>
      <c r="CD53" s="50">
        <f>+(122+129+135)/3</f>
        <v>128.66666666666666</v>
      </c>
      <c r="CE53" s="50">
        <f>3/7*30</f>
        <v>12.857142857142856</v>
      </c>
      <c r="CF53" s="50"/>
      <c r="CG53" s="50"/>
      <c r="CH53" s="50">
        <f t="shared" si="5"/>
        <v>0</v>
      </c>
      <c r="CI53" s="54"/>
      <c r="CJ53" s="54"/>
      <c r="CK53" s="54"/>
      <c r="CL53" s="54"/>
      <c r="CM53" s="54">
        <f>+(136+143+150)/3</f>
        <v>143</v>
      </c>
      <c r="CN53" s="54">
        <f>2.5/7*30</f>
        <v>10.714285714285715</v>
      </c>
      <c r="CO53" s="54"/>
      <c r="CP53" s="54"/>
      <c r="CQ53" s="54">
        <f>+(136+143+150)/3</f>
        <v>143</v>
      </c>
      <c r="CR53" s="54">
        <f>2.5/7*30</f>
        <v>10.714285714285715</v>
      </c>
      <c r="CS53" s="54"/>
      <c r="CT53" s="54"/>
      <c r="CU53" s="52">
        <f t="shared" si="6"/>
        <v>3064.2857142857147</v>
      </c>
      <c r="CV53" s="50"/>
      <c r="CW53" s="50"/>
      <c r="CX53" s="50"/>
      <c r="CY53" s="50"/>
      <c r="CZ53" s="50">
        <f>+(122+129+135)/3</f>
        <v>128.66666666666666</v>
      </c>
      <c r="DA53" s="50">
        <f>2.5/7*30</f>
        <v>10.714285714285715</v>
      </c>
      <c r="DB53" s="50"/>
      <c r="DC53" s="50"/>
      <c r="DD53" s="50">
        <f>+(122+129+135)/3</f>
        <v>128.66666666666666</v>
      </c>
      <c r="DE53" s="50">
        <f>2.5/7*30</f>
        <v>10.714285714285715</v>
      </c>
      <c r="DF53" s="50">
        <f t="shared" si="7"/>
        <v>2757.1428571428573</v>
      </c>
      <c r="DG53" s="54"/>
      <c r="DH53" s="54"/>
      <c r="DI53" s="54"/>
      <c r="DJ53" s="54"/>
      <c r="DK53" s="54">
        <f>+(95+100+105)/3</f>
        <v>100</v>
      </c>
      <c r="DL53" s="54">
        <f>2.5/7*30</f>
        <v>10.714285714285715</v>
      </c>
      <c r="DM53" s="54"/>
      <c r="DN53" s="54"/>
      <c r="DO53" s="54">
        <f>+(95+100+105)/3</f>
        <v>100</v>
      </c>
      <c r="DP53" s="54">
        <f>2.5/7*30</f>
        <v>10.714285714285715</v>
      </c>
      <c r="DQ53" s="54">
        <f t="shared" si="8"/>
        <v>2142.8571428571431</v>
      </c>
      <c r="DR53" s="50"/>
      <c r="DS53" s="50"/>
      <c r="DT53" s="50"/>
      <c r="DU53" s="50"/>
      <c r="DV53" s="50">
        <f>+(150+157+165)/3</f>
        <v>157.33333333333334</v>
      </c>
      <c r="DW53" s="50">
        <f>2.5/7*30</f>
        <v>10.714285714285715</v>
      </c>
      <c r="DX53" s="50"/>
      <c r="DY53" s="50"/>
      <c r="DZ53" s="50">
        <f>+(150+157+165)/3</f>
        <v>157.33333333333334</v>
      </c>
      <c r="EA53" s="50">
        <f>2.5/7*30</f>
        <v>10.714285714285715</v>
      </c>
      <c r="EB53" s="50"/>
      <c r="EC53" s="50"/>
      <c r="ED53" s="50">
        <f t="shared" si="9"/>
        <v>3371.428571428572</v>
      </c>
      <c r="EE53" s="55">
        <f>(+ED53+DQ53+DF53+CU53+CH53+AL53+AW53+BH53+BU53+AA53+P53)*ED$7</f>
        <v>11335.714285714286</v>
      </c>
    </row>
    <row r="54" spans="1:136" x14ac:dyDescent="0.25">
      <c r="A54" s="60" t="s">
        <v>88</v>
      </c>
      <c r="B54" s="57">
        <f t="shared" si="11"/>
        <v>0</v>
      </c>
      <c r="C54" s="58" t="s">
        <v>38</v>
      </c>
      <c r="E54" s="52" t="s">
        <v>89</v>
      </c>
      <c r="F54" s="50"/>
      <c r="G54" s="50"/>
      <c r="H54" s="50"/>
      <c r="I54" s="50"/>
      <c r="J54" s="51"/>
      <c r="K54" s="51"/>
      <c r="L54" s="50"/>
      <c r="M54" s="50"/>
      <c r="N54" s="50"/>
      <c r="O54" s="50"/>
      <c r="P54" s="50">
        <f t="shared" si="0"/>
        <v>0</v>
      </c>
      <c r="Q54" s="52"/>
      <c r="R54" s="52"/>
      <c r="S54" s="52"/>
      <c r="T54" s="52"/>
      <c r="U54" s="53"/>
      <c r="V54" s="53"/>
      <c r="W54" s="52"/>
      <c r="X54" s="52"/>
      <c r="Y54" s="52"/>
      <c r="Z54" s="52"/>
      <c r="AA54" s="52">
        <f t="shared" si="1"/>
        <v>0</v>
      </c>
      <c r="AB54" s="51">
        <v>30</v>
      </c>
      <c r="AC54" s="51">
        <v>10</v>
      </c>
      <c r="AD54" s="51"/>
      <c r="AE54" s="51"/>
      <c r="AF54" s="51"/>
      <c r="AG54" s="51"/>
      <c r="AH54" s="51">
        <v>30</v>
      </c>
      <c r="AI54" s="51">
        <v>10</v>
      </c>
      <c r="AJ54" s="51"/>
      <c r="AK54" s="51"/>
      <c r="AL54" s="50">
        <f t="shared" si="2"/>
        <v>0</v>
      </c>
      <c r="AM54" s="52">
        <v>30</v>
      </c>
      <c r="AN54" s="52">
        <v>10</v>
      </c>
      <c r="AO54" s="52"/>
      <c r="AP54" s="52"/>
      <c r="AQ54" s="52"/>
      <c r="AR54" s="52"/>
      <c r="AS54" s="52">
        <v>30</v>
      </c>
      <c r="AT54" s="52">
        <v>10</v>
      </c>
      <c r="AU54" s="52"/>
      <c r="AV54" s="52"/>
      <c r="AW54" s="52">
        <f t="shared" si="3"/>
        <v>0</v>
      </c>
      <c r="AX54" s="50">
        <v>50</v>
      </c>
      <c r="AY54" s="50">
        <v>10</v>
      </c>
      <c r="AZ54" s="50"/>
      <c r="BA54" s="50"/>
      <c r="BB54" s="50"/>
      <c r="BC54" s="50"/>
      <c r="BD54" s="50">
        <v>50</v>
      </c>
      <c r="BE54" s="50">
        <v>10</v>
      </c>
      <c r="BF54" s="50"/>
      <c r="BG54" s="50"/>
      <c r="BH54" s="50">
        <f t="shared" si="12"/>
        <v>0</v>
      </c>
      <c r="BI54" s="52">
        <v>50</v>
      </c>
      <c r="BJ54" s="52">
        <v>10</v>
      </c>
      <c r="BK54" s="52"/>
      <c r="BL54" s="52"/>
      <c r="BM54" s="54"/>
      <c r="BN54" s="54"/>
      <c r="BO54" s="52">
        <v>50</v>
      </c>
      <c r="BP54" s="52">
        <v>10</v>
      </c>
      <c r="BQ54" s="54"/>
      <c r="BR54" s="54"/>
      <c r="BS54" s="52"/>
      <c r="BT54" s="52"/>
      <c r="BU54" s="52">
        <f t="shared" si="4"/>
        <v>0</v>
      </c>
      <c r="BV54" s="50">
        <v>60</v>
      </c>
      <c r="BW54" s="50">
        <v>10</v>
      </c>
      <c r="BX54" s="50"/>
      <c r="BY54" s="50"/>
      <c r="BZ54" s="50"/>
      <c r="CA54" s="50"/>
      <c r="CB54" s="50">
        <v>50</v>
      </c>
      <c r="CC54" s="50">
        <v>10</v>
      </c>
      <c r="CD54" s="50"/>
      <c r="CE54" s="50"/>
      <c r="CF54" s="50"/>
      <c r="CG54" s="50"/>
      <c r="CH54" s="50">
        <f t="shared" si="5"/>
        <v>0</v>
      </c>
      <c r="CI54" s="54">
        <v>60</v>
      </c>
      <c r="CJ54" s="54">
        <v>10</v>
      </c>
      <c r="CK54" s="54"/>
      <c r="CL54" s="54"/>
      <c r="CM54" s="54"/>
      <c r="CN54" s="54"/>
      <c r="CO54" s="54">
        <v>60</v>
      </c>
      <c r="CP54" s="54">
        <v>10</v>
      </c>
      <c r="CQ54" s="54"/>
      <c r="CR54" s="54"/>
      <c r="CS54" s="54"/>
      <c r="CT54" s="54"/>
      <c r="CU54" s="52">
        <f t="shared" si="6"/>
        <v>1200</v>
      </c>
      <c r="CV54" s="50">
        <v>70</v>
      </c>
      <c r="CW54" s="50">
        <v>10</v>
      </c>
      <c r="CX54" s="50"/>
      <c r="CY54" s="50"/>
      <c r="CZ54" s="50"/>
      <c r="DA54" s="50"/>
      <c r="DB54" s="50"/>
      <c r="DC54" s="50"/>
      <c r="DD54" s="50"/>
      <c r="DE54" s="50"/>
      <c r="DF54" s="50">
        <f t="shared" si="7"/>
        <v>700</v>
      </c>
      <c r="DG54" s="54">
        <v>70</v>
      </c>
      <c r="DH54" s="54">
        <v>10</v>
      </c>
      <c r="DI54" s="54"/>
      <c r="DJ54" s="54"/>
      <c r="DK54" s="54"/>
      <c r="DL54" s="54"/>
      <c r="DM54" s="54"/>
      <c r="DN54" s="54"/>
      <c r="DO54" s="54"/>
      <c r="DP54" s="54"/>
      <c r="DQ54" s="54">
        <f t="shared" si="8"/>
        <v>700</v>
      </c>
      <c r="DR54" s="50">
        <v>70</v>
      </c>
      <c r="DS54" s="50">
        <v>10</v>
      </c>
      <c r="DT54" s="50"/>
      <c r="DU54" s="50"/>
      <c r="DV54" s="50"/>
      <c r="DW54" s="50"/>
      <c r="DX54" s="50">
        <v>60</v>
      </c>
      <c r="DY54" s="50">
        <v>10</v>
      </c>
      <c r="DZ54" s="50"/>
      <c r="EA54" s="50"/>
      <c r="EB54" s="50"/>
      <c r="EC54" s="50"/>
      <c r="ED54" s="50">
        <f t="shared" si="9"/>
        <v>1300</v>
      </c>
      <c r="EE54" s="55">
        <f>(+ED54+DQ54+DF54+CU54+CH54+AL54+AW54+BH54+BU54+AA54+P54)*ED$7</f>
        <v>3900</v>
      </c>
    </row>
    <row r="55" spans="1:136" x14ac:dyDescent="0.25">
      <c r="A55" s="56" t="s">
        <v>90</v>
      </c>
      <c r="B55" s="57">
        <f t="shared" si="11"/>
        <v>0</v>
      </c>
      <c r="C55" s="58" t="s">
        <v>38</v>
      </c>
      <c r="E55" s="59" t="s">
        <v>90</v>
      </c>
      <c r="F55" s="50"/>
      <c r="G55" s="50"/>
      <c r="H55" s="50"/>
      <c r="I55" s="50"/>
      <c r="J55" s="51">
        <f>+(19+25)/2</f>
        <v>22</v>
      </c>
      <c r="K55" s="51">
        <v>30</v>
      </c>
      <c r="L55" s="50"/>
      <c r="M55" s="50"/>
      <c r="N55" s="51">
        <f>+(19+25)/2</f>
        <v>22</v>
      </c>
      <c r="O55" s="51">
        <v>30</v>
      </c>
      <c r="P55" s="50">
        <f t="shared" si="0"/>
        <v>0</v>
      </c>
      <c r="Q55" s="52"/>
      <c r="R55" s="52"/>
      <c r="S55" s="52"/>
      <c r="T55" s="52"/>
      <c r="U55" s="53">
        <f>+(12+20)/2+(18+25)/(2*30)*20</f>
        <v>30.333333333333336</v>
      </c>
      <c r="V55" s="53">
        <v>30</v>
      </c>
      <c r="W55" s="52"/>
      <c r="X55" s="52"/>
      <c r="Y55" s="52">
        <f>+(12+20)/2+ (18+25)/(2*30)*20</f>
        <v>30.333333333333336</v>
      </c>
      <c r="Z55" s="52">
        <v>30</v>
      </c>
      <c r="AA55" s="52">
        <f t="shared" si="1"/>
        <v>0</v>
      </c>
      <c r="AB55" s="51"/>
      <c r="AC55" s="51"/>
      <c r="AD55" s="51"/>
      <c r="AE55" s="51"/>
      <c r="AF55" s="51">
        <f>+(12+17)/2+(24+46)/(2*30)*(5/7)</f>
        <v>15.333333333333334</v>
      </c>
      <c r="AG55" s="51">
        <v>30</v>
      </c>
      <c r="AH55" s="51"/>
      <c r="AI55" s="51"/>
      <c r="AJ55" s="51">
        <f>+(40+77)/2</f>
        <v>58.5</v>
      </c>
      <c r="AK55" s="51">
        <f>5/7*30</f>
        <v>21.428571428571431</v>
      </c>
      <c r="AL55" s="50">
        <f t="shared" si="2"/>
        <v>0</v>
      </c>
      <c r="AM55" s="52"/>
      <c r="AN55" s="52"/>
      <c r="AO55" s="52"/>
      <c r="AP55" s="52"/>
      <c r="AQ55" s="61">
        <f>+(12+17)/2+(46+60)/(2*30)*(5/7)</f>
        <v>15.761904761904763</v>
      </c>
      <c r="AR55" s="61">
        <v>30</v>
      </c>
      <c r="AS55" s="52"/>
      <c r="AT55" s="52"/>
      <c r="AU55" s="52">
        <f>+(62+83)/2</f>
        <v>72.5</v>
      </c>
      <c r="AV55" s="52">
        <f>5/7*30</f>
        <v>21.428571428571431</v>
      </c>
      <c r="AW55" s="52">
        <f t="shared" si="3"/>
        <v>0</v>
      </c>
      <c r="AX55" s="50"/>
      <c r="AY55" s="50"/>
      <c r="AZ55" s="50"/>
      <c r="BA55" s="50"/>
      <c r="BB55" s="50">
        <f>+(17+25)/2+(46+65)/2*5/7</f>
        <v>60.642857142857146</v>
      </c>
      <c r="BC55" s="50">
        <v>30</v>
      </c>
      <c r="BD55" s="50"/>
      <c r="BE55" s="50"/>
      <c r="BF55" s="50">
        <f>+(71+100)/2</f>
        <v>85.5</v>
      </c>
      <c r="BG55" s="50">
        <f>5/7*30</f>
        <v>21.428571428571431</v>
      </c>
      <c r="BH55" s="50">
        <f t="shared" si="12"/>
        <v>0</v>
      </c>
      <c r="BI55" s="52"/>
      <c r="BJ55" s="52"/>
      <c r="BK55" s="52"/>
      <c r="BL55" s="52"/>
      <c r="BM55" s="54">
        <f>+(17+25)/2+(46+65)/2*5/7</f>
        <v>60.642857142857146</v>
      </c>
      <c r="BN55" s="54">
        <v>30</v>
      </c>
      <c r="BO55" s="52"/>
      <c r="BP55" s="52"/>
      <c r="BQ55" s="54">
        <f>+(71+100)/2</f>
        <v>85.5</v>
      </c>
      <c r="BR55" s="54">
        <f>5/7*30</f>
        <v>21.428571428571431</v>
      </c>
      <c r="BS55" s="52"/>
      <c r="BT55" s="52"/>
      <c r="BU55" s="52">
        <f t="shared" si="4"/>
        <v>0</v>
      </c>
      <c r="BV55" s="50"/>
      <c r="BW55" s="50"/>
      <c r="BX55" s="50"/>
      <c r="BY55" s="50"/>
      <c r="BZ55" s="50">
        <f>+(17+25)/2+(58+82)/2*5/7</f>
        <v>71</v>
      </c>
      <c r="CA55" s="50">
        <v>30</v>
      </c>
      <c r="CB55" s="50"/>
      <c r="CC55" s="50"/>
      <c r="CD55" s="50">
        <f>+(82+117)/2</f>
        <v>99.5</v>
      </c>
      <c r="CE55" s="50">
        <f>5/7*30</f>
        <v>21.428571428571431</v>
      </c>
      <c r="CF55" s="50"/>
      <c r="CG55" s="50"/>
      <c r="CH55" s="50">
        <f t="shared" si="5"/>
        <v>0</v>
      </c>
      <c r="CI55" s="54"/>
      <c r="CJ55" s="54"/>
      <c r="CK55" s="54"/>
      <c r="CL55" s="54"/>
      <c r="CM55" s="54">
        <f>+(17+25)/2+(70+98)/2*5/7</f>
        <v>81</v>
      </c>
      <c r="CN55" s="54">
        <v>30</v>
      </c>
      <c r="CO55" s="54"/>
      <c r="CP55" s="54"/>
      <c r="CQ55" s="54">
        <f>+(94+134)/2</f>
        <v>114</v>
      </c>
      <c r="CR55" s="54">
        <f>5/7*30</f>
        <v>21.428571428571431</v>
      </c>
      <c r="CS55" s="54"/>
      <c r="CT55" s="54"/>
      <c r="CU55" s="52">
        <f t="shared" si="6"/>
        <v>4872.8571428571431</v>
      </c>
      <c r="CV55" s="50"/>
      <c r="CW55" s="50"/>
      <c r="CX55" s="50"/>
      <c r="CY55" s="50"/>
      <c r="CZ55" s="50">
        <f>+(57+80)/2+(70+98)/2*5/7</f>
        <v>128.5</v>
      </c>
      <c r="DA55" s="50">
        <v>30</v>
      </c>
      <c r="DB55" s="50"/>
      <c r="DC55" s="50"/>
      <c r="DD55" s="50">
        <f>+(94+134)/2</f>
        <v>114</v>
      </c>
      <c r="DE55" s="50">
        <f>5/7*30</f>
        <v>21.428571428571431</v>
      </c>
      <c r="DF55" s="50">
        <f t="shared" si="7"/>
        <v>6297.8571428571431</v>
      </c>
      <c r="DG55" s="54"/>
      <c r="DH55" s="54"/>
      <c r="DI55" s="54"/>
      <c r="DJ55" s="54"/>
      <c r="DK55" s="54">
        <f>+(57+80)/2+(58+82)/2*5/7</f>
        <v>118.5</v>
      </c>
      <c r="DL55" s="54">
        <v>30</v>
      </c>
      <c r="DM55" s="54"/>
      <c r="DN55" s="54"/>
      <c r="DO55" s="54">
        <f>+(94+134)/2</f>
        <v>114</v>
      </c>
      <c r="DP55" s="54">
        <f>5/7*30</f>
        <v>21.428571428571431</v>
      </c>
      <c r="DQ55" s="54">
        <f t="shared" si="8"/>
        <v>5997.8571428571431</v>
      </c>
      <c r="DR55" s="50"/>
      <c r="DS55" s="50"/>
      <c r="DT55" s="50"/>
      <c r="DU55" s="50"/>
      <c r="DV55" s="50">
        <f>+(17+25)/2+(81+115)/2*5/7</f>
        <v>91</v>
      </c>
      <c r="DW55" s="50">
        <v>30</v>
      </c>
      <c r="DX55" s="50"/>
      <c r="DY55" s="50"/>
      <c r="DZ55" s="50">
        <f>+(106+154)/2</f>
        <v>130</v>
      </c>
      <c r="EA55" s="50">
        <f>5/7*30</f>
        <v>21.428571428571431</v>
      </c>
      <c r="EB55" s="50"/>
      <c r="EC55" s="50"/>
      <c r="ED55" s="50">
        <f t="shared" si="9"/>
        <v>5515.7142857142862</v>
      </c>
      <c r="EE55" s="55">
        <f>(+ED55+DQ55+DF55+CU55+CH55+AL55+AW55+BH55+BU55+AA55+P55)*ED$7</f>
        <v>22684.285714285717</v>
      </c>
    </row>
    <row r="56" spans="1:136" x14ac:dyDescent="0.25">
      <c r="A56" s="56" t="s">
        <v>91</v>
      </c>
      <c r="B56" s="57">
        <f t="shared" si="11"/>
        <v>0</v>
      </c>
      <c r="C56" s="58" t="s">
        <v>38</v>
      </c>
      <c r="E56" s="59" t="s">
        <v>91</v>
      </c>
      <c r="F56" s="50"/>
      <c r="G56" s="50"/>
      <c r="H56" s="50"/>
      <c r="I56" s="50"/>
      <c r="J56" s="51">
        <f>+(45+70)/2</f>
        <v>57.5</v>
      </c>
      <c r="K56" s="51">
        <v>30</v>
      </c>
      <c r="L56" s="50"/>
      <c r="M56" s="50"/>
      <c r="N56" s="50"/>
      <c r="O56" s="50"/>
      <c r="P56" s="50">
        <f t="shared" si="0"/>
        <v>0</v>
      </c>
      <c r="Q56" s="52"/>
      <c r="R56" s="52"/>
      <c r="S56" s="52"/>
      <c r="T56" s="52"/>
      <c r="U56" s="53">
        <f>+(45+70)/2</f>
        <v>57.5</v>
      </c>
      <c r="V56" s="53">
        <v>30</v>
      </c>
      <c r="W56" s="52"/>
      <c r="X56" s="52"/>
      <c r="Y56" s="52">
        <f>+(45+70)/2</f>
        <v>57.5</v>
      </c>
      <c r="Z56" s="52">
        <v>30</v>
      </c>
      <c r="AA56" s="52">
        <f t="shared" si="1"/>
        <v>0</v>
      </c>
      <c r="AB56" s="51"/>
      <c r="AC56" s="51"/>
      <c r="AD56" s="51"/>
      <c r="AE56" s="51"/>
      <c r="AF56" s="51">
        <f>+(9+15)/2+(31+46)/2</f>
        <v>50.5</v>
      </c>
      <c r="AG56" s="51">
        <v>30</v>
      </c>
      <c r="AH56" s="51"/>
      <c r="AI56" s="51"/>
      <c r="AJ56" s="51">
        <f>+(40+60)/2</f>
        <v>50</v>
      </c>
      <c r="AK56" s="51">
        <v>30</v>
      </c>
      <c r="AL56" s="50">
        <f t="shared" si="2"/>
        <v>0</v>
      </c>
      <c r="AM56" s="52"/>
      <c r="AN56" s="52"/>
      <c r="AO56" s="52"/>
      <c r="AP56" s="52"/>
      <c r="AQ56" s="52">
        <f>+(9+15)/2+ (36+54)/2</f>
        <v>57</v>
      </c>
      <c r="AR56" s="52">
        <v>30</v>
      </c>
      <c r="AS56" s="52"/>
      <c r="AT56" s="52"/>
      <c r="AU56" s="52">
        <f>+(46+68)/2</f>
        <v>57</v>
      </c>
      <c r="AV56" s="52">
        <v>30</v>
      </c>
      <c r="AW56" s="52">
        <f t="shared" si="3"/>
        <v>0</v>
      </c>
      <c r="AX56" s="50"/>
      <c r="AY56" s="50"/>
      <c r="AZ56" s="50"/>
      <c r="BA56" s="50"/>
      <c r="BB56" s="50">
        <f>+(14+20)/2+(43+65)/2</f>
        <v>71</v>
      </c>
      <c r="BC56" s="50">
        <v>30</v>
      </c>
      <c r="BD56" s="50"/>
      <c r="BE56" s="50"/>
      <c r="BF56" s="50">
        <f>+(57+85)/2</f>
        <v>71</v>
      </c>
      <c r="BG56" s="50">
        <v>30</v>
      </c>
      <c r="BH56" s="50">
        <f t="shared" si="12"/>
        <v>0</v>
      </c>
      <c r="BI56" s="52"/>
      <c r="BJ56" s="52"/>
      <c r="BK56" s="52"/>
      <c r="BL56" s="52"/>
      <c r="BM56" s="54">
        <f>+(14+20)/2+(43+65)/2</f>
        <v>71</v>
      </c>
      <c r="BN56" s="54">
        <v>30</v>
      </c>
      <c r="BO56" s="52"/>
      <c r="BP56" s="52"/>
      <c r="BQ56" s="54">
        <f>+(57+85)/2</f>
        <v>71</v>
      </c>
      <c r="BR56" s="54">
        <v>30</v>
      </c>
      <c r="BS56" s="52"/>
      <c r="BT56" s="52"/>
      <c r="BU56" s="52">
        <f t="shared" si="4"/>
        <v>0</v>
      </c>
      <c r="BV56" s="50"/>
      <c r="BW56" s="50"/>
      <c r="BX56" s="50"/>
      <c r="BY56" s="50"/>
      <c r="BZ56" s="50">
        <f>+(14+20)/2+(55+82)/2</f>
        <v>85.5</v>
      </c>
      <c r="CA56" s="50">
        <v>30</v>
      </c>
      <c r="CB56" s="50"/>
      <c r="CC56" s="50"/>
      <c r="CD56" s="50">
        <f>+(68+103)/2</f>
        <v>85.5</v>
      </c>
      <c r="CE56" s="50">
        <v>30</v>
      </c>
      <c r="CF56" s="50"/>
      <c r="CG56" s="50"/>
      <c r="CH56" s="50">
        <f t="shared" si="5"/>
        <v>0</v>
      </c>
      <c r="CI56" s="54"/>
      <c r="CJ56" s="54"/>
      <c r="CK56" s="54"/>
      <c r="CL56" s="54"/>
      <c r="CM56" s="54">
        <f>+(14+20)/2+(43+65)/2</f>
        <v>71</v>
      </c>
      <c r="CN56" s="54">
        <v>30</v>
      </c>
      <c r="CO56" s="54"/>
      <c r="CP56" s="54"/>
      <c r="CQ56" s="54">
        <f>+(57+85)/2</f>
        <v>71</v>
      </c>
      <c r="CR56" s="54">
        <v>30</v>
      </c>
      <c r="CS56" s="54"/>
      <c r="CT56" s="54"/>
      <c r="CU56" s="52">
        <f t="shared" si="6"/>
        <v>4260</v>
      </c>
      <c r="CV56" s="50"/>
      <c r="CW56" s="50"/>
      <c r="CX56" s="50"/>
      <c r="CY56" s="50"/>
      <c r="CZ56" s="50">
        <f>+(14+20)/2+((70+27+75+71+18+25+18+50+108)/9/((70+15+60+70+15+15+15+20+80)/9))*50</f>
        <v>81.166666666666671</v>
      </c>
      <c r="DA56" s="50">
        <v>30</v>
      </c>
      <c r="DB56" s="50"/>
      <c r="DC56" s="50"/>
      <c r="DD56" s="50">
        <f>+((70+27+75+71+18+25+18+50+108)/9/((70+15+60+70+15+15+15+20+80)/9))*50</f>
        <v>64.166666666666671</v>
      </c>
      <c r="DE56" s="50">
        <v>30</v>
      </c>
      <c r="DF56" s="50">
        <f t="shared" si="7"/>
        <v>4360</v>
      </c>
      <c r="DG56" s="54"/>
      <c r="DH56" s="54"/>
      <c r="DI56" s="54"/>
      <c r="DJ56" s="54"/>
      <c r="DK56" s="54">
        <f>+(14+20)/2+((70+27+75+71+18+80+60+50+108)/9/((70+15+60+70+15+50+50+20+80)/9))*50</f>
        <v>82</v>
      </c>
      <c r="DL56" s="54">
        <v>30</v>
      </c>
      <c r="DM56" s="54"/>
      <c r="DN56" s="54"/>
      <c r="DO56" s="54">
        <f>+((70+27+75+71+18+80+60+50+108)/9/((70+15+60+70+15+50+50+20+80)/9))*50</f>
        <v>65</v>
      </c>
      <c r="DP56" s="54">
        <v>30</v>
      </c>
      <c r="DQ56" s="54">
        <f t="shared" si="8"/>
        <v>4410</v>
      </c>
      <c r="DR56" s="50"/>
      <c r="DS56" s="50"/>
      <c r="DT56" s="50"/>
      <c r="DU56" s="50"/>
      <c r="DV56" s="50">
        <f>+(14+20)/2+(54+82)/2</f>
        <v>85</v>
      </c>
      <c r="DW56" s="50">
        <v>30</v>
      </c>
      <c r="DX56" s="50"/>
      <c r="DY56" s="50"/>
      <c r="DZ56" s="50">
        <f>+(68+103)/2</f>
        <v>85.5</v>
      </c>
      <c r="EA56" s="50">
        <v>30</v>
      </c>
      <c r="EB56" s="50"/>
      <c r="EC56" s="50"/>
      <c r="ED56" s="50">
        <f t="shared" si="9"/>
        <v>5115</v>
      </c>
      <c r="EE56" s="55">
        <f>(+ED56+DQ56+DF56+CU56+CH56+AL56+AW56+BH56+BU56+AA56+P56)*ED$7</f>
        <v>18145</v>
      </c>
    </row>
    <row r="57" spans="1:136" hidden="1" x14ac:dyDescent="0.25">
      <c r="A57" s="52" t="s">
        <v>92</v>
      </c>
      <c r="B57" s="62">
        <f t="shared" si="11"/>
        <v>0</v>
      </c>
      <c r="C57" s="63" t="s">
        <v>38</v>
      </c>
      <c r="E57" s="52" t="s">
        <v>92</v>
      </c>
      <c r="F57" s="50"/>
      <c r="G57" s="50"/>
      <c r="H57" s="50"/>
      <c r="I57" s="50"/>
      <c r="J57" s="51"/>
      <c r="K57" s="51"/>
      <c r="L57" s="50"/>
      <c r="M57" s="50"/>
      <c r="N57" s="50"/>
      <c r="O57" s="50"/>
      <c r="P57" s="50">
        <f t="shared" si="0"/>
        <v>0</v>
      </c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>
        <f t="shared" si="1"/>
        <v>0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0">
        <f t="shared" si="2"/>
        <v>0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>
        <f t="shared" si="3"/>
        <v>0</v>
      </c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>
        <f t="shared" si="12"/>
        <v>0</v>
      </c>
      <c r="BI57" s="52"/>
      <c r="BJ57" s="52"/>
      <c r="BK57" s="52"/>
      <c r="BL57" s="52"/>
      <c r="BM57" s="54"/>
      <c r="BN57" s="54"/>
      <c r="BO57" s="52"/>
      <c r="BP57" s="52"/>
      <c r="BQ57" s="54"/>
      <c r="BR57" s="54"/>
      <c r="BS57" s="52"/>
      <c r="BT57" s="52"/>
      <c r="BU57" s="52">
        <f t="shared" si="4"/>
        <v>0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f t="shared" si="5"/>
        <v>0</v>
      </c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2">
        <f t="shared" si="6"/>
        <v>0</v>
      </c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>
        <f t="shared" si="7"/>
        <v>0</v>
      </c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>
        <f t="shared" si="8"/>
        <v>0</v>
      </c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>
        <f t="shared" si="9"/>
        <v>0</v>
      </c>
      <c r="EE57" s="55"/>
      <c r="EF57" s="64"/>
    </row>
    <row r="60" spans="1:136" x14ac:dyDescent="0.25">
      <c r="F60" s="65" t="s">
        <v>93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7"/>
    </row>
    <row r="61" spans="1:136" ht="75" x14ac:dyDescent="0.25">
      <c r="F61" s="68" t="s">
        <v>35</v>
      </c>
      <c r="G61" s="68" t="s">
        <v>37</v>
      </c>
      <c r="H61" s="68" t="s">
        <v>39</v>
      </c>
      <c r="I61" s="68" t="s">
        <v>40</v>
      </c>
      <c r="J61" s="68" t="s">
        <v>41</v>
      </c>
      <c r="K61" s="68" t="s">
        <v>42</v>
      </c>
      <c r="L61" s="68" t="s">
        <v>43</v>
      </c>
      <c r="M61" s="68" t="s">
        <v>44</v>
      </c>
      <c r="N61" s="68" t="s">
        <v>45</v>
      </c>
      <c r="O61" s="68" t="s">
        <v>46</v>
      </c>
      <c r="P61" s="68" t="s">
        <v>47</v>
      </c>
      <c r="Q61" s="68" t="s">
        <v>48</v>
      </c>
      <c r="R61" s="68" t="s">
        <v>49</v>
      </c>
      <c r="S61" s="68" t="s">
        <v>50</v>
      </c>
      <c r="T61" s="68" t="s">
        <v>51</v>
      </c>
      <c r="U61" s="68" t="s">
        <v>52</v>
      </c>
      <c r="V61" s="68" t="s">
        <v>53</v>
      </c>
      <c r="W61" s="68" t="s">
        <v>55</v>
      </c>
      <c r="X61" s="68" t="s">
        <v>57</v>
      </c>
      <c r="Y61" s="68" t="s">
        <v>59</v>
      </c>
      <c r="Z61" s="68" t="s">
        <v>60</v>
      </c>
      <c r="AA61" s="68" t="s">
        <v>61</v>
      </c>
      <c r="AB61" s="68" t="s">
        <v>62</v>
      </c>
      <c r="AC61" s="68" t="s">
        <v>64</v>
      </c>
      <c r="AD61" s="68" t="s">
        <v>65</v>
      </c>
      <c r="AE61" s="68" t="s">
        <v>94</v>
      </c>
      <c r="AF61" s="68" t="s">
        <v>69</v>
      </c>
      <c r="AG61" s="68" t="s">
        <v>95</v>
      </c>
      <c r="AH61" s="68" t="s">
        <v>73</v>
      </c>
      <c r="AI61" s="68" t="s">
        <v>74</v>
      </c>
      <c r="AJ61" s="68" t="s">
        <v>96</v>
      </c>
      <c r="AK61" s="68" t="s">
        <v>78</v>
      </c>
      <c r="AL61" s="68" t="s">
        <v>79</v>
      </c>
      <c r="AM61" s="68" t="s">
        <v>80</v>
      </c>
      <c r="AN61" s="68" t="s">
        <v>81</v>
      </c>
      <c r="AO61" s="68" t="s">
        <v>82</v>
      </c>
      <c r="AP61" s="68" t="s">
        <v>83</v>
      </c>
      <c r="AQ61" s="68" t="s">
        <v>84</v>
      </c>
      <c r="AR61" s="68" t="s">
        <v>85</v>
      </c>
      <c r="AS61" s="68" t="s">
        <v>86</v>
      </c>
      <c r="AT61" s="68" t="s">
        <v>87</v>
      </c>
      <c r="AU61" s="68" t="s">
        <v>89</v>
      </c>
      <c r="AV61" s="68" t="s">
        <v>90</v>
      </c>
      <c r="AW61" s="68" t="s">
        <v>91</v>
      </c>
      <c r="AX61" s="68" t="s">
        <v>92</v>
      </c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</row>
    <row r="62" spans="1:136" x14ac:dyDescent="0.25">
      <c r="F62" s="50">
        <f>+EE13</f>
        <v>3930</v>
      </c>
      <c r="G62" s="50">
        <f>+EE14</f>
        <v>0</v>
      </c>
      <c r="H62" s="50">
        <f>+EE15</f>
        <v>5714.2857142857138</v>
      </c>
      <c r="I62" s="50">
        <f>+EE16</f>
        <v>8177.1428571428569</v>
      </c>
      <c r="J62" s="50">
        <f>+EE17</f>
        <v>1585.7142857142858</v>
      </c>
      <c r="K62" s="50">
        <f>+EE18</f>
        <v>0</v>
      </c>
      <c r="L62" s="50">
        <f>+EE19</f>
        <v>0</v>
      </c>
      <c r="M62" s="50">
        <f>+EE20</f>
        <v>0</v>
      </c>
      <c r="N62" s="50">
        <f>+EE21</f>
        <v>5760</v>
      </c>
      <c r="O62" s="50">
        <f>+EE22</f>
        <v>200</v>
      </c>
      <c r="P62" s="50">
        <f>+EE23</f>
        <v>9514.2857142857138</v>
      </c>
      <c r="Q62" s="50">
        <f>+EE24</f>
        <v>0</v>
      </c>
      <c r="R62" s="50">
        <f>+EE25</f>
        <v>761.14285714285711</v>
      </c>
      <c r="S62" s="50">
        <f>+EE26</f>
        <v>1290</v>
      </c>
      <c r="T62" s="50">
        <f>+EE27</f>
        <v>520</v>
      </c>
      <c r="U62" s="50">
        <f>+EE28</f>
        <v>0</v>
      </c>
      <c r="V62" s="50">
        <f>+EE29</f>
        <v>0</v>
      </c>
      <c r="W62" s="50">
        <f>+EE30</f>
        <v>0</v>
      </c>
      <c r="X62" s="50">
        <f>+EE31</f>
        <v>0</v>
      </c>
      <c r="Y62" s="50">
        <f>+EE32</f>
        <v>63056.428571428572</v>
      </c>
      <c r="Z62" s="50">
        <f>+EE33</f>
        <v>2150</v>
      </c>
      <c r="AA62" s="50">
        <f>+EE34</f>
        <v>720</v>
      </c>
      <c r="AB62" s="50">
        <f>+EE35</f>
        <v>0</v>
      </c>
      <c r="AC62" s="50">
        <f>+EE36</f>
        <v>0</v>
      </c>
      <c r="AD62" s="50">
        <f>+EE37</f>
        <v>0</v>
      </c>
      <c r="AE62" s="50">
        <f>+EE38</f>
        <v>0</v>
      </c>
      <c r="AF62" s="50">
        <f>+EE39</f>
        <v>114.28571428571428</v>
      </c>
      <c r="AG62" s="50">
        <f>+EE40</f>
        <v>16228.571428571428</v>
      </c>
      <c r="AH62" s="50">
        <f>+EE41</f>
        <v>0</v>
      </c>
      <c r="AI62" s="50">
        <f>+EE42</f>
        <v>0</v>
      </c>
      <c r="AJ62" s="50">
        <f>+EE43</f>
        <v>4707.1428571428578</v>
      </c>
      <c r="AK62" s="50">
        <f>+EE44</f>
        <v>1568.5714285714284</v>
      </c>
      <c r="AL62" s="50">
        <f>+EE45</f>
        <v>0</v>
      </c>
      <c r="AM62" s="50">
        <f>+EE46</f>
        <v>0</v>
      </c>
      <c r="AN62" s="50">
        <f>+$EE47</f>
        <v>1556</v>
      </c>
      <c r="AO62" s="50">
        <f>+$EE48</f>
        <v>200</v>
      </c>
      <c r="AP62" s="50">
        <f>+$EE49</f>
        <v>13057.142857142855</v>
      </c>
      <c r="AQ62" s="50">
        <f>+$EE50</f>
        <v>0</v>
      </c>
      <c r="AR62" s="50">
        <f>+$EE51</f>
        <v>1457.1428571428571</v>
      </c>
      <c r="AS62" s="50">
        <f>+$EE52</f>
        <v>0</v>
      </c>
      <c r="AT62" s="50">
        <f>+$EE53</f>
        <v>11335.714285714286</v>
      </c>
      <c r="AU62" s="50">
        <f>+$EE54</f>
        <v>3900</v>
      </c>
      <c r="AV62" s="50">
        <f>+$EE497</f>
        <v>0</v>
      </c>
      <c r="AW62" s="50">
        <f>+$EE56</f>
        <v>18145</v>
      </c>
      <c r="AX62" s="50">
        <f>+$EE57</f>
        <v>0</v>
      </c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</row>
    <row r="63" spans="1:136" x14ac:dyDescent="0.25">
      <c r="E63" s="52" t="s">
        <v>97</v>
      </c>
      <c r="F63" s="52">
        <f>+F62/1000</f>
        <v>3.93</v>
      </c>
      <c r="G63" s="52">
        <f t="shared" ref="G63:AE63" si="14">+G62/1000</f>
        <v>0</v>
      </c>
      <c r="H63" s="52">
        <f t="shared" si="14"/>
        <v>5.7142857142857135</v>
      </c>
      <c r="I63" s="52">
        <f t="shared" si="14"/>
        <v>8.1771428571428562</v>
      </c>
      <c r="J63" s="52">
        <f t="shared" si="14"/>
        <v>1.5857142857142859</v>
      </c>
      <c r="K63" s="52">
        <f t="shared" si="14"/>
        <v>0</v>
      </c>
      <c r="L63" s="52">
        <f t="shared" si="14"/>
        <v>0</v>
      </c>
      <c r="M63" s="52">
        <f t="shared" si="14"/>
        <v>0</v>
      </c>
      <c r="N63" s="52">
        <f t="shared" si="14"/>
        <v>5.76</v>
      </c>
      <c r="O63" s="52">
        <f t="shared" si="14"/>
        <v>0.2</v>
      </c>
      <c r="P63" s="52">
        <f t="shared" si="14"/>
        <v>9.5142857142857142</v>
      </c>
      <c r="Q63" s="52">
        <f t="shared" si="14"/>
        <v>0</v>
      </c>
      <c r="R63" s="52">
        <f t="shared" si="14"/>
        <v>0.76114285714285712</v>
      </c>
      <c r="S63" s="52">
        <f t="shared" si="14"/>
        <v>1.29</v>
      </c>
      <c r="T63" s="52">
        <f t="shared" si="14"/>
        <v>0.52</v>
      </c>
      <c r="U63" s="52">
        <f t="shared" si="14"/>
        <v>0</v>
      </c>
      <c r="V63" s="52">
        <f t="shared" si="14"/>
        <v>0</v>
      </c>
      <c r="W63" s="52">
        <f t="shared" si="14"/>
        <v>0</v>
      </c>
      <c r="X63" s="52">
        <f t="shared" si="14"/>
        <v>0</v>
      </c>
      <c r="Y63" s="52">
        <f t="shared" si="14"/>
        <v>63.056428571428576</v>
      </c>
      <c r="Z63" s="52">
        <f t="shared" si="14"/>
        <v>2.15</v>
      </c>
      <c r="AA63" s="52">
        <f t="shared" si="14"/>
        <v>0.72</v>
      </c>
      <c r="AB63" s="52">
        <f t="shared" si="14"/>
        <v>0</v>
      </c>
      <c r="AC63" s="52">
        <f t="shared" si="14"/>
        <v>0</v>
      </c>
      <c r="AD63" s="52">
        <f t="shared" si="14"/>
        <v>0</v>
      </c>
      <c r="AE63" s="52">
        <f t="shared" si="14"/>
        <v>0</v>
      </c>
      <c r="AF63" s="52">
        <f>+AF62</f>
        <v>114.28571428571428</v>
      </c>
      <c r="AG63" s="52">
        <f t="shared" ref="AG63:AX63" si="15">+AG62/1000</f>
        <v>16.228571428571428</v>
      </c>
      <c r="AH63" s="52">
        <f t="shared" si="15"/>
        <v>0</v>
      </c>
      <c r="AI63" s="52">
        <f t="shared" si="15"/>
        <v>0</v>
      </c>
      <c r="AJ63" s="52">
        <f t="shared" si="15"/>
        <v>4.7071428571428582</v>
      </c>
      <c r="AK63" s="52">
        <f t="shared" si="15"/>
        <v>1.5685714285714285</v>
      </c>
      <c r="AL63" s="52">
        <f t="shared" si="15"/>
        <v>0</v>
      </c>
      <c r="AM63" s="52">
        <f t="shared" si="15"/>
        <v>0</v>
      </c>
      <c r="AN63" s="52">
        <f t="shared" si="15"/>
        <v>1.556</v>
      </c>
      <c r="AO63" s="52">
        <f t="shared" si="15"/>
        <v>0.2</v>
      </c>
      <c r="AP63" s="52">
        <f t="shared" si="15"/>
        <v>13.057142857142855</v>
      </c>
      <c r="AQ63" s="52">
        <f t="shared" si="15"/>
        <v>0</v>
      </c>
      <c r="AR63" s="52">
        <f t="shared" si="15"/>
        <v>1.4571428571428571</v>
      </c>
      <c r="AS63" s="52">
        <f t="shared" si="15"/>
        <v>0</v>
      </c>
      <c r="AT63" s="52">
        <f t="shared" si="15"/>
        <v>11.335714285714285</v>
      </c>
      <c r="AU63" s="52">
        <f t="shared" si="15"/>
        <v>3.9</v>
      </c>
      <c r="AV63" s="52">
        <f t="shared" si="15"/>
        <v>0</v>
      </c>
      <c r="AW63" s="52">
        <f t="shared" si="15"/>
        <v>18.145</v>
      </c>
      <c r="AX63" s="52">
        <f t="shared" si="15"/>
        <v>0</v>
      </c>
    </row>
  </sheetData>
  <sheetProtection algorithmName="SHA-512" hashValue="9DGVBQ4AgQfR8mouU6PFdm8I/5J0pARZcodFfnXRZ11f+TuRwhw0qavxSZuY4jleUbb45H+H5DkITMVi2fflRg==" saltValue="cin2pESZ1Bn0iQgeyzpnTg==" spinCount="100000" sheet="1" objects="1" scenarios="1"/>
  <mergeCells count="106">
    <mergeCell ref="DZ11:EA11"/>
    <mergeCell ref="EB11:EC11"/>
    <mergeCell ref="ED11:ED12"/>
    <mergeCell ref="F60:DS60"/>
    <mergeCell ref="DO11:DP11"/>
    <mergeCell ref="DQ11:DQ12"/>
    <mergeCell ref="DR11:DS11"/>
    <mergeCell ref="DT11:DU11"/>
    <mergeCell ref="DV11:DW11"/>
    <mergeCell ref="DX11:DY11"/>
    <mergeCell ref="DD11:DE11"/>
    <mergeCell ref="DF11:DF12"/>
    <mergeCell ref="DG11:DH11"/>
    <mergeCell ref="DI11:DJ11"/>
    <mergeCell ref="DK11:DL11"/>
    <mergeCell ref="DM11:DN11"/>
    <mergeCell ref="CS11:CT11"/>
    <mergeCell ref="CU11:CU12"/>
    <mergeCell ref="CV11:CW11"/>
    <mergeCell ref="CX11:CY11"/>
    <mergeCell ref="CZ11:DA11"/>
    <mergeCell ref="DB11:DC11"/>
    <mergeCell ref="CH11:CH12"/>
    <mergeCell ref="CI11:CJ11"/>
    <mergeCell ref="CK11:CL11"/>
    <mergeCell ref="CM11:CN11"/>
    <mergeCell ref="CO11:CP11"/>
    <mergeCell ref="CQ11:CR11"/>
    <mergeCell ref="BV11:BW11"/>
    <mergeCell ref="BX11:BY11"/>
    <mergeCell ref="BZ11:CA11"/>
    <mergeCell ref="CB11:CC11"/>
    <mergeCell ref="CD11:CE11"/>
    <mergeCell ref="CF11:CG11"/>
    <mergeCell ref="BK11:BL11"/>
    <mergeCell ref="BM11:BN11"/>
    <mergeCell ref="BO11:BP11"/>
    <mergeCell ref="BQ11:BR11"/>
    <mergeCell ref="BS11:BT11"/>
    <mergeCell ref="BU11:BU12"/>
    <mergeCell ref="AZ11:BA11"/>
    <mergeCell ref="BB11:BC11"/>
    <mergeCell ref="BD11:BE11"/>
    <mergeCell ref="BF11:BG11"/>
    <mergeCell ref="BH11:BH12"/>
    <mergeCell ref="BI11:BJ11"/>
    <mergeCell ref="AO11:AP11"/>
    <mergeCell ref="AQ11:AR11"/>
    <mergeCell ref="AS11:AT11"/>
    <mergeCell ref="AU11:AV11"/>
    <mergeCell ref="AW11:AW12"/>
    <mergeCell ref="AX11:AY11"/>
    <mergeCell ref="AD11:AE11"/>
    <mergeCell ref="AF11:AG11"/>
    <mergeCell ref="AH11:AI11"/>
    <mergeCell ref="AJ11:AK11"/>
    <mergeCell ref="AL11:AL12"/>
    <mergeCell ref="AM11:AN11"/>
    <mergeCell ref="S11:T11"/>
    <mergeCell ref="U11:V11"/>
    <mergeCell ref="W11:X11"/>
    <mergeCell ref="Y11:Z11"/>
    <mergeCell ref="AA11:AA12"/>
    <mergeCell ref="AB11:AC11"/>
    <mergeCell ref="CV10:DF10"/>
    <mergeCell ref="DG10:DQ10"/>
    <mergeCell ref="DR10:ED10"/>
    <mergeCell ref="F11:G11"/>
    <mergeCell ref="H11:I11"/>
    <mergeCell ref="J11:K11"/>
    <mergeCell ref="L11:M11"/>
    <mergeCell ref="N11:O11"/>
    <mergeCell ref="P11:P12"/>
    <mergeCell ref="Q11:R11"/>
    <mergeCell ref="AB10:AL10"/>
    <mergeCell ref="AM10:AW10"/>
    <mergeCell ref="AX10:BH10"/>
    <mergeCell ref="BI10:BU10"/>
    <mergeCell ref="BV10:CH10"/>
    <mergeCell ref="CI10:CU10"/>
    <mergeCell ref="EE7:EE12"/>
    <mergeCell ref="F9:P9"/>
    <mergeCell ref="Q9:AA9"/>
    <mergeCell ref="AB9:AL9"/>
    <mergeCell ref="AM9:AW9"/>
    <mergeCell ref="AX9:BH9"/>
    <mergeCell ref="BI9:BU9"/>
    <mergeCell ref="BV9:CH9"/>
    <mergeCell ref="CI9:CU9"/>
    <mergeCell ref="CV9:DF9"/>
    <mergeCell ref="A7:A12"/>
    <mergeCell ref="B7:B12"/>
    <mergeCell ref="C7:C12"/>
    <mergeCell ref="E7:EA8"/>
    <mergeCell ref="EB7:EC8"/>
    <mergeCell ref="ED7:ED8"/>
    <mergeCell ref="DG9:DQ9"/>
    <mergeCell ref="DR9:ED9"/>
    <mergeCell ref="F10:P10"/>
    <mergeCell ref="Q10:AA10"/>
    <mergeCell ref="A1:C1"/>
    <mergeCell ref="A2:C2"/>
    <mergeCell ref="B3:C3"/>
    <mergeCell ref="B4:C4"/>
    <mergeCell ref="B5:C5"/>
    <mergeCell ref="B6:C6"/>
  </mergeCells>
  <printOptions horizontalCentered="1" verticalCentered="1"/>
  <pageMargins left="0.19685039370078741" right="0.19685039370078741" top="0.15748031496062992" bottom="0.15748031496062992" header="0" footer="0"/>
  <pageSetup scale="9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 TRANSIT-PREVENT-AT-ESP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2020-01-31T21:05:57Z</dcterms:created>
  <dcterms:modified xsi:type="dcterms:W3CDTF">2020-01-31T21:07:51Z</dcterms:modified>
</cp:coreProperties>
</file>